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Busof\ESD and CO-OP Year-End\2324 Closing\"/>
    </mc:Choice>
  </mc:AlternateContent>
  <xr:revisionPtr revIDLastSave="0" documentId="13_ncr:1_{6B409CCE-E53F-45A7-B0B9-54005D88EA0C}" xr6:coauthVersionLast="47" xr6:coauthVersionMax="47" xr10:uidLastSave="{00000000-0000-0000-0000-000000000000}"/>
  <bookViews>
    <workbookView xWindow="28680" yWindow="-120" windowWidth="29040" windowHeight="15720" activeTab="3"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externalReferences>
    <externalReference r:id="rId13"/>
  </externalReferences>
  <definedNames>
    <definedName name="_0102BudvsAct" localSheetId="9">#REF!</definedName>
    <definedName name="_0102BudvsAct">#REF!</definedName>
    <definedName name="_11" localSheetId="9">#REF!</definedName>
    <definedName name="_11">#REF!</definedName>
    <definedName name="_xlnm._FilterDatabase" localSheetId="11" hidden="1">'Expenditure Data'!$B$2:$F$13441</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2" l="1"/>
  <c r="D46" i="2"/>
  <c r="D64" i="4"/>
  <c r="D118" i="1"/>
  <c r="D120" i="1" s="1"/>
  <c r="D105" i="1"/>
  <c r="E9" i="7"/>
  <c r="E20" i="7"/>
  <c r="E13" i="7"/>
  <c r="E21" i="6" l="1"/>
  <c r="E9" i="6"/>
  <c r="G92" i="4"/>
  <c r="H92" i="4"/>
  <c r="G60" i="2"/>
  <c r="H60" i="2"/>
  <c r="D90" i="1"/>
  <c r="D88" i="1" l="1"/>
  <c r="F56" i="3"/>
  <c r="F42" i="3"/>
  <c r="F43" i="3"/>
  <c r="F44" i="3"/>
  <c r="F45" i="3"/>
  <c r="F46" i="3"/>
  <c r="F47" i="3"/>
  <c r="F48" i="3"/>
  <c r="F41" i="3"/>
  <c r="F34" i="3"/>
  <c r="D10" i="2"/>
  <c r="F11" i="3" s="1"/>
  <c r="F12" i="3"/>
  <c r="F13" i="3"/>
  <c r="F14" i="3"/>
  <c r="F15" i="3"/>
  <c r="F10" i="3"/>
  <c r="F23" i="3"/>
  <c r="F24" i="3"/>
  <c r="E10" i="3"/>
  <c r="E22" i="3"/>
  <c r="D22" i="3"/>
  <c r="E11" i="3"/>
  <c r="D10" i="3"/>
  <c r="D11" i="3" l="1"/>
  <c r="E10" i="6"/>
  <c r="E8" i="6"/>
  <c r="D34" i="4" l="1"/>
  <c r="D39" i="4"/>
  <c r="D12" i="4"/>
  <c r="E21" i="4"/>
  <c r="E33" i="2"/>
  <c r="E9" i="1"/>
  <c r="F21" i="4"/>
  <c r="F56" i="4"/>
  <c r="F33" i="2"/>
  <c r="G109" i="1"/>
  <c r="H109" i="1"/>
  <c r="F109" i="1"/>
  <c r="F9" i="1"/>
  <c r="D46" i="4" l="1"/>
  <c r="I88" i="4"/>
  <c r="H54" i="4"/>
  <c r="G54" i="4"/>
  <c r="D9" i="2"/>
  <c r="F22" i="3"/>
  <c r="D79" i="1" l="1"/>
  <c r="D134" i="1"/>
  <c r="D104" i="1"/>
  <c r="D106" i="1" s="1"/>
  <c r="D121" i="1"/>
  <c r="D131" i="1"/>
  <c r="D130" i="1"/>
  <c r="D122" i="1" l="1"/>
  <c r="G132" i="1" l="1"/>
  <c r="H131" i="1"/>
  <c r="H132" i="1" s="1"/>
  <c r="G131" i="1"/>
  <c r="F131" i="1"/>
  <c r="F132" i="1" s="1"/>
  <c r="E131" i="1"/>
  <c r="E132" i="1" s="1"/>
  <c r="D132" i="1"/>
  <c r="I130" i="1"/>
  <c r="I129" i="1"/>
  <c r="I128" i="1"/>
  <c r="I127" i="1"/>
  <c r="I126" i="1"/>
  <c r="I125" i="1"/>
  <c r="D59" i="1"/>
  <c r="D135" i="1" l="1"/>
  <c r="I132" i="1"/>
  <c r="I131" i="1"/>
  <c r="I133" i="1" s="1"/>
  <c r="I134" i="1" l="1"/>
  <c r="D35" i="1" l="1"/>
  <c r="D9" i="1"/>
  <c r="H36" i="1" l="1"/>
  <c r="H45" i="1"/>
  <c r="G45" i="1"/>
  <c r="D24" i="1"/>
  <c r="D43" i="1"/>
  <c r="E709" i="16"/>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7" i="16"/>
  <c r="E1098" i="16"/>
  <c r="E1099" i="16"/>
  <c r="E1101" i="16"/>
  <c r="E1092" i="16"/>
  <c r="E1016" i="16"/>
  <c r="E1017" i="16"/>
  <c r="E1018" i="16"/>
  <c r="E1019" i="16"/>
  <c r="E1020" i="16"/>
  <c r="E1021" i="16"/>
  <c r="E1022" i="16"/>
  <c r="E1023" i="16"/>
  <c r="E1024" i="16"/>
  <c r="E1025" i="16"/>
  <c r="E1026" i="16"/>
  <c r="E1027" i="16"/>
  <c r="E1028" i="16"/>
  <c r="E1030" i="16"/>
  <c r="E1031" i="16"/>
  <c r="E1032" i="16"/>
  <c r="E1033" i="16"/>
  <c r="E1034" i="16"/>
  <c r="E1036" i="16"/>
  <c r="E1037" i="16"/>
  <c r="E1038" i="16"/>
  <c r="E1039" i="16"/>
  <c r="E1040" i="16"/>
  <c r="E1041" i="16"/>
  <c r="E1042" i="16"/>
  <c r="E1044" i="16"/>
  <c r="E1045" i="16"/>
  <c r="E1046"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15" i="16"/>
  <c r="E950" i="16"/>
  <c r="E951" i="16"/>
  <c r="E952" i="16"/>
  <c r="E953" i="16"/>
  <c r="E954" i="16"/>
  <c r="E955" i="16"/>
  <c r="E956" i="16"/>
  <c r="E957" i="16"/>
  <c r="E958" i="16"/>
  <c r="E959" i="16"/>
  <c r="E960" i="16"/>
  <c r="E961" i="16"/>
  <c r="E962" i="16"/>
  <c r="E964" i="16"/>
  <c r="E965" i="16"/>
  <c r="E966" i="16"/>
  <c r="E967" i="16"/>
  <c r="E968" i="16"/>
  <c r="E970" i="16"/>
  <c r="E971" i="16"/>
  <c r="E972" i="16"/>
  <c r="E973" i="16"/>
  <c r="E974" i="16"/>
  <c r="E975" i="16"/>
  <c r="E976" i="16"/>
  <c r="E978" i="16"/>
  <c r="E979" i="16"/>
  <c r="E980"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4" i="16"/>
  <c r="E905" i="16"/>
  <c r="E906" i="16"/>
  <c r="E907" i="16"/>
  <c r="E908" i="16"/>
  <c r="E909" i="16"/>
  <c r="E910"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8" i="16"/>
  <c r="E839" i="16"/>
  <c r="E840" i="16"/>
  <c r="E841" i="16"/>
  <c r="E842" i="16"/>
  <c r="E843" i="16"/>
  <c r="E844" i="16"/>
  <c r="E846" i="16"/>
  <c r="E847" i="16"/>
  <c r="E848" i="16"/>
  <c r="E851" i="16"/>
  <c r="E852"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F1123" i="16"/>
  <c r="G1123" i="16"/>
  <c r="C1124" i="16"/>
  <c r="E1124" i="16"/>
  <c r="F1124" i="16"/>
  <c r="G1124" i="16"/>
  <c r="C1125" i="16"/>
  <c r="E1125" i="16"/>
  <c r="F1125" i="16"/>
  <c r="G1125" i="16"/>
  <c r="C1126" i="16"/>
  <c r="E1126" i="16"/>
  <c r="F1126" i="16"/>
  <c r="G1126" i="16"/>
  <c r="C1127" i="16"/>
  <c r="F1127" i="16"/>
  <c r="G1127" i="16"/>
  <c r="C1128" i="16"/>
  <c r="E1128" i="16"/>
  <c r="F1128" i="16"/>
  <c r="G1128" i="16"/>
  <c r="C1129" i="16"/>
  <c r="F1129" i="16"/>
  <c r="G1129" i="16"/>
  <c r="C1130" i="16"/>
  <c r="E1130" i="16"/>
  <c r="F1130" i="16"/>
  <c r="G1130" i="16"/>
  <c r="C1131" i="16"/>
  <c r="E1131" i="16"/>
  <c r="F1131" i="16"/>
  <c r="G1131" i="16"/>
  <c r="C1132" i="16"/>
  <c r="E1132" i="16"/>
  <c r="F1132" i="16"/>
  <c r="G1132" i="16"/>
  <c r="C1133" i="16"/>
  <c r="E1133" i="16"/>
  <c r="F1133" i="16"/>
  <c r="G1133" i="16"/>
  <c r="C1134" i="16"/>
  <c r="F1134" i="16"/>
  <c r="G1134" i="16"/>
  <c r="C1135" i="16"/>
  <c r="F1135" i="16"/>
  <c r="G1135" i="16"/>
  <c r="C1136" i="16"/>
  <c r="E1136" i="16"/>
  <c r="F1136" i="16"/>
  <c r="G1136" i="16"/>
  <c r="C1137" i="16"/>
  <c r="E1137" i="16"/>
  <c r="F1137" i="16"/>
  <c r="G1137" i="16"/>
  <c r="C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E576" i="16"/>
  <c r="F576" i="16"/>
  <c r="G576" i="16"/>
  <c r="C577" i="16"/>
  <c r="E577" i="16"/>
  <c r="F577" i="16"/>
  <c r="G577" i="16"/>
  <c r="C578" i="16"/>
  <c r="E578" i="16"/>
  <c r="F578" i="16"/>
  <c r="G578" i="16"/>
  <c r="C579" i="16"/>
  <c r="E579" i="16"/>
  <c r="F579" i="16"/>
  <c r="G579" i="16"/>
  <c r="C580" i="16"/>
  <c r="E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E617" i="16"/>
  <c r="F617" i="16"/>
  <c r="G617" i="16"/>
  <c r="C618" i="16"/>
  <c r="E618" i="16"/>
  <c r="F618" i="16"/>
  <c r="G618" i="16"/>
  <c r="C619" i="16"/>
  <c r="E619" i="16"/>
  <c r="F619" i="16"/>
  <c r="G619" i="16"/>
  <c r="C620" i="16"/>
  <c r="E620" i="16"/>
  <c r="F620" i="16"/>
  <c r="G620" i="16"/>
  <c r="C621" i="16"/>
  <c r="E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45" i="1" s="1"/>
  <c r="F36" i="1"/>
  <c r="F43" i="1"/>
  <c r="F51" i="1"/>
  <c r="F76" i="1"/>
  <c r="F94" i="1" s="1"/>
  <c r="F92" i="1"/>
  <c r="F100" i="1"/>
  <c r="F106" i="1"/>
  <c r="I17" i="4"/>
  <c r="G15" i="3"/>
  <c r="E24" i="1" l="1"/>
  <c r="E45" i="1" s="1"/>
  <c r="E36" i="1"/>
  <c r="E43" i="1"/>
  <c r="E51" i="1"/>
  <c r="E76" i="1"/>
  <c r="E92" i="1"/>
  <c r="E100" i="1"/>
  <c r="E106"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94" i="1" l="1"/>
  <c r="E109" i="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E508" i="16" s="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24" i="7"/>
  <c r="E1134" i="16" s="1"/>
  <c r="D24" i="7"/>
  <c r="E15" i="7"/>
  <c r="E1127" i="16" s="1"/>
  <c r="D15" i="7"/>
  <c r="E10" i="7"/>
  <c r="E1123" i="16" s="1"/>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E1100" i="16" s="1"/>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F84" i="4"/>
  <c r="E948" i="16" s="1"/>
  <c r="G84" i="4"/>
  <c r="E1014" i="16" s="1"/>
  <c r="H84" i="4"/>
  <c r="E1080" i="16" s="1"/>
  <c r="I52" i="4"/>
  <c r="I54" i="4" s="1"/>
  <c r="I51" i="4"/>
  <c r="I45" i="4"/>
  <c r="I46" i="4"/>
  <c r="I44" i="4"/>
  <c r="E47" i="4"/>
  <c r="E849" i="16" s="1"/>
  <c r="F47" i="4"/>
  <c r="E915" i="16" s="1"/>
  <c r="G47" i="4"/>
  <c r="E981" i="16" s="1"/>
  <c r="H47" i="4"/>
  <c r="E1047" i="16" s="1"/>
  <c r="D47" i="4"/>
  <c r="E783" i="16" s="1"/>
  <c r="I35" i="4"/>
  <c r="I36" i="4"/>
  <c r="I37" i="4"/>
  <c r="I38" i="4"/>
  <c r="I39" i="4"/>
  <c r="I40" i="4"/>
  <c r="I34" i="4"/>
  <c r="E41" i="4"/>
  <c r="E845" i="16" s="1"/>
  <c r="F41" i="4"/>
  <c r="E911" i="16" s="1"/>
  <c r="G41" i="4"/>
  <c r="E977" i="16" s="1"/>
  <c r="H41" i="4"/>
  <c r="E1043" i="16" s="1"/>
  <c r="D41" i="4"/>
  <c r="E779" i="16" s="1"/>
  <c r="I27" i="4"/>
  <c r="I28" i="4"/>
  <c r="I29" i="4"/>
  <c r="I30" i="4"/>
  <c r="I26" i="4"/>
  <c r="E31" i="4"/>
  <c r="E837" i="16" s="1"/>
  <c r="F31" i="4"/>
  <c r="E903" i="16" s="1"/>
  <c r="G31" i="4"/>
  <c r="E969" i="16" s="1"/>
  <c r="H31" i="4"/>
  <c r="E1035" i="16" s="1"/>
  <c r="D31" i="4"/>
  <c r="E771" i="16" s="1"/>
  <c r="G17" i="3"/>
  <c r="I10" i="4"/>
  <c r="I11" i="4"/>
  <c r="I12" i="4"/>
  <c r="I13" i="4"/>
  <c r="I14" i="4"/>
  <c r="I15" i="4"/>
  <c r="I16" i="4"/>
  <c r="I18" i="4"/>
  <c r="I19" i="4"/>
  <c r="I20" i="4"/>
  <c r="I21" i="4"/>
  <c r="I22" i="4"/>
  <c r="I9" i="4"/>
  <c r="E23" i="4"/>
  <c r="E831" i="16" s="1"/>
  <c r="F23" i="4"/>
  <c r="G23" i="4"/>
  <c r="E963" i="16" s="1"/>
  <c r="H23" i="4"/>
  <c r="E1029" i="16" s="1"/>
  <c r="D23" i="4"/>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I56" i="2"/>
  <c r="I57" i="2"/>
  <c r="I55" i="2"/>
  <c r="E47" i="2"/>
  <c r="E490" i="16" s="1"/>
  <c r="F47" i="2"/>
  <c r="E531" i="16" s="1"/>
  <c r="G47" i="2"/>
  <c r="H47" i="2"/>
  <c r="D47" i="2"/>
  <c r="E449" i="16" s="1"/>
  <c r="I40" i="2"/>
  <c r="I41" i="2"/>
  <c r="I42" i="2"/>
  <c r="I43" i="2"/>
  <c r="I44" i="2"/>
  <c r="I45" i="2"/>
  <c r="I46" i="2"/>
  <c r="I39" i="2"/>
  <c r="E358" i="16"/>
  <c r="E33" i="16"/>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G34" i="2"/>
  <c r="H34" i="2"/>
  <c r="D34" i="2"/>
  <c r="E438" i="16" s="1"/>
  <c r="E18" i="2"/>
  <c r="E467" i="16" s="1"/>
  <c r="H18" i="2"/>
  <c r="H36" i="2" s="1"/>
  <c r="E167" i="16"/>
  <c r="G106" i="1"/>
  <c r="H106" i="1"/>
  <c r="E416" i="16" s="1"/>
  <c r="E84" i="16"/>
  <c r="G100" i="1"/>
  <c r="E246" i="16" s="1"/>
  <c r="H100" i="1"/>
  <c r="E412" i="16" s="1"/>
  <c r="D100" i="1"/>
  <c r="E80" i="16" s="1"/>
  <c r="D92" i="1"/>
  <c r="E75" i="16" s="1"/>
  <c r="E158" i="16"/>
  <c r="G92" i="1"/>
  <c r="E241" i="16" s="1"/>
  <c r="H92" i="1"/>
  <c r="E407" i="16" s="1"/>
  <c r="E227" i="16"/>
  <c r="G76" i="1"/>
  <c r="H76" i="1"/>
  <c r="E393" i="16" s="1"/>
  <c r="D76" i="1"/>
  <c r="E61" i="16" s="1"/>
  <c r="E121" i="16"/>
  <c r="G51" i="1"/>
  <c r="H51" i="1"/>
  <c r="E370" i="16" s="1"/>
  <c r="D51" i="1"/>
  <c r="E38" i="16" s="1"/>
  <c r="E116" i="16"/>
  <c r="G43" i="1"/>
  <c r="H43" i="1"/>
  <c r="E365" i="16" s="1"/>
  <c r="G36" i="1"/>
  <c r="E192" i="16" s="1"/>
  <c r="D36" i="1"/>
  <c r="G24" i="1"/>
  <c r="E266" i="16" s="1"/>
  <c r="H24" i="1"/>
  <c r="E349" i="16" s="1"/>
  <c r="E17" i="16"/>
  <c r="E1096" i="16" l="1"/>
  <c r="E897" i="16"/>
  <c r="F92" i="4"/>
  <c r="I36" i="1"/>
  <c r="E26" i="16"/>
  <c r="D45" i="1"/>
  <c r="E765" i="16"/>
  <c r="E1091" i="16"/>
  <c r="E1089" i="16"/>
  <c r="E1085" i="16"/>
  <c r="D17" i="7"/>
  <c r="H49" i="2"/>
  <c r="G36" i="2"/>
  <c r="F36" i="2"/>
  <c r="E521" i="16" s="1"/>
  <c r="G49" i="4"/>
  <c r="E49" i="4"/>
  <c r="H49" i="4"/>
  <c r="I23" i="4"/>
  <c r="D49" i="4"/>
  <c r="E109" i="16"/>
  <c r="E163" i="16"/>
  <c r="E144" i="16"/>
  <c r="E324" i="16"/>
  <c r="E250" i="16"/>
  <c r="E282" i="16"/>
  <c r="E199" i="16"/>
  <c r="E287" i="16"/>
  <c r="E333" i="16"/>
  <c r="E183" i="16"/>
  <c r="E100" i="16"/>
  <c r="E204" i="16"/>
  <c r="E310" i="16"/>
  <c r="E275" i="16"/>
  <c r="E329" i="16"/>
  <c r="I43" i="1"/>
  <c r="F19" i="3"/>
  <c r="E717" i="16" s="1"/>
  <c r="E36" i="2"/>
  <c r="G14" i="3"/>
  <c r="G19" i="3" s="1"/>
  <c r="I24" i="1"/>
  <c r="I45" i="1" s="1"/>
  <c r="I51" i="1"/>
  <c r="D18" i="2"/>
  <c r="E426" i="16" s="1"/>
  <c r="I18" i="2"/>
  <c r="D38" i="3"/>
  <c r="E647" i="16" s="1"/>
  <c r="E17" i="7"/>
  <c r="E34" i="16"/>
  <c r="F49" i="4"/>
  <c r="I47" i="4"/>
  <c r="I41" i="4"/>
  <c r="I31" i="4"/>
  <c r="G49" i="3"/>
  <c r="E38" i="3"/>
  <c r="E690" i="16" s="1"/>
  <c r="G36" i="3"/>
  <c r="I47" i="2"/>
  <c r="I106" i="1"/>
  <c r="I92" i="1"/>
  <c r="I100" i="1"/>
  <c r="I76" i="1"/>
  <c r="I34" i="2"/>
  <c r="E283" i="16"/>
  <c r="H94" i="1"/>
  <c r="E408" i="16" s="1"/>
  <c r="D94" i="1"/>
  <c r="G94" i="1"/>
  <c r="E325" i="16" s="1"/>
  <c r="E117" i="16"/>
  <c r="E26" i="7" l="1"/>
  <c r="E1129" i="16"/>
  <c r="E56" i="4"/>
  <c r="E480" i="16"/>
  <c r="E76" i="16"/>
  <c r="D109" i="1"/>
  <c r="E53" i="4"/>
  <c r="E54" i="4" s="1"/>
  <c r="E850" i="16"/>
  <c r="G53" i="4"/>
  <c r="E985" i="16" s="1"/>
  <c r="E982" i="16"/>
  <c r="F53" i="4"/>
  <c r="F54" i="4" s="1"/>
  <c r="E916" i="16"/>
  <c r="H53" i="4"/>
  <c r="E1051" i="16" s="1"/>
  <c r="E1048" i="16"/>
  <c r="E784" i="16"/>
  <c r="D26" i="7"/>
  <c r="D53" i="4"/>
  <c r="D54" i="4" s="1"/>
  <c r="F38" i="3"/>
  <c r="E51" i="3"/>
  <c r="D51" i="3"/>
  <c r="E657" i="16" s="1"/>
  <c r="H53" i="2"/>
  <c r="G49" i="2"/>
  <c r="F49" i="2"/>
  <c r="E532" i="16" s="1"/>
  <c r="E242" i="16"/>
  <c r="E200" i="16"/>
  <c r="E159" i="16"/>
  <c r="E366" i="16"/>
  <c r="D36" i="2"/>
  <c r="D56" i="4" s="1"/>
  <c r="E49" i="2"/>
  <c r="E491" i="16" s="1"/>
  <c r="I36" i="2"/>
  <c r="I49" i="2" s="1"/>
  <c r="I53" i="2" s="1"/>
  <c r="I58" i="2" s="1"/>
  <c r="I60" i="2" s="1"/>
  <c r="I49" i="4"/>
  <c r="I53" i="4" s="1"/>
  <c r="I94" i="1"/>
  <c r="I109" i="1" s="1"/>
  <c r="E1135" i="16" l="1"/>
  <c r="E30" i="7"/>
  <c r="E854" i="16"/>
  <c r="E84" i="4"/>
  <c r="E853" i="16"/>
  <c r="E919" i="16"/>
  <c r="G38" i="3"/>
  <c r="E733" i="16"/>
  <c r="E54" i="3"/>
  <c r="E703" i="16" s="1"/>
  <c r="E700" i="16"/>
  <c r="E787" i="16"/>
  <c r="D49" i="2"/>
  <c r="E450" i="16" s="1"/>
  <c r="E439" i="16"/>
  <c r="D30" i="7"/>
  <c r="F51" i="3"/>
  <c r="E743" i="16" s="1"/>
  <c r="E59" i="3"/>
  <c r="E707" i="16" s="1"/>
  <c r="D54" i="3"/>
  <c r="E660" i="16" s="1"/>
  <c r="H58" i="2"/>
  <c r="G53" i="2"/>
  <c r="F53" i="2"/>
  <c r="E535" i="16" s="1"/>
  <c r="E53" i="2"/>
  <c r="E494" i="16" s="1"/>
  <c r="E1138" i="16" l="1"/>
  <c r="E882" i="16"/>
  <c r="E92" i="4"/>
  <c r="D53" i="2"/>
  <c r="F54" i="3"/>
  <c r="E746" i="16" s="1"/>
  <c r="G51" i="3"/>
  <c r="D59" i="3"/>
  <c r="E664" i="16" s="1"/>
  <c r="G58" i="2"/>
  <c r="F58" i="2"/>
  <c r="E58" i="2"/>
  <c r="E498" i="16" l="1"/>
  <c r="E60" i="2"/>
  <c r="E539" i="16"/>
  <c r="F60" i="2"/>
  <c r="E453" i="16"/>
  <c r="D84" i="4"/>
  <c r="D92" i="4" s="1"/>
  <c r="D58" i="2"/>
  <c r="D60" i="2" s="1"/>
  <c r="F59" i="3"/>
  <c r="E750" i="16" s="1"/>
  <c r="G54" i="3"/>
  <c r="E457" i="16" l="1"/>
  <c r="E788" i="16"/>
  <c r="I56" i="4"/>
  <c r="I84" i="4" s="1"/>
  <c r="I92" i="4" s="1"/>
  <c r="G59" i="3"/>
  <c r="E816" i="16" l="1"/>
</calcChain>
</file>

<file path=xl/sharedStrings.xml><?xml version="1.0" encoding="utf-8"?>
<sst xmlns="http://schemas.openxmlformats.org/spreadsheetml/2006/main" count="4562" uniqueCount="1291">
  <si>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</si>
  <si>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</si>
  <si>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</si>
  <si>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</si>
  <si>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</si>
  <si>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</si>
  <si>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</si>
  <si>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</si>
  <si>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</si>
  <si>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</si>
  <si>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</si>
  <si>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</si>
  <si>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</si>
  <si>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</si>
  <si>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</si>
  <si>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</si>
  <si>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</si>
  <si>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</si>
  <si>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</si>
  <si>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</si>
  <si>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</si>
  <si>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</si>
  <si>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</si>
  <si>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</si>
  <si>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</si>
  <si>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</si>
  <si>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</si>
  <si>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</si>
  <si>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</si>
  <si>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</si>
  <si>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</si>
  <si>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</si>
  <si>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</si>
  <si>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</si>
  <si>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</si>
  <si>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</si>
  <si>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</si>
  <si>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</si>
  <si>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</si>
  <si>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</si>
  <si>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</si>
  <si>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</si>
  <si>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</si>
  <si>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</si>
  <si>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</si>
  <si>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</si>
  <si>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</si>
  <si>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</si>
  <si>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</si>
  <si>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</si>
  <si>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</si>
  <si>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</si>
  <si>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</si>
  <si>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</si>
  <si>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</si>
  <si>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</si>
  <si>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</si>
  <si>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</si>
  <si>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</si>
  <si>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</si>
  <si>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</si>
  <si>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</si>
  <si>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</si>
  <si>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</si>
  <si>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</si>
  <si>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</si>
  <si>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</si>
  <si>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</si>
  <si>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</si>
  <si>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</si>
  <si>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</si>
  <si>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</si>
  <si>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</si>
  <si>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</si>
  <si>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</si>
  <si>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</si>
  <si>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</si>
  <si>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</si>
  <si>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</si>
  <si>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</si>
  <si>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</si>
  <si>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</si>
  <si>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</si>
  <si>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</si>
  <si>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</si>
  <si>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</si>
  <si>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</si>
  <si>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</si>
  <si>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</si>
  <si>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</si>
  <si>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</si>
  <si>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</si>
  <si>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</si>
  <si>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</si>
  <si>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</si>
  <si>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</si>
  <si>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</si>
  <si>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</si>
  <si>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</si>
  <si>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</si>
  <si>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</si>
  <si>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</si>
  <si>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</si>
  <si>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</si>
  <si>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</si>
  <si>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</si>
  <si>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</si>
  <si>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</si>
  <si>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</si>
  <si>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</si>
  <si>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</si>
  <si>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</si>
  <si>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</si>
  <si>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</si>
  <si>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</si>
  <si>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</si>
  <si>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</si>
  <si>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</si>
  <si>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</si>
  <si>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</si>
  <si>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</si>
  <si>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</si>
  <si>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</si>
  <si>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</si>
  <si>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</si>
  <si>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</si>
  <si>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</si>
  <si>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</si>
  <si>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</si>
  <si>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</si>
  <si>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</si>
  <si>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</si>
  <si>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</si>
  <si>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</si>
  <si>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</si>
  <si>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</si>
  <si>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</si>
  <si>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</si>
  <si>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</si>
  <si>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</si>
  <si>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</si>
  <si>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</si>
  <si>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</si>
  <si>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</si>
  <si>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</si>
  <si>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</si>
  <si>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</si>
  <si>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</si>
  <si>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</si>
  <si>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</si>
  <si>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</si>
  <si>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</si>
  <si>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</si>
  <si>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</si>
  <si>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</si>
  <si>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</si>
  <si>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</si>
  <si>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</si>
  <si>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</si>
  <si>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</si>
  <si>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</si>
  <si>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</si>
  <si>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</si>
  <si>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</si>
  <si>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</si>
  <si>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</si>
  <si>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</si>
  <si>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</si>
  <si>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</si>
  <si>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</si>
  <si>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</si>
  <si>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</si>
  <si>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</si>
  <si>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</si>
  <si>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</si>
  <si>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</si>
  <si>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</si>
  <si>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</si>
  <si>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</si>
  <si>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</si>
  <si>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</si>
  <si>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</si>
  <si>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</si>
  <si>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</si>
  <si>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</si>
  <si>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</si>
  <si>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</si>
  <si>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</si>
  <si>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</si>
  <si>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</si>
  <si>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</si>
  <si>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</si>
  <si>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</si>
  <si>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</si>
  <si>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</si>
  <si>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</si>
  <si>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</si>
  <si>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</si>
  <si>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</si>
  <si>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</si>
  <si>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</si>
  <si>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</si>
  <si>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</si>
  <si>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</si>
  <si>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</si>
  <si>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</si>
  <si>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</si>
  <si>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</si>
  <si>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</si>
  <si>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</si>
  <si>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</si>
  <si>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</si>
  <si>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</si>
  <si>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</si>
  <si>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</si>
  <si>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</si>
  <si>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</si>
  <si>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</si>
  <si>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</si>
  <si>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</si>
  <si>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</si>
  <si>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</si>
  <si>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</si>
  <si>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</si>
  <si>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</si>
  <si>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</si>
  <si>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</si>
  <si>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</si>
  <si>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</si>
  <si>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</si>
  <si>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</si>
  <si>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</si>
  <si>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</si>
  <si>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</si>
  <si>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</si>
  <si>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</si>
  <si>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</si>
  <si>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</si>
  <si>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</si>
  <si>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</si>
  <si>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</si>
  <si>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</si>
  <si>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</si>
  <si>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</si>
  <si>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</si>
  <si>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</si>
  <si>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</si>
  <si>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</si>
  <si>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</si>
  <si>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</si>
  <si>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</si>
  <si>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</si>
  <si>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</si>
  <si>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</si>
  <si>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</si>
  <si>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</si>
  <si>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</si>
  <si>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</si>
  <si>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</si>
  <si>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</si>
  <si>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</si>
  <si>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</si>
  <si>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</si>
  <si>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</si>
  <si>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</si>
  <si>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</si>
  <si>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</si>
  <si>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</si>
  <si>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</si>
  <si>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</si>
  <si>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</si>
  <si>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</si>
  <si>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</si>
  <si>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</si>
  <si>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</si>
  <si>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</si>
  <si>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</si>
  <si>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</si>
  <si>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</si>
  <si>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</si>
  <si>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</si>
  <si>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</si>
  <si>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</si>
  <si>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</si>
  <si>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</si>
  <si>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</si>
  <si>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</si>
  <si>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</si>
  <si>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</si>
  <si>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</si>
  <si>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</si>
  <si>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</si>
  <si>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</si>
  <si>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</si>
  <si>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</si>
  <si>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</si>
  <si>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</si>
  <si>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</si>
  <si>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</si>
  <si>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</si>
  <si>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</si>
  <si>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</si>
  <si>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</si>
  <si>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</si>
  <si>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</si>
  <si>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</si>
  <si>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</si>
  <si>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</si>
  <si>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</si>
  <si>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</si>
  <si>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</si>
  <si>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</si>
  <si>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</si>
  <si>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</si>
  <si>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</si>
  <si>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</si>
  <si>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</si>
  <si>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</si>
  <si>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</si>
  <si>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</si>
  <si>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</si>
  <si>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</si>
  <si>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</si>
  <si>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</si>
  <si>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</si>
  <si>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</si>
  <si>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</si>
  <si>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</si>
  <si>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</si>
  <si>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</si>
  <si>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</si>
  <si>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</si>
  <si>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</si>
  <si>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</si>
  <si>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</si>
  <si>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</si>
  <si>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</si>
  <si>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</si>
  <si>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</si>
  <si>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</si>
  <si>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</si>
  <si>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</si>
  <si>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</si>
  <si>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</si>
  <si>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</si>
  <si>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</si>
  <si>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</si>
  <si>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</si>
  <si>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</si>
  <si>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</si>
  <si>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</si>
  <si>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</si>
  <si>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</si>
  <si>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</si>
  <si>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</si>
  <si>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</si>
  <si>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</si>
  <si>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</si>
  <si>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</si>
  <si>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</si>
  <si>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</si>
  <si>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</si>
  <si>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</si>
  <si>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</si>
  <si>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</si>
  <si>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</si>
  <si>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</si>
  <si>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</si>
  <si>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</si>
  <si>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</si>
  <si>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</si>
  <si>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</si>
  <si>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</si>
  <si>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</si>
  <si>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</si>
  <si>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</si>
  <si>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</si>
  <si>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</si>
  <si>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</si>
  <si>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</si>
  <si>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</si>
  <si>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</si>
  <si>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</si>
  <si>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</si>
  <si>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</si>
  <si>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</si>
  <si>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</si>
  <si>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</si>
  <si>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</si>
  <si>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</si>
  <si>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</si>
  <si>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</si>
  <si>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</si>
  <si>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</si>
  <si>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</si>
  <si>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</si>
  <si>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</si>
  <si>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</si>
  <si>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</si>
  <si>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</si>
  <si>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</si>
  <si>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</si>
  <si>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</si>
  <si>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</si>
  <si>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</si>
  <si>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</si>
  <si>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</si>
  <si>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</si>
  <si>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</si>
  <si>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</si>
  <si>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</si>
  <si>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</si>
  <si>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</si>
  <si>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</si>
  <si>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</si>
  <si>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</si>
  <si>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</si>
  <si>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</si>
  <si>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</si>
  <si>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</si>
  <si>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</si>
  <si>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</si>
  <si>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</si>
  <si>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</si>
  <si>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</si>
  <si>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</si>
  <si>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</si>
  <si>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</si>
  <si>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</si>
  <si>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</si>
  <si>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</si>
  <si>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</si>
  <si>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</si>
  <si>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</si>
  <si>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</si>
  <si>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</si>
  <si>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</si>
  <si>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</si>
  <si>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</si>
  <si>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</si>
  <si>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</si>
  <si>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</si>
  <si>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</si>
  <si>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</si>
  <si>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</si>
  <si>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</si>
  <si>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</si>
  <si>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</si>
  <si>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</si>
  <si>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</si>
  <si>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</si>
  <si>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</si>
  <si>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</si>
  <si>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</si>
  <si>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</si>
  <si>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</si>
  <si>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</si>
  <si>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</si>
  <si>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</si>
  <si>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</si>
  <si>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</si>
  <si>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</si>
  <si>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</si>
  <si>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</si>
  <si>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</si>
  <si>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</si>
  <si>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</si>
  <si>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</si>
  <si>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</si>
  <si>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</si>
  <si>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</si>
  <si>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</si>
  <si>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</si>
  <si>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</si>
  <si>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</si>
  <si>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</si>
  <si>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</si>
  <si>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</si>
  <si>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</si>
  <si>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</si>
  <si>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</si>
  <si>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</si>
  <si>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</si>
  <si>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</si>
  <si>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</si>
  <si>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</si>
  <si>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</si>
  <si>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</si>
  <si>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</si>
  <si>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</si>
  <si>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</si>
  <si>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</si>
  <si>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</si>
  <si>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</si>
  <si>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</si>
  <si>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</si>
  <si>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</si>
  <si>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</si>
  <si>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</si>
  <si>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</si>
  <si>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</si>
  <si>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</si>
  <si>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</si>
  <si>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</si>
  <si>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</si>
  <si>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</si>
  <si>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</si>
  <si>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</si>
  <si>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</si>
  <si>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</si>
  <si>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</si>
  <si>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</si>
  <si>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</si>
  <si>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</si>
  <si>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</si>
  <si>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</si>
  <si>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</si>
  <si>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</si>
  <si>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</si>
  <si>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</si>
  <si>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</si>
  <si>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</si>
  <si>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</si>
  <si>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</si>
  <si>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</si>
  <si>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</si>
  <si>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</si>
  <si>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</si>
  <si>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</si>
  <si>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</si>
  <si>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</si>
  <si>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</si>
  <si>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</si>
  <si>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</si>
  <si>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</si>
  <si>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</si>
  <si>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</si>
  <si>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</si>
  <si>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</si>
  <si>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</si>
  <si>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</si>
  <si>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</si>
  <si>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</si>
  <si>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</si>
  <si>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</si>
  <si>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</si>
  <si>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</si>
  <si>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</si>
  <si>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</si>
  <si>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</si>
  <si>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</si>
  <si>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</si>
  <si>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</si>
  <si>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</si>
  <si>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</si>
  <si>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</si>
  <si>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</si>
  <si>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</si>
  <si>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</si>
  <si>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</si>
  <si>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</si>
  <si>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</si>
  <si>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</si>
  <si>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</si>
  <si>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</si>
  <si>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</si>
  <si>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</si>
  <si>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</si>
  <si>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</si>
  <si>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</si>
  <si>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</si>
  <si>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</si>
  <si>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</si>
  <si>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</si>
  <si>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</si>
  <si>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</si>
  <si>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</si>
  <si>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</si>
  <si>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</si>
  <si>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</si>
  <si>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</si>
  <si>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</si>
  <si>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</si>
  <si>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</si>
  <si>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</si>
  <si>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</si>
  <si>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</si>
  <si>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</si>
  <si>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</si>
  <si>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</si>
  <si>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</si>
  <si>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</si>
  <si>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</si>
  <si>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</si>
  <si>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</si>
  <si>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</si>
  <si>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</si>
  <si>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</si>
  <si>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</si>
  <si>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</si>
  <si>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</si>
  <si>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</si>
  <si>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</si>
  <si>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</si>
  <si>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</si>
  <si>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</si>
  <si>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</si>
  <si>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</si>
  <si>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</si>
  <si>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</si>
  <si>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</si>
  <si>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</si>
  <si>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</si>
  <si>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</si>
  <si>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</si>
  <si>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</si>
  <si>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</si>
  <si>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</si>
  <si>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</si>
  <si>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</si>
  <si>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</si>
  <si>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</si>
  <si>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</si>
  <si>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</si>
  <si>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</si>
  <si>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</si>
  <si>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</si>
  <si>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</si>
  <si>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</si>
  <si>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</si>
  <si>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</si>
  <si>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</si>
  <si>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</si>
  <si>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</si>
  <si>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</si>
  <si>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</si>
  <si>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</si>
  <si>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</si>
  <si>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</si>
  <si>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</si>
  <si>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</si>
  <si>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</si>
  <si>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</si>
  <si>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</si>
  <si>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</si>
  <si>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</si>
  <si>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</si>
  <si>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</si>
  <si>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</si>
  <si>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</si>
  <si>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</si>
  <si>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</si>
  <si>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</si>
  <si>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</si>
  <si>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</si>
  <si>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</si>
  <si>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</si>
  <si>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</si>
  <si>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</si>
  <si>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</si>
  <si>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</si>
  <si>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</si>
  <si>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</si>
  <si>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</si>
  <si>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</si>
  <si>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</si>
  <si>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</si>
  <si>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</si>
  <si>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</si>
  <si>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</si>
  <si>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</si>
  <si>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</si>
  <si>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</si>
  <si>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</si>
  <si>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</si>
  <si>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</si>
  <si>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</si>
  <si>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</si>
  <si>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</si>
  <si>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</si>
  <si>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</si>
  <si>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</si>
  <si>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</si>
  <si>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</si>
  <si>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</si>
  <si>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</si>
  <si>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</si>
  <si>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</si>
  <si>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</si>
  <si>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</si>
  <si>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</si>
  <si>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</si>
  <si>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</si>
  <si>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</si>
  <si>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</si>
  <si>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</si>
  <si>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</si>
  <si>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</si>
  <si>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</si>
  <si>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</si>
  <si>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</si>
  <si>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</si>
  <si>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</si>
  <si>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</si>
  <si>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</si>
  <si>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</si>
  <si>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</si>
  <si>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</si>
  <si>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</si>
  <si>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</si>
  <si>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</si>
  <si>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</si>
  <si>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</si>
  <si>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</si>
  <si>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</si>
  <si>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</si>
  <si>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</si>
  <si>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</si>
  <si>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</si>
  <si>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</si>
  <si>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</si>
  <si>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</si>
  <si>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</si>
  <si>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</si>
  <si>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</si>
  <si>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</si>
  <si>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</si>
  <si>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</si>
  <si>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</si>
  <si>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</si>
  <si>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</si>
  <si>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</si>
  <si>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</si>
  <si>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</si>
  <si>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</si>
  <si>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</si>
  <si>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</si>
  <si>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</si>
  <si>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</si>
  <si>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</si>
  <si>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</si>
  <si>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</si>
  <si>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</si>
  <si>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</si>
  <si>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</si>
  <si>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</si>
  <si>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</si>
  <si>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</si>
  <si>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</si>
  <si>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</si>
  <si>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</si>
  <si>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</si>
  <si>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</si>
  <si>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</si>
  <si>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</si>
  <si>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</si>
  <si>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</si>
  <si>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</si>
  <si>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</si>
  <si>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</si>
  <si>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</si>
  <si>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</si>
  <si>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</si>
  <si>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</si>
  <si>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</si>
  <si>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</si>
  <si>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</si>
  <si>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</si>
  <si>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</si>
  <si>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</si>
  <si>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</si>
  <si>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</si>
  <si>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</si>
  <si>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</si>
  <si>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</si>
  <si>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</si>
  <si>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</si>
  <si>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</si>
  <si>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</si>
  <si>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</si>
  <si>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</si>
  <si>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</si>
  <si>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</si>
  <si>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</si>
  <si>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</si>
  <si>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</si>
  <si>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</si>
  <si>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</si>
  <si>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</si>
  <si>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</si>
  <si>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</si>
  <si>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</si>
  <si>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</si>
  <si>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</si>
  <si>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</si>
  <si>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</si>
  <si>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</si>
  <si>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</si>
  <si>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</si>
  <si>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</si>
  <si>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</si>
  <si>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</si>
  <si>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</si>
  <si>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</si>
  <si>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</si>
  <si>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</si>
  <si>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</si>
  <si>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</si>
  <si>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</si>
  <si>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</si>
  <si>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</si>
  <si>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</si>
  <si>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</si>
  <si>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</si>
  <si>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</si>
  <si>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</si>
  <si>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</si>
  <si>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</si>
  <si>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</si>
  <si>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</si>
  <si>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</si>
  <si>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</si>
  <si>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</si>
  <si>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</si>
  <si>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</si>
  <si>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</si>
  <si>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</si>
  <si>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</si>
  <si>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</si>
  <si>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</si>
  <si>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</si>
  <si>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</si>
  <si>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</si>
  <si>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</si>
  <si>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</si>
  <si>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</si>
  <si>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</si>
  <si>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</si>
  <si>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</si>
  <si>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</si>
  <si>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</si>
  <si>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</si>
  <si>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</si>
  <si>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</si>
  <si>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</si>
  <si>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</si>
  <si>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</si>
  <si>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</si>
  <si>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</si>
  <si>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</si>
  <si>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</si>
  <si>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</si>
  <si>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</si>
  <si>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</si>
  <si>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</si>
  <si>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</si>
  <si>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</si>
  <si>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</si>
  <si>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</si>
  <si>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</si>
  <si>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</si>
  <si>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</si>
  <si>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</si>
  <si>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</si>
  <si>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</si>
  <si>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</si>
  <si>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</si>
  <si>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</si>
  <si>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</si>
  <si>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</si>
  <si>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</si>
  <si>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</si>
  <si>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</si>
  <si>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</si>
  <si>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</si>
  <si>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</si>
  <si>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</si>
  <si>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</si>
  <si>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</si>
  <si>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</si>
  <si>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</si>
  <si>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</si>
  <si>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</si>
  <si>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</si>
  <si>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</si>
  <si>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</si>
  <si>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</si>
  <si>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</si>
  <si>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</si>
  <si>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</si>
  <si>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</si>
  <si>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</si>
  <si>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</si>
  <si>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</si>
  <si>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</si>
  <si>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</si>
  <si>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</si>
  <si>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</si>
  <si>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</si>
  <si>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</si>
  <si>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</si>
  <si>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</si>
  <si>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</si>
  <si>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</si>
  <si>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</si>
  <si>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</si>
  <si>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</si>
  <si>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</si>
  <si>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</si>
  <si>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</si>
  <si>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</si>
  <si>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</si>
  <si>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</si>
  <si>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</si>
  <si>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</si>
  <si>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</si>
  <si>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</si>
  <si>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</si>
  <si>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</si>
  <si>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</si>
  <si>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</si>
  <si>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</si>
  <si>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</si>
  <si>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</si>
  <si>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</si>
  <si>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</si>
  <si>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</si>
  <si>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</si>
  <si>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</si>
  <si>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</si>
  <si>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</si>
  <si>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</si>
  <si>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</si>
  <si>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</si>
  <si>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</si>
  <si>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</si>
  <si>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</si>
  <si>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</si>
  <si>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</si>
  <si>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</si>
  <si>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</si>
  <si>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</si>
  <si>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</si>
  <si>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</si>
  <si>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</si>
  <si>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</si>
  <si>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</si>
  <si>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</si>
  <si>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</si>
  <si>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</si>
  <si>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</si>
  <si>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</si>
  <si>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</si>
  <si>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</si>
  <si>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</si>
  <si>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</si>
  <si>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</si>
  <si>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</si>
  <si>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</si>
  <si>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</si>
  <si>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</si>
  <si>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</si>
  <si>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</si>
  <si>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</si>
  <si>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</si>
  <si>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</si>
  <si>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</si>
  <si>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</si>
  <si>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</si>
  <si>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</si>
  <si>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</si>
  <si>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</si>
  <si>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</si>
  <si>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</si>
  <si>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</si>
  <si>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</si>
  <si>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</si>
  <si>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</si>
  <si>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</si>
  <si>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</si>
  <si>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</si>
  <si>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</si>
  <si>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</si>
  <si>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</si>
  <si>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</si>
  <si>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</si>
  <si>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</si>
  <si>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</si>
  <si>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</si>
  <si>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</si>
  <si>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</si>
  <si>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</si>
  <si>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</si>
  <si>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</si>
  <si>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</si>
  <si>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</si>
  <si>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</si>
  <si>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</si>
  <si>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</si>
  <si>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</si>
  <si>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</si>
  <si>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</si>
  <si>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</si>
  <si>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</si>
  <si>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</si>
  <si>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</si>
  <si>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</si>
  <si>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</si>
  <si>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</si>
  <si>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</si>
  <si>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</si>
  <si>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</si>
  <si>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</si>
  <si>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</si>
  <si>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</si>
  <si>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</si>
  <si>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</si>
  <si>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</si>
  <si>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</si>
  <si>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</si>
  <si>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</si>
  <si>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</si>
  <si>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</si>
  <si>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</si>
  <si>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</si>
  <si>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</si>
  <si>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</si>
  <si>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</si>
  <si>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</si>
  <si>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</si>
  <si>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</si>
  <si>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</si>
  <si>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</si>
  <si>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</si>
  <si>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</si>
  <si>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</si>
  <si>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</si>
  <si>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</si>
  <si>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</si>
  <si>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</si>
  <si>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</si>
  <si>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</si>
  <si>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</si>
  <si>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</si>
  <si>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</si>
  <si>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</si>
  <si>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</si>
  <si>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</si>
  <si>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</si>
  <si>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</si>
  <si>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</si>
  <si>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</si>
  <si>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</si>
  <si>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</si>
  <si>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</si>
  <si>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</si>
  <si>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</si>
  <si>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</si>
  <si>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</si>
  <si>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</si>
  <si>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</si>
  <si>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</si>
  <si>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</si>
  <si>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</si>
  <si>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</si>
  <si>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</si>
  <si>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</si>
  <si>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</si>
  <si>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</si>
  <si>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</si>
  <si>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</si>
  <si>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</si>
  <si>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</si>
  <si>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</si>
  <si>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</si>
  <si>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</si>
  <si>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</si>
  <si>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</si>
  <si>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</si>
  <si>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</si>
  <si>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</si>
  <si>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</si>
  <si>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</si>
  <si>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</si>
  <si>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</si>
  <si>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</si>
  <si>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</si>
  <si>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</si>
  <si>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</si>
  <si>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</si>
  <si>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</si>
  <si>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</si>
  <si>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</si>
  <si>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</si>
  <si>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</si>
  <si>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</si>
  <si>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</si>
  <si>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</si>
  <si>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</si>
  <si>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</si>
  <si>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</si>
  <si>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</si>
  <si>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</si>
  <si>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</si>
  <si>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</si>
  <si>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</si>
  <si>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</si>
  <si>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</si>
  <si>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</si>
  <si>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</si>
  <si>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</si>
  <si>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</si>
  <si>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</si>
  <si>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</si>
  <si>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</si>
  <si>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</si>
  <si>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</si>
  <si>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</si>
  <si>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</si>
  <si>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</si>
  <si>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</si>
  <si>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</si>
  <si>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</si>
  <si>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</si>
  <si>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</si>
  <si>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</si>
  <si>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</si>
  <si>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</si>
  <si>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</si>
  <si>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</si>
  <si>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</si>
  <si>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</si>
  <si>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</si>
  <si>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</si>
  <si>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</si>
  <si>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</si>
  <si>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</si>
  <si>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</si>
  <si>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</si>
  <si>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</si>
  <si>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</si>
  <si>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</si>
  <si>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</si>
  <si>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</si>
  <si>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</si>
  <si>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</si>
  <si>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</si>
  <si>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</si>
  <si>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</si>
  <si>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</si>
  <si>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</si>
  <si>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</si>
  <si>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</si>
  <si>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</si>
  <si>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</si>
  <si>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</si>
  <si>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</si>
  <si>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</si>
  <si>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</si>
  <si>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</si>
  <si>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ESD Address</t>
  </si>
  <si>
    <t>ESD Website</t>
  </si>
  <si>
    <t>www.ncesd.org</t>
  </si>
  <si>
    <t>Preparer Information</t>
  </si>
  <si>
    <t>Phone</t>
  </si>
  <si>
    <t>E-Mail</t>
  </si>
  <si>
    <t>Signature</t>
  </si>
  <si>
    <t>For the Fiscal Year Ended August 31, 2024</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</si>
  <si>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</si>
  <si>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</si>
  <si>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</si>
  <si>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</si>
  <si>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</si>
  <si>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</si>
  <si>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</si>
  <si>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</si>
  <si>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</si>
  <si>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</si>
  <si>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</si>
  <si>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</si>
  <si>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</si>
  <si>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</si>
  <si>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</si>
  <si>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</si>
  <si>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</si>
  <si>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</si>
  <si>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</si>
  <si>
    <t>CHECK (should be zero)</t>
  </si>
  <si>
    <t>Optional Reconciliation schedule not used by OSPI</t>
  </si>
  <si>
    <t>Unrestricted for Net Pension Liability</t>
  </si>
  <si>
    <t>Unrestricted for Net OPEB Liability</t>
  </si>
  <si>
    <t>Unrestricted for Other</t>
  </si>
  <si>
    <t>Unrestricted Combined</t>
  </si>
  <si>
    <t>Unrestricted on Financial Statement</t>
  </si>
  <si>
    <t>Restricted for Debt Service</t>
  </si>
  <si>
    <t>Restricted for Self-Insurance</t>
  </si>
  <si>
    <t>Restricted for Support Programs</t>
  </si>
  <si>
    <t>Restricted for Risk Pool Net Position</t>
  </si>
  <si>
    <t>Restricted for Net Pension Asset</t>
  </si>
  <si>
    <t>Restricted for Other Items</t>
  </si>
  <si>
    <t>Restricted for Joint Venture</t>
  </si>
  <si>
    <t xml:space="preserve">Restricted COMBINED </t>
  </si>
  <si>
    <t>Restricted on Financial Statement</t>
  </si>
  <si>
    <t>check zero</t>
  </si>
  <si>
    <t>NONCASH INVESTING, CAPITAL, AND FINANCING ACTIVITIES:</t>
  </si>
  <si>
    <t>Joint Venture Change (WSIPC)</t>
  </si>
  <si>
    <t>430 Olds Station Rd</t>
  </si>
  <si>
    <t>Wenatchee, WA 98801</t>
  </si>
  <si>
    <t>Jason Williams</t>
  </si>
  <si>
    <t>(509) 667-7103</t>
  </si>
  <si>
    <t>jasonw@ncesd.org</t>
  </si>
  <si>
    <t>Educational Service District #171</t>
  </si>
  <si>
    <t>13</t>
  </si>
  <si>
    <t>12</t>
  </si>
  <si>
    <t>16</t>
  </si>
  <si>
    <t>17</t>
  </si>
  <si>
    <t>83</t>
  </si>
  <si>
    <t>19</t>
  </si>
  <si>
    <t>29</t>
  </si>
  <si>
    <t>31</t>
  </si>
  <si>
    <t>36</t>
  </si>
  <si>
    <t>37</t>
  </si>
  <si>
    <t>39</t>
  </si>
  <si>
    <t>43</t>
  </si>
  <si>
    <t>49</t>
  </si>
  <si>
    <t>51</t>
  </si>
  <si>
    <t>53</t>
  </si>
  <si>
    <t>68</t>
  </si>
  <si>
    <t>69</t>
  </si>
  <si>
    <t>71</t>
  </si>
  <si>
    <t>73</t>
  </si>
  <si>
    <t>81</t>
  </si>
  <si>
    <t>96</t>
  </si>
  <si>
    <t>Tuition and Fees</t>
  </si>
  <si>
    <t>Sale of Goods, Supplies and/or Services</t>
  </si>
  <si>
    <t>Gifts and Donations</t>
  </si>
  <si>
    <t>Rental of Property</t>
  </si>
  <si>
    <t>Local Sources, Unassigned</t>
  </si>
  <si>
    <t>ESD Allotment</t>
  </si>
  <si>
    <t>Special, Pilot or Enhancement Programs</t>
  </si>
  <si>
    <t>Nursing Services</t>
  </si>
  <si>
    <t>State General Purpose - Unassigned</t>
  </si>
  <si>
    <t>Other State Agencies</t>
  </si>
  <si>
    <t>State Special Purpose, Unassigned</t>
  </si>
  <si>
    <t>Special Education, IDEA</t>
  </si>
  <si>
    <t>Remedial</t>
  </si>
  <si>
    <t>Federal CARES Act Grants</t>
  </si>
  <si>
    <t>Federal Special Purpose, Unassigned</t>
  </si>
  <si>
    <t>Payments from School Districts in Washington</t>
  </si>
  <si>
    <t>Payments from Other Entities</t>
  </si>
  <si>
    <t>Change in Joint Venture Equity</t>
  </si>
  <si>
    <t>01--</t>
  </si>
  <si>
    <t>5---</t>
  </si>
  <si>
    <t>Supplies</t>
  </si>
  <si>
    <t>7---</t>
  </si>
  <si>
    <t>Purchased Services</t>
  </si>
  <si>
    <t>8---</t>
  </si>
  <si>
    <t>Travel</t>
  </si>
  <si>
    <t>0---</t>
  </si>
  <si>
    <t>Debt Transfer</t>
  </si>
  <si>
    <t>2---</t>
  </si>
  <si>
    <t>Certificated Salaries</t>
  </si>
  <si>
    <t>3---</t>
  </si>
  <si>
    <t>Classified Salaries</t>
  </si>
  <si>
    <t>4---</t>
  </si>
  <si>
    <t>Benefits</t>
  </si>
  <si>
    <t>02--</t>
  </si>
  <si>
    <t>9---</t>
  </si>
  <si>
    <t>Capital Outlay</t>
  </si>
  <si>
    <t>1---</t>
  </si>
  <si>
    <t>Credit Transfer</t>
  </si>
  <si>
    <t>10--</t>
  </si>
  <si>
    <t>12--</t>
  </si>
  <si>
    <t>16--</t>
  </si>
  <si>
    <t>18--</t>
  </si>
  <si>
    <t>19--</t>
  </si>
  <si>
    <t>20--</t>
  </si>
  <si>
    <t>22--</t>
  </si>
  <si>
    <t>23--</t>
  </si>
  <si>
    <t>24--</t>
  </si>
  <si>
    <t>32--</t>
  </si>
  <si>
    <t>34--</t>
  </si>
  <si>
    <t>36--</t>
  </si>
  <si>
    <t>51--</t>
  </si>
  <si>
    <t>59--</t>
  </si>
  <si>
    <t>64--</t>
  </si>
  <si>
    <t>73--</t>
  </si>
  <si>
    <t>78--</t>
  </si>
  <si>
    <t>89--</t>
  </si>
  <si>
    <t>Certified correct this 30th day of December, 2024 to the best of my knowledge and belief.</t>
  </si>
  <si>
    <t>North Central Educational Service District #171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</si>
</sst>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b/>
      <sz val="11"/>
      <color rgb="FF000000"/>
      <name val="Calibri"/>
      <family val="2"/>
    </font>
    <font>
      <sz val="10"/>
      <name val="Calibri"/>
      <family val="2"/>
      <scheme val="minor"/>
    </font>
    <font>
      <b/>
      <sz val="10"/>
      <name val="Calibri"/>
      <family val="2"/>
      <scheme val="minor"/>
    </font>
    <font>
      <sz val="9"/>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double">
        <color indexed="64"/>
      </bottom>
      <diagonal/>
    </border>
    <border>
      <left/>
      <right/>
      <top style="double">
        <color indexed="64"/>
      </top>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6" fillId="0" borderId="0" applyNumberFormat="0" applyFill="0" applyBorder="0" applyAlignment="0" applyProtection="0"/>
  </cellStyleXfs>
  <cellXfs count="280">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5"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6" borderId="0" xfId="0" applyNumberFormat="1" applyFont="1" applyFill="1"/>
    <xf numFmtId="0" fontId="6" fillId="6" borderId="0" xfId="0" applyFont="1" applyFill="1"/>
    <xf numFmtId="49" fontId="0" fillId="6" borderId="0" xfId="0" applyNumberFormat="1" applyFill="1"/>
    <xf numFmtId="0" fontId="0" fillId="6"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167" fontId="0" fillId="7" borderId="0" xfId="0" applyNumberFormat="1" applyFill="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2" fontId="0" fillId="0" borderId="0" xfId="0" applyNumberFormat="1"/>
    <xf numFmtId="0" fontId="4" fillId="0" borderId="0" xfId="10" applyFont="1" applyFill="1" applyProtection="1"/>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3" fillId="0" borderId="0" xfId="2" applyFont="1"/>
    <xf numFmtId="0" fontId="4" fillId="8" borderId="0" xfId="2" applyFont="1" applyFill="1"/>
    <xf numFmtId="43" fontId="4" fillId="8"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44" fontId="13" fillId="9" borderId="0" xfId="4" applyFont="1" applyFill="1" applyAlignment="1">
      <alignment horizontal="right" vertical="center" wrapText="1"/>
    </xf>
    <xf numFmtId="44" fontId="13" fillId="9" borderId="0" xfId="4" applyFont="1" applyFill="1" applyAlignment="1">
      <alignment vertical="center"/>
    </xf>
    <xf numFmtId="44" fontId="13" fillId="0" borderId="0" xfId="4" applyFont="1"/>
    <xf numFmtId="44" fontId="13" fillId="0" borderId="0" xfId="4" applyFont="1" applyAlignment="1">
      <alignment vertical="center" wrapText="1"/>
    </xf>
    <xf numFmtId="44" fontId="13" fillId="0" borderId="0" xfId="4" applyFont="1" applyAlignment="1">
      <alignment vertical="center"/>
    </xf>
    <xf numFmtId="44" fontId="14" fillId="9" borderId="0" xfId="4" applyFont="1" applyFill="1" applyAlignment="1">
      <alignment vertical="center"/>
    </xf>
    <xf numFmtId="44" fontId="13" fillId="9" borderId="0" xfId="4" applyFont="1" applyFill="1" applyAlignment="1">
      <alignment vertical="center" wrapText="1"/>
    </xf>
    <xf numFmtId="44" fontId="13" fillId="9" borderId="0" xfId="4" applyFont="1" applyFill="1" applyBorder="1" applyAlignment="1">
      <alignment vertical="center" wrapText="1"/>
    </xf>
    <xf numFmtId="44" fontId="15" fillId="9" borderId="1" xfId="4" applyFont="1" applyFill="1" applyBorder="1" applyAlignment="1">
      <alignment vertical="center"/>
    </xf>
    <xf numFmtId="44" fontId="15" fillId="9" borderId="11" xfId="4" applyFont="1" applyFill="1" applyBorder="1" applyAlignment="1">
      <alignment vertical="center"/>
    </xf>
    <xf numFmtId="44" fontId="15" fillId="9" borderId="0" xfId="4" applyFont="1" applyFill="1" applyAlignment="1">
      <alignment vertical="center"/>
    </xf>
    <xf numFmtId="44" fontId="15" fillId="9" borderId="12" xfId="4" applyFont="1" applyFill="1" applyBorder="1" applyAlignment="1">
      <alignment vertical="center"/>
    </xf>
    <xf numFmtId="44" fontId="13" fillId="9" borderId="0" xfId="4" applyFont="1" applyFill="1"/>
    <xf numFmtId="44" fontId="13" fillId="9" borderId="0" xfId="4" applyFont="1" applyFill="1" applyBorder="1" applyAlignment="1" applyProtection="1">
      <alignment vertical="center"/>
      <protection locked="0"/>
    </xf>
    <xf numFmtId="44" fontId="13" fillId="0" borderId="0" xfId="4" applyFont="1" applyFill="1" applyBorder="1" applyAlignment="1" applyProtection="1">
      <alignment vertical="center"/>
      <protection locked="0"/>
    </xf>
    <xf numFmtId="44" fontId="13" fillId="9" borderId="11" xfId="4" applyFont="1" applyFill="1" applyBorder="1"/>
    <xf numFmtId="44" fontId="13" fillId="0" borderId="11" xfId="4" applyFont="1" applyBorder="1"/>
    <xf numFmtId="44" fontId="13" fillId="0" borderId="11" xfId="4" applyFont="1" applyBorder="1" applyAlignment="1">
      <alignment vertical="center"/>
    </xf>
    <xf numFmtId="44" fontId="13" fillId="0" borderId="0" xfId="4" applyFont="1" applyAlignment="1">
      <alignment horizontal="right" vertical="top"/>
    </xf>
    <xf numFmtId="44" fontId="14" fillId="9" borderId="0" xfId="4" applyFont="1" applyFill="1" applyAlignment="1">
      <alignment horizontal="right"/>
    </xf>
    <xf numFmtId="44" fontId="14" fillId="9" borderId="0" xfId="4" applyFont="1" applyFill="1"/>
    <xf numFmtId="44" fontId="4" fillId="9" borderId="0" xfId="4" applyFont="1" applyFill="1" applyAlignment="1">
      <alignment horizontal="right" vertical="center" wrapText="1"/>
    </xf>
    <xf numFmtId="44" fontId="4" fillId="9" borderId="0" xfId="4" applyFont="1" applyFill="1"/>
    <xf numFmtId="44" fontId="4" fillId="9" borderId="0" xfId="4" applyFont="1" applyFill="1" applyAlignment="1">
      <alignment horizontal="left" vertical="center" wrapText="1"/>
    </xf>
    <xf numFmtId="44" fontId="4" fillId="2" borderId="0" xfId="4" applyFont="1" applyFill="1" applyBorder="1" applyAlignment="1">
      <alignment horizontal="center"/>
    </xf>
    <xf numFmtId="44" fontId="4" fillId="2" borderId="0" xfId="4" applyFont="1" applyFill="1"/>
    <xf numFmtId="44" fontId="4" fillId="0" borderId="11" xfId="4" applyFont="1" applyFill="1" applyBorder="1" applyProtection="1">
      <protection locked="0"/>
    </xf>
    <xf numFmtId="44" fontId="4" fillId="0" borderId="11" xfId="4" applyFont="1" applyBorder="1"/>
    <xf numFmtId="0" fontId="16" fillId="0" borderId="0" xfId="13" applyFill="1" applyBorder="1" applyAlignment="1" applyProtection="1"/>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0" fontId="4" fillId="0" borderId="0" xfId="10" applyFont="1" applyFill="1" applyBorder="1" applyAlignment="1" applyProtection="1">
      <alignment horizontal="center"/>
    </xf>
    <xf numFmtId="0" fontId="4" fillId="0" borderId="0" xfId="10" applyFont="1" applyFill="1" applyBorder="1" applyProtection="1"/>
    <xf numFmtId="0" fontId="0" fillId="0" borderId="0" xfId="0" applyAlignment="1">
      <alignment horizontal="center"/>
    </xf>
    <xf numFmtId="0" fontId="3" fillId="0" borderId="0" xfId="10" applyFont="1" applyFill="1" applyAlignment="1" applyProtection="1">
      <alignment horizontal="center"/>
    </xf>
    <xf numFmtId="0" fontId="3" fillId="0" borderId="0" xfId="10" applyFont="1" applyFill="1" applyProtection="1"/>
    <xf numFmtId="0" fontId="3" fillId="0" borderId="0" xfId="10" applyFont="1" applyFill="1" applyAlignment="1" applyProtection="1">
      <alignment horizontal="right"/>
    </xf>
    <xf numFmtId="0" fontId="3" fillId="0" borderId="0" xfId="10" applyFont="1" applyFill="1" applyAlignment="1" applyProtection="1">
      <alignment horizontal="left"/>
    </xf>
    <xf numFmtId="0" fontId="4" fillId="0" borderId="0" xfId="10" applyFont="1" applyFill="1" applyAlignment="1" applyProtection="1">
      <alignment horizontal="center"/>
    </xf>
    <xf numFmtId="0" fontId="0" fillId="0" borderId="0" xfId="0" quotePrefix="1" applyAlignment="1">
      <alignment horizontal="center"/>
    </xf>
    <xf numFmtId="0" fontId="0" fillId="7" borderId="0" xfId="0" applyFill="1" applyAlignment="1">
      <alignment horizontal="center"/>
    </xf>
    <xf numFmtId="49" fontId="0" fillId="0" borderId="0" xfId="0" applyNumberFormat="1" applyAlignment="1">
      <alignment horizontal="center"/>
    </xf>
    <xf numFmtId="49" fontId="11" fillId="0" borderId="0" xfId="0" applyNumberFormat="1" applyFont="1"/>
    <xf numFmtId="0" fontId="12" fillId="10" borderId="0" xfId="12" applyFont="1" applyFill="1" applyAlignment="1">
      <alignment horizontal="center"/>
    </xf>
    <xf numFmtId="0" fontId="12" fillId="10" borderId="0" xfId="12" applyFont="1" applyFill="1"/>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Busof\ESD%20and%20CO-OP%20Year-End\2223%20Closing\ESD%20171_F-185_22-23_AUDIT.xlsx" TargetMode="External"/><Relationship Id="rId1" Type="http://schemas.openxmlformats.org/officeDocument/2006/relationships/externalLinkPath" Target="/Busof/ESD%20and%20CO-OP%20Year-End/2223%20Closing/ESD%20171_F-185_22-23_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ofaccts"/>
      <sheetName val="Instructions"/>
      <sheetName val="CERTIFICATION-COVER"/>
      <sheetName val="NET POSITION"/>
      <sheetName val="REVENUE EXPENSES"/>
      <sheetName val="CASH FLOW"/>
      <sheetName val="BUDGETARY COMPARISON"/>
      <sheetName val="FIDUCIARY"/>
      <sheetName val="28-FIXED ASSETS"/>
      <sheetName val="29-Sched LTD Bal Sheet"/>
      <sheetName val="datasheet-balsheet"/>
      <sheetName val="datasheet-rev_expend_detail"/>
      <sheetName val="datasheet-rev_expend_summary"/>
      <sheetName val="FIDUCIARY CHANGES"/>
      <sheetName val="REVENUE"/>
      <sheetName val="Expenditure Matrix"/>
      <sheetName val="RSI"/>
      <sheetName val="COA"/>
      <sheetName val="BARS Profile"/>
      <sheetName val="BARS Guidance"/>
      <sheetName val="BARS CF Illustration"/>
    </sheetNames>
    <sheetDataSet>
      <sheetData sheetId="0"/>
      <sheetData sheetId="1"/>
      <sheetData sheetId="2"/>
      <sheetData sheetId="3">
        <row r="9">
          <cell r="H9">
            <v>0</v>
          </cell>
          <cell r="I9"/>
        </row>
        <row r="11">
          <cell r="H11">
            <v>2430688.33</v>
          </cell>
          <cell r="I11"/>
        </row>
        <row r="27">
          <cell r="H27"/>
          <cell r="I27"/>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sonw@nces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31" workbookViewId="0">
      <selection activeCell="Q14" sqref="Q14"/>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I27"/>
  <sheetViews>
    <sheetView workbookViewId="0">
      <selection activeCell="M28" sqref="M28"/>
    </sheetView>
  </sheetViews>
  <sheetFormatPr defaultRowHeight="15" x14ac:dyDescent="0.25"/>
  <cols>
    <col min="2" max="2" width="25.85546875" customWidth="1"/>
    <col min="3" max="3" width="5.140625" customWidth="1"/>
    <col min="4" max="4" width="7.140625" customWidth="1"/>
    <col min="5" max="5" width="12.28515625" customWidth="1"/>
    <col min="6" max="6" width="1.5703125" customWidth="1"/>
    <col min="7" max="7" width="5" bestFit="1" customWidth="1"/>
  </cols>
  <sheetData>
    <row r="2" spans="2:9" x14ac:dyDescent="0.25">
      <c r="B2" s="269" t="s">
        <v>1158</v>
      </c>
      <c r="C2" s="269"/>
      <c r="D2" s="269"/>
      <c r="E2" s="269"/>
      <c r="F2" s="269"/>
      <c r="G2" s="269"/>
      <c r="H2" s="269"/>
      <c r="I2" s="269"/>
    </row>
    <row r="3" spans="2:9" x14ac:dyDescent="0.25">
      <c r="B3" s="134"/>
      <c r="C3" s="134"/>
      <c r="D3" s="134"/>
      <c r="E3" s="134"/>
      <c r="F3" s="134"/>
      <c r="G3" s="134"/>
      <c r="H3" s="134"/>
    </row>
    <row r="4" spans="2:9" x14ac:dyDescent="0.25">
      <c r="B4" s="273" t="s">
        <v>1211</v>
      </c>
      <c r="C4" s="273"/>
      <c r="D4" s="273"/>
      <c r="E4" s="273"/>
      <c r="F4" s="273"/>
      <c r="G4" s="273"/>
      <c r="H4" s="273"/>
      <c r="I4" s="273"/>
    </row>
    <row r="5" spans="2:9" x14ac:dyDescent="0.25">
      <c r="B5" s="273" t="s">
        <v>1167</v>
      </c>
      <c r="C5" s="273"/>
      <c r="D5" s="273"/>
      <c r="E5" s="273"/>
      <c r="F5" s="273"/>
      <c r="G5" s="273"/>
      <c r="H5" s="273"/>
      <c r="I5" s="273"/>
    </row>
    <row r="6" spans="2:9" x14ac:dyDescent="0.25">
      <c r="B6" s="134"/>
      <c r="C6" s="134"/>
      <c r="D6" s="134"/>
      <c r="E6" s="134"/>
      <c r="F6" s="134"/>
      <c r="G6" s="134"/>
      <c r="H6" s="134"/>
    </row>
    <row r="7" spans="2:9" x14ac:dyDescent="0.25">
      <c r="B7" s="137" t="s">
        <v>1159</v>
      </c>
      <c r="C7" s="137"/>
      <c r="D7" s="137"/>
      <c r="E7" s="137"/>
      <c r="F7" s="137"/>
      <c r="G7" s="137"/>
      <c r="H7" s="137"/>
    </row>
    <row r="8" spans="2:9" x14ac:dyDescent="0.25">
      <c r="B8" s="134"/>
      <c r="C8" s="134"/>
      <c r="D8" s="134"/>
      <c r="E8" s="134"/>
      <c r="F8" s="134"/>
      <c r="G8" s="134"/>
      <c r="H8" s="134"/>
    </row>
    <row r="9" spans="2:9" x14ac:dyDescent="0.25">
      <c r="B9" s="134"/>
      <c r="C9" s="134"/>
      <c r="D9" s="134"/>
      <c r="E9" s="134"/>
      <c r="F9" s="134"/>
      <c r="G9" s="134"/>
      <c r="H9" s="134"/>
    </row>
    <row r="10" spans="2:9" x14ac:dyDescent="0.25">
      <c r="B10" s="134" t="s">
        <v>1289</v>
      </c>
      <c r="C10" s="266"/>
      <c r="D10" s="267"/>
      <c r="E10" s="266"/>
      <c r="F10" s="134"/>
      <c r="G10" s="138"/>
      <c r="H10" s="134"/>
    </row>
    <row r="11" spans="2:9" x14ac:dyDescent="0.25">
      <c r="B11" s="134"/>
      <c r="C11" s="134"/>
      <c r="D11" s="134"/>
      <c r="E11" s="134"/>
      <c r="F11" s="134"/>
      <c r="G11" s="134"/>
      <c r="H11" s="134"/>
    </row>
    <row r="12" spans="2:9" x14ac:dyDescent="0.25">
      <c r="B12" s="134"/>
      <c r="C12" s="134"/>
      <c r="D12" s="134"/>
      <c r="E12" s="134"/>
      <c r="F12" s="134"/>
      <c r="G12" s="134"/>
      <c r="H12" s="134"/>
    </row>
    <row r="13" spans="2:9" x14ac:dyDescent="0.25">
      <c r="B13" s="270" t="s">
        <v>1160</v>
      </c>
      <c r="C13" s="136" t="s">
        <v>1290</v>
      </c>
      <c r="D13" s="136"/>
      <c r="E13" s="136"/>
      <c r="F13" s="136"/>
      <c r="G13" s="136"/>
      <c r="H13" s="134"/>
    </row>
    <row r="14" spans="2:9" x14ac:dyDescent="0.25">
      <c r="B14" s="270"/>
      <c r="C14" s="136" t="s">
        <v>1206</v>
      </c>
      <c r="D14" s="135"/>
      <c r="E14" s="135"/>
      <c r="F14" s="135"/>
      <c r="G14" s="135"/>
      <c r="H14" s="134"/>
    </row>
    <row r="15" spans="2:9" x14ac:dyDescent="0.25">
      <c r="B15" s="270"/>
      <c r="C15" s="135" t="s">
        <v>1207</v>
      </c>
      <c r="D15" s="135"/>
      <c r="E15" s="135"/>
      <c r="F15" s="135"/>
      <c r="G15" s="135"/>
      <c r="H15" s="134"/>
    </row>
    <row r="16" spans="2:9" x14ac:dyDescent="0.25">
      <c r="B16" s="270"/>
      <c r="C16" s="134"/>
      <c r="D16" s="134"/>
      <c r="E16" s="134"/>
      <c r="F16" s="134"/>
      <c r="G16" s="134"/>
      <c r="H16" s="134"/>
    </row>
    <row r="17" spans="2:8" x14ac:dyDescent="0.25">
      <c r="B17" s="270" t="s">
        <v>1161</v>
      </c>
      <c r="C17" t="s">
        <v>1162</v>
      </c>
      <c r="H17" s="134"/>
    </row>
    <row r="18" spans="2:8" x14ac:dyDescent="0.25">
      <c r="B18" s="270"/>
      <c r="C18" s="134"/>
      <c r="D18" s="134"/>
      <c r="E18" s="134"/>
      <c r="F18" s="134"/>
      <c r="G18" s="134"/>
      <c r="H18" s="134"/>
    </row>
    <row r="19" spans="2:8" x14ac:dyDescent="0.25">
      <c r="B19" s="272" t="s">
        <v>1163</v>
      </c>
      <c r="C19" s="272"/>
      <c r="D19" s="272"/>
      <c r="E19" s="272"/>
      <c r="F19" s="272"/>
      <c r="G19" s="272"/>
      <c r="H19" s="134"/>
    </row>
    <row r="20" spans="2:8" x14ac:dyDescent="0.25">
      <c r="B20" s="271" t="s">
        <v>1154</v>
      </c>
      <c r="C20" s="136" t="s">
        <v>1208</v>
      </c>
      <c r="D20" s="136"/>
      <c r="E20" s="136"/>
      <c r="F20" s="136"/>
      <c r="G20" s="136"/>
      <c r="H20" s="134"/>
    </row>
    <row r="21" spans="2:8" x14ac:dyDescent="0.25">
      <c r="B21" s="271" t="s">
        <v>1164</v>
      </c>
      <c r="C21" s="135" t="s">
        <v>1209</v>
      </c>
      <c r="D21" s="135"/>
      <c r="E21" s="135"/>
      <c r="F21" s="135"/>
      <c r="G21" s="135"/>
      <c r="H21" s="134"/>
    </row>
    <row r="22" spans="2:8" x14ac:dyDescent="0.25">
      <c r="B22" s="271" t="s">
        <v>1165</v>
      </c>
      <c r="C22" s="253" t="s">
        <v>1210</v>
      </c>
      <c r="H22" s="134"/>
    </row>
    <row r="23" spans="2:8" x14ac:dyDescent="0.25">
      <c r="B23" s="270"/>
      <c r="C23" s="134"/>
      <c r="D23" s="134"/>
      <c r="E23" s="134"/>
      <c r="F23" s="134"/>
      <c r="G23" s="134"/>
      <c r="H23" s="134"/>
    </row>
    <row r="24" spans="2:8" x14ac:dyDescent="0.25">
      <c r="B24" s="270"/>
      <c r="C24" s="134"/>
      <c r="D24" s="134"/>
      <c r="E24" s="134"/>
      <c r="F24" s="134"/>
      <c r="G24" s="134"/>
      <c r="H24" s="134"/>
    </row>
    <row r="25" spans="2:8" x14ac:dyDescent="0.25">
      <c r="B25" s="271" t="s">
        <v>1166</v>
      </c>
      <c r="C25" s="136"/>
      <c r="D25" s="136"/>
      <c r="E25" s="136"/>
      <c r="F25" s="136"/>
      <c r="G25" s="136"/>
      <c r="H25" s="134"/>
    </row>
    <row r="26" spans="2:8" x14ac:dyDescent="0.25">
      <c r="B26" s="270"/>
      <c r="C26" s="134"/>
      <c r="D26" s="134"/>
      <c r="E26" s="134"/>
      <c r="F26" s="134"/>
      <c r="G26" s="134"/>
      <c r="H26" s="134"/>
    </row>
    <row r="27" spans="2:8" x14ac:dyDescent="0.25">
      <c r="B27" s="134"/>
      <c r="C27" s="134"/>
      <c r="D27" s="134"/>
      <c r="E27" s="134"/>
      <c r="F27" s="134"/>
      <c r="G27" s="134"/>
      <c r="H27" s="134"/>
    </row>
  </sheetData>
  <mergeCells count="4">
    <mergeCell ref="B2:I2"/>
    <mergeCell ref="B19:G19"/>
    <mergeCell ref="B4:I4"/>
    <mergeCell ref="B5:I5"/>
  </mergeCells>
  <hyperlinks>
    <hyperlink ref="C22" r:id="rId1" xr:uid="{2F7848FF-2D5B-42C6-A2E0-3A6679D9953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35"/>
  <sheetViews>
    <sheetView zoomScaleNormal="100" workbookViewId="0">
      <pane ySplit="6" topLeftCell="A85" activePane="bottomLeft" state="frozen"/>
      <selection pane="bottomLeft" activeCell="D28" sqref="D28"/>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6" width="16.7109375" customWidth="1"/>
    <col min="7" max="7" width="16.7109375" hidden="1" customWidth="1"/>
    <col min="8" max="8" width="13.140625" hidden="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54" t="s">
        <v>1211</v>
      </c>
      <c r="D2" s="254"/>
      <c r="E2" s="254"/>
      <c r="F2" s="254"/>
      <c r="G2" s="254"/>
      <c r="H2" s="254"/>
      <c r="I2" s="254"/>
    </row>
    <row r="3" spans="2:18" x14ac:dyDescent="0.25">
      <c r="C3" s="254" t="s">
        <v>0</v>
      </c>
      <c r="D3" s="254"/>
      <c r="E3" s="254"/>
      <c r="F3" s="254"/>
      <c r="G3" s="254"/>
      <c r="H3" s="254"/>
      <c r="I3" s="254"/>
    </row>
    <row r="4" spans="2:18" x14ac:dyDescent="0.25">
      <c r="C4" s="255" t="s">
        <v>1174</v>
      </c>
      <c r="D4" s="255"/>
      <c r="E4" s="255"/>
      <c r="F4" s="255"/>
      <c r="G4" s="255"/>
      <c r="H4" s="255"/>
      <c r="I4" s="255"/>
    </row>
    <row r="6" spans="2:18" s="30" customFormat="1" ht="30" x14ac:dyDescent="0.25">
      <c r="B6" s="27" t="s">
        <v>97</v>
      </c>
      <c r="C6" s="28" t="s">
        <v>182</v>
      </c>
      <c r="D6" s="27" t="s">
        <v>1</v>
      </c>
      <c r="E6" s="27" t="s">
        <v>65</v>
      </c>
      <c r="F6" s="27" t="s">
        <v>1155</v>
      </c>
      <c r="G6" s="27" t="s">
        <v>1156</v>
      </c>
      <c r="H6" s="29" t="s">
        <v>1157</v>
      </c>
      <c r="I6" s="27" t="s">
        <v>2</v>
      </c>
      <c r="K6"/>
      <c r="L6"/>
      <c r="M6"/>
      <c r="N6"/>
      <c r="O6"/>
      <c r="P6"/>
      <c r="Q6"/>
      <c r="R6"/>
    </row>
    <row r="7" spans="2:18" x14ac:dyDescent="0.25">
      <c r="C7" s="1"/>
      <c r="D7" s="14"/>
      <c r="E7" s="14"/>
      <c r="F7" s="14"/>
      <c r="G7" s="14"/>
      <c r="H7" s="14"/>
      <c r="I7" s="31"/>
    </row>
    <row r="8" spans="2:18" x14ac:dyDescent="0.25">
      <c r="C8" s="20" t="s">
        <v>4</v>
      </c>
      <c r="D8" s="32"/>
      <c r="E8" s="32"/>
      <c r="F8" s="32"/>
      <c r="G8" s="32"/>
      <c r="H8" s="32"/>
      <c r="I8" s="127"/>
    </row>
    <row r="9" spans="2:18" x14ac:dyDescent="0.25">
      <c r="B9" s="12" t="s">
        <v>98</v>
      </c>
      <c r="C9" s="33" t="s">
        <v>5</v>
      </c>
      <c r="D9" s="160">
        <f>982353.73+10150-659513.35</f>
        <v>332990.38</v>
      </c>
      <c r="E9" s="160">
        <f>420000+215136.46-41005.84</f>
        <v>594130.62</v>
      </c>
      <c r="F9" s="160">
        <f>49763.06-4871.54</f>
        <v>44891.519999999997</v>
      </c>
      <c r="G9" s="160"/>
      <c r="H9" s="160"/>
      <c r="I9" s="161">
        <f t="shared" ref="I9:I23" si="0">SUM(D9:H9)</f>
        <v>972012.52</v>
      </c>
    </row>
    <row r="10" spans="2:18" x14ac:dyDescent="0.25">
      <c r="B10" s="12" t="s">
        <v>101</v>
      </c>
      <c r="C10" s="33" t="s">
        <v>6</v>
      </c>
      <c r="D10" s="160"/>
      <c r="E10" s="160"/>
      <c r="F10" s="160"/>
      <c r="G10" s="160"/>
      <c r="H10" s="160"/>
      <c r="I10" s="161">
        <f t="shared" si="0"/>
        <v>0</v>
      </c>
    </row>
    <row r="11" spans="2:18" x14ac:dyDescent="0.25">
      <c r="B11" s="12" t="s">
        <v>102</v>
      </c>
      <c r="C11" s="3" t="s">
        <v>7</v>
      </c>
      <c r="D11" s="160">
        <v>6292614.5999999996</v>
      </c>
      <c r="E11" s="160">
        <v>15493010.48</v>
      </c>
      <c r="F11" s="160">
        <v>5851589.9400000004</v>
      </c>
      <c r="G11" s="160"/>
      <c r="H11" s="160"/>
      <c r="I11" s="161">
        <f t="shared" si="0"/>
        <v>27637215.02</v>
      </c>
    </row>
    <row r="12" spans="2:18" x14ac:dyDescent="0.25">
      <c r="B12" s="12" t="s">
        <v>105</v>
      </c>
      <c r="C12" s="3" t="s">
        <v>8</v>
      </c>
      <c r="D12" s="160">
        <v>2843778.47</v>
      </c>
      <c r="E12" s="160"/>
      <c r="F12" s="160"/>
      <c r="G12" s="160"/>
      <c r="H12" s="160"/>
      <c r="I12" s="161">
        <f t="shared" si="0"/>
        <v>2843778.47</v>
      </c>
    </row>
    <row r="13" spans="2:18" x14ac:dyDescent="0.25">
      <c r="B13" s="12" t="s">
        <v>104</v>
      </c>
      <c r="C13" s="3" t="s">
        <v>90</v>
      </c>
      <c r="D13" s="160"/>
      <c r="E13" s="160"/>
      <c r="F13" s="160"/>
      <c r="G13" s="160"/>
      <c r="H13" s="160"/>
      <c r="I13" s="161">
        <f t="shared" si="0"/>
        <v>0</v>
      </c>
    </row>
    <row r="14" spans="2:18" x14ac:dyDescent="0.25">
      <c r="B14" s="12" t="s">
        <v>103</v>
      </c>
      <c r="C14" s="3" t="s">
        <v>91</v>
      </c>
      <c r="D14" s="160"/>
      <c r="E14" s="160"/>
      <c r="F14" s="160"/>
      <c r="G14" s="160"/>
      <c r="H14" s="160"/>
      <c r="I14" s="161">
        <f t="shared" si="0"/>
        <v>0</v>
      </c>
    </row>
    <row r="15" spans="2:18" x14ac:dyDescent="0.25">
      <c r="B15" s="12" t="s">
        <v>106</v>
      </c>
      <c r="C15" s="3" t="s">
        <v>9</v>
      </c>
      <c r="D15" s="160"/>
      <c r="E15" s="160"/>
      <c r="F15" s="160"/>
      <c r="G15" s="160"/>
      <c r="H15" s="160"/>
      <c r="I15" s="161">
        <f t="shared" si="0"/>
        <v>0</v>
      </c>
    </row>
    <row r="16" spans="2:18" x14ac:dyDescent="0.25">
      <c r="B16" s="12" t="s">
        <v>107</v>
      </c>
      <c r="C16" s="3" t="s">
        <v>10</v>
      </c>
      <c r="D16" s="160"/>
      <c r="E16" s="160">
        <v>253858.21</v>
      </c>
      <c r="F16" s="160">
        <v>73078.55</v>
      </c>
      <c r="G16" s="160"/>
      <c r="H16" s="160"/>
      <c r="I16" s="161">
        <f t="shared" si="0"/>
        <v>326936.76</v>
      </c>
    </row>
    <row r="17" spans="2:9" x14ac:dyDescent="0.25">
      <c r="B17" s="12" t="s">
        <v>108</v>
      </c>
      <c r="C17" s="3" t="s">
        <v>11</v>
      </c>
      <c r="D17" s="160"/>
      <c r="E17" s="160"/>
      <c r="F17" s="160"/>
      <c r="G17" s="160"/>
      <c r="H17" s="160"/>
      <c r="I17" s="161">
        <f t="shared" si="0"/>
        <v>0</v>
      </c>
    </row>
    <row r="18" spans="2:9" x14ac:dyDescent="0.25">
      <c r="B18" s="12" t="s">
        <v>109</v>
      </c>
      <c r="C18" s="3" t="s">
        <v>12</v>
      </c>
      <c r="D18" s="160"/>
      <c r="E18" s="160"/>
      <c r="F18" s="160"/>
      <c r="G18" s="160"/>
      <c r="H18" s="160"/>
      <c r="I18" s="161">
        <f t="shared" si="0"/>
        <v>0</v>
      </c>
    </row>
    <row r="19" spans="2:9" x14ac:dyDescent="0.25">
      <c r="B19" s="12" t="s">
        <v>100</v>
      </c>
      <c r="C19" s="3" t="s">
        <v>13</v>
      </c>
      <c r="D19" s="160"/>
      <c r="E19" s="160"/>
      <c r="F19" s="160"/>
      <c r="G19" s="160"/>
      <c r="H19" s="160"/>
      <c r="I19" s="161">
        <f t="shared" si="0"/>
        <v>0</v>
      </c>
    </row>
    <row r="20" spans="2:9" x14ac:dyDescent="0.25">
      <c r="B20" s="12" t="s">
        <v>110</v>
      </c>
      <c r="C20" s="3" t="s">
        <v>14</v>
      </c>
      <c r="D20" s="160"/>
      <c r="E20" s="160"/>
      <c r="F20" s="160"/>
      <c r="G20" s="160"/>
      <c r="H20" s="160"/>
      <c r="I20" s="161">
        <f t="shared" si="0"/>
        <v>0</v>
      </c>
    </row>
    <row r="21" spans="2:9" x14ac:dyDescent="0.25">
      <c r="B21" s="12" t="s">
        <v>111</v>
      </c>
      <c r="C21" s="3" t="s">
        <v>15</v>
      </c>
      <c r="D21" s="160">
        <v>234025.67</v>
      </c>
      <c r="E21" s="160"/>
      <c r="F21" s="160"/>
      <c r="G21" s="160"/>
      <c r="H21" s="160"/>
      <c r="I21" s="161">
        <f t="shared" si="0"/>
        <v>234025.67</v>
      </c>
    </row>
    <row r="22" spans="2:9" x14ac:dyDescent="0.25">
      <c r="B22" s="12" t="s">
        <v>112</v>
      </c>
      <c r="C22" s="3" t="s">
        <v>16</v>
      </c>
      <c r="D22" s="160"/>
      <c r="E22" s="160"/>
      <c r="F22" s="160"/>
      <c r="G22" s="160"/>
      <c r="H22" s="160"/>
      <c r="I22" s="161">
        <f t="shared" si="0"/>
        <v>0</v>
      </c>
    </row>
    <row r="23" spans="2:9" x14ac:dyDescent="0.25">
      <c r="B23" s="12" t="s">
        <v>113</v>
      </c>
      <c r="C23" s="3" t="s">
        <v>66</v>
      </c>
      <c r="D23" s="160"/>
      <c r="E23" s="160"/>
      <c r="F23" s="160"/>
      <c r="G23" s="160"/>
      <c r="H23" s="160"/>
      <c r="I23" s="161">
        <f t="shared" si="0"/>
        <v>0</v>
      </c>
    </row>
    <row r="24" spans="2:9" x14ac:dyDescent="0.25">
      <c r="B24" s="12" t="s">
        <v>153</v>
      </c>
      <c r="C24" s="122" t="s">
        <v>17</v>
      </c>
      <c r="D24" s="162">
        <f>SUM(D9:D23)</f>
        <v>9703409.1199999992</v>
      </c>
      <c r="E24" s="162">
        <f t="shared" ref="E24:H24" si="1">SUM(E9:E23)</f>
        <v>16340999.310000001</v>
      </c>
      <c r="F24" s="162">
        <f t="shared" si="1"/>
        <v>5969560.0099999998</v>
      </c>
      <c r="G24" s="162">
        <f t="shared" si="1"/>
        <v>0</v>
      </c>
      <c r="H24" s="162">
        <f t="shared" si="1"/>
        <v>0</v>
      </c>
      <c r="I24" s="163">
        <f>SUM(I9:I23)</f>
        <v>32013968.440000001</v>
      </c>
    </row>
    <row r="25" spans="2:9" x14ac:dyDescent="0.25">
      <c r="C25" s="4"/>
      <c r="D25" s="160"/>
      <c r="E25" s="160"/>
      <c r="F25" s="160"/>
      <c r="G25" s="160"/>
      <c r="H25" s="160"/>
      <c r="I25" s="164"/>
    </row>
    <row r="26" spans="2:9" x14ac:dyDescent="0.25">
      <c r="C26" s="18" t="s">
        <v>18</v>
      </c>
      <c r="D26" s="165"/>
      <c r="E26" s="165"/>
      <c r="F26" s="165"/>
      <c r="G26" s="165"/>
      <c r="H26" s="165"/>
      <c r="I26" s="165"/>
    </row>
    <row r="27" spans="2:9" x14ac:dyDescent="0.25">
      <c r="B27" s="12" t="s">
        <v>128</v>
      </c>
      <c r="C27" s="3" t="s">
        <v>67</v>
      </c>
      <c r="D27" s="160"/>
      <c r="E27" s="160"/>
      <c r="F27" s="160"/>
      <c r="G27" s="160"/>
      <c r="H27" s="160"/>
      <c r="I27" s="161">
        <f>SUM(D27:H27)</f>
        <v>0</v>
      </c>
    </row>
    <row r="28" spans="2:9" x14ac:dyDescent="0.25">
      <c r="C28" s="21" t="s">
        <v>19</v>
      </c>
      <c r="D28" s="166"/>
      <c r="E28" s="166"/>
      <c r="F28" s="166"/>
      <c r="G28" s="166"/>
      <c r="H28" s="166"/>
      <c r="I28" s="165"/>
    </row>
    <row r="29" spans="2:9" x14ac:dyDescent="0.25">
      <c r="B29" s="12" t="s">
        <v>114</v>
      </c>
      <c r="C29" s="6" t="s">
        <v>92</v>
      </c>
      <c r="D29" s="160">
        <v>1277756</v>
      </c>
      <c r="E29" s="160"/>
      <c r="F29" s="160"/>
      <c r="G29" s="160"/>
      <c r="H29" s="160"/>
      <c r="I29" s="161">
        <f t="shared" ref="I29:I35" si="2">SUM(D29:H29)</f>
        <v>1277756</v>
      </c>
    </row>
    <row r="30" spans="2:9" x14ac:dyDescent="0.25">
      <c r="B30" s="12" t="s">
        <v>115</v>
      </c>
      <c r="C30" s="6" t="s">
        <v>20</v>
      </c>
      <c r="D30" s="160"/>
      <c r="E30" s="160"/>
      <c r="F30" s="160"/>
      <c r="G30" s="160"/>
      <c r="H30" s="160"/>
      <c r="I30" s="161">
        <f t="shared" si="2"/>
        <v>0</v>
      </c>
    </row>
    <row r="31" spans="2:9" x14ac:dyDescent="0.25">
      <c r="B31" s="12" t="s">
        <v>116</v>
      </c>
      <c r="C31" s="6" t="s">
        <v>93</v>
      </c>
      <c r="D31" s="160"/>
      <c r="E31" s="160"/>
      <c r="F31" s="160"/>
      <c r="G31" s="160"/>
      <c r="H31" s="160"/>
      <c r="I31" s="161">
        <f t="shared" si="2"/>
        <v>0</v>
      </c>
    </row>
    <row r="32" spans="2:9" x14ac:dyDescent="0.25">
      <c r="B32" s="12" t="s">
        <v>117</v>
      </c>
      <c r="C32" s="6" t="s">
        <v>21</v>
      </c>
      <c r="D32" s="160">
        <v>6489265.1399999997</v>
      </c>
      <c r="E32" s="160"/>
      <c r="F32" s="160"/>
      <c r="G32" s="160"/>
      <c r="H32" s="160"/>
      <c r="I32" s="161">
        <f t="shared" si="2"/>
        <v>6489265.1399999997</v>
      </c>
    </row>
    <row r="33" spans="2:9" x14ac:dyDescent="0.25">
      <c r="B33" s="12" t="s">
        <v>118</v>
      </c>
      <c r="C33" s="6" t="s">
        <v>22</v>
      </c>
      <c r="D33" s="160"/>
      <c r="E33" s="160"/>
      <c r="F33" s="160"/>
      <c r="G33" s="160"/>
      <c r="H33" s="160"/>
      <c r="I33" s="161">
        <f t="shared" si="2"/>
        <v>0</v>
      </c>
    </row>
    <row r="34" spans="2:9" x14ac:dyDescent="0.25">
      <c r="B34" s="12" t="s">
        <v>119</v>
      </c>
      <c r="C34" s="6" t="s">
        <v>94</v>
      </c>
      <c r="D34" s="160">
        <v>256975.29</v>
      </c>
      <c r="E34" s="160"/>
      <c r="F34" s="160"/>
      <c r="G34" s="160"/>
      <c r="H34" s="160"/>
      <c r="I34" s="161">
        <f t="shared" si="2"/>
        <v>256975.29</v>
      </c>
    </row>
    <row r="35" spans="2:9" x14ac:dyDescent="0.25">
      <c r="B35" s="12" t="s">
        <v>120</v>
      </c>
      <c r="C35" s="7" t="s">
        <v>23</v>
      </c>
      <c r="D35" s="160">
        <f>-3087850-219825.81</f>
        <v>-3307675.81</v>
      </c>
      <c r="E35" s="160"/>
      <c r="F35" s="160"/>
      <c r="G35" s="160"/>
      <c r="H35" s="160"/>
      <c r="I35" s="161">
        <f t="shared" si="2"/>
        <v>-3307675.81</v>
      </c>
    </row>
    <row r="36" spans="2:9" x14ac:dyDescent="0.25">
      <c r="B36" s="12" t="s">
        <v>121</v>
      </c>
      <c r="C36" s="8" t="s">
        <v>24</v>
      </c>
      <c r="D36" s="162">
        <f>SUM(D27:D35)</f>
        <v>4716320.6199999992</v>
      </c>
      <c r="E36" s="162">
        <f t="shared" ref="E36:H36" si="3">SUM(E27:E35)</f>
        <v>0</v>
      </c>
      <c r="F36" s="162">
        <f t="shared" si="3"/>
        <v>0</v>
      </c>
      <c r="G36" s="162">
        <f t="shared" si="3"/>
        <v>0</v>
      </c>
      <c r="H36" s="162">
        <f t="shared" si="3"/>
        <v>0</v>
      </c>
      <c r="I36" s="163">
        <f>SUM(I27:I35)</f>
        <v>4716320.6199999992</v>
      </c>
    </row>
    <row r="37" spans="2:9" x14ac:dyDescent="0.25">
      <c r="B37" s="12" t="s">
        <v>129</v>
      </c>
      <c r="C37" s="3" t="s">
        <v>25</v>
      </c>
      <c r="D37" s="160">
        <v>1516516.62</v>
      </c>
      <c r="E37" s="160"/>
      <c r="F37" s="160"/>
      <c r="G37" s="160"/>
      <c r="H37" s="160"/>
      <c r="I37" s="161">
        <f t="shared" ref="I37:I42" si="4">SUM(D37:H37)</f>
        <v>1516516.62</v>
      </c>
    </row>
    <row r="38" spans="2:9" x14ac:dyDescent="0.25">
      <c r="B38" s="12" t="s">
        <v>122</v>
      </c>
      <c r="C38" s="3" t="s">
        <v>26</v>
      </c>
      <c r="D38" s="160"/>
      <c r="E38" s="160"/>
      <c r="F38" s="160"/>
      <c r="G38" s="160"/>
      <c r="H38" s="160"/>
      <c r="I38" s="161">
        <f t="shared" si="4"/>
        <v>0</v>
      </c>
    </row>
    <row r="39" spans="2:9" x14ac:dyDescent="0.25">
      <c r="B39" s="12" t="s">
        <v>123</v>
      </c>
      <c r="C39" s="2" t="s">
        <v>27</v>
      </c>
      <c r="D39" s="160">
        <v>467323</v>
      </c>
      <c r="E39" s="160"/>
      <c r="F39" s="160"/>
      <c r="G39" s="160"/>
      <c r="H39" s="160"/>
      <c r="I39" s="161">
        <f t="shared" si="4"/>
        <v>467323</v>
      </c>
    </row>
    <row r="40" spans="2:9" x14ac:dyDescent="0.25">
      <c r="B40" s="12" t="s">
        <v>124</v>
      </c>
      <c r="C40" s="3" t="s">
        <v>28</v>
      </c>
      <c r="D40" s="160"/>
      <c r="E40" s="160"/>
      <c r="F40" s="160"/>
      <c r="G40" s="160"/>
      <c r="H40" s="160"/>
      <c r="I40" s="161">
        <f t="shared" si="4"/>
        <v>0</v>
      </c>
    </row>
    <row r="41" spans="2:9" x14ac:dyDescent="0.25">
      <c r="B41" s="12" t="s">
        <v>125</v>
      </c>
      <c r="C41" s="3" t="s">
        <v>89</v>
      </c>
      <c r="D41" s="160">
        <v>79425</v>
      </c>
      <c r="E41" s="160"/>
      <c r="F41" s="160"/>
      <c r="G41" s="160"/>
      <c r="H41" s="160"/>
      <c r="I41" s="161">
        <f t="shared" si="4"/>
        <v>79425</v>
      </c>
    </row>
    <row r="42" spans="2:9" x14ac:dyDescent="0.25">
      <c r="B42" s="12" t="s">
        <v>126</v>
      </c>
      <c r="C42" s="3" t="s">
        <v>68</v>
      </c>
      <c r="D42" s="160"/>
      <c r="E42" s="160"/>
      <c r="F42" s="160"/>
      <c r="G42" s="160"/>
      <c r="H42" s="160"/>
      <c r="I42" s="161">
        <f t="shared" si="4"/>
        <v>0</v>
      </c>
    </row>
    <row r="43" spans="2:9" x14ac:dyDescent="0.25">
      <c r="B43" s="12" t="s">
        <v>127</v>
      </c>
      <c r="C43" s="17" t="s">
        <v>29</v>
      </c>
      <c r="D43" s="162">
        <f>SUM(D37:D42)</f>
        <v>2063264.62</v>
      </c>
      <c r="E43" s="162">
        <f t="shared" ref="E43:H43" si="5">SUM(E37:E42)</f>
        <v>0</v>
      </c>
      <c r="F43" s="162">
        <f t="shared" si="5"/>
        <v>0</v>
      </c>
      <c r="G43" s="162">
        <f t="shared" si="5"/>
        <v>0</v>
      </c>
      <c r="H43" s="162">
        <f t="shared" si="5"/>
        <v>0</v>
      </c>
      <c r="I43" s="163">
        <f>SUM(I37:I42)</f>
        <v>2063264.62</v>
      </c>
    </row>
    <row r="44" spans="2:9" x14ac:dyDescent="0.25">
      <c r="C44" s="2"/>
      <c r="D44" s="160"/>
      <c r="E44" s="160"/>
      <c r="F44" s="160"/>
      <c r="G44" s="160"/>
      <c r="H44" s="160"/>
      <c r="I44" s="164"/>
    </row>
    <row r="45" spans="2:9" x14ac:dyDescent="0.25">
      <c r="B45" s="12" t="s">
        <v>155</v>
      </c>
      <c r="C45" s="5" t="s">
        <v>30</v>
      </c>
      <c r="D45" s="167">
        <f>D43+D36+D24</f>
        <v>16482994.359999999</v>
      </c>
      <c r="E45" s="167">
        <f t="shared" ref="E45:I45" si="6">E43+E36+E24</f>
        <v>16340999.310000001</v>
      </c>
      <c r="F45" s="167">
        <f t="shared" si="6"/>
        <v>5969560.0099999998</v>
      </c>
      <c r="G45" s="167">
        <f t="shared" si="6"/>
        <v>0</v>
      </c>
      <c r="H45" s="167">
        <f t="shared" si="6"/>
        <v>0</v>
      </c>
      <c r="I45" s="167">
        <f t="shared" si="6"/>
        <v>38793553.68</v>
      </c>
    </row>
    <row r="46" spans="2:9" x14ac:dyDescent="0.25">
      <c r="C46" s="9"/>
      <c r="D46" s="160"/>
      <c r="E46" s="160"/>
      <c r="F46" s="160"/>
      <c r="G46" s="160"/>
      <c r="H46" s="160"/>
      <c r="I46" s="164"/>
    </row>
    <row r="47" spans="2:9" x14ac:dyDescent="0.25">
      <c r="C47" s="10" t="s">
        <v>31</v>
      </c>
      <c r="D47" s="166"/>
      <c r="E47" s="166"/>
      <c r="F47" s="166"/>
      <c r="G47" s="166"/>
      <c r="H47" s="166"/>
      <c r="I47" s="165"/>
    </row>
    <row r="48" spans="2:9" x14ac:dyDescent="0.25">
      <c r="B48" s="12" t="s">
        <v>99</v>
      </c>
      <c r="C48" s="3" t="s">
        <v>78</v>
      </c>
      <c r="D48" s="160"/>
      <c r="E48" s="160"/>
      <c r="F48" s="160"/>
      <c r="G48" s="160"/>
      <c r="H48" s="160"/>
      <c r="I48" s="161">
        <f>SUM(D48:H48)</f>
        <v>0</v>
      </c>
    </row>
    <row r="49" spans="2:9" x14ac:dyDescent="0.25">
      <c r="B49" s="12" t="s">
        <v>156</v>
      </c>
      <c r="C49" s="3" t="s">
        <v>79</v>
      </c>
      <c r="D49" s="160">
        <v>3831658</v>
      </c>
      <c r="E49" s="160"/>
      <c r="F49" s="160"/>
      <c r="G49" s="160"/>
      <c r="H49" s="160"/>
      <c r="I49" s="161">
        <f>SUM(D49:H49)</f>
        <v>3831658</v>
      </c>
    </row>
    <row r="50" spans="2:9" x14ac:dyDescent="0.25">
      <c r="B50" s="12" t="s">
        <v>157</v>
      </c>
      <c r="C50" s="3" t="s">
        <v>80</v>
      </c>
      <c r="D50" s="160">
        <v>1180410</v>
      </c>
      <c r="E50" s="160"/>
      <c r="F50" s="160"/>
      <c r="G50" s="160"/>
      <c r="H50" s="160"/>
      <c r="I50" s="168">
        <f>SUM(D50:H50)</f>
        <v>1180410</v>
      </c>
    </row>
    <row r="51" spans="2:9" x14ac:dyDescent="0.25">
      <c r="B51" s="12" t="s">
        <v>158</v>
      </c>
      <c r="C51" s="5" t="s">
        <v>32</v>
      </c>
      <c r="D51" s="162">
        <f>SUM(D48:D50)</f>
        <v>5012068</v>
      </c>
      <c r="E51" s="162">
        <f t="shared" ref="E51:I51" si="7">SUM(E48:E50)</f>
        <v>0</v>
      </c>
      <c r="F51" s="162">
        <f t="shared" si="7"/>
        <v>0</v>
      </c>
      <c r="G51" s="162">
        <f t="shared" si="7"/>
        <v>0</v>
      </c>
      <c r="H51" s="162">
        <f t="shared" si="7"/>
        <v>0</v>
      </c>
      <c r="I51" s="162">
        <f t="shared" si="7"/>
        <v>5012068</v>
      </c>
    </row>
    <row r="52" spans="2:9" x14ac:dyDescent="0.25">
      <c r="C52" s="9"/>
      <c r="D52" s="160"/>
      <c r="E52" s="160"/>
      <c r="F52" s="160"/>
      <c r="G52" s="160"/>
      <c r="H52" s="160"/>
      <c r="I52" s="164"/>
    </row>
    <row r="53" spans="2:9" x14ac:dyDescent="0.25">
      <c r="C53" s="10" t="s">
        <v>34</v>
      </c>
      <c r="D53" s="166"/>
      <c r="E53" s="166"/>
      <c r="F53" s="166"/>
      <c r="G53" s="166"/>
      <c r="H53" s="166"/>
      <c r="I53" s="165"/>
    </row>
    <row r="54" spans="2:9" x14ac:dyDescent="0.25">
      <c r="B54" s="12" t="s">
        <v>159</v>
      </c>
      <c r="C54" s="3" t="s">
        <v>35</v>
      </c>
      <c r="D54" s="160">
        <v>453581.05</v>
      </c>
      <c r="E54" s="160">
        <v>395619.36</v>
      </c>
      <c r="F54" s="160">
        <v>254745.53</v>
      </c>
      <c r="G54" s="160"/>
      <c r="H54" s="160"/>
      <c r="I54" s="161">
        <f t="shared" ref="I54:I75" si="8">SUM(D54:H54)</f>
        <v>1103945.94</v>
      </c>
    </row>
    <row r="55" spans="2:9" x14ac:dyDescent="0.25">
      <c r="B55" s="12" t="s">
        <v>160</v>
      </c>
      <c r="C55" s="3" t="s">
        <v>36</v>
      </c>
      <c r="D55" s="160"/>
      <c r="E55" s="160"/>
      <c r="F55" s="160"/>
      <c r="G55" s="160"/>
      <c r="H55" s="160"/>
      <c r="I55" s="161">
        <f t="shared" si="8"/>
        <v>0</v>
      </c>
    </row>
    <row r="56" spans="2:9" x14ac:dyDescent="0.25">
      <c r="B56" s="12" t="s">
        <v>161</v>
      </c>
      <c r="C56" s="3" t="s">
        <v>37</v>
      </c>
      <c r="D56" s="160"/>
      <c r="E56" s="160"/>
      <c r="F56" s="160"/>
      <c r="G56" s="160"/>
      <c r="H56" s="160"/>
      <c r="I56" s="161">
        <f t="shared" si="8"/>
        <v>0</v>
      </c>
    </row>
    <row r="57" spans="2:9" x14ac:dyDescent="0.25">
      <c r="B57" s="12" t="s">
        <v>130</v>
      </c>
      <c r="C57" s="3" t="s">
        <v>38</v>
      </c>
      <c r="D57" s="160">
        <v>70014.86</v>
      </c>
      <c r="E57" s="160"/>
      <c r="F57" s="160"/>
      <c r="G57" s="160"/>
      <c r="H57" s="160"/>
      <c r="I57" s="161">
        <f t="shared" si="8"/>
        <v>70014.86</v>
      </c>
    </row>
    <row r="58" spans="2:9" x14ac:dyDescent="0.25">
      <c r="B58" s="12" t="s">
        <v>131</v>
      </c>
      <c r="C58" s="3" t="s">
        <v>39</v>
      </c>
      <c r="D58" s="160">
        <v>21131.79</v>
      </c>
      <c r="E58" s="160"/>
      <c r="F58" s="160"/>
      <c r="G58" s="160"/>
      <c r="H58" s="160"/>
      <c r="I58" s="161">
        <f t="shared" si="8"/>
        <v>21131.79</v>
      </c>
    </row>
    <row r="59" spans="2:9" x14ac:dyDescent="0.25">
      <c r="B59" s="12" t="s">
        <v>132</v>
      </c>
      <c r="C59" s="3" t="s">
        <v>40</v>
      </c>
      <c r="D59" s="160">
        <f>86789.5-84447</f>
        <v>2342.5</v>
      </c>
      <c r="E59" s="160"/>
      <c r="F59" s="160"/>
      <c r="G59" s="160"/>
      <c r="H59" s="160"/>
      <c r="I59" s="161">
        <f t="shared" si="8"/>
        <v>2342.5</v>
      </c>
    </row>
    <row r="60" spans="2:9" x14ac:dyDescent="0.25">
      <c r="B60" s="12" t="s">
        <v>162</v>
      </c>
      <c r="C60" s="3" t="s">
        <v>41</v>
      </c>
      <c r="D60" s="160"/>
      <c r="E60" s="160"/>
      <c r="F60" s="160"/>
      <c r="G60" s="160"/>
      <c r="H60" s="160"/>
      <c r="I60" s="161">
        <f t="shared" si="8"/>
        <v>0</v>
      </c>
    </row>
    <row r="61" spans="2:9" x14ac:dyDescent="0.25">
      <c r="B61" s="12" t="s">
        <v>163</v>
      </c>
      <c r="C61" s="3" t="s">
        <v>42</v>
      </c>
      <c r="D61" s="160"/>
      <c r="E61" s="160"/>
      <c r="F61" s="160"/>
      <c r="G61" s="160"/>
      <c r="H61" s="160"/>
      <c r="I61" s="161">
        <f t="shared" si="8"/>
        <v>0</v>
      </c>
    </row>
    <row r="62" spans="2:9" x14ac:dyDescent="0.25">
      <c r="B62" s="12" t="s">
        <v>164</v>
      </c>
      <c r="C62" s="3" t="s">
        <v>43</v>
      </c>
      <c r="D62" s="160">
        <v>301142.09999999998</v>
      </c>
      <c r="E62" s="160"/>
      <c r="F62" s="160"/>
      <c r="G62" s="160"/>
      <c r="H62" s="160"/>
      <c r="I62" s="161">
        <f t="shared" si="8"/>
        <v>301142.09999999998</v>
      </c>
    </row>
    <row r="63" spans="2:9" x14ac:dyDescent="0.25">
      <c r="B63" s="12" t="s">
        <v>165</v>
      </c>
      <c r="C63" s="3" t="s">
        <v>95</v>
      </c>
      <c r="D63" s="160"/>
      <c r="E63" s="160"/>
      <c r="F63" s="160"/>
      <c r="G63" s="160"/>
      <c r="H63" s="160"/>
      <c r="I63" s="161">
        <f t="shared" si="8"/>
        <v>0</v>
      </c>
    </row>
    <row r="64" spans="2:9" x14ac:dyDescent="0.25">
      <c r="B64" s="12" t="s">
        <v>166</v>
      </c>
      <c r="C64" s="3" t="s">
        <v>96</v>
      </c>
      <c r="D64" s="160">
        <v>145436</v>
      </c>
      <c r="E64" s="160"/>
      <c r="F64" s="160"/>
      <c r="G64" s="160"/>
      <c r="H64" s="160"/>
      <c r="I64" s="161">
        <f t="shared" si="8"/>
        <v>145436</v>
      </c>
    </row>
    <row r="65" spans="2:9" x14ac:dyDescent="0.25">
      <c r="B65" s="12" t="s">
        <v>167</v>
      </c>
      <c r="C65" s="3" t="s">
        <v>44</v>
      </c>
      <c r="D65" s="160">
        <v>358818.08</v>
      </c>
      <c r="E65" s="160"/>
      <c r="F65" s="160"/>
      <c r="G65" s="160"/>
      <c r="H65" s="160"/>
      <c r="I65" s="161">
        <f t="shared" si="8"/>
        <v>358818.08</v>
      </c>
    </row>
    <row r="66" spans="2:9" x14ac:dyDescent="0.25">
      <c r="B66" s="12" t="s">
        <v>168</v>
      </c>
      <c r="C66" s="3" t="s">
        <v>86</v>
      </c>
      <c r="D66" s="160">
        <v>10473.41</v>
      </c>
      <c r="E66" s="160"/>
      <c r="F66" s="160"/>
      <c r="G66" s="160"/>
      <c r="H66" s="160"/>
      <c r="I66" s="161">
        <f t="shared" si="8"/>
        <v>10473.41</v>
      </c>
    </row>
    <row r="67" spans="2:9" x14ac:dyDescent="0.25">
      <c r="B67" s="12" t="s">
        <v>133</v>
      </c>
      <c r="C67" s="3" t="s">
        <v>45</v>
      </c>
      <c r="D67" s="160"/>
      <c r="E67" s="160"/>
      <c r="F67" s="160"/>
      <c r="G67" s="160"/>
      <c r="H67" s="160"/>
      <c r="I67" s="161">
        <f t="shared" si="8"/>
        <v>0</v>
      </c>
    </row>
    <row r="68" spans="2:9" x14ac:dyDescent="0.25">
      <c r="B68" s="12" t="s">
        <v>134</v>
      </c>
      <c r="C68" s="6" t="s">
        <v>46</v>
      </c>
      <c r="D68" s="160"/>
      <c r="E68" s="160">
        <v>702851</v>
      </c>
      <c r="F68" s="160">
        <v>279475</v>
      </c>
      <c r="G68" s="160"/>
      <c r="H68" s="160"/>
      <c r="I68" s="161">
        <f t="shared" si="8"/>
        <v>982326</v>
      </c>
    </row>
    <row r="69" spans="2:9" x14ac:dyDescent="0.25">
      <c r="B69" s="12" t="s">
        <v>135</v>
      </c>
      <c r="C69" s="6" t="s">
        <v>47</v>
      </c>
      <c r="D69" s="160"/>
      <c r="E69" s="160">
        <v>888660</v>
      </c>
      <c r="F69" s="160"/>
      <c r="G69" s="160"/>
      <c r="H69" s="160"/>
      <c r="I69" s="161">
        <f t="shared" si="8"/>
        <v>888660</v>
      </c>
    </row>
    <row r="70" spans="2:9" x14ac:dyDescent="0.25">
      <c r="B70" s="12" t="s">
        <v>136</v>
      </c>
      <c r="C70" s="6" t="s">
        <v>48</v>
      </c>
      <c r="D70" s="160"/>
      <c r="E70" s="160">
        <v>460000</v>
      </c>
      <c r="F70" s="160">
        <v>25000</v>
      </c>
      <c r="G70" s="160"/>
      <c r="H70" s="160"/>
      <c r="I70" s="161">
        <f t="shared" si="8"/>
        <v>485000</v>
      </c>
    </row>
    <row r="71" spans="2:9" x14ac:dyDescent="0.25">
      <c r="B71" s="12" t="s">
        <v>137</v>
      </c>
      <c r="C71" s="6" t="s">
        <v>49</v>
      </c>
      <c r="D71" s="160"/>
      <c r="E71" s="160"/>
      <c r="F71" s="160"/>
      <c r="G71" s="160"/>
      <c r="H71" s="160"/>
      <c r="I71" s="161">
        <f t="shared" si="8"/>
        <v>0</v>
      </c>
    </row>
    <row r="72" spans="2:9" x14ac:dyDescent="0.25">
      <c r="B72" s="12" t="s">
        <v>138</v>
      </c>
      <c r="C72" s="3" t="s">
        <v>50</v>
      </c>
      <c r="D72" s="160">
        <v>5304.06</v>
      </c>
      <c r="E72" s="160"/>
      <c r="F72" s="160"/>
      <c r="G72" s="160"/>
      <c r="H72" s="160"/>
      <c r="I72" s="161">
        <f t="shared" si="8"/>
        <v>5304.06</v>
      </c>
    </row>
    <row r="73" spans="2:9" x14ac:dyDescent="0.25">
      <c r="B73" s="12" t="s">
        <v>139</v>
      </c>
      <c r="C73" s="3" t="s">
        <v>51</v>
      </c>
      <c r="D73" s="160"/>
      <c r="E73" s="160"/>
      <c r="F73" s="160"/>
      <c r="G73" s="160"/>
      <c r="H73" s="160"/>
      <c r="I73" s="161">
        <f t="shared" si="8"/>
        <v>0</v>
      </c>
    </row>
    <row r="74" spans="2:9" x14ac:dyDescent="0.25">
      <c r="B74" s="12" t="s">
        <v>140</v>
      </c>
      <c r="C74" s="3" t="s">
        <v>52</v>
      </c>
      <c r="D74" s="160"/>
      <c r="E74" s="160"/>
      <c r="F74" s="160"/>
      <c r="G74" s="160"/>
      <c r="H74" s="160"/>
      <c r="I74" s="161">
        <f t="shared" si="8"/>
        <v>0</v>
      </c>
    </row>
    <row r="75" spans="2:9" x14ac:dyDescent="0.25">
      <c r="B75" s="12" t="s">
        <v>141</v>
      </c>
      <c r="C75" s="3" t="s">
        <v>53</v>
      </c>
      <c r="D75" s="160"/>
      <c r="E75" s="160"/>
      <c r="F75" s="160"/>
      <c r="G75" s="160"/>
      <c r="H75" s="160"/>
      <c r="I75" s="161">
        <f t="shared" si="8"/>
        <v>0</v>
      </c>
    </row>
    <row r="76" spans="2:9" x14ac:dyDescent="0.25">
      <c r="B76" s="12" t="s">
        <v>142</v>
      </c>
      <c r="C76" s="5" t="s">
        <v>54</v>
      </c>
      <c r="D76" s="162">
        <f t="shared" ref="D76:I76" si="9">SUM(D54:D75)</f>
        <v>1368243.8499999999</v>
      </c>
      <c r="E76" s="162">
        <f t="shared" si="9"/>
        <v>2447130.36</v>
      </c>
      <c r="F76" s="162">
        <f t="shared" si="9"/>
        <v>559220.53</v>
      </c>
      <c r="G76" s="162">
        <f t="shared" si="9"/>
        <v>0</v>
      </c>
      <c r="H76" s="162">
        <f t="shared" si="9"/>
        <v>0</v>
      </c>
      <c r="I76" s="163">
        <f t="shared" si="9"/>
        <v>4374594.7399999993</v>
      </c>
    </row>
    <row r="77" spans="2:9" x14ac:dyDescent="0.25">
      <c r="C77" s="4"/>
      <c r="D77" s="160"/>
      <c r="E77" s="160"/>
      <c r="F77" s="160"/>
      <c r="G77" s="160"/>
      <c r="H77" s="160"/>
      <c r="I77" s="164"/>
    </row>
    <row r="78" spans="2:9" x14ac:dyDescent="0.25">
      <c r="C78" s="10" t="s">
        <v>55</v>
      </c>
      <c r="D78" s="166"/>
      <c r="E78" s="166"/>
      <c r="F78" s="166"/>
      <c r="G78" s="166"/>
      <c r="H78" s="166"/>
      <c r="I78" s="165"/>
    </row>
    <row r="79" spans="2:9" x14ac:dyDescent="0.25">
      <c r="B79" s="12" t="s">
        <v>143</v>
      </c>
      <c r="C79" s="3" t="s">
        <v>69</v>
      </c>
      <c r="D79" s="160">
        <f>1188329.09-301142.1</f>
        <v>887186.99000000011</v>
      </c>
      <c r="E79" s="160"/>
      <c r="F79" s="160"/>
      <c r="G79" s="160"/>
      <c r="H79" s="160"/>
      <c r="I79" s="161">
        <f t="shared" ref="I79:I91" si="10">SUM(D79:H79)</f>
        <v>887186.99000000011</v>
      </c>
    </row>
    <row r="80" spans="2:9" x14ac:dyDescent="0.25">
      <c r="B80" s="12" t="s">
        <v>144</v>
      </c>
      <c r="C80" s="3" t="s">
        <v>81</v>
      </c>
      <c r="D80" s="160"/>
      <c r="E80" s="160"/>
      <c r="F80" s="160"/>
      <c r="G80" s="160"/>
      <c r="H80" s="160"/>
      <c r="I80" s="161">
        <f t="shared" si="10"/>
        <v>0</v>
      </c>
    </row>
    <row r="81" spans="2:9" x14ac:dyDescent="0.25">
      <c r="B81" s="12" t="s">
        <v>145</v>
      </c>
      <c r="C81" s="3" t="s">
        <v>70</v>
      </c>
      <c r="D81" s="160"/>
      <c r="E81" s="160"/>
      <c r="F81" s="160"/>
      <c r="G81" s="160"/>
      <c r="H81" s="160"/>
      <c r="I81" s="161">
        <f t="shared" si="10"/>
        <v>0</v>
      </c>
    </row>
    <row r="82" spans="2:9" x14ac:dyDescent="0.25">
      <c r="B82" s="12" t="s">
        <v>146</v>
      </c>
      <c r="C82" s="3" t="s">
        <v>71</v>
      </c>
      <c r="D82" s="160"/>
      <c r="E82" s="160"/>
      <c r="F82" s="160"/>
      <c r="G82" s="160"/>
      <c r="H82" s="160"/>
      <c r="I82" s="161">
        <f t="shared" si="10"/>
        <v>0</v>
      </c>
    </row>
    <row r="83" spans="2:9" x14ac:dyDescent="0.25">
      <c r="B83" s="12" t="s">
        <v>147</v>
      </c>
      <c r="C83" s="6" t="s">
        <v>72</v>
      </c>
      <c r="D83" s="160"/>
      <c r="E83" s="160">
        <v>1171542</v>
      </c>
      <c r="F83" s="160"/>
      <c r="G83" s="160"/>
      <c r="H83" s="160"/>
      <c r="I83" s="161">
        <f t="shared" si="10"/>
        <v>1171542</v>
      </c>
    </row>
    <row r="84" spans="2:9" x14ac:dyDescent="0.25">
      <c r="B84" s="12" t="s">
        <v>148</v>
      </c>
      <c r="C84" s="6" t="s">
        <v>73</v>
      </c>
      <c r="D84" s="160"/>
      <c r="E84" s="160">
        <v>719193</v>
      </c>
      <c r="F84" s="160"/>
      <c r="G84" s="160"/>
      <c r="H84" s="160"/>
      <c r="I84" s="161">
        <f t="shared" si="10"/>
        <v>719193</v>
      </c>
    </row>
    <row r="85" spans="2:9" x14ac:dyDescent="0.25">
      <c r="B85" s="12" t="s">
        <v>149</v>
      </c>
      <c r="C85" s="6" t="s">
        <v>74</v>
      </c>
      <c r="D85" s="160"/>
      <c r="E85" s="160"/>
      <c r="F85" s="160"/>
      <c r="G85" s="160"/>
      <c r="H85" s="160"/>
      <c r="I85" s="161">
        <f t="shared" si="10"/>
        <v>0</v>
      </c>
    </row>
    <row r="86" spans="2:9" x14ac:dyDescent="0.25">
      <c r="B86" s="12" t="s">
        <v>150</v>
      </c>
      <c r="C86" s="6" t="s">
        <v>75</v>
      </c>
      <c r="D86" s="160"/>
      <c r="E86" s="160">
        <v>301593</v>
      </c>
      <c r="F86" s="160"/>
      <c r="G86" s="160"/>
      <c r="H86" s="160"/>
      <c r="I86" s="161">
        <f t="shared" si="10"/>
        <v>301593</v>
      </c>
    </row>
    <row r="87" spans="2:9" x14ac:dyDescent="0.25">
      <c r="B87" s="12" t="s">
        <v>151</v>
      </c>
      <c r="C87" s="3" t="s">
        <v>56</v>
      </c>
      <c r="D87" s="160">
        <v>1671876</v>
      </c>
      <c r="E87" s="160"/>
      <c r="F87" s="160"/>
      <c r="G87" s="160"/>
      <c r="H87" s="160"/>
      <c r="I87" s="161">
        <f t="shared" si="10"/>
        <v>1671876</v>
      </c>
    </row>
    <row r="88" spans="2:9" x14ac:dyDescent="0.25">
      <c r="B88" s="12" t="s">
        <v>152</v>
      </c>
      <c r="C88" s="3" t="s">
        <v>82</v>
      </c>
      <c r="D88" s="160">
        <f>4187870-D64</f>
        <v>4042434</v>
      </c>
      <c r="E88" s="160"/>
      <c r="F88" s="160"/>
      <c r="G88" s="160"/>
      <c r="H88" s="160"/>
      <c r="I88" s="161">
        <f t="shared" si="10"/>
        <v>4042434</v>
      </c>
    </row>
    <row r="89" spans="2:9" x14ac:dyDescent="0.25">
      <c r="B89" s="12" t="s">
        <v>169</v>
      </c>
      <c r="C89" s="3" t="s">
        <v>76</v>
      </c>
      <c r="D89" s="160">
        <v>1728688.76</v>
      </c>
      <c r="E89" s="160"/>
      <c r="F89" s="160"/>
      <c r="G89" s="160"/>
      <c r="H89" s="160"/>
      <c r="I89" s="161">
        <f t="shared" si="10"/>
        <v>1728688.76</v>
      </c>
    </row>
    <row r="90" spans="2:9" x14ac:dyDescent="0.25">
      <c r="B90" s="12" t="s">
        <v>170</v>
      </c>
      <c r="C90" s="3" t="s">
        <v>87</v>
      </c>
      <c r="D90" s="160">
        <f>42215.33-D66</f>
        <v>31741.920000000002</v>
      </c>
      <c r="E90" s="160"/>
      <c r="F90" s="160"/>
      <c r="G90" s="160"/>
      <c r="H90" s="160"/>
      <c r="I90" s="161">
        <f t="shared" si="10"/>
        <v>31741.920000000002</v>
      </c>
    </row>
    <row r="91" spans="2:9" x14ac:dyDescent="0.25">
      <c r="B91" s="12" t="s">
        <v>171</v>
      </c>
      <c r="C91" s="3" t="s">
        <v>77</v>
      </c>
      <c r="D91" s="160"/>
      <c r="E91" s="160"/>
      <c r="F91" s="160"/>
      <c r="G91" s="160"/>
      <c r="H91" s="160"/>
      <c r="I91" s="161">
        <f t="shared" si="10"/>
        <v>0</v>
      </c>
    </row>
    <row r="92" spans="2:9" x14ac:dyDescent="0.25">
      <c r="B92" s="12" t="s">
        <v>172</v>
      </c>
      <c r="C92" s="17" t="s">
        <v>57</v>
      </c>
      <c r="D92" s="162">
        <f t="shared" ref="D92:I92" si="11">SUM(D79:D91)</f>
        <v>8361927.6699999999</v>
      </c>
      <c r="E92" s="162">
        <f t="shared" si="11"/>
        <v>2192328</v>
      </c>
      <c r="F92" s="162">
        <f t="shared" si="11"/>
        <v>0</v>
      </c>
      <c r="G92" s="162">
        <f t="shared" si="11"/>
        <v>0</v>
      </c>
      <c r="H92" s="162">
        <f t="shared" si="11"/>
        <v>0</v>
      </c>
      <c r="I92" s="163">
        <f t="shared" si="11"/>
        <v>10554255.67</v>
      </c>
    </row>
    <row r="93" spans="2:9" x14ac:dyDescent="0.25">
      <c r="C93" s="9"/>
      <c r="D93" s="160"/>
      <c r="E93" s="160"/>
      <c r="F93" s="160"/>
      <c r="G93" s="160"/>
      <c r="H93" s="160"/>
      <c r="I93" s="164"/>
    </row>
    <row r="94" spans="2:9" x14ac:dyDescent="0.25">
      <c r="B94" s="12" t="s">
        <v>173</v>
      </c>
      <c r="C94" s="5" t="s">
        <v>58</v>
      </c>
      <c r="D94" s="162">
        <f t="shared" ref="D94:I94" si="12">D92+D76</f>
        <v>9730171.5199999996</v>
      </c>
      <c r="E94" s="162">
        <f t="shared" si="12"/>
        <v>4639458.3599999994</v>
      </c>
      <c r="F94" s="162">
        <f t="shared" si="12"/>
        <v>559220.53</v>
      </c>
      <c r="G94" s="162">
        <f t="shared" si="12"/>
        <v>0</v>
      </c>
      <c r="H94" s="162">
        <f t="shared" si="12"/>
        <v>0</v>
      </c>
      <c r="I94" s="162">
        <f t="shared" si="12"/>
        <v>14928850.41</v>
      </c>
    </row>
    <row r="95" spans="2:9" x14ac:dyDescent="0.25">
      <c r="C95" s="9"/>
      <c r="D95" s="160"/>
      <c r="E95" s="160"/>
      <c r="F95" s="160"/>
      <c r="G95" s="160"/>
      <c r="H95" s="160"/>
      <c r="I95" s="164"/>
    </row>
    <row r="96" spans="2:9" x14ac:dyDescent="0.25">
      <c r="C96" s="10" t="s">
        <v>59</v>
      </c>
      <c r="D96" s="166"/>
      <c r="E96" s="166"/>
      <c r="F96" s="166"/>
      <c r="G96" s="166"/>
      <c r="H96" s="166"/>
      <c r="I96" s="165"/>
    </row>
    <row r="97" spans="2:9" x14ac:dyDescent="0.25">
      <c r="B97" s="12" t="s">
        <v>499</v>
      </c>
      <c r="C97" s="3" t="s">
        <v>83</v>
      </c>
      <c r="D97" s="160"/>
      <c r="E97" s="160"/>
      <c r="F97" s="160"/>
      <c r="G97" s="160"/>
      <c r="H97" s="160"/>
      <c r="I97" s="161">
        <f>SUM(D97:H97)</f>
        <v>0</v>
      </c>
    </row>
    <row r="98" spans="2:9" x14ac:dyDescent="0.25">
      <c r="B98" s="12" t="s">
        <v>174</v>
      </c>
      <c r="C98" s="3" t="s">
        <v>84</v>
      </c>
      <c r="D98" s="160">
        <v>1311077</v>
      </c>
      <c r="E98" s="160"/>
      <c r="F98" s="160"/>
      <c r="G98" s="160"/>
      <c r="H98" s="160"/>
      <c r="I98" s="161">
        <f>SUM(D98:H98)</f>
        <v>1311077</v>
      </c>
    </row>
    <row r="99" spans="2:9" x14ac:dyDescent="0.25">
      <c r="B99" s="12" t="s">
        <v>175</v>
      </c>
      <c r="C99" s="3" t="s">
        <v>85</v>
      </c>
      <c r="D99" s="160">
        <v>2161964</v>
      </c>
      <c r="E99" s="160"/>
      <c r="F99" s="160"/>
      <c r="G99" s="160"/>
      <c r="H99" s="160"/>
      <c r="I99" s="161">
        <f>SUM(D99:H99)</f>
        <v>2161964</v>
      </c>
    </row>
    <row r="100" spans="2:9" x14ac:dyDescent="0.25">
      <c r="B100" s="12" t="s">
        <v>176</v>
      </c>
      <c r="C100" s="5" t="s">
        <v>60</v>
      </c>
      <c r="D100" s="162">
        <f>SUM(D97:D99)</f>
        <v>3473041</v>
      </c>
      <c r="E100" s="162">
        <f t="shared" ref="E100:I100" si="13">SUM(E97:E99)</f>
        <v>0</v>
      </c>
      <c r="F100" s="162">
        <f t="shared" si="13"/>
        <v>0</v>
      </c>
      <c r="G100" s="162">
        <f t="shared" si="13"/>
        <v>0</v>
      </c>
      <c r="H100" s="162">
        <f t="shared" si="13"/>
        <v>0</v>
      </c>
      <c r="I100" s="163">
        <f t="shared" si="13"/>
        <v>3473041</v>
      </c>
    </row>
    <row r="101" spans="2:9" x14ac:dyDescent="0.25">
      <c r="C101" s="9"/>
      <c r="D101" s="160"/>
      <c r="E101" s="160"/>
      <c r="F101" s="160"/>
      <c r="G101" s="160"/>
      <c r="H101" s="160"/>
      <c r="I101" s="164"/>
    </row>
    <row r="102" spans="2:9" x14ac:dyDescent="0.25">
      <c r="C102" s="10" t="s">
        <v>61</v>
      </c>
      <c r="D102" s="166"/>
      <c r="E102" s="166"/>
      <c r="F102" s="166"/>
      <c r="G102" s="166"/>
      <c r="H102" s="166"/>
      <c r="I102" s="165"/>
    </row>
    <row r="103" spans="2:9" x14ac:dyDescent="0.25">
      <c r="B103" s="12" t="s">
        <v>500</v>
      </c>
      <c r="C103" s="4" t="s">
        <v>62</v>
      </c>
      <c r="D103" s="160">
        <v>2586598</v>
      </c>
      <c r="E103" s="160"/>
      <c r="F103" s="160"/>
      <c r="G103" s="160"/>
      <c r="H103" s="160"/>
      <c r="I103" s="161">
        <f>SUM(D103:H103)</f>
        <v>2586598</v>
      </c>
    </row>
    <row r="104" spans="2:9" x14ac:dyDescent="0.25">
      <c r="B104" s="12" t="s">
        <v>501</v>
      </c>
      <c r="C104" s="4" t="s">
        <v>88</v>
      </c>
      <c r="D104" s="160">
        <f>D132</f>
        <v>3881419.44</v>
      </c>
      <c r="E104" s="160"/>
      <c r="F104" s="160"/>
      <c r="G104" s="160"/>
      <c r="H104" s="160"/>
      <c r="I104" s="161">
        <f>SUM(D104:H104)</f>
        <v>3881419.44</v>
      </c>
    </row>
    <row r="105" spans="2:9" x14ac:dyDescent="0.25">
      <c r="B105" s="12" t="s">
        <v>178</v>
      </c>
      <c r="C105" s="9" t="s">
        <v>63</v>
      </c>
      <c r="D105" s="160">
        <f>1833540.54+65604-75412.14+100</f>
        <v>1823832.4000000001</v>
      </c>
      <c r="E105" s="160">
        <v>11701540.949999999</v>
      </c>
      <c r="F105" s="160">
        <v>5410339.4800000004</v>
      </c>
      <c r="G105" s="160"/>
      <c r="H105" s="160"/>
      <c r="I105" s="161">
        <f>SUM(D105:H105)</f>
        <v>18935712.829999998</v>
      </c>
    </row>
    <row r="106" spans="2:9" x14ac:dyDescent="0.25">
      <c r="B106" s="12" t="s">
        <v>179</v>
      </c>
      <c r="C106" s="5" t="s">
        <v>64</v>
      </c>
      <c r="D106" s="162">
        <f>SUM(D103:D105)</f>
        <v>8291849.8399999999</v>
      </c>
      <c r="E106" s="162">
        <f t="shared" ref="E106:I106" si="14">SUM(E103:E105)</f>
        <v>11701540.949999999</v>
      </c>
      <c r="F106" s="162">
        <f t="shared" si="14"/>
        <v>5410339.4800000004</v>
      </c>
      <c r="G106" s="162">
        <f t="shared" si="14"/>
        <v>0</v>
      </c>
      <c r="H106" s="162">
        <f t="shared" si="14"/>
        <v>0</v>
      </c>
      <c r="I106" s="163">
        <f t="shared" si="14"/>
        <v>25403730.269999996</v>
      </c>
    </row>
    <row r="108" spans="2:9" x14ac:dyDescent="0.25">
      <c r="D108" s="11"/>
    </row>
    <row r="109" spans="2:9" x14ac:dyDescent="0.25">
      <c r="C109" s="225" t="s">
        <v>1187</v>
      </c>
      <c r="D109" s="226">
        <f>D45+D51-D94-D100-D106</f>
        <v>0</v>
      </c>
      <c r="E109" s="226">
        <f>E45+E51-E94-E100-E106</f>
        <v>0</v>
      </c>
      <c r="F109" s="226">
        <f>F45+F51-F94-F100-F106</f>
        <v>0</v>
      </c>
      <c r="G109" s="226">
        <f t="shared" ref="G109:I109" si="15">G45+G51-G94-G100-G106</f>
        <v>0</v>
      </c>
      <c r="H109" s="226">
        <f t="shared" si="15"/>
        <v>0</v>
      </c>
      <c r="I109" s="226">
        <f t="shared" si="15"/>
        <v>0</v>
      </c>
    </row>
    <row r="110" spans="2:9" x14ac:dyDescent="0.25">
      <c r="C110" s="228"/>
      <c r="D110" s="229"/>
      <c r="E110" s="229"/>
      <c r="F110" s="229"/>
      <c r="G110" s="229"/>
      <c r="H110" s="229"/>
      <c r="I110" s="229"/>
    </row>
    <row r="111" spans="2:9" x14ac:dyDescent="0.25">
      <c r="C111" s="228"/>
      <c r="D111" s="229"/>
      <c r="E111" s="229"/>
      <c r="F111" s="229"/>
      <c r="G111" s="229"/>
      <c r="H111" s="229"/>
      <c r="I111" s="229"/>
    </row>
    <row r="112" spans="2:9" x14ac:dyDescent="0.25">
      <c r="C112" s="228"/>
      <c r="D112" s="229"/>
      <c r="E112" s="229"/>
      <c r="F112" s="229"/>
      <c r="G112" s="229"/>
      <c r="H112" s="229"/>
      <c r="I112" s="229"/>
    </row>
    <row r="113" spans="3:9" x14ac:dyDescent="0.25">
      <c r="C113" s="228"/>
      <c r="D113" s="229"/>
      <c r="E113" s="229"/>
      <c r="F113" s="229"/>
      <c r="G113" s="229"/>
      <c r="H113" s="229"/>
      <c r="I113" s="229"/>
    </row>
    <row r="114" spans="3:9" x14ac:dyDescent="0.25">
      <c r="C114" s="230" t="s">
        <v>1188</v>
      </c>
      <c r="D114" s="226"/>
      <c r="E114" s="229"/>
      <c r="F114" s="229"/>
      <c r="G114" s="229"/>
      <c r="H114" s="229"/>
      <c r="I114" s="229"/>
    </row>
    <row r="115" spans="3:9" x14ac:dyDescent="0.25">
      <c r="C115" s="231"/>
      <c r="D115" s="226"/>
      <c r="E115" s="229"/>
      <c r="F115" s="229"/>
      <c r="G115" s="229"/>
      <c r="H115" s="229"/>
      <c r="I115" s="229"/>
    </row>
    <row r="116" spans="3:9" x14ac:dyDescent="0.25">
      <c r="C116" s="232" t="s">
        <v>1189</v>
      </c>
      <c r="D116" s="233">
        <v>-1743987.71</v>
      </c>
      <c r="E116" s="227"/>
      <c r="F116" s="227"/>
      <c r="G116" s="227"/>
      <c r="H116" s="227"/>
      <c r="I116" s="227"/>
    </row>
    <row r="117" spans="3:9" x14ac:dyDescent="0.25">
      <c r="C117" s="232" t="s">
        <v>1190</v>
      </c>
      <c r="D117" s="233">
        <v>-5169424</v>
      </c>
      <c r="E117" s="227"/>
      <c r="F117" s="227"/>
      <c r="G117" s="227"/>
      <c r="H117" s="227"/>
      <c r="I117" s="227"/>
    </row>
    <row r="118" spans="3:9" x14ac:dyDescent="0.25">
      <c r="C118" s="232" t="s">
        <v>1191</v>
      </c>
      <c r="D118" s="233">
        <f>3409454.06+1676179.39+456647.19-D130+6695198.05-D129-76430+65604-75312.14</f>
        <v>8737244.1099999994</v>
      </c>
      <c r="E118" s="227"/>
      <c r="F118" s="227"/>
      <c r="G118" s="227"/>
      <c r="H118" s="227"/>
      <c r="I118" s="227"/>
    </row>
    <row r="119" spans="3:9" ht="15.75" thickBot="1" x14ac:dyDescent="0.3">
      <c r="C119" s="232" t="s">
        <v>1192</v>
      </c>
      <c r="D119" s="234"/>
      <c r="E119" s="229"/>
      <c r="F119" s="229"/>
      <c r="G119" s="229"/>
      <c r="H119" s="229"/>
      <c r="I119" s="229"/>
    </row>
    <row r="120" spans="3:9" ht="15.75" thickTop="1" x14ac:dyDescent="0.25">
      <c r="C120" s="231"/>
      <c r="D120" s="235">
        <f>SUM(D116:D119)</f>
        <v>1823832.3999999994</v>
      </c>
      <c r="E120" s="229"/>
      <c r="F120" s="229"/>
      <c r="G120" s="229"/>
      <c r="H120" s="229"/>
      <c r="I120" s="229"/>
    </row>
    <row r="121" spans="3:9" ht="15.75" thickBot="1" x14ac:dyDescent="0.3">
      <c r="C121" s="232" t="s">
        <v>1193</v>
      </c>
      <c r="D121" s="234">
        <f>+D105</f>
        <v>1823832.4000000001</v>
      </c>
      <c r="E121" s="229"/>
      <c r="F121" s="229"/>
      <c r="G121" s="229"/>
      <c r="H121" s="229"/>
      <c r="I121" s="229"/>
    </row>
    <row r="122" spans="3:9" ht="15.75" thickTop="1" x14ac:dyDescent="0.25">
      <c r="C122" s="225" t="s">
        <v>1187</v>
      </c>
      <c r="D122" s="236">
        <f>+D120-D121</f>
        <v>0</v>
      </c>
      <c r="E122" s="229"/>
      <c r="F122" s="229"/>
      <c r="G122" s="229"/>
      <c r="H122" s="229"/>
      <c r="I122" s="229"/>
    </row>
    <row r="123" spans="3:9" x14ac:dyDescent="0.25">
      <c r="C123" s="237"/>
      <c r="D123" s="237"/>
      <c r="E123" s="227"/>
      <c r="F123" s="227"/>
      <c r="G123" s="227"/>
      <c r="H123" s="227"/>
      <c r="I123" s="227"/>
    </row>
    <row r="124" spans="3:9" x14ac:dyDescent="0.25">
      <c r="C124" s="237"/>
      <c r="D124" s="237"/>
      <c r="E124" s="227"/>
      <c r="F124" s="227"/>
      <c r="G124" s="227"/>
      <c r="H124" s="227"/>
      <c r="I124" s="227"/>
    </row>
    <row r="125" spans="3:9" x14ac:dyDescent="0.25">
      <c r="C125" s="232" t="s">
        <v>1194</v>
      </c>
      <c r="D125" s="238">
        <v>0</v>
      </c>
      <c r="E125" s="239"/>
      <c r="F125" s="239"/>
      <c r="G125" s="239"/>
      <c r="H125" s="239"/>
      <c r="I125" s="229">
        <f>SUM(D125:H125)</f>
        <v>0</v>
      </c>
    </row>
    <row r="126" spans="3:9" x14ac:dyDescent="0.25">
      <c r="C126" s="232" t="s">
        <v>1195</v>
      </c>
      <c r="D126" s="238">
        <v>0</v>
      </c>
      <c r="E126" s="239"/>
      <c r="F126" s="239"/>
      <c r="G126" s="239"/>
      <c r="H126" s="239"/>
      <c r="I126" s="229">
        <f t="shared" ref="I126:I132" si="16">SUM(D126:H126)</f>
        <v>0</v>
      </c>
    </row>
    <row r="127" spans="3:9" x14ac:dyDescent="0.25">
      <c r="C127" s="232" t="s">
        <v>1196</v>
      </c>
      <c r="D127" s="238">
        <v>0</v>
      </c>
      <c r="E127" s="239"/>
      <c r="F127" s="239"/>
      <c r="G127" s="239"/>
      <c r="H127" s="239"/>
      <c r="I127" s="229">
        <f t="shared" si="16"/>
        <v>0</v>
      </c>
    </row>
    <row r="128" spans="3:9" x14ac:dyDescent="0.25">
      <c r="C128" s="232" t="s">
        <v>1197</v>
      </c>
      <c r="D128" s="238">
        <v>0</v>
      </c>
      <c r="E128" s="239"/>
      <c r="F128" s="239"/>
      <c r="G128" s="239"/>
      <c r="H128" s="239"/>
      <c r="I128" s="229">
        <f t="shared" si="16"/>
        <v>0</v>
      </c>
    </row>
    <row r="129" spans="3:9" x14ac:dyDescent="0.25">
      <c r="C129" s="232" t="s">
        <v>1198</v>
      </c>
      <c r="D129" s="238">
        <v>2671818</v>
      </c>
      <c r="E129" s="239"/>
      <c r="F129" s="239"/>
      <c r="G129" s="239"/>
      <c r="H129" s="239"/>
      <c r="I129" s="229">
        <f t="shared" si="16"/>
        <v>2671818</v>
      </c>
    </row>
    <row r="130" spans="3:9" x14ac:dyDescent="0.25">
      <c r="C130" s="232" t="s">
        <v>1199</v>
      </c>
      <c r="D130" s="238">
        <f>729965.22+12313.22</f>
        <v>742278.44</v>
      </c>
      <c r="E130" s="239"/>
      <c r="F130" s="239"/>
      <c r="G130" s="239"/>
      <c r="H130" s="239"/>
      <c r="I130" s="229">
        <f t="shared" si="16"/>
        <v>742278.44</v>
      </c>
    </row>
    <row r="131" spans="3:9" x14ac:dyDescent="0.25">
      <c r="C131" s="232" t="s">
        <v>1200</v>
      </c>
      <c r="D131" s="238">
        <f>D39</f>
        <v>467323</v>
      </c>
      <c r="E131" s="239">
        <f>E39</f>
        <v>0</v>
      </c>
      <c r="F131" s="239">
        <f>F39</f>
        <v>0</v>
      </c>
      <c r="G131" s="239">
        <f>G39</f>
        <v>0</v>
      </c>
      <c r="H131" s="239">
        <f>H39</f>
        <v>0</v>
      </c>
      <c r="I131" s="229">
        <f t="shared" si="16"/>
        <v>467323</v>
      </c>
    </row>
    <row r="132" spans="3:9" ht="15.75" thickBot="1" x14ac:dyDescent="0.3">
      <c r="C132" s="232" t="s">
        <v>1201</v>
      </c>
      <c r="D132" s="240">
        <f>SUM(D125:D131)</f>
        <v>3881419.44</v>
      </c>
      <c r="E132" s="241">
        <f t="shared" ref="E132:H132" si="17">SUM(E125:E131)</f>
        <v>0</v>
      </c>
      <c r="F132" s="241">
        <f t="shared" si="17"/>
        <v>0</v>
      </c>
      <c r="G132" s="241">
        <f t="shared" si="17"/>
        <v>0</v>
      </c>
      <c r="H132" s="241">
        <f t="shared" si="17"/>
        <v>0</v>
      </c>
      <c r="I132" s="242">
        <f t="shared" si="16"/>
        <v>3881419.44</v>
      </c>
    </row>
    <row r="133" spans="3:9" ht="15.75" thickTop="1" x14ac:dyDescent="0.25">
      <c r="C133" s="237"/>
      <c r="D133" s="237"/>
      <c r="E133" s="227"/>
      <c r="F133" s="227"/>
      <c r="G133" s="227"/>
      <c r="H133" s="227"/>
      <c r="I133" s="227">
        <f>SUM(I125:I131)</f>
        <v>3881419.44</v>
      </c>
    </row>
    <row r="134" spans="3:9" ht="15.75" thickBot="1" x14ac:dyDescent="0.3">
      <c r="C134" s="232" t="s">
        <v>1202</v>
      </c>
      <c r="D134" s="240">
        <f>D104</f>
        <v>3881419.44</v>
      </c>
      <c r="E134" s="227"/>
      <c r="F134" s="227"/>
      <c r="G134" s="227"/>
      <c r="H134" s="243" t="s">
        <v>1203</v>
      </c>
      <c r="I134" s="227">
        <f>+I132-I133</f>
        <v>0</v>
      </c>
    </row>
    <row r="135" spans="3:9" ht="15.75" thickTop="1" x14ac:dyDescent="0.25">
      <c r="C135" s="225" t="s">
        <v>1187</v>
      </c>
      <c r="D135" s="236">
        <f>+D132-D134</f>
        <v>0</v>
      </c>
      <c r="E135" s="227"/>
      <c r="F135" s="227"/>
      <c r="G135" s="227"/>
      <c r="H135" s="227"/>
      <c r="I135" s="227"/>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tabSelected="1" zoomScaleNormal="100" workbookViewId="0">
      <pane ySplit="6" topLeftCell="A40" activePane="bottomLeft" state="frozen"/>
      <selection pane="bottomLeft" activeCell="D60" sqref="D60"/>
    </sheetView>
  </sheetViews>
  <sheetFormatPr defaultColWidth="8.85546875" defaultRowHeight="15" x14ac:dyDescent="0.25"/>
  <cols>
    <col min="2" max="2" width="8.85546875" style="12" hidden="1" customWidth="1"/>
    <col min="3" max="3" width="45.7109375" bestFit="1" customWidth="1"/>
    <col min="4" max="6" width="16.7109375" style="15" customWidth="1"/>
    <col min="7" max="8" width="16.7109375" style="15" hidden="1" customWidth="1"/>
    <col min="9" max="9" width="16.7109375" style="126" customWidth="1"/>
    <col min="12" max="12" width="16.140625" bestFit="1" customWidth="1"/>
  </cols>
  <sheetData>
    <row r="2" spans="2:9" x14ac:dyDescent="0.25">
      <c r="C2" s="256" t="s">
        <v>1211</v>
      </c>
      <c r="D2" s="256"/>
      <c r="E2" s="256"/>
      <c r="F2" s="256"/>
      <c r="G2" s="256"/>
      <c r="H2" s="256"/>
      <c r="I2" s="256"/>
    </row>
    <row r="3" spans="2:9" x14ac:dyDescent="0.25">
      <c r="C3" s="257" t="s">
        <v>183</v>
      </c>
      <c r="D3" s="257"/>
      <c r="E3" s="257"/>
      <c r="F3" s="257"/>
      <c r="G3" s="257"/>
      <c r="H3" s="257"/>
      <c r="I3" s="257"/>
    </row>
    <row r="4" spans="2:9" x14ac:dyDescent="0.25">
      <c r="C4" s="258" t="s">
        <v>1174</v>
      </c>
      <c r="D4" s="258"/>
      <c r="E4" s="258"/>
      <c r="F4" s="258"/>
      <c r="G4" s="258"/>
      <c r="H4" s="258"/>
      <c r="I4" s="258"/>
    </row>
    <row r="5" spans="2:9" x14ac:dyDescent="0.25">
      <c r="C5" s="175"/>
      <c r="D5" s="259"/>
      <c r="E5" s="259"/>
      <c r="F5" s="259"/>
      <c r="G5" s="259"/>
      <c r="H5" s="259"/>
      <c r="I5" s="259"/>
    </row>
    <row r="6" spans="2:9" ht="30" x14ac:dyDescent="0.25">
      <c r="B6" s="128" t="s">
        <v>97</v>
      </c>
      <c r="C6" s="180" t="s">
        <v>182</v>
      </c>
      <c r="D6" s="27" t="s">
        <v>1</v>
      </c>
      <c r="E6" s="27" t="s">
        <v>65</v>
      </c>
      <c r="F6" s="27" t="s">
        <v>1155</v>
      </c>
      <c r="G6" s="27" t="s">
        <v>1156</v>
      </c>
      <c r="H6" s="29" t="s">
        <v>1157</v>
      </c>
      <c r="I6" s="27" t="s">
        <v>2</v>
      </c>
    </row>
    <row r="7" spans="2:9" x14ac:dyDescent="0.25">
      <c r="B7" s="129"/>
      <c r="C7" s="180"/>
      <c r="D7" s="180"/>
      <c r="E7" s="180"/>
      <c r="F7" s="180"/>
      <c r="G7" s="81"/>
      <c r="H7" s="180"/>
      <c r="I7" s="180"/>
    </row>
    <row r="8" spans="2:9" x14ac:dyDescent="0.25">
      <c r="C8" s="181" t="s">
        <v>184</v>
      </c>
      <c r="D8" s="182"/>
      <c r="E8" s="182"/>
      <c r="F8" s="182"/>
      <c r="G8" s="182"/>
      <c r="H8" s="182"/>
      <c r="I8" s="182"/>
    </row>
    <row r="9" spans="2:9" x14ac:dyDescent="0.25">
      <c r="B9" s="12" t="s">
        <v>227</v>
      </c>
      <c r="C9" s="13" t="s">
        <v>185</v>
      </c>
      <c r="D9" s="16">
        <f>1043549.43-D39-D41-D45</f>
        <v>606169.17000000004</v>
      </c>
      <c r="E9" s="16"/>
      <c r="F9" s="16"/>
      <c r="G9" s="16"/>
      <c r="H9" s="16"/>
      <c r="I9" s="123">
        <f>SUM(D9:H9)</f>
        <v>606169.17000000004</v>
      </c>
    </row>
    <row r="10" spans="2:9" x14ac:dyDescent="0.25">
      <c r="B10" s="12" t="s">
        <v>228</v>
      </c>
      <c r="C10" s="13" t="s">
        <v>186</v>
      </c>
      <c r="D10" s="16">
        <f>10208889.68-D11</f>
        <v>9102889.2699999996</v>
      </c>
      <c r="E10" s="144"/>
      <c r="F10" s="144"/>
      <c r="G10" s="144"/>
      <c r="H10" s="144"/>
      <c r="I10" s="123">
        <f t="shared" ref="I10:I16" si="0">SUM(D10:H10)</f>
        <v>9102889.2699999996</v>
      </c>
    </row>
    <row r="11" spans="2:9" x14ac:dyDescent="0.25">
      <c r="B11" s="12" t="s">
        <v>229</v>
      </c>
      <c r="C11" s="13" t="s">
        <v>187</v>
      </c>
      <c r="D11" s="16">
        <v>1106000.4099999999</v>
      </c>
      <c r="E11" s="144"/>
      <c r="F11" s="144"/>
      <c r="G11" s="144"/>
      <c r="H11" s="144"/>
      <c r="I11" s="123">
        <f t="shared" si="0"/>
        <v>1106000.4099999999</v>
      </c>
    </row>
    <row r="12" spans="2:9" x14ac:dyDescent="0.25">
      <c r="B12" s="12" t="s">
        <v>230</v>
      </c>
      <c r="C12" s="13" t="s">
        <v>188</v>
      </c>
      <c r="D12" s="16">
        <v>3177034.17</v>
      </c>
      <c r="E12" s="144"/>
      <c r="F12" s="144"/>
      <c r="G12" s="144"/>
      <c r="H12" s="144"/>
      <c r="I12" s="123">
        <f t="shared" si="0"/>
        <v>3177034.17</v>
      </c>
    </row>
    <row r="13" spans="2:9" x14ac:dyDescent="0.25">
      <c r="B13" s="12" t="s">
        <v>231</v>
      </c>
      <c r="C13" s="13" t="s">
        <v>189</v>
      </c>
      <c r="D13" s="16">
        <v>3968647.83</v>
      </c>
      <c r="E13" s="144"/>
      <c r="F13" s="144"/>
      <c r="G13" s="144"/>
      <c r="H13" s="144"/>
      <c r="I13" s="123">
        <f t="shared" si="0"/>
        <v>3968647.83</v>
      </c>
    </row>
    <row r="14" spans="2:9" x14ac:dyDescent="0.25">
      <c r="B14" s="12" t="s">
        <v>232</v>
      </c>
      <c r="C14" s="13" t="s">
        <v>190</v>
      </c>
      <c r="D14" s="16">
        <v>11301244.02</v>
      </c>
      <c r="E14" s="144"/>
      <c r="F14" s="144"/>
      <c r="G14" s="144"/>
      <c r="H14" s="144"/>
      <c r="I14" s="123">
        <f t="shared" si="0"/>
        <v>11301244.02</v>
      </c>
    </row>
    <row r="15" spans="2:9" x14ac:dyDescent="0.25">
      <c r="B15" s="12" t="s">
        <v>233</v>
      </c>
      <c r="C15" s="13" t="s">
        <v>10</v>
      </c>
      <c r="D15" s="16"/>
      <c r="E15" s="144">
        <v>5767265.9699999997</v>
      </c>
      <c r="F15" s="144">
        <v>927295.82</v>
      </c>
      <c r="G15" s="144"/>
      <c r="H15" s="144"/>
      <c r="I15" s="123">
        <f t="shared" si="0"/>
        <v>6694561.79</v>
      </c>
    </row>
    <row r="16" spans="2:9" x14ac:dyDescent="0.25">
      <c r="B16" s="12" t="s">
        <v>234</v>
      </c>
      <c r="C16" s="13" t="s">
        <v>191</v>
      </c>
      <c r="D16" s="16"/>
      <c r="E16" s="144"/>
      <c r="F16" s="144"/>
      <c r="G16" s="144"/>
      <c r="H16" s="144"/>
      <c r="I16" s="123">
        <f t="shared" si="0"/>
        <v>0</v>
      </c>
    </row>
    <row r="17" spans="2:9" x14ac:dyDescent="0.25">
      <c r="B17" s="12" t="s">
        <v>235</v>
      </c>
      <c r="C17" s="13" t="s">
        <v>192</v>
      </c>
      <c r="D17" s="16"/>
      <c r="E17" s="144"/>
      <c r="F17" s="144"/>
      <c r="G17" s="144"/>
      <c r="H17" s="144"/>
      <c r="I17" s="124">
        <f>SUM(D17:H17)</f>
        <v>0</v>
      </c>
    </row>
    <row r="18" spans="2:9" x14ac:dyDescent="0.25">
      <c r="B18" s="12" t="s">
        <v>236</v>
      </c>
      <c r="C18" s="183" t="s">
        <v>193</v>
      </c>
      <c r="D18" s="146">
        <f>SUM(D9:D17)</f>
        <v>29261984.870000001</v>
      </c>
      <c r="E18" s="146">
        <f t="shared" ref="E18:I18" si="1">SUM(E9:E17)</f>
        <v>5767265.9699999997</v>
      </c>
      <c r="F18" s="146">
        <f t="shared" si="1"/>
        <v>927295.82</v>
      </c>
      <c r="G18" s="146">
        <f>SUM(G9:G17)</f>
        <v>0</v>
      </c>
      <c r="H18" s="146">
        <f t="shared" si="1"/>
        <v>0</v>
      </c>
      <c r="I18" s="146">
        <f t="shared" si="1"/>
        <v>35956546.660000004</v>
      </c>
    </row>
    <row r="19" spans="2:9" x14ac:dyDescent="0.25">
      <c r="D19" s="147"/>
      <c r="E19" s="147"/>
      <c r="F19" s="147"/>
      <c r="G19" s="147"/>
      <c r="H19" s="147"/>
    </row>
    <row r="20" spans="2:9" x14ac:dyDescent="0.25">
      <c r="C20" s="184" t="s">
        <v>194</v>
      </c>
      <c r="D20" s="148"/>
      <c r="E20" s="148"/>
      <c r="F20" s="148"/>
      <c r="G20" s="148"/>
      <c r="H20" s="148"/>
      <c r="I20" s="149"/>
    </row>
    <row r="21" spans="2:9" x14ac:dyDescent="0.25">
      <c r="B21" s="12" t="s">
        <v>239</v>
      </c>
      <c r="C21" s="176" t="s">
        <v>195</v>
      </c>
      <c r="D21" s="147">
        <f>2672547.39-65604-D32+D40+D46+75312.14</f>
        <v>2695096.1800000006</v>
      </c>
      <c r="E21" s="147"/>
      <c r="F21" s="147"/>
      <c r="G21" s="147"/>
      <c r="H21" s="147"/>
      <c r="I21" s="150">
        <f>SUM(D21:H21)</f>
        <v>2695096.1800000006</v>
      </c>
    </row>
    <row r="22" spans="2:9" x14ac:dyDescent="0.25">
      <c r="B22" s="12" t="s">
        <v>240</v>
      </c>
      <c r="C22" s="176" t="s">
        <v>196</v>
      </c>
      <c r="D22" s="147">
        <v>19269630.469999999</v>
      </c>
      <c r="E22" s="144"/>
      <c r="F22" s="144"/>
      <c r="G22" s="144"/>
      <c r="H22" s="144"/>
      <c r="I22" s="150">
        <f t="shared" ref="I22:I33" si="2">SUM(D22:H22)</f>
        <v>19269630.469999999</v>
      </c>
    </row>
    <row r="23" spans="2:9" x14ac:dyDescent="0.25">
      <c r="B23" s="12" t="s">
        <v>241</v>
      </c>
      <c r="C23" s="176" t="s">
        <v>197</v>
      </c>
      <c r="D23" s="147">
        <v>5655450.8499999996</v>
      </c>
      <c r="E23" s="144"/>
      <c r="F23" s="144"/>
      <c r="G23" s="144"/>
      <c r="H23" s="144"/>
      <c r="I23" s="150">
        <f t="shared" si="2"/>
        <v>5655450.8499999996</v>
      </c>
    </row>
    <row r="24" spans="2:9" x14ac:dyDescent="0.25">
      <c r="C24" s="176" t="s">
        <v>198</v>
      </c>
      <c r="D24" s="88"/>
      <c r="E24" s="88"/>
      <c r="F24" s="88"/>
      <c r="G24" s="88"/>
      <c r="H24" s="88"/>
      <c r="I24" s="151"/>
    </row>
    <row r="25" spans="2:9" x14ac:dyDescent="0.25">
      <c r="B25" s="12" t="s">
        <v>243</v>
      </c>
      <c r="C25" s="177" t="s">
        <v>199</v>
      </c>
      <c r="D25" s="144"/>
      <c r="E25" s="144">
        <v>1981098.51</v>
      </c>
      <c r="F25" s="144">
        <v>687449.19</v>
      </c>
      <c r="G25" s="144"/>
      <c r="H25" s="144"/>
      <c r="I25" s="150">
        <f t="shared" si="2"/>
        <v>2668547.7000000002</v>
      </c>
    </row>
    <row r="26" spans="2:9" x14ac:dyDescent="0.25">
      <c r="B26" s="12" t="s">
        <v>244</v>
      </c>
      <c r="C26" s="177" t="s">
        <v>200</v>
      </c>
      <c r="D26" s="144"/>
      <c r="E26" s="144">
        <v>462595</v>
      </c>
      <c r="F26" s="144">
        <v>47233</v>
      </c>
      <c r="G26" s="144"/>
      <c r="H26" s="144"/>
      <c r="I26" s="150">
        <f t="shared" si="2"/>
        <v>509828</v>
      </c>
    </row>
    <row r="27" spans="2:9" x14ac:dyDescent="0.25">
      <c r="C27" s="176" t="s">
        <v>48</v>
      </c>
      <c r="D27" s="88"/>
      <c r="E27" s="88"/>
      <c r="F27" s="88"/>
      <c r="G27" s="88"/>
      <c r="H27" s="88"/>
      <c r="I27" s="151"/>
    </row>
    <row r="28" spans="2:9" x14ac:dyDescent="0.25">
      <c r="B28" s="12" t="s">
        <v>246</v>
      </c>
      <c r="C28" s="177" t="s">
        <v>201</v>
      </c>
      <c r="D28" s="144"/>
      <c r="E28" s="144"/>
      <c r="F28" s="144"/>
      <c r="G28" s="144"/>
      <c r="H28" s="144"/>
      <c r="I28" s="150">
        <f t="shared" si="2"/>
        <v>0</v>
      </c>
    </row>
    <row r="29" spans="2:9" x14ac:dyDescent="0.25">
      <c r="B29" s="12" t="s">
        <v>247</v>
      </c>
      <c r="C29" s="177" t="s">
        <v>202</v>
      </c>
      <c r="D29" s="144"/>
      <c r="E29" s="144">
        <v>217000</v>
      </c>
      <c r="F29" s="144">
        <v>2000</v>
      </c>
      <c r="G29" s="144"/>
      <c r="H29" s="144"/>
      <c r="I29" s="150">
        <f t="shared" si="2"/>
        <v>219000</v>
      </c>
    </row>
    <row r="30" spans="2:9" x14ac:dyDescent="0.25">
      <c r="B30" s="12" t="s">
        <v>248</v>
      </c>
      <c r="C30" s="176" t="s">
        <v>203</v>
      </c>
      <c r="D30" s="144"/>
      <c r="E30" s="144">
        <v>143460.44</v>
      </c>
      <c r="F30" s="144"/>
      <c r="G30" s="144"/>
      <c r="H30" s="144"/>
      <c r="I30" s="150">
        <f t="shared" si="2"/>
        <v>143460.44</v>
      </c>
    </row>
    <row r="31" spans="2:9" x14ac:dyDescent="0.25">
      <c r="B31" s="12" t="s">
        <v>249</v>
      </c>
      <c r="C31" s="176" t="s">
        <v>204</v>
      </c>
      <c r="D31" s="144"/>
      <c r="E31" s="144">
        <v>1809174.97</v>
      </c>
      <c r="F31" s="144"/>
      <c r="G31" s="144"/>
      <c r="H31" s="144"/>
      <c r="I31" s="150">
        <f t="shared" si="2"/>
        <v>1809174.97</v>
      </c>
    </row>
    <row r="32" spans="2:9" x14ac:dyDescent="0.25">
      <c r="B32" s="12" t="s">
        <v>250</v>
      </c>
      <c r="C32" s="176" t="s">
        <v>205</v>
      </c>
      <c r="D32" s="144">
        <v>175389.32</v>
      </c>
      <c r="E32" s="144"/>
      <c r="F32" s="144"/>
      <c r="G32" s="144"/>
      <c r="H32" s="144"/>
      <c r="I32" s="150">
        <f t="shared" si="2"/>
        <v>175389.32</v>
      </c>
    </row>
    <row r="33" spans="2:9" x14ac:dyDescent="0.25">
      <c r="B33" s="12" t="s">
        <v>251</v>
      </c>
      <c r="C33" s="176" t="s">
        <v>206</v>
      </c>
      <c r="D33" s="144"/>
      <c r="E33" s="144">
        <f>126140.6+225467.96+632119.92</f>
        <v>983728.48</v>
      </c>
      <c r="F33" s="144">
        <f>54193.8+12959.74+40334.03</f>
        <v>107487.57</v>
      </c>
      <c r="G33" s="144"/>
      <c r="H33" s="144"/>
      <c r="I33" s="150">
        <f t="shared" si="2"/>
        <v>1091216.05</v>
      </c>
    </row>
    <row r="34" spans="2:9" x14ac:dyDescent="0.25">
      <c r="B34" s="12" t="s">
        <v>252</v>
      </c>
      <c r="C34" s="183" t="s">
        <v>207</v>
      </c>
      <c r="D34" s="146">
        <f>SUM(D21:D33)</f>
        <v>27795566.82</v>
      </c>
      <c r="E34" s="146">
        <f t="shared" ref="E34:I34" si="3">SUM(E21:E33)</f>
        <v>5597057.4000000004</v>
      </c>
      <c r="F34" s="146">
        <f t="shared" si="3"/>
        <v>844169.76</v>
      </c>
      <c r="G34" s="146">
        <f t="shared" si="3"/>
        <v>0</v>
      </c>
      <c r="H34" s="146">
        <f t="shared" si="3"/>
        <v>0</v>
      </c>
      <c r="I34" s="152">
        <f t="shared" si="3"/>
        <v>34236793.979999997</v>
      </c>
    </row>
    <row r="35" spans="2:9" x14ac:dyDescent="0.25">
      <c r="C35" s="177"/>
      <c r="D35" s="221"/>
      <c r="E35" s="221"/>
      <c r="F35" s="221"/>
      <c r="G35" s="221"/>
      <c r="H35" s="221"/>
    </row>
    <row r="36" spans="2:9" x14ac:dyDescent="0.25">
      <c r="B36" s="12" t="s">
        <v>254</v>
      </c>
      <c r="C36" s="183" t="s">
        <v>208</v>
      </c>
      <c r="D36" s="154">
        <f>D18-D34</f>
        <v>1466418.0500000007</v>
      </c>
      <c r="E36" s="154">
        <f t="shared" ref="E36:I36" si="4">E18-E34</f>
        <v>170208.56999999937</v>
      </c>
      <c r="F36" s="154">
        <f t="shared" si="4"/>
        <v>83126.059999999939</v>
      </c>
      <c r="G36" s="154">
        <f t="shared" si="4"/>
        <v>0</v>
      </c>
      <c r="H36" s="154">
        <f t="shared" si="4"/>
        <v>0</v>
      </c>
      <c r="I36" s="154">
        <f t="shared" si="4"/>
        <v>1719752.6800000072</v>
      </c>
    </row>
    <row r="37" spans="2:9" x14ac:dyDescent="0.25">
      <c r="C37" s="178"/>
      <c r="D37" s="144"/>
      <c r="E37" s="144"/>
      <c r="F37" s="144"/>
      <c r="G37" s="144"/>
      <c r="H37" s="144"/>
    </row>
    <row r="38" spans="2:9" x14ac:dyDescent="0.25">
      <c r="B38" s="12" t="s">
        <v>256</v>
      </c>
      <c r="C38" s="184" t="s">
        <v>209</v>
      </c>
      <c r="D38" s="148"/>
      <c r="E38" s="148"/>
      <c r="F38" s="148"/>
      <c r="G38" s="148"/>
      <c r="H38" s="148"/>
      <c r="I38" s="149"/>
    </row>
    <row r="39" spans="2:9" x14ac:dyDescent="0.25">
      <c r="B39" s="12" t="s">
        <v>257</v>
      </c>
      <c r="C39" s="176" t="s">
        <v>210</v>
      </c>
      <c r="D39" s="144">
        <v>349487.06</v>
      </c>
      <c r="E39" s="144">
        <v>786304.57</v>
      </c>
      <c r="F39" s="144">
        <v>298341.51</v>
      </c>
      <c r="G39" s="144"/>
      <c r="H39" s="144"/>
      <c r="I39" s="150">
        <f>SUM(D39:H39)</f>
        <v>1434133.14</v>
      </c>
    </row>
    <row r="40" spans="2:9" x14ac:dyDescent="0.25">
      <c r="B40" s="12" t="s">
        <v>258</v>
      </c>
      <c r="C40" s="176" t="s">
        <v>211</v>
      </c>
      <c r="D40" s="144">
        <v>-70596.53</v>
      </c>
      <c r="E40" s="144"/>
      <c r="F40" s="144"/>
      <c r="G40" s="144"/>
      <c r="H40" s="144"/>
      <c r="I40" s="150">
        <f t="shared" ref="I40:I46" si="5">SUM(D40:H40)</f>
        <v>-70596.53</v>
      </c>
    </row>
    <row r="41" spans="2:9" x14ac:dyDescent="0.25">
      <c r="B41" s="12" t="s">
        <v>259</v>
      </c>
      <c r="C41" s="176" t="s">
        <v>212</v>
      </c>
      <c r="D41" s="144">
        <v>12481.06</v>
      </c>
      <c r="E41" s="144"/>
      <c r="F41" s="144"/>
      <c r="G41" s="144"/>
      <c r="H41" s="144"/>
      <c r="I41" s="150">
        <f t="shared" si="5"/>
        <v>12481.06</v>
      </c>
    </row>
    <row r="42" spans="2:9" x14ac:dyDescent="0.25">
      <c r="B42" s="12" t="s">
        <v>260</v>
      </c>
      <c r="C42" s="176" t="s">
        <v>213</v>
      </c>
      <c r="D42" s="144"/>
      <c r="E42" s="144"/>
      <c r="F42" s="144"/>
      <c r="G42" s="144"/>
      <c r="H42" s="144"/>
      <c r="I42" s="150">
        <f t="shared" si="5"/>
        <v>0</v>
      </c>
    </row>
    <row r="43" spans="2:9" x14ac:dyDescent="0.25">
      <c r="B43" s="12" t="s">
        <v>261</v>
      </c>
      <c r="C43" s="176" t="s">
        <v>214</v>
      </c>
      <c r="D43" s="144">
        <v>76430</v>
      </c>
      <c r="E43" s="144"/>
      <c r="F43" s="144"/>
      <c r="G43" s="144"/>
      <c r="H43" s="144"/>
      <c r="I43" s="150">
        <f t="shared" si="5"/>
        <v>76430</v>
      </c>
    </row>
    <row r="44" spans="2:9" x14ac:dyDescent="0.25">
      <c r="B44" s="12" t="s">
        <v>262</v>
      </c>
      <c r="C44" s="176" t="s">
        <v>215</v>
      </c>
      <c r="D44" s="144"/>
      <c r="E44" s="144"/>
      <c r="F44" s="144"/>
      <c r="G44" s="144"/>
      <c r="H44" s="144"/>
      <c r="I44" s="150">
        <f t="shared" si="5"/>
        <v>0</v>
      </c>
    </row>
    <row r="45" spans="2:9" x14ac:dyDescent="0.25">
      <c r="B45" s="12" t="s">
        <v>263</v>
      </c>
      <c r="C45" s="176" t="s">
        <v>216</v>
      </c>
      <c r="D45" s="144">
        <v>75412.14</v>
      </c>
      <c r="E45" s="144"/>
      <c r="F45" s="144"/>
      <c r="G45" s="144"/>
      <c r="H45" s="144"/>
      <c r="I45" s="150">
        <f t="shared" si="5"/>
        <v>75412.14</v>
      </c>
    </row>
    <row r="46" spans="2:9" x14ac:dyDescent="0.25">
      <c r="B46" s="12" t="s">
        <v>264</v>
      </c>
      <c r="C46" s="176" t="s">
        <v>217</v>
      </c>
      <c r="D46" s="144">
        <f>334238.64-100-75312.14</f>
        <v>258826.5</v>
      </c>
      <c r="E46" s="144"/>
      <c r="F46" s="144"/>
      <c r="G46" s="144"/>
      <c r="H46" s="144"/>
      <c r="I46" s="150">
        <f t="shared" si="5"/>
        <v>258826.5</v>
      </c>
    </row>
    <row r="47" spans="2:9" x14ac:dyDescent="0.25">
      <c r="B47" s="12" t="s">
        <v>265</v>
      </c>
      <c r="C47" s="183" t="s">
        <v>218</v>
      </c>
      <c r="D47" s="222">
        <f>SUM(D39:D46)</f>
        <v>702040.23</v>
      </c>
      <c r="E47" s="222">
        <f t="shared" ref="E47:I47" si="6">SUM(E39:E46)</f>
        <v>786304.57</v>
      </c>
      <c r="F47" s="222">
        <f t="shared" si="6"/>
        <v>298341.51</v>
      </c>
      <c r="G47" s="222">
        <f t="shared" si="6"/>
        <v>0</v>
      </c>
      <c r="H47" s="222">
        <f t="shared" si="6"/>
        <v>0</v>
      </c>
      <c r="I47" s="223">
        <f t="shared" si="6"/>
        <v>1786686.3099999998</v>
      </c>
    </row>
    <row r="48" spans="2:9" x14ac:dyDescent="0.25">
      <c r="C48" s="178"/>
      <c r="D48" s="141"/>
      <c r="E48" s="141"/>
      <c r="F48" s="141"/>
      <c r="G48" s="141"/>
      <c r="H48" s="141"/>
    </row>
    <row r="49" spans="2:12" x14ac:dyDescent="0.25">
      <c r="B49" s="12" t="s">
        <v>267</v>
      </c>
      <c r="C49" s="183" t="s">
        <v>219</v>
      </c>
      <c r="D49" s="146">
        <f>D36+D47</f>
        <v>2168458.2800000007</v>
      </c>
      <c r="E49" s="146">
        <f t="shared" ref="E49:I49" si="7">E36+E47</f>
        <v>956513.13999999932</v>
      </c>
      <c r="F49" s="146">
        <f t="shared" si="7"/>
        <v>381467.56999999995</v>
      </c>
      <c r="G49" s="146">
        <f t="shared" si="7"/>
        <v>0</v>
      </c>
      <c r="H49" s="146">
        <f t="shared" si="7"/>
        <v>0</v>
      </c>
      <c r="I49" s="152">
        <f t="shared" si="7"/>
        <v>3506438.9900000067</v>
      </c>
    </row>
    <row r="50" spans="2:12" x14ac:dyDescent="0.25">
      <c r="C50" s="178"/>
      <c r="D50" s="144"/>
      <c r="E50" s="144"/>
      <c r="F50" s="144"/>
      <c r="G50" s="144"/>
      <c r="H50" s="144"/>
    </row>
    <row r="51" spans="2:12" x14ac:dyDescent="0.25">
      <c r="B51" s="12" t="s">
        <v>269</v>
      </c>
      <c r="C51" s="176" t="s">
        <v>220</v>
      </c>
      <c r="D51" s="144">
        <v>0</v>
      </c>
      <c r="E51" s="144">
        <v>0</v>
      </c>
      <c r="F51" s="144">
        <v>0</v>
      </c>
      <c r="G51" s="144">
        <v>0</v>
      </c>
      <c r="H51" s="144"/>
      <c r="I51" s="126">
        <v>0</v>
      </c>
    </row>
    <row r="52" spans="2:12" x14ac:dyDescent="0.25">
      <c r="B52" s="12" t="s">
        <v>270</v>
      </c>
      <c r="C52" s="176" t="s">
        <v>221</v>
      </c>
      <c r="D52" s="144">
        <v>0</v>
      </c>
      <c r="E52" s="144">
        <v>0</v>
      </c>
      <c r="F52" s="144">
        <v>0</v>
      </c>
      <c r="G52" s="144">
        <v>0</v>
      </c>
      <c r="H52" s="144">
        <v>0</v>
      </c>
      <c r="I52" s="126">
        <v>0</v>
      </c>
    </row>
    <row r="53" spans="2:12" x14ac:dyDescent="0.25">
      <c r="B53" s="12" t="s">
        <v>271</v>
      </c>
      <c r="C53" s="183" t="s">
        <v>222</v>
      </c>
      <c r="D53" s="154">
        <f>D49-D51-D52</f>
        <v>2168458.2800000007</v>
      </c>
      <c r="E53" s="154">
        <f t="shared" ref="E53:I53" si="8">E49-E51-E52</f>
        <v>956513.13999999932</v>
      </c>
      <c r="F53" s="154">
        <f t="shared" si="8"/>
        <v>381467.56999999995</v>
      </c>
      <c r="G53" s="154">
        <f t="shared" si="8"/>
        <v>0</v>
      </c>
      <c r="H53" s="154">
        <f t="shared" si="8"/>
        <v>0</v>
      </c>
      <c r="I53" s="154">
        <f t="shared" si="8"/>
        <v>3506438.9900000067</v>
      </c>
    </row>
    <row r="54" spans="2:12" x14ac:dyDescent="0.25">
      <c r="C54" s="178"/>
      <c r="D54" s="141"/>
      <c r="E54" s="141"/>
      <c r="F54" s="141"/>
      <c r="G54" s="141"/>
      <c r="H54" s="141"/>
      <c r="I54" s="155"/>
    </row>
    <row r="55" spans="2:12" x14ac:dyDescent="0.25">
      <c r="B55" s="12" t="s">
        <v>273</v>
      </c>
      <c r="C55" s="185" t="s">
        <v>223</v>
      </c>
      <c r="D55" s="139">
        <v>6123391.5599999996</v>
      </c>
      <c r="E55" s="139">
        <v>10745027.810000001</v>
      </c>
      <c r="F55" s="139">
        <v>5028871.91</v>
      </c>
      <c r="G55" s="139"/>
      <c r="H55" s="139"/>
      <c r="I55" s="140">
        <f>SUM(D55:H55)</f>
        <v>21897291.280000001</v>
      </c>
    </row>
    <row r="56" spans="2:12" x14ac:dyDescent="0.25">
      <c r="B56" s="12" t="s">
        <v>274</v>
      </c>
      <c r="C56" s="186" t="s">
        <v>224</v>
      </c>
      <c r="D56" s="141"/>
      <c r="E56" s="141"/>
      <c r="F56" s="141"/>
      <c r="G56" s="141"/>
      <c r="H56" s="141"/>
      <c r="I56" s="140">
        <f t="shared" ref="I56:I57" si="9">SUM(D56:H56)</f>
        <v>0</v>
      </c>
    </row>
    <row r="57" spans="2:12" x14ac:dyDescent="0.25">
      <c r="B57" s="12" t="s">
        <v>275</v>
      </c>
      <c r="C57" s="185" t="s">
        <v>225</v>
      </c>
      <c r="D57" s="142"/>
      <c r="E57" s="142"/>
      <c r="F57" s="142"/>
      <c r="G57" s="142"/>
      <c r="H57" s="142"/>
      <c r="I57" s="143">
        <f t="shared" si="9"/>
        <v>0</v>
      </c>
    </row>
    <row r="58" spans="2:12" x14ac:dyDescent="0.25">
      <c r="B58" s="12" t="s">
        <v>277</v>
      </c>
      <c r="C58" s="183" t="s">
        <v>226</v>
      </c>
      <c r="D58" s="224">
        <f>D53+D55+D56+D57</f>
        <v>8291849.8399999999</v>
      </c>
      <c r="E58" s="224">
        <f t="shared" ref="E58:I58" si="10">E53+E55+E56+E57</f>
        <v>11701540.949999999</v>
      </c>
      <c r="F58" s="224">
        <f t="shared" si="10"/>
        <v>5410339.4800000004</v>
      </c>
      <c r="G58" s="224">
        <f t="shared" si="10"/>
        <v>0</v>
      </c>
      <c r="H58" s="224">
        <f t="shared" si="10"/>
        <v>0</v>
      </c>
      <c r="I58" s="125">
        <f t="shared" si="10"/>
        <v>25403730.270000007</v>
      </c>
      <c r="L58" s="179"/>
    </row>
    <row r="59" spans="2:12" x14ac:dyDescent="0.25">
      <c r="C59" s="184"/>
    </row>
    <row r="60" spans="2:12" x14ac:dyDescent="0.25">
      <c r="C60" s="244" t="s">
        <v>1187</v>
      </c>
      <c r="D60" s="245">
        <f>'Stmt of Net Position'!D106-'Stmt of Rev Exp Chg in Net Pos'!D58</f>
        <v>0</v>
      </c>
      <c r="E60" s="245">
        <f>'Stmt of Net Position'!E106-'Stmt of Rev Exp Chg in Net Pos'!E58</f>
        <v>0</v>
      </c>
      <c r="F60" s="245">
        <f>'Stmt of Net Position'!F106-'Stmt of Rev Exp Chg in Net Pos'!F58</f>
        <v>0</v>
      </c>
      <c r="G60" s="245">
        <f>'Stmt of Net Position'!G106-'Stmt of Rev Exp Chg in Net Pos'!G58</f>
        <v>0</v>
      </c>
      <c r="H60" s="245">
        <f>'Stmt of Net Position'!H106-'Stmt of Rev Exp Chg in Net Pos'!H58</f>
        <v>0</v>
      </c>
      <c r="I60" s="245">
        <f>'Stmt of Net Position'!I106-'Stmt of Rev Exp Chg in Net Pos'!I58</f>
        <v>0</v>
      </c>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38" activePane="bottomLeft" state="frozen"/>
      <selection pane="bottomLeft" activeCell="C3" sqref="C3:G3"/>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60" t="s">
        <v>1211</v>
      </c>
      <c r="D2" s="260"/>
      <c r="E2" s="260"/>
      <c r="F2" s="260"/>
      <c r="G2" s="260"/>
    </row>
    <row r="3" spans="2:7" x14ac:dyDescent="0.25">
      <c r="C3" s="260" t="s">
        <v>1172</v>
      </c>
      <c r="D3" s="260"/>
      <c r="E3" s="260"/>
      <c r="F3" s="260"/>
      <c r="G3" s="260"/>
    </row>
    <row r="4" spans="2:7" x14ac:dyDescent="0.25">
      <c r="C4" s="260" t="s">
        <v>1173</v>
      </c>
      <c r="D4" s="260"/>
      <c r="E4" s="260"/>
      <c r="F4" s="260"/>
      <c r="G4" s="260"/>
    </row>
    <row r="5" spans="2:7" x14ac:dyDescent="0.25">
      <c r="C5" s="261" t="s">
        <v>1174</v>
      </c>
      <c r="D5" s="261"/>
      <c r="E5" s="261"/>
      <c r="F5" s="261"/>
      <c r="G5" s="261"/>
    </row>
    <row r="6" spans="2:7" x14ac:dyDescent="0.25">
      <c r="C6" s="50"/>
      <c r="D6" s="262" t="s">
        <v>278</v>
      </c>
      <c r="E6" s="262"/>
      <c r="F6" s="59"/>
      <c r="G6" s="59"/>
    </row>
    <row r="7" spans="2:7" ht="47.25" customHeight="1" x14ac:dyDescent="0.25">
      <c r="B7" s="121" t="s">
        <v>97</v>
      </c>
      <c r="C7" s="120" t="s">
        <v>182</v>
      </c>
      <c r="D7" s="60" t="s">
        <v>279</v>
      </c>
      <c r="E7" s="61" t="s">
        <v>280</v>
      </c>
      <c r="F7" s="62" t="s">
        <v>281</v>
      </c>
      <c r="G7" s="62" t="s">
        <v>282</v>
      </c>
    </row>
    <row r="8" spans="2:7" x14ac:dyDescent="0.25">
      <c r="B8" s="121"/>
      <c r="C8" s="130"/>
      <c r="D8" s="131"/>
      <c r="E8" s="131"/>
      <c r="F8" s="132"/>
      <c r="G8" s="132"/>
    </row>
    <row r="9" spans="2:7" x14ac:dyDescent="0.25">
      <c r="C9" s="51" t="s">
        <v>184</v>
      </c>
      <c r="D9" s="63"/>
      <c r="E9" s="63"/>
      <c r="F9" s="64"/>
      <c r="G9" s="64"/>
    </row>
    <row r="10" spans="2:7" x14ac:dyDescent="0.25">
      <c r="B10" s="22" t="s">
        <v>285</v>
      </c>
      <c r="C10" s="25" t="s">
        <v>185</v>
      </c>
      <c r="D10" s="68">
        <f>3108311-D41-D43-D45</f>
        <v>2909911</v>
      </c>
      <c r="E10" s="68">
        <f>971522-E41-E43</f>
        <v>646522</v>
      </c>
      <c r="F10" s="68">
        <f>'Stmt of Rev Exp Chg in Net Pos'!D9</f>
        <v>606169.17000000004</v>
      </c>
      <c r="G10" s="69">
        <f>F10-E10</f>
        <v>-40352.829999999958</v>
      </c>
    </row>
    <row r="11" spans="2:7" x14ac:dyDescent="0.25">
      <c r="B11" s="22" t="s">
        <v>289</v>
      </c>
      <c r="C11" s="52" t="s">
        <v>186</v>
      </c>
      <c r="D11" s="68">
        <f>8799880-D12</f>
        <v>7793402</v>
      </c>
      <c r="E11" s="68">
        <f>9806006-E12</f>
        <v>8799528</v>
      </c>
      <c r="F11" s="68">
        <f>'Stmt of Rev Exp Chg in Net Pos'!D10</f>
        <v>9102889.2699999996</v>
      </c>
      <c r="G11" s="69">
        <f t="shared" ref="G11:G18" si="0">F11-E11</f>
        <v>303361.26999999955</v>
      </c>
    </row>
    <row r="12" spans="2:7" x14ac:dyDescent="0.25">
      <c r="B12" s="22" t="s">
        <v>290</v>
      </c>
      <c r="C12" s="53" t="s">
        <v>187</v>
      </c>
      <c r="D12" s="68">
        <v>1006478</v>
      </c>
      <c r="E12" s="68">
        <v>1006478</v>
      </c>
      <c r="F12" s="68">
        <f>'Stmt of Rev Exp Chg in Net Pos'!D11</f>
        <v>1106000.4099999999</v>
      </c>
      <c r="G12" s="69">
        <f t="shared" si="0"/>
        <v>99522.409999999916</v>
      </c>
    </row>
    <row r="13" spans="2:7" x14ac:dyDescent="0.25">
      <c r="B13" s="22" t="s">
        <v>292</v>
      </c>
      <c r="C13" s="52" t="s">
        <v>188</v>
      </c>
      <c r="D13" s="68">
        <v>3055482</v>
      </c>
      <c r="E13" s="68">
        <v>3378871</v>
      </c>
      <c r="F13" s="68">
        <f>'Stmt of Rev Exp Chg in Net Pos'!D12</f>
        <v>3177034.17</v>
      </c>
      <c r="G13" s="69">
        <f t="shared" si="0"/>
        <v>-201836.83000000007</v>
      </c>
    </row>
    <row r="14" spans="2:7" x14ac:dyDescent="0.25">
      <c r="B14" s="22" t="s">
        <v>293</v>
      </c>
      <c r="C14" s="52" t="s">
        <v>189</v>
      </c>
      <c r="D14" s="68">
        <v>3921930</v>
      </c>
      <c r="E14" s="68">
        <v>3628945</v>
      </c>
      <c r="F14" s="68">
        <f>'Stmt of Rev Exp Chg in Net Pos'!D13</f>
        <v>3968647.83</v>
      </c>
      <c r="G14" s="69">
        <f t="shared" si="0"/>
        <v>339702.83000000007</v>
      </c>
    </row>
    <row r="15" spans="2:7" x14ac:dyDescent="0.25">
      <c r="B15" s="22" t="s">
        <v>294</v>
      </c>
      <c r="C15" s="52" t="s">
        <v>190</v>
      </c>
      <c r="D15" s="68">
        <v>11019433</v>
      </c>
      <c r="E15" s="68">
        <v>11623357</v>
      </c>
      <c r="F15" s="68">
        <f>'Stmt of Rev Exp Chg in Net Pos'!D14</f>
        <v>11301244.02</v>
      </c>
      <c r="G15" s="69">
        <f t="shared" si="0"/>
        <v>-322112.98000000045</v>
      </c>
    </row>
    <row r="16" spans="2:7" x14ac:dyDescent="0.25">
      <c r="B16" s="22" t="s">
        <v>295</v>
      </c>
      <c r="C16" s="52" t="s">
        <v>10</v>
      </c>
      <c r="D16" s="68"/>
      <c r="E16" s="68"/>
      <c r="F16" s="68"/>
      <c r="G16" s="69">
        <f t="shared" si="0"/>
        <v>0</v>
      </c>
    </row>
    <row r="17" spans="2:7" x14ac:dyDescent="0.25">
      <c r="B17" s="22" t="s">
        <v>296</v>
      </c>
      <c r="C17" s="52" t="s">
        <v>191</v>
      </c>
      <c r="D17" s="68"/>
      <c r="E17" s="68"/>
      <c r="F17" s="68"/>
      <c r="G17" s="69">
        <f>F17-E17</f>
        <v>0</v>
      </c>
    </row>
    <row r="18" spans="2:7" x14ac:dyDescent="0.25">
      <c r="B18" s="22" t="s">
        <v>297</v>
      </c>
      <c r="C18" s="52" t="s">
        <v>192</v>
      </c>
      <c r="D18" s="68"/>
      <c r="E18" s="68"/>
      <c r="F18" s="68"/>
      <c r="G18" s="69">
        <f t="shared" si="0"/>
        <v>0</v>
      </c>
    </row>
    <row r="19" spans="2:7" x14ac:dyDescent="0.25">
      <c r="B19" s="22" t="s">
        <v>298</v>
      </c>
      <c r="C19" s="54" t="s">
        <v>193</v>
      </c>
      <c r="D19" s="70">
        <f>SUM(D10:D18)</f>
        <v>29706636</v>
      </c>
      <c r="E19" s="70">
        <f>SUM(E10:E18)</f>
        <v>29083701</v>
      </c>
      <c r="F19" s="70">
        <f>SUM(F10:F18)</f>
        <v>29261984.870000001</v>
      </c>
      <c r="G19" s="71">
        <f>SUM(G10:G18)</f>
        <v>178283.86999999906</v>
      </c>
    </row>
    <row r="20" spans="2:7" x14ac:dyDescent="0.25">
      <c r="C20" s="55"/>
      <c r="D20" s="72"/>
      <c r="E20" s="72"/>
      <c r="F20" s="72"/>
      <c r="G20" s="72"/>
    </row>
    <row r="21" spans="2:7" x14ac:dyDescent="0.25">
      <c r="C21" s="56" t="s">
        <v>194</v>
      </c>
      <c r="D21" s="73"/>
      <c r="E21" s="73"/>
      <c r="F21" s="73"/>
      <c r="G21" s="73"/>
    </row>
    <row r="22" spans="2:7" x14ac:dyDescent="0.25">
      <c r="B22" s="22" t="s">
        <v>301</v>
      </c>
      <c r="C22" s="25" t="s">
        <v>195</v>
      </c>
      <c r="D22" s="68">
        <f>4129861-D34+D42</f>
        <v>3847454</v>
      </c>
      <c r="E22" s="68">
        <f>3889202-E34+E42</f>
        <v>3606795</v>
      </c>
      <c r="F22" s="68">
        <f>'Stmt of Rev Exp Chg in Net Pos'!D21</f>
        <v>2695096.1800000006</v>
      </c>
      <c r="G22" s="69">
        <f>E22-F22</f>
        <v>911698.81999999937</v>
      </c>
    </row>
    <row r="23" spans="2:7" x14ac:dyDescent="0.25">
      <c r="B23" s="22" t="s">
        <v>302</v>
      </c>
      <c r="C23" s="52" t="s">
        <v>196</v>
      </c>
      <c r="D23" s="68">
        <v>18441458</v>
      </c>
      <c r="E23" s="68">
        <v>20042089</v>
      </c>
      <c r="F23" s="68">
        <f>'Stmt of Rev Exp Chg in Net Pos'!D22</f>
        <v>19269630.469999999</v>
      </c>
      <c r="G23" s="69">
        <f t="shared" ref="G23:G35" si="1">E23-F23</f>
        <v>772458.53000000119</v>
      </c>
    </row>
    <row r="24" spans="2:7" x14ac:dyDescent="0.25">
      <c r="B24" s="22" t="s">
        <v>303</v>
      </c>
      <c r="C24" s="52" t="s">
        <v>197</v>
      </c>
      <c r="D24" s="68">
        <v>7431613</v>
      </c>
      <c r="E24" s="68">
        <v>5797630</v>
      </c>
      <c r="F24" s="68">
        <f>'Stmt of Rev Exp Chg in Net Pos'!D23</f>
        <v>5655450.8499999996</v>
      </c>
      <c r="G24" s="69">
        <f t="shared" si="1"/>
        <v>142179.15000000037</v>
      </c>
    </row>
    <row r="25" spans="2:7" x14ac:dyDescent="0.25">
      <c r="B25" s="22" t="s">
        <v>304</v>
      </c>
      <c r="C25" s="52" t="s">
        <v>198</v>
      </c>
      <c r="D25" s="68"/>
      <c r="E25" s="68"/>
      <c r="F25" s="68"/>
      <c r="G25" s="69">
        <f t="shared" si="1"/>
        <v>0</v>
      </c>
    </row>
    <row r="26" spans="2:7" x14ac:dyDescent="0.25">
      <c r="B26" s="22" t="s">
        <v>305</v>
      </c>
      <c r="C26" s="53" t="s">
        <v>199</v>
      </c>
      <c r="D26" s="68"/>
      <c r="E26" s="68"/>
      <c r="F26" s="68"/>
      <c r="G26" s="69">
        <f t="shared" si="1"/>
        <v>0</v>
      </c>
    </row>
    <row r="27" spans="2:7" x14ac:dyDescent="0.25">
      <c r="B27" s="22" t="s">
        <v>306</v>
      </c>
      <c r="C27" s="53" t="s">
        <v>200</v>
      </c>
      <c r="D27" s="68"/>
      <c r="E27" s="68"/>
      <c r="F27" s="68"/>
      <c r="G27" s="69">
        <f t="shared" si="1"/>
        <v>0</v>
      </c>
    </row>
    <row r="28" spans="2:7" x14ac:dyDescent="0.25">
      <c r="B28" s="22" t="s">
        <v>307</v>
      </c>
      <c r="C28" s="52" t="s">
        <v>48</v>
      </c>
      <c r="D28" s="68"/>
      <c r="E28" s="68"/>
      <c r="F28" s="68"/>
      <c r="G28" s="69">
        <f t="shared" si="1"/>
        <v>0</v>
      </c>
    </row>
    <row r="29" spans="2:7" x14ac:dyDescent="0.25">
      <c r="B29" s="22" t="s">
        <v>308</v>
      </c>
      <c r="C29" s="53" t="s">
        <v>201</v>
      </c>
      <c r="D29" s="68"/>
      <c r="E29" s="68"/>
      <c r="F29" s="68"/>
      <c r="G29" s="69">
        <f t="shared" si="1"/>
        <v>0</v>
      </c>
    </row>
    <row r="30" spans="2:7" x14ac:dyDescent="0.25">
      <c r="B30" s="22" t="s">
        <v>309</v>
      </c>
      <c r="C30" s="53" t="s">
        <v>202</v>
      </c>
      <c r="D30" s="68"/>
      <c r="E30" s="68"/>
      <c r="F30" s="68"/>
      <c r="G30" s="69">
        <f t="shared" si="1"/>
        <v>0</v>
      </c>
    </row>
    <row r="31" spans="2:7" x14ac:dyDescent="0.25">
      <c r="B31" s="22" t="s">
        <v>310</v>
      </c>
      <c r="C31" s="52" t="s">
        <v>203</v>
      </c>
      <c r="D31" s="68"/>
      <c r="E31" s="68"/>
      <c r="F31" s="68"/>
      <c r="G31" s="69">
        <f t="shared" si="1"/>
        <v>0</v>
      </c>
    </row>
    <row r="32" spans="2:7" x14ac:dyDescent="0.25">
      <c r="B32" s="22" t="s">
        <v>311</v>
      </c>
      <c r="C32" s="52" t="s">
        <v>283</v>
      </c>
      <c r="D32" s="68"/>
      <c r="E32" s="68"/>
      <c r="F32" s="68"/>
      <c r="G32" s="69">
        <f t="shared" si="1"/>
        <v>0</v>
      </c>
    </row>
    <row r="33" spans="2:7" x14ac:dyDescent="0.25">
      <c r="B33" s="22" t="s">
        <v>312</v>
      </c>
      <c r="C33" s="52" t="s">
        <v>204</v>
      </c>
      <c r="D33" s="68"/>
      <c r="E33" s="68"/>
      <c r="F33" s="68"/>
      <c r="G33" s="69">
        <f t="shared" si="1"/>
        <v>0</v>
      </c>
    </row>
    <row r="34" spans="2:7" x14ac:dyDescent="0.25">
      <c r="B34" s="22" t="s">
        <v>313</v>
      </c>
      <c r="C34" s="52" t="s">
        <v>205</v>
      </c>
      <c r="D34" s="68">
        <v>200000</v>
      </c>
      <c r="E34" s="68">
        <v>200000</v>
      </c>
      <c r="F34" s="68">
        <f>'Stmt of Rev Exp Chg in Net Pos'!D32</f>
        <v>175389.32</v>
      </c>
      <c r="G34" s="69">
        <f t="shared" si="1"/>
        <v>24610.679999999993</v>
      </c>
    </row>
    <row r="35" spans="2:7" x14ac:dyDescent="0.25">
      <c r="B35" s="22" t="s">
        <v>314</v>
      </c>
      <c r="C35" s="52" t="s">
        <v>206</v>
      </c>
      <c r="D35" s="68"/>
      <c r="E35" s="68"/>
      <c r="F35" s="68"/>
      <c r="G35" s="69">
        <f t="shared" si="1"/>
        <v>0</v>
      </c>
    </row>
    <row r="36" spans="2:7" x14ac:dyDescent="0.25">
      <c r="B36" s="22" t="s">
        <v>315</v>
      </c>
      <c r="C36" s="54" t="s">
        <v>207</v>
      </c>
      <c r="D36" s="70">
        <f>SUM(D22:D35)</f>
        <v>29920525</v>
      </c>
      <c r="E36" s="70">
        <f t="shared" ref="E36:G36" si="2">SUM(E22:E35)</f>
        <v>29646514</v>
      </c>
      <c r="F36" s="70">
        <f t="shared" si="2"/>
        <v>27795566.82</v>
      </c>
      <c r="G36" s="71">
        <f t="shared" si="2"/>
        <v>1850947.1800000009</v>
      </c>
    </row>
    <row r="37" spans="2:7" x14ac:dyDescent="0.25">
      <c r="C37" s="55"/>
      <c r="D37" s="74"/>
      <c r="E37" s="74"/>
      <c r="F37" s="74"/>
      <c r="G37" s="74"/>
    </row>
    <row r="38" spans="2:7" x14ac:dyDescent="0.25">
      <c r="B38" s="22" t="s">
        <v>317</v>
      </c>
      <c r="C38" s="57" t="s">
        <v>208</v>
      </c>
      <c r="D38" s="70">
        <f>D19-D36</f>
        <v>-213889</v>
      </c>
      <c r="E38" s="70">
        <f t="shared" ref="E38:F38" si="3">E19-E36</f>
        <v>-562813</v>
      </c>
      <c r="F38" s="70">
        <f t="shared" si="3"/>
        <v>1466418.0500000007</v>
      </c>
      <c r="G38" s="70">
        <f>F38-E38</f>
        <v>2029231.0500000007</v>
      </c>
    </row>
    <row r="39" spans="2:7" x14ac:dyDescent="0.25">
      <c r="C39" s="55"/>
      <c r="D39" s="74"/>
      <c r="E39" s="74"/>
      <c r="F39" s="74"/>
      <c r="G39" s="74"/>
    </row>
    <row r="40" spans="2:7" x14ac:dyDescent="0.25">
      <c r="C40" s="56" t="s">
        <v>209</v>
      </c>
      <c r="D40" s="73"/>
      <c r="E40" s="73"/>
      <c r="F40" s="73"/>
      <c r="G40" s="73"/>
    </row>
    <row r="41" spans="2:7" x14ac:dyDescent="0.25">
      <c r="B41" s="22" t="s">
        <v>318</v>
      </c>
      <c r="C41" s="25" t="s">
        <v>210</v>
      </c>
      <c r="D41" s="68">
        <v>100000</v>
      </c>
      <c r="E41" s="68">
        <v>300000</v>
      </c>
      <c r="F41" s="68">
        <f>'Stmt of Rev Exp Chg in Net Pos'!D39</f>
        <v>349487.06</v>
      </c>
      <c r="G41" s="69">
        <f>F41-E41</f>
        <v>49487.06</v>
      </c>
    </row>
    <row r="42" spans="2:7" x14ac:dyDescent="0.25">
      <c r="B42" s="22" t="s">
        <v>319</v>
      </c>
      <c r="C42" s="52" t="s">
        <v>211</v>
      </c>
      <c r="D42" s="68">
        <v>-82407</v>
      </c>
      <c r="E42" s="68">
        <v>-82407</v>
      </c>
      <c r="F42" s="68">
        <f>'Stmt of Rev Exp Chg in Net Pos'!D40</f>
        <v>-70596.53</v>
      </c>
      <c r="G42" s="69">
        <f t="shared" ref="G42:G47" si="4">F42-E42</f>
        <v>11810.470000000001</v>
      </c>
    </row>
    <row r="43" spans="2:7" x14ac:dyDescent="0.25">
      <c r="B43" s="22" t="s">
        <v>320</v>
      </c>
      <c r="C43" s="52" t="s">
        <v>212</v>
      </c>
      <c r="D43" s="68">
        <v>98400</v>
      </c>
      <c r="E43" s="68">
        <v>25000</v>
      </c>
      <c r="F43" s="68">
        <f>'Stmt of Rev Exp Chg in Net Pos'!D41</f>
        <v>12481.06</v>
      </c>
      <c r="G43" s="69">
        <f t="shared" si="4"/>
        <v>-12518.94</v>
      </c>
    </row>
    <row r="44" spans="2:7" x14ac:dyDescent="0.25">
      <c r="B44" s="22" t="s">
        <v>321</v>
      </c>
      <c r="C44" s="52" t="s">
        <v>213</v>
      </c>
      <c r="D44" s="68"/>
      <c r="E44" s="68"/>
      <c r="F44" s="68">
        <f>'Stmt of Rev Exp Chg in Net Pos'!D42</f>
        <v>0</v>
      </c>
      <c r="G44" s="69">
        <f t="shared" si="4"/>
        <v>0</v>
      </c>
    </row>
    <row r="45" spans="2:7" x14ac:dyDescent="0.25">
      <c r="B45" s="22" t="s">
        <v>322</v>
      </c>
      <c r="C45" s="52" t="s">
        <v>214</v>
      </c>
      <c r="D45" s="68"/>
      <c r="E45" s="68"/>
      <c r="F45" s="68">
        <f>'Stmt of Rev Exp Chg in Net Pos'!D43</f>
        <v>76430</v>
      </c>
      <c r="G45" s="69">
        <f t="shared" si="4"/>
        <v>76430</v>
      </c>
    </row>
    <row r="46" spans="2:7" x14ac:dyDescent="0.25">
      <c r="B46" s="22" t="s">
        <v>323</v>
      </c>
      <c r="C46" s="52" t="s">
        <v>215</v>
      </c>
      <c r="D46" s="68"/>
      <c r="E46" s="68"/>
      <c r="F46" s="68">
        <f>'Stmt of Rev Exp Chg in Net Pos'!D44</f>
        <v>0</v>
      </c>
      <c r="G46" s="69">
        <f t="shared" si="4"/>
        <v>0</v>
      </c>
    </row>
    <row r="47" spans="2:7" x14ac:dyDescent="0.25">
      <c r="B47" s="22" t="s">
        <v>324</v>
      </c>
      <c r="C47" s="52" t="s">
        <v>216</v>
      </c>
      <c r="D47" s="68"/>
      <c r="E47" s="68"/>
      <c r="F47" s="68">
        <f>'Stmt of Rev Exp Chg in Net Pos'!D45</f>
        <v>75412.14</v>
      </c>
      <c r="G47" s="69">
        <f t="shared" si="4"/>
        <v>75412.14</v>
      </c>
    </row>
    <row r="48" spans="2:7" x14ac:dyDescent="0.25">
      <c r="B48" s="22" t="s">
        <v>325</v>
      </c>
      <c r="C48" s="52" t="s">
        <v>217</v>
      </c>
      <c r="D48" s="68"/>
      <c r="E48" s="68"/>
      <c r="F48" s="68">
        <f>'Stmt of Rev Exp Chg in Net Pos'!D46</f>
        <v>258826.5</v>
      </c>
      <c r="G48" s="69">
        <f>F48-E48</f>
        <v>258826.5</v>
      </c>
    </row>
    <row r="49" spans="2:7" x14ac:dyDescent="0.25">
      <c r="B49" s="22" t="s">
        <v>326</v>
      </c>
      <c r="C49" s="54" t="s">
        <v>218</v>
      </c>
      <c r="D49" s="70">
        <f>SUM(D41:D48)</f>
        <v>115993</v>
      </c>
      <c r="E49" s="70">
        <f t="shared" ref="E49:F49" si="5">SUM(E41:E48)</f>
        <v>242593</v>
      </c>
      <c r="F49" s="70">
        <f t="shared" si="5"/>
        <v>702040.23</v>
      </c>
      <c r="G49" s="71">
        <f>SUM(G41:G48)</f>
        <v>459447.23</v>
      </c>
    </row>
    <row r="50" spans="2:7" x14ac:dyDescent="0.25">
      <c r="C50" s="55"/>
      <c r="D50" s="74"/>
      <c r="E50" s="74"/>
      <c r="F50" s="74"/>
      <c r="G50" s="74"/>
    </row>
    <row r="51" spans="2:7" x14ac:dyDescent="0.25">
      <c r="B51" s="22" t="s">
        <v>328</v>
      </c>
      <c r="C51" s="57" t="s">
        <v>219</v>
      </c>
      <c r="D51" s="70">
        <f>D38+D49</f>
        <v>-97896</v>
      </c>
      <c r="E51" s="70">
        <f t="shared" ref="E51:F51" si="6">E38+E49</f>
        <v>-320220</v>
      </c>
      <c r="F51" s="70">
        <f t="shared" si="6"/>
        <v>2168458.2800000007</v>
      </c>
      <c r="G51" s="71">
        <f>F51-E51</f>
        <v>2488678.2800000007</v>
      </c>
    </row>
    <row r="52" spans="2:7" x14ac:dyDescent="0.25">
      <c r="B52" s="22" t="s">
        <v>329</v>
      </c>
      <c r="C52" s="25" t="s">
        <v>220</v>
      </c>
      <c r="D52" s="68">
        <v>0</v>
      </c>
      <c r="E52" s="68">
        <v>0</v>
      </c>
      <c r="F52" s="68">
        <v>0</v>
      </c>
      <c r="G52" s="69">
        <f t="shared" ref="G52:G54" si="7">F52-E52</f>
        <v>0</v>
      </c>
    </row>
    <row r="53" spans="2:7" x14ac:dyDescent="0.25">
      <c r="B53" s="22" t="s">
        <v>330</v>
      </c>
      <c r="C53" s="52" t="s">
        <v>221</v>
      </c>
      <c r="D53" s="68">
        <v>0</v>
      </c>
      <c r="E53" s="68">
        <v>0</v>
      </c>
      <c r="F53" s="68">
        <v>0</v>
      </c>
      <c r="G53" s="69">
        <f t="shared" si="7"/>
        <v>0</v>
      </c>
    </row>
    <row r="54" spans="2:7" x14ac:dyDescent="0.25">
      <c r="B54" s="22" t="s">
        <v>331</v>
      </c>
      <c r="C54" s="54" t="s">
        <v>222</v>
      </c>
      <c r="D54" s="70">
        <f>SUM(D51:D53)</f>
        <v>-97896</v>
      </c>
      <c r="E54" s="70">
        <f t="shared" ref="E54:F54" si="8">SUM(E51:E53)</f>
        <v>-320220</v>
      </c>
      <c r="F54" s="70">
        <f t="shared" si="8"/>
        <v>2168458.2800000007</v>
      </c>
      <c r="G54" s="71">
        <f t="shared" si="7"/>
        <v>2488678.2800000007</v>
      </c>
    </row>
    <row r="55" spans="2:7" x14ac:dyDescent="0.25">
      <c r="C55" s="55"/>
      <c r="D55" s="68"/>
      <c r="E55" s="68"/>
      <c r="F55" s="68"/>
      <c r="G55" s="68"/>
    </row>
    <row r="56" spans="2:7" x14ac:dyDescent="0.25">
      <c r="B56" s="22" t="s">
        <v>333</v>
      </c>
      <c r="C56" s="58" t="s">
        <v>223</v>
      </c>
      <c r="D56" s="157">
        <v>4797750</v>
      </c>
      <c r="E56" s="157">
        <v>6123391.5599999996</v>
      </c>
      <c r="F56" s="157">
        <f>'Stmt of Rev Exp Chg in Net Pos'!D55</f>
        <v>6123391.5599999996</v>
      </c>
      <c r="G56" s="156">
        <f t="shared" ref="G56:G58" si="9">F56-E56</f>
        <v>0</v>
      </c>
    </row>
    <row r="57" spans="2:7" x14ac:dyDescent="0.25">
      <c r="B57" s="22" t="s">
        <v>334</v>
      </c>
      <c r="C57" s="25" t="s">
        <v>284</v>
      </c>
      <c r="D57" s="68"/>
      <c r="E57" s="68"/>
      <c r="F57" s="68"/>
      <c r="G57" s="69">
        <f t="shared" si="9"/>
        <v>0</v>
      </c>
    </row>
    <row r="58" spans="2:7" x14ac:dyDescent="0.25">
      <c r="B58" s="22" t="s">
        <v>335</v>
      </c>
      <c r="C58" s="52" t="s">
        <v>225</v>
      </c>
      <c r="D58" s="68"/>
      <c r="E58" s="68"/>
      <c r="F58" s="68"/>
      <c r="G58" s="69">
        <f t="shared" si="9"/>
        <v>0</v>
      </c>
    </row>
    <row r="59" spans="2:7" x14ac:dyDescent="0.25">
      <c r="B59" s="22" t="s">
        <v>336</v>
      </c>
      <c r="C59" s="57" t="s">
        <v>226</v>
      </c>
      <c r="D59" s="70">
        <f>D54+D56+D57</f>
        <v>4699854</v>
      </c>
      <c r="E59" s="70">
        <f>E54+E56+E57</f>
        <v>5803171.5599999996</v>
      </c>
      <c r="F59" s="70">
        <f>F54+F56+F57+F58</f>
        <v>8291849.8399999999</v>
      </c>
      <c r="G59" s="71">
        <f>F59-E59</f>
        <v>2488678.2800000003</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92"/>
  <sheetViews>
    <sheetView zoomScaleNormal="100" workbookViewId="0">
      <pane ySplit="6" topLeftCell="A85" activePane="bottomLeft" state="frozen"/>
      <selection pane="bottomLeft" activeCell="D65" sqref="D65"/>
    </sheetView>
  </sheetViews>
  <sheetFormatPr defaultColWidth="8.85546875" defaultRowHeight="15" x14ac:dyDescent="0.25"/>
  <cols>
    <col min="1" max="1" width="8.85546875" style="45"/>
    <col min="2" max="2" width="0" style="75" hidden="1" customWidth="1"/>
    <col min="3" max="3" width="90.7109375" style="45" bestFit="1" customWidth="1"/>
    <col min="4" max="6" width="16.7109375" style="49" customWidth="1"/>
    <col min="7" max="8" width="16.7109375" style="49" hidden="1" customWidth="1"/>
    <col min="9"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56" t="s">
        <v>1211</v>
      </c>
      <c r="D2" s="256"/>
      <c r="E2" s="256"/>
      <c r="F2" s="256"/>
      <c r="G2" s="256"/>
      <c r="H2" s="256"/>
      <c r="I2" s="256"/>
    </row>
    <row r="3" spans="2:19" x14ac:dyDescent="0.25">
      <c r="C3" s="257" t="s">
        <v>340</v>
      </c>
      <c r="D3" s="257"/>
      <c r="E3" s="257"/>
      <c r="F3" s="257"/>
      <c r="G3" s="257"/>
      <c r="H3" s="257"/>
      <c r="I3" s="257"/>
    </row>
    <row r="4" spans="2:19" x14ac:dyDescent="0.25">
      <c r="C4" s="258" t="s">
        <v>1174</v>
      </c>
      <c r="D4" s="258"/>
      <c r="E4" s="258"/>
      <c r="F4" s="258"/>
      <c r="G4" s="258"/>
      <c r="H4" s="258"/>
      <c r="I4" s="258"/>
    </row>
    <row r="5" spans="2:19" x14ac:dyDescent="0.25">
      <c r="C5" s="46"/>
      <c r="D5" s="47"/>
      <c r="E5" s="47"/>
      <c r="F5" s="47"/>
      <c r="G5" s="47"/>
      <c r="H5" s="47"/>
      <c r="I5" s="47"/>
    </row>
    <row r="6" spans="2:19" s="37" customFormat="1" ht="30" x14ac:dyDescent="0.25">
      <c r="B6" s="76" t="s">
        <v>97</v>
      </c>
      <c r="C6" s="78" t="s">
        <v>182</v>
      </c>
      <c r="D6" s="27" t="s">
        <v>1</v>
      </c>
      <c r="E6" s="27" t="s">
        <v>65</v>
      </c>
      <c r="F6" s="27" t="s">
        <v>1155</v>
      </c>
      <c r="G6" s="27" t="s">
        <v>1156</v>
      </c>
      <c r="H6" s="29" t="s">
        <v>1157</v>
      </c>
      <c r="I6" s="27" t="s">
        <v>2</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341</v>
      </c>
      <c r="D8" s="80"/>
      <c r="E8" s="80"/>
      <c r="F8" s="80"/>
      <c r="G8" s="80"/>
      <c r="H8" s="80"/>
      <c r="I8" s="80"/>
      <c r="K8"/>
      <c r="L8"/>
      <c r="M8"/>
      <c r="N8"/>
      <c r="O8"/>
      <c r="P8"/>
      <c r="Q8"/>
      <c r="R8"/>
      <c r="S8"/>
    </row>
    <row r="9" spans="2:19" s="37" customFormat="1" x14ac:dyDescent="0.25">
      <c r="B9" s="77" t="s">
        <v>405</v>
      </c>
      <c r="C9" s="35" t="s">
        <v>342</v>
      </c>
      <c r="D9" s="192">
        <v>15364016.630000001</v>
      </c>
      <c r="E9" s="192"/>
      <c r="F9" s="192"/>
      <c r="G9" s="192"/>
      <c r="H9" s="192"/>
      <c r="I9" s="193">
        <f>SUM(D9:H9)</f>
        <v>15364016.630000001</v>
      </c>
      <c r="K9"/>
      <c r="L9"/>
      <c r="M9"/>
      <c r="N9"/>
      <c r="O9"/>
      <c r="P9"/>
      <c r="Q9"/>
      <c r="R9"/>
      <c r="S9"/>
    </row>
    <row r="10" spans="2:19" s="37" customFormat="1" x14ac:dyDescent="0.25">
      <c r="B10" s="77" t="s">
        <v>407</v>
      </c>
      <c r="C10" s="35" t="s">
        <v>343</v>
      </c>
      <c r="D10" s="192">
        <v>13491162.039999999</v>
      </c>
      <c r="E10" s="192"/>
      <c r="F10" s="192"/>
      <c r="G10" s="192"/>
      <c r="H10" s="192"/>
      <c r="I10" s="193">
        <f t="shared" ref="I10:I22" si="0">SUM(D10:H10)</f>
        <v>13491162.039999999</v>
      </c>
      <c r="K10"/>
      <c r="L10"/>
      <c r="M10"/>
      <c r="N10"/>
      <c r="O10"/>
      <c r="P10"/>
      <c r="Q10"/>
      <c r="R10"/>
      <c r="S10"/>
    </row>
    <row r="11" spans="2:19" s="37" customFormat="1" x14ac:dyDescent="0.25">
      <c r="B11" s="77" t="s">
        <v>408</v>
      </c>
      <c r="C11" s="35" t="s">
        <v>344</v>
      </c>
      <c r="D11" s="192"/>
      <c r="E11" s="192">
        <v>5786749.2300000004</v>
      </c>
      <c r="F11" s="192">
        <v>902345.63</v>
      </c>
      <c r="G11" s="192"/>
      <c r="H11" s="192"/>
      <c r="I11" s="193">
        <f t="shared" si="0"/>
        <v>6689094.8600000003</v>
      </c>
      <c r="K11"/>
      <c r="L11"/>
      <c r="M11"/>
      <c r="N11"/>
      <c r="O11"/>
      <c r="P11"/>
      <c r="Q11"/>
      <c r="R11"/>
      <c r="S11"/>
    </row>
    <row r="12" spans="2:19" s="37" customFormat="1" x14ac:dyDescent="0.25">
      <c r="B12" s="77" t="s">
        <v>409</v>
      </c>
      <c r="C12" s="35" t="s">
        <v>345</v>
      </c>
      <c r="D12" s="192">
        <f>-6681181.99+30132.11-10366.49</f>
        <v>-6661416.3700000001</v>
      </c>
      <c r="E12" s="192"/>
      <c r="F12" s="192"/>
      <c r="G12" s="192"/>
      <c r="H12" s="192"/>
      <c r="I12" s="193">
        <f t="shared" si="0"/>
        <v>-6661416.3700000001</v>
      </c>
      <c r="K12"/>
      <c r="L12"/>
      <c r="M12"/>
      <c r="N12"/>
      <c r="O12"/>
      <c r="P12"/>
      <c r="Q12"/>
      <c r="R12"/>
      <c r="S12"/>
    </row>
    <row r="13" spans="2:19" s="37" customFormat="1" x14ac:dyDescent="0.25">
      <c r="B13" s="77" t="s">
        <v>410</v>
      </c>
      <c r="C13" s="35" t="s">
        <v>346</v>
      </c>
      <c r="D13" s="192">
        <v>-11072091.060000001</v>
      </c>
      <c r="E13" s="192"/>
      <c r="F13" s="192"/>
      <c r="G13" s="192"/>
      <c r="H13" s="192"/>
      <c r="I13" s="193">
        <f t="shared" si="0"/>
        <v>-11072091.060000001</v>
      </c>
      <c r="K13"/>
      <c r="L13"/>
      <c r="M13"/>
      <c r="N13"/>
      <c r="O13"/>
      <c r="P13"/>
      <c r="Q13"/>
      <c r="R13"/>
      <c r="S13"/>
    </row>
    <row r="14" spans="2:19" s="37" customFormat="1" x14ac:dyDescent="0.25">
      <c r="B14" s="77" t="s">
        <v>411</v>
      </c>
      <c r="C14" s="35" t="s">
        <v>347</v>
      </c>
      <c r="D14" s="192"/>
      <c r="E14" s="192"/>
      <c r="F14" s="192"/>
      <c r="G14" s="192"/>
      <c r="H14" s="192"/>
      <c r="I14" s="193">
        <f t="shared" si="0"/>
        <v>0</v>
      </c>
      <c r="K14"/>
      <c r="L14"/>
      <c r="M14"/>
      <c r="N14"/>
      <c r="O14"/>
      <c r="P14"/>
      <c r="Q14"/>
      <c r="R14"/>
      <c r="S14"/>
    </row>
    <row r="15" spans="2:19" s="37" customFormat="1" x14ac:dyDescent="0.25">
      <c r="B15" s="77" t="s">
        <v>412</v>
      </c>
      <c r="C15" s="35" t="s">
        <v>348</v>
      </c>
      <c r="D15" s="192">
        <v>-10306462.35</v>
      </c>
      <c r="E15" s="192">
        <v>-2207898.86</v>
      </c>
      <c r="F15" s="192">
        <v>-540177.80000000005</v>
      </c>
      <c r="G15" s="192"/>
      <c r="H15" s="192"/>
      <c r="I15" s="193">
        <f t="shared" si="0"/>
        <v>-13054539.01</v>
      </c>
      <c r="K15"/>
      <c r="L15"/>
      <c r="M15"/>
      <c r="N15"/>
      <c r="O15"/>
      <c r="P15"/>
      <c r="Q15"/>
      <c r="R15"/>
      <c r="S15"/>
    </row>
    <row r="16" spans="2:19" s="37" customFormat="1" x14ac:dyDescent="0.25">
      <c r="B16" s="77" t="s">
        <v>413</v>
      </c>
      <c r="C16" s="35" t="s">
        <v>349</v>
      </c>
      <c r="D16" s="192"/>
      <c r="E16" s="192"/>
      <c r="F16" s="192"/>
      <c r="G16" s="192"/>
      <c r="H16" s="192"/>
      <c r="I16" s="193">
        <f t="shared" si="0"/>
        <v>0</v>
      </c>
      <c r="K16"/>
      <c r="L16"/>
      <c r="M16"/>
      <c r="N16"/>
      <c r="O16"/>
      <c r="P16"/>
      <c r="Q16"/>
      <c r="R16"/>
      <c r="S16"/>
    </row>
    <row r="17" spans="2:19" s="37" customFormat="1" x14ac:dyDescent="0.25">
      <c r="B17" s="77" t="s">
        <v>414</v>
      </c>
      <c r="C17" s="35" t="s">
        <v>350</v>
      </c>
      <c r="D17" s="192"/>
      <c r="E17" s="192"/>
      <c r="F17" s="192"/>
      <c r="G17" s="192"/>
      <c r="H17" s="192"/>
      <c r="I17" s="193">
        <f t="shared" si="0"/>
        <v>0</v>
      </c>
      <c r="K17"/>
      <c r="L17"/>
      <c r="M17"/>
      <c r="N17"/>
      <c r="O17"/>
      <c r="P17"/>
      <c r="Q17"/>
      <c r="R17"/>
      <c r="S17"/>
    </row>
    <row r="18" spans="2:19" s="37" customFormat="1" x14ac:dyDescent="0.25">
      <c r="B18" s="77" t="s">
        <v>415</v>
      </c>
      <c r="C18" s="35" t="s">
        <v>351</v>
      </c>
      <c r="D18" s="192"/>
      <c r="E18" s="192">
        <v>-143460.44</v>
      </c>
      <c r="F18" s="192"/>
      <c r="G18" s="192"/>
      <c r="H18" s="192"/>
      <c r="I18" s="193">
        <f t="shared" si="0"/>
        <v>-143460.44</v>
      </c>
      <c r="K18"/>
      <c r="L18"/>
      <c r="M18"/>
      <c r="N18"/>
      <c r="O18"/>
      <c r="P18"/>
      <c r="Q18"/>
      <c r="R18"/>
      <c r="S18"/>
    </row>
    <row r="19" spans="2:19" s="37" customFormat="1" x14ac:dyDescent="0.25">
      <c r="B19" s="77" t="s">
        <v>416</v>
      </c>
      <c r="C19" s="35" t="s">
        <v>352</v>
      </c>
      <c r="D19" s="192"/>
      <c r="E19" s="192"/>
      <c r="F19" s="192"/>
      <c r="G19" s="192"/>
      <c r="H19" s="192"/>
      <c r="I19" s="193">
        <f t="shared" si="0"/>
        <v>0</v>
      </c>
      <c r="K19"/>
      <c r="L19"/>
      <c r="M19"/>
      <c r="N19"/>
      <c r="O19"/>
      <c r="P19"/>
      <c r="Q19"/>
      <c r="R19"/>
      <c r="S19"/>
    </row>
    <row r="20" spans="2:19" s="37" customFormat="1" x14ac:dyDescent="0.25">
      <c r="B20" s="77" t="s">
        <v>417</v>
      </c>
      <c r="C20" s="35" t="s">
        <v>353</v>
      </c>
      <c r="D20" s="192"/>
      <c r="E20" s="192">
        <v>-1812429.76</v>
      </c>
      <c r="F20" s="192"/>
      <c r="G20" s="192"/>
      <c r="H20" s="192"/>
      <c r="I20" s="193">
        <f t="shared" si="0"/>
        <v>-1812429.76</v>
      </c>
      <c r="K20"/>
      <c r="L20"/>
      <c r="M20"/>
      <c r="N20"/>
      <c r="O20"/>
      <c r="P20"/>
      <c r="Q20"/>
      <c r="R20"/>
      <c r="S20"/>
    </row>
    <row r="21" spans="2:19" s="37" customFormat="1" x14ac:dyDescent="0.25">
      <c r="B21" s="77" t="s">
        <v>418</v>
      </c>
      <c r="C21" s="36" t="s">
        <v>354</v>
      </c>
      <c r="D21" s="192"/>
      <c r="E21" s="192">
        <f>-96959-235843.96-644814.08+1043.54</f>
        <v>-976573.49999999988</v>
      </c>
      <c r="F21" s="192">
        <f>-56771.61-6981.01-40334.03+251.46</f>
        <v>-103835.18999999999</v>
      </c>
      <c r="G21" s="192"/>
      <c r="H21" s="192"/>
      <c r="I21" s="193">
        <f t="shared" si="0"/>
        <v>-1080408.69</v>
      </c>
      <c r="K21"/>
      <c r="L21"/>
      <c r="M21"/>
      <c r="N21"/>
      <c r="O21"/>
      <c r="P21"/>
      <c r="Q21"/>
      <c r="R21"/>
      <c r="S21"/>
    </row>
    <row r="22" spans="2:19" s="37" customFormat="1" x14ac:dyDescent="0.25">
      <c r="B22" s="77" t="s">
        <v>419</v>
      </c>
      <c r="C22" s="35" t="s">
        <v>355</v>
      </c>
      <c r="D22" s="192"/>
      <c r="E22" s="192"/>
      <c r="F22" s="192"/>
      <c r="G22" s="192"/>
      <c r="H22" s="192"/>
      <c r="I22" s="193">
        <f t="shared" si="0"/>
        <v>0</v>
      </c>
      <c r="K22"/>
      <c r="L22"/>
      <c r="M22"/>
      <c r="N22"/>
      <c r="O22"/>
      <c r="P22"/>
      <c r="Q22"/>
      <c r="R22"/>
      <c r="S22"/>
    </row>
    <row r="23" spans="2:19" s="37" customFormat="1" x14ac:dyDescent="0.25">
      <c r="B23" s="77" t="s">
        <v>420</v>
      </c>
      <c r="C23" s="41" t="s">
        <v>356</v>
      </c>
      <c r="D23" s="194">
        <f t="shared" ref="D23:I23" si="1">SUM(D9:D22)</f>
        <v>815208.8900000006</v>
      </c>
      <c r="E23" s="194">
        <f t="shared" si="1"/>
        <v>646386.67000000074</v>
      </c>
      <c r="F23" s="194">
        <f t="shared" si="1"/>
        <v>258332.63999999996</v>
      </c>
      <c r="G23" s="194">
        <f t="shared" si="1"/>
        <v>0</v>
      </c>
      <c r="H23" s="194">
        <f t="shared" si="1"/>
        <v>0</v>
      </c>
      <c r="I23" s="195">
        <f t="shared" si="1"/>
        <v>1719928.2000000016</v>
      </c>
      <c r="K23"/>
      <c r="L23"/>
      <c r="M23"/>
      <c r="N23"/>
      <c r="O23"/>
      <c r="P23"/>
      <c r="Q23"/>
      <c r="R23"/>
      <c r="S23"/>
    </row>
    <row r="24" spans="2:19" s="37" customFormat="1" x14ac:dyDescent="0.25">
      <c r="B24" s="77"/>
      <c r="C24" s="36"/>
      <c r="D24" s="192"/>
      <c r="E24" s="192"/>
      <c r="F24" s="192"/>
      <c r="G24" s="192"/>
      <c r="H24" s="192"/>
      <c r="I24" s="192"/>
      <c r="K24"/>
      <c r="L24"/>
      <c r="M24"/>
      <c r="N24"/>
      <c r="O24"/>
      <c r="P24"/>
      <c r="Q24"/>
      <c r="R24"/>
      <c r="S24"/>
    </row>
    <row r="25" spans="2:19" s="37" customFormat="1" x14ac:dyDescent="0.25">
      <c r="B25" s="77"/>
      <c r="C25" s="38" t="s">
        <v>357</v>
      </c>
      <c r="D25" s="196"/>
      <c r="E25" s="196"/>
      <c r="F25" s="196"/>
      <c r="G25" s="196"/>
      <c r="H25" s="196"/>
      <c r="I25" s="196"/>
      <c r="K25"/>
      <c r="L25"/>
      <c r="M25"/>
      <c r="N25"/>
      <c r="O25"/>
      <c r="P25"/>
      <c r="Q25"/>
      <c r="R25"/>
      <c r="S25"/>
    </row>
    <row r="26" spans="2:19" s="37" customFormat="1" x14ac:dyDescent="0.25">
      <c r="B26" s="77" t="s">
        <v>423</v>
      </c>
      <c r="C26" s="36" t="s">
        <v>358</v>
      </c>
      <c r="D26" s="192"/>
      <c r="E26" s="192"/>
      <c r="F26" s="192"/>
      <c r="G26" s="192"/>
      <c r="H26" s="192"/>
      <c r="I26" s="193">
        <f>SUM(D26:H26)</f>
        <v>0</v>
      </c>
      <c r="K26"/>
      <c r="L26"/>
      <c r="M26"/>
      <c r="N26"/>
      <c r="O26"/>
      <c r="P26"/>
      <c r="Q26"/>
      <c r="R26"/>
      <c r="S26"/>
    </row>
    <row r="27" spans="2:19" s="37" customFormat="1" x14ac:dyDescent="0.25">
      <c r="B27" s="77" t="s">
        <v>424</v>
      </c>
      <c r="C27" s="36" t="s">
        <v>359</v>
      </c>
      <c r="D27" s="192"/>
      <c r="E27" s="192"/>
      <c r="F27" s="192"/>
      <c r="G27" s="192"/>
      <c r="H27" s="192"/>
      <c r="I27" s="193">
        <f t="shared" ref="I27:I30" si="2">SUM(D27:H27)</f>
        <v>0</v>
      </c>
      <c r="K27"/>
      <c r="L27"/>
      <c r="M27"/>
      <c r="N27"/>
      <c r="O27"/>
      <c r="P27"/>
      <c r="Q27"/>
      <c r="R27"/>
      <c r="S27"/>
    </row>
    <row r="28" spans="2:19" s="37" customFormat="1" x14ac:dyDescent="0.25">
      <c r="B28" s="77" t="s">
        <v>425</v>
      </c>
      <c r="C28" s="36" t="s">
        <v>360</v>
      </c>
      <c r="D28" s="192"/>
      <c r="E28" s="192"/>
      <c r="F28" s="192"/>
      <c r="G28" s="192"/>
      <c r="H28" s="192"/>
      <c r="I28" s="193">
        <f t="shared" si="2"/>
        <v>0</v>
      </c>
      <c r="K28"/>
      <c r="L28"/>
      <c r="M28"/>
      <c r="N28"/>
      <c r="O28"/>
      <c r="P28"/>
      <c r="Q28"/>
      <c r="R28"/>
      <c r="S28"/>
    </row>
    <row r="29" spans="2:19" s="37" customFormat="1" x14ac:dyDescent="0.25">
      <c r="B29" s="77" t="s">
        <v>426</v>
      </c>
      <c r="C29" s="36" t="s">
        <v>361</v>
      </c>
      <c r="D29" s="192"/>
      <c r="E29" s="192"/>
      <c r="F29" s="192"/>
      <c r="G29" s="192"/>
      <c r="H29" s="192"/>
      <c r="I29" s="193">
        <f t="shared" si="2"/>
        <v>0</v>
      </c>
      <c r="K29"/>
      <c r="L29"/>
      <c r="M29"/>
      <c r="N29"/>
      <c r="O29"/>
      <c r="P29"/>
      <c r="Q29"/>
      <c r="R29"/>
      <c r="S29"/>
    </row>
    <row r="30" spans="2:19" s="37" customFormat="1" x14ac:dyDescent="0.25">
      <c r="B30" s="77" t="s">
        <v>427</v>
      </c>
      <c r="C30" s="35" t="s">
        <v>362</v>
      </c>
      <c r="D30" s="192"/>
      <c r="E30" s="192"/>
      <c r="F30" s="192"/>
      <c r="G30" s="192"/>
      <c r="H30" s="192"/>
      <c r="I30" s="193">
        <f t="shared" si="2"/>
        <v>0</v>
      </c>
      <c r="K30"/>
      <c r="L30"/>
      <c r="M30"/>
      <c r="N30"/>
      <c r="O30"/>
      <c r="P30"/>
      <c r="Q30"/>
      <c r="R30"/>
      <c r="S30"/>
    </row>
    <row r="31" spans="2:19" s="37" customFormat="1" x14ac:dyDescent="0.25">
      <c r="B31" s="77" t="s">
        <v>428</v>
      </c>
      <c r="C31" s="42" t="s">
        <v>363</v>
      </c>
      <c r="D31" s="194">
        <f>SUM(D26:D30)</f>
        <v>0</v>
      </c>
      <c r="E31" s="194">
        <f t="shared" ref="E31:I31" si="3">SUM(E26:E30)</f>
        <v>0</v>
      </c>
      <c r="F31" s="194">
        <f t="shared" si="3"/>
        <v>0</v>
      </c>
      <c r="G31" s="194">
        <f t="shared" si="3"/>
        <v>0</v>
      </c>
      <c r="H31" s="194">
        <f t="shared" si="3"/>
        <v>0</v>
      </c>
      <c r="I31" s="195">
        <f t="shared" si="3"/>
        <v>0</v>
      </c>
      <c r="K31"/>
      <c r="L31"/>
      <c r="M31"/>
      <c r="N31"/>
      <c r="O31"/>
      <c r="P31"/>
      <c r="Q31"/>
      <c r="R31"/>
      <c r="S31"/>
    </row>
    <row r="32" spans="2:19" s="37" customFormat="1" x14ac:dyDescent="0.25">
      <c r="B32" s="77"/>
      <c r="C32" s="36"/>
      <c r="D32" s="192"/>
      <c r="E32" s="192"/>
      <c r="F32" s="192"/>
      <c r="G32" s="192"/>
      <c r="H32" s="192"/>
      <c r="I32" s="192"/>
      <c r="K32"/>
      <c r="L32"/>
      <c r="M32"/>
      <c r="N32"/>
      <c r="O32"/>
      <c r="P32"/>
      <c r="Q32"/>
      <c r="R32"/>
      <c r="S32"/>
    </row>
    <row r="33" spans="2:19" s="37" customFormat="1" x14ac:dyDescent="0.25">
      <c r="B33" s="77"/>
      <c r="C33" s="38" t="s">
        <v>364</v>
      </c>
      <c r="D33" s="196"/>
      <c r="E33" s="196"/>
      <c r="F33" s="196"/>
      <c r="G33" s="196"/>
      <c r="H33" s="196"/>
      <c r="I33" s="196"/>
      <c r="K33"/>
      <c r="L33"/>
      <c r="M33"/>
      <c r="N33"/>
      <c r="O33"/>
      <c r="P33"/>
      <c r="Q33"/>
      <c r="R33"/>
      <c r="S33"/>
    </row>
    <row r="34" spans="2:19" s="37" customFormat="1" x14ac:dyDescent="0.25">
      <c r="B34" s="77" t="s">
        <v>431</v>
      </c>
      <c r="C34" s="36" t="s">
        <v>365</v>
      </c>
      <c r="D34" s="192">
        <f>-643288.04+23113.4</f>
        <v>-620174.64</v>
      </c>
      <c r="E34" s="192"/>
      <c r="F34" s="192"/>
      <c r="G34" s="192"/>
      <c r="H34" s="192"/>
      <c r="I34" s="193">
        <f>SUM(D34:H34)</f>
        <v>-620174.64</v>
      </c>
      <c r="K34"/>
      <c r="L34"/>
      <c r="M34"/>
      <c r="N34"/>
      <c r="O34"/>
      <c r="P34"/>
      <c r="Q34"/>
      <c r="R34"/>
      <c r="S34"/>
    </row>
    <row r="35" spans="2:19" s="37" customFormat="1" x14ac:dyDescent="0.25">
      <c r="B35" s="77" t="s">
        <v>432</v>
      </c>
      <c r="C35" s="36" t="s">
        <v>366</v>
      </c>
      <c r="D35" s="192"/>
      <c r="E35" s="192"/>
      <c r="F35" s="192"/>
      <c r="G35" s="192"/>
      <c r="H35" s="192"/>
      <c r="I35" s="193">
        <f t="shared" ref="I35:I40" si="4">SUM(D35:H35)</f>
        <v>0</v>
      </c>
      <c r="K35"/>
      <c r="L35"/>
      <c r="M35"/>
      <c r="N35"/>
      <c r="O35"/>
      <c r="P35"/>
      <c r="Q35"/>
      <c r="R35"/>
      <c r="S35"/>
    </row>
    <row r="36" spans="2:19" s="37" customFormat="1" x14ac:dyDescent="0.25">
      <c r="B36" s="77" t="s">
        <v>433</v>
      </c>
      <c r="C36" s="36" t="s">
        <v>367</v>
      </c>
      <c r="D36" s="192">
        <v>-428881.16</v>
      </c>
      <c r="E36" s="192"/>
      <c r="F36" s="192"/>
      <c r="G36" s="192"/>
      <c r="H36" s="192"/>
      <c r="I36" s="193">
        <f t="shared" si="4"/>
        <v>-428881.16</v>
      </c>
      <c r="K36"/>
      <c r="L36"/>
      <c r="M36"/>
      <c r="N36"/>
      <c r="O36"/>
      <c r="P36"/>
      <c r="Q36"/>
      <c r="R36"/>
      <c r="S36"/>
    </row>
    <row r="37" spans="2:19" s="37" customFormat="1" x14ac:dyDescent="0.25">
      <c r="B37" s="77" t="s">
        <v>434</v>
      </c>
      <c r="C37" s="36" t="s">
        <v>368</v>
      </c>
      <c r="D37" s="192"/>
      <c r="E37" s="192"/>
      <c r="F37" s="192"/>
      <c r="G37" s="192"/>
      <c r="H37" s="192"/>
      <c r="I37" s="193">
        <f t="shared" si="4"/>
        <v>0</v>
      </c>
      <c r="K37"/>
      <c r="L37"/>
      <c r="M37"/>
      <c r="N37"/>
      <c r="O37"/>
      <c r="P37"/>
      <c r="Q37"/>
      <c r="R37"/>
      <c r="S37"/>
    </row>
    <row r="38" spans="2:19" s="37" customFormat="1" x14ac:dyDescent="0.25">
      <c r="B38" s="77" t="s">
        <v>435</v>
      </c>
      <c r="C38" s="36" t="s">
        <v>369</v>
      </c>
      <c r="D38" s="192">
        <v>-105556.25</v>
      </c>
      <c r="E38" s="192"/>
      <c r="F38" s="192"/>
      <c r="G38" s="192"/>
      <c r="H38" s="192"/>
      <c r="I38" s="193">
        <f t="shared" si="4"/>
        <v>-105556.25</v>
      </c>
      <c r="K38"/>
      <c r="L38"/>
      <c r="M38"/>
      <c r="N38"/>
      <c r="O38"/>
      <c r="P38"/>
      <c r="Q38"/>
      <c r="R38"/>
      <c r="S38"/>
    </row>
    <row r="39" spans="2:19" s="37" customFormat="1" x14ac:dyDescent="0.25">
      <c r="B39" s="77" t="s">
        <v>436</v>
      </c>
      <c r="C39" s="36" t="s">
        <v>212</v>
      </c>
      <c r="D39" s="192">
        <f>'Stmt of Rev Exp Chg in Net Pos'!D41</f>
        <v>12481.06</v>
      </c>
      <c r="E39" s="192"/>
      <c r="F39" s="192"/>
      <c r="G39" s="192"/>
      <c r="H39" s="192"/>
      <c r="I39" s="193">
        <f t="shared" si="4"/>
        <v>12481.06</v>
      </c>
      <c r="K39"/>
      <c r="L39"/>
      <c r="M39"/>
      <c r="N39"/>
      <c r="O39"/>
      <c r="P39"/>
      <c r="Q39"/>
      <c r="R39"/>
      <c r="S39"/>
    </row>
    <row r="40" spans="2:19" s="37" customFormat="1" x14ac:dyDescent="0.25">
      <c r="B40" s="77" t="s">
        <v>437</v>
      </c>
      <c r="C40" s="36" t="s">
        <v>370</v>
      </c>
      <c r="D40" s="197"/>
      <c r="E40" s="197"/>
      <c r="F40" s="197"/>
      <c r="G40" s="197"/>
      <c r="H40" s="197"/>
      <c r="I40" s="198">
        <f t="shared" si="4"/>
        <v>0</v>
      </c>
      <c r="K40"/>
      <c r="L40"/>
      <c r="M40"/>
      <c r="N40"/>
      <c r="O40"/>
      <c r="P40"/>
      <c r="Q40"/>
      <c r="R40"/>
      <c r="S40"/>
    </row>
    <row r="41" spans="2:19" s="37" customFormat="1" x14ac:dyDescent="0.25">
      <c r="B41" s="77" t="s">
        <v>438</v>
      </c>
      <c r="C41" s="42" t="s">
        <v>371</v>
      </c>
      <c r="D41" s="194">
        <f>SUM(D34:D40)</f>
        <v>-1142130.99</v>
      </c>
      <c r="E41" s="194">
        <f t="shared" ref="E41:I41" si="5">SUM(E34:E40)</f>
        <v>0</v>
      </c>
      <c r="F41" s="194">
        <f t="shared" si="5"/>
        <v>0</v>
      </c>
      <c r="G41" s="194">
        <f t="shared" si="5"/>
        <v>0</v>
      </c>
      <c r="H41" s="194">
        <f t="shared" si="5"/>
        <v>0</v>
      </c>
      <c r="I41" s="195">
        <f t="shared" si="5"/>
        <v>-1142130.99</v>
      </c>
      <c r="K41"/>
      <c r="L41"/>
      <c r="M41"/>
      <c r="N41"/>
      <c r="O41"/>
      <c r="P41"/>
      <c r="Q41"/>
      <c r="R41"/>
      <c r="S41"/>
    </row>
    <row r="42" spans="2:19" s="37" customFormat="1" x14ac:dyDescent="0.25">
      <c r="B42" s="77"/>
      <c r="C42" s="42"/>
      <c r="D42" s="197"/>
      <c r="E42" s="197"/>
      <c r="F42" s="197"/>
      <c r="G42" s="197"/>
      <c r="H42" s="197"/>
      <c r="I42" s="197"/>
      <c r="K42"/>
      <c r="L42"/>
      <c r="M42"/>
      <c r="N42"/>
      <c r="O42"/>
      <c r="P42"/>
      <c r="Q42"/>
      <c r="R42"/>
      <c r="S42"/>
    </row>
    <row r="43" spans="2:19" s="37" customFormat="1" x14ac:dyDescent="0.25">
      <c r="B43" s="77"/>
      <c r="C43" s="38" t="s">
        <v>372</v>
      </c>
      <c r="D43" s="199"/>
      <c r="E43" s="199"/>
      <c r="F43" s="199"/>
      <c r="G43" s="199"/>
      <c r="H43" s="199"/>
      <c r="I43" s="199"/>
      <c r="K43"/>
      <c r="L43"/>
      <c r="M43"/>
      <c r="N43"/>
      <c r="O43"/>
      <c r="P43"/>
      <c r="Q43"/>
      <c r="R43"/>
      <c r="S43"/>
    </row>
    <row r="44" spans="2:19" s="37" customFormat="1" x14ac:dyDescent="0.25">
      <c r="B44" s="77" t="s">
        <v>441</v>
      </c>
      <c r="C44" s="36" t="s">
        <v>373</v>
      </c>
      <c r="D44" s="197"/>
      <c r="E44" s="197"/>
      <c r="F44" s="197"/>
      <c r="G44" s="197"/>
      <c r="H44" s="197"/>
      <c r="I44" s="193">
        <f>SUM(D44:H44)</f>
        <v>0</v>
      </c>
      <c r="K44"/>
      <c r="L44"/>
      <c r="M44"/>
      <c r="N44"/>
      <c r="O44"/>
      <c r="P44"/>
      <c r="Q44"/>
      <c r="R44"/>
      <c r="S44"/>
    </row>
    <row r="45" spans="2:19" s="37" customFormat="1" x14ac:dyDescent="0.25">
      <c r="B45" s="77" t="s">
        <v>442</v>
      </c>
      <c r="C45" s="36" t="s">
        <v>374</v>
      </c>
      <c r="D45" s="197"/>
      <c r="E45" s="197"/>
      <c r="F45" s="197"/>
      <c r="G45" s="197"/>
      <c r="H45" s="197"/>
      <c r="I45" s="193">
        <f t="shared" ref="I45:I46" si="6">SUM(D45:H45)</f>
        <v>0</v>
      </c>
      <c r="K45"/>
      <c r="L45"/>
      <c r="M45"/>
      <c r="N45"/>
      <c r="O45"/>
      <c r="P45"/>
      <c r="Q45"/>
      <c r="R45"/>
      <c r="S45"/>
    </row>
    <row r="46" spans="2:19" s="37" customFormat="1" x14ac:dyDescent="0.25">
      <c r="B46" s="77" t="s">
        <v>443</v>
      </c>
      <c r="C46" s="39" t="s">
        <v>375</v>
      </c>
      <c r="D46" s="197">
        <f>'Stmt of Rev Exp Chg in Net Pos'!D39</f>
        <v>349487.06</v>
      </c>
      <c r="E46" s="197">
        <v>786304.57</v>
      </c>
      <c r="F46" s="197">
        <v>298341.51</v>
      </c>
      <c r="G46" s="197"/>
      <c r="H46" s="197"/>
      <c r="I46" s="193">
        <f t="shared" si="6"/>
        <v>1434133.14</v>
      </c>
      <c r="K46"/>
      <c r="L46"/>
      <c r="M46"/>
      <c r="N46"/>
      <c r="O46"/>
      <c r="P46"/>
      <c r="Q46"/>
      <c r="R46"/>
      <c r="S46"/>
    </row>
    <row r="47" spans="2:19" s="37" customFormat="1" x14ac:dyDescent="0.25">
      <c r="B47" s="77" t="s">
        <v>444</v>
      </c>
      <c r="C47" s="40" t="s">
        <v>376</v>
      </c>
      <c r="D47" s="194">
        <f>SUM(D44:D46)</f>
        <v>349487.06</v>
      </c>
      <c r="E47" s="194">
        <f t="shared" ref="E47:I47" si="7">SUM(E44:E46)</f>
        <v>786304.57</v>
      </c>
      <c r="F47" s="194">
        <f t="shared" si="7"/>
        <v>298341.51</v>
      </c>
      <c r="G47" s="194">
        <f t="shared" si="7"/>
        <v>0</v>
      </c>
      <c r="H47" s="194">
        <f t="shared" si="7"/>
        <v>0</v>
      </c>
      <c r="I47" s="195">
        <f t="shared" si="7"/>
        <v>1434133.14</v>
      </c>
      <c r="K47"/>
      <c r="L47"/>
      <c r="M47"/>
      <c r="N47"/>
      <c r="O47"/>
      <c r="P47"/>
      <c r="Q47"/>
      <c r="R47"/>
      <c r="S47"/>
    </row>
    <row r="48" spans="2:19" s="37" customFormat="1" x14ac:dyDescent="0.25">
      <c r="B48" s="77"/>
      <c r="C48" s="40"/>
      <c r="D48" s="197"/>
      <c r="E48" s="197"/>
      <c r="F48" s="197"/>
      <c r="G48" s="197"/>
      <c r="H48" s="197"/>
      <c r="I48" s="197"/>
      <c r="K48"/>
      <c r="L48"/>
      <c r="M48"/>
      <c r="N48"/>
      <c r="O48"/>
      <c r="P48"/>
      <c r="Q48"/>
      <c r="R48"/>
      <c r="S48"/>
    </row>
    <row r="49" spans="2:19" s="37" customFormat="1" x14ac:dyDescent="0.25">
      <c r="B49" s="77" t="s">
        <v>446</v>
      </c>
      <c r="C49" s="41" t="s">
        <v>377</v>
      </c>
      <c r="D49" s="194">
        <f>D47+D41+D31+D23</f>
        <v>22564.960000000661</v>
      </c>
      <c r="E49" s="194">
        <f t="shared" ref="E49:I49" si="8">E47+E41+E31+E23</f>
        <v>1432691.2400000007</v>
      </c>
      <c r="F49" s="194">
        <f t="shared" si="8"/>
        <v>556674.14999999991</v>
      </c>
      <c r="G49" s="194">
        <f t="shared" si="8"/>
        <v>0</v>
      </c>
      <c r="H49" s="194">
        <f t="shared" si="8"/>
        <v>0</v>
      </c>
      <c r="I49" s="194">
        <f t="shared" si="8"/>
        <v>2011930.3500000015</v>
      </c>
      <c r="K49"/>
      <c r="L49"/>
      <c r="M49"/>
      <c r="N49"/>
      <c r="O49"/>
      <c r="P49"/>
      <c r="Q49"/>
      <c r="R49"/>
      <c r="S49"/>
    </row>
    <row r="50" spans="2:19" s="37" customFormat="1" x14ac:dyDescent="0.25">
      <c r="B50" s="77"/>
      <c r="C50" s="41"/>
      <c r="D50" s="200"/>
      <c r="E50" s="200"/>
      <c r="F50" s="200"/>
      <c r="G50" s="200"/>
      <c r="H50" s="200"/>
      <c r="I50" s="200"/>
      <c r="K50"/>
      <c r="L50"/>
      <c r="M50"/>
      <c r="N50"/>
      <c r="O50"/>
      <c r="P50"/>
      <c r="Q50"/>
      <c r="R50"/>
      <c r="S50"/>
    </row>
    <row r="51" spans="2:19" s="37" customFormat="1" x14ac:dyDescent="0.25">
      <c r="B51" s="77" t="s">
        <v>448</v>
      </c>
      <c r="C51" s="36" t="s">
        <v>378</v>
      </c>
      <c r="D51" s="197">
        <v>6603040.0199999996</v>
      </c>
      <c r="E51" s="197">
        <v>14654449.859999999</v>
      </c>
      <c r="F51" s="197">
        <v>5339807.3099999996</v>
      </c>
      <c r="G51" s="197"/>
      <c r="H51" s="197"/>
      <c r="I51" s="193">
        <f>SUM(D51:H51)</f>
        <v>26597297.189999998</v>
      </c>
      <c r="K51"/>
      <c r="L51"/>
      <c r="M51"/>
      <c r="N51"/>
      <c r="O51"/>
      <c r="P51"/>
      <c r="Q51"/>
      <c r="R51"/>
      <c r="S51"/>
    </row>
    <row r="52" spans="2:19" s="37" customFormat="1" x14ac:dyDescent="0.25">
      <c r="B52" s="77" t="s">
        <v>449</v>
      </c>
      <c r="C52" s="37" t="s">
        <v>225</v>
      </c>
      <c r="D52" s="197"/>
      <c r="E52" s="197"/>
      <c r="F52" s="197"/>
      <c r="G52" s="197"/>
      <c r="H52" s="197"/>
      <c r="I52" s="193">
        <f>SUM(D52:H52)</f>
        <v>0</v>
      </c>
      <c r="K52"/>
      <c r="L52"/>
      <c r="M52"/>
      <c r="N52"/>
      <c r="O52"/>
      <c r="P52"/>
      <c r="Q52"/>
      <c r="R52"/>
      <c r="S52"/>
    </row>
    <row r="53" spans="2:19" s="37" customFormat="1" x14ac:dyDescent="0.25">
      <c r="B53" s="77" t="s">
        <v>450</v>
      </c>
      <c r="C53" s="42" t="s">
        <v>379</v>
      </c>
      <c r="D53" s="194">
        <f t="shared" ref="D53:I53" si="9">D49+D51+D52</f>
        <v>6625604.9800000004</v>
      </c>
      <c r="E53" s="194">
        <f t="shared" si="9"/>
        <v>16087141.1</v>
      </c>
      <c r="F53" s="194">
        <f t="shared" si="9"/>
        <v>5896481.459999999</v>
      </c>
      <c r="G53" s="194">
        <f t="shared" si="9"/>
        <v>0</v>
      </c>
      <c r="H53" s="194">
        <f t="shared" si="9"/>
        <v>0</v>
      </c>
      <c r="I53" s="195">
        <f t="shared" si="9"/>
        <v>28609227.539999999</v>
      </c>
      <c r="K53"/>
      <c r="L53"/>
      <c r="M53"/>
      <c r="N53"/>
      <c r="O53"/>
      <c r="P53"/>
      <c r="Q53"/>
      <c r="R53"/>
      <c r="S53"/>
    </row>
    <row r="54" spans="2:19" s="37" customFormat="1" x14ac:dyDescent="0.25">
      <c r="B54" s="77"/>
      <c r="C54" s="248" t="s">
        <v>1187</v>
      </c>
      <c r="D54" s="247">
        <f>'Stmt of Net Position'!D9+'Stmt of Net Position'!D11-'Stmt of Cash Flow'!D53</f>
        <v>0</v>
      </c>
      <c r="E54" s="247">
        <f>'Stmt of Net Position'!E9+'Stmt of Net Position'!E11-'Stmt of Cash Flow'!E53</f>
        <v>0</v>
      </c>
      <c r="F54" s="247">
        <f>'Stmt of Net Position'!F9+'Stmt of Net Position'!F11-'Stmt of Cash Flow'!F53</f>
        <v>0</v>
      </c>
      <c r="G54" s="247">
        <f>('[1]NET POSITION'!H9+'[1]NET POSITION'!H11+'[1]NET POSITION'!H27)-G52</f>
        <v>2430688.33</v>
      </c>
      <c r="H54" s="247">
        <f>('[1]NET POSITION'!I9+'[1]NET POSITION'!I11+'[1]NET POSITION'!I27)-H52</f>
        <v>0</v>
      </c>
      <c r="I54" s="247">
        <f>('[1]NET POSITION'!J9+'[1]NET POSITION'!J11+'[1]NET POSITION'!J27)-I52</f>
        <v>0</v>
      </c>
      <c r="K54"/>
      <c r="L54"/>
      <c r="M54"/>
      <c r="N54"/>
      <c r="O54"/>
      <c r="P54"/>
      <c r="Q54"/>
      <c r="R54"/>
      <c r="S54"/>
    </row>
    <row r="55" spans="2:19" s="37" customFormat="1" x14ac:dyDescent="0.25">
      <c r="B55" s="77"/>
      <c r="C55" s="43" t="s">
        <v>380</v>
      </c>
      <c r="D55" s="199"/>
      <c r="E55" s="199"/>
      <c r="F55" s="199"/>
      <c r="G55" s="199"/>
      <c r="H55" s="199"/>
      <c r="I55" s="199"/>
      <c r="K55"/>
      <c r="L55"/>
      <c r="M55"/>
      <c r="N55"/>
      <c r="O55"/>
      <c r="P55"/>
      <c r="Q55"/>
      <c r="R55"/>
      <c r="S55"/>
    </row>
    <row r="56" spans="2:19" s="37" customFormat="1" x14ac:dyDescent="0.25">
      <c r="B56" s="77" t="s">
        <v>456</v>
      </c>
      <c r="C56" s="158" t="s">
        <v>381</v>
      </c>
      <c r="D56" s="200">
        <f>'Stmt of Rev Exp Chg in Net Pos'!D36</f>
        <v>1466418.0500000007</v>
      </c>
      <c r="E56" s="200">
        <f>'Stmt of Rev Exp Chg in Net Pos'!E36</f>
        <v>170208.56999999937</v>
      </c>
      <c r="F56" s="200">
        <f>'Stmt of Rev Exp Chg in Net Pos'!F36</f>
        <v>83126.059999999939</v>
      </c>
      <c r="G56" s="200"/>
      <c r="H56" s="200"/>
      <c r="I56" s="201">
        <f>SUM(D56:H56)</f>
        <v>1719752.6800000002</v>
      </c>
      <c r="K56"/>
      <c r="L56"/>
      <c r="M56"/>
      <c r="N56"/>
      <c r="O56"/>
      <c r="P56"/>
      <c r="Q56"/>
      <c r="R56"/>
      <c r="S56"/>
    </row>
    <row r="57" spans="2:19" s="37" customFormat="1" x14ac:dyDescent="0.25">
      <c r="B57" s="77" t="s">
        <v>457</v>
      </c>
      <c r="C57" s="158" t="s">
        <v>485</v>
      </c>
      <c r="D57" s="200"/>
      <c r="E57" s="200"/>
      <c r="F57" s="200"/>
      <c r="G57" s="200"/>
      <c r="H57" s="200"/>
      <c r="I57" s="201">
        <f t="shared" ref="I57:I83" si="10">SUM(D57:H57)</f>
        <v>0</v>
      </c>
      <c r="K57"/>
      <c r="L57"/>
      <c r="M57"/>
      <c r="N57"/>
      <c r="O57"/>
      <c r="P57"/>
      <c r="Q57"/>
      <c r="R57"/>
      <c r="S57"/>
    </row>
    <row r="58" spans="2:19" s="37" customFormat="1" x14ac:dyDescent="0.25">
      <c r="B58" s="77" t="s">
        <v>458</v>
      </c>
      <c r="C58" s="44" t="s">
        <v>382</v>
      </c>
      <c r="D58" s="200">
        <v>175389.32</v>
      </c>
      <c r="E58" s="200"/>
      <c r="F58" s="200"/>
      <c r="G58" s="200"/>
      <c r="H58" s="200"/>
      <c r="I58" s="201">
        <f t="shared" si="10"/>
        <v>175389.32</v>
      </c>
      <c r="K58"/>
      <c r="L58"/>
      <c r="M58"/>
      <c r="N58"/>
      <c r="O58"/>
      <c r="P58"/>
      <c r="Q58"/>
      <c r="R58"/>
      <c r="S58"/>
    </row>
    <row r="59" spans="2:19" s="37" customFormat="1" x14ac:dyDescent="0.25">
      <c r="B59" s="77" t="s">
        <v>459</v>
      </c>
      <c r="C59" s="158" t="s">
        <v>383</v>
      </c>
      <c r="D59" s="200"/>
      <c r="E59" s="200"/>
      <c r="F59" s="200"/>
      <c r="G59" s="200"/>
      <c r="H59" s="200"/>
      <c r="I59" s="201">
        <f t="shared" si="10"/>
        <v>0</v>
      </c>
      <c r="K59"/>
      <c r="L59"/>
      <c r="M59"/>
      <c r="N59"/>
      <c r="O59"/>
      <c r="P59"/>
      <c r="Q59"/>
      <c r="R59"/>
      <c r="S59"/>
    </row>
    <row r="60" spans="2:19" s="37" customFormat="1" x14ac:dyDescent="0.25">
      <c r="B60" s="77" t="s">
        <v>460</v>
      </c>
      <c r="C60" s="44" t="s">
        <v>384</v>
      </c>
      <c r="D60" s="200">
        <v>-413090.14</v>
      </c>
      <c r="E60" s="200">
        <v>-8330.7000000000007</v>
      </c>
      <c r="F60" s="200">
        <v>-24949.87</v>
      </c>
      <c r="G60" s="200"/>
      <c r="H60" s="200"/>
      <c r="I60" s="201">
        <f t="shared" si="10"/>
        <v>-446370.71</v>
      </c>
      <c r="K60"/>
      <c r="L60"/>
      <c r="M60"/>
      <c r="N60"/>
      <c r="O60"/>
      <c r="P60"/>
      <c r="Q60"/>
      <c r="R60"/>
      <c r="S60"/>
    </row>
    <row r="61" spans="2:19" s="37" customFormat="1" x14ac:dyDescent="0.25">
      <c r="B61" s="77" t="s">
        <v>461</v>
      </c>
      <c r="C61" s="44" t="s">
        <v>15</v>
      </c>
      <c r="D61" s="200">
        <v>123471.75</v>
      </c>
      <c r="E61" s="200"/>
      <c r="F61" s="200"/>
      <c r="G61" s="200"/>
      <c r="H61" s="200"/>
      <c r="I61" s="201">
        <f t="shared" si="10"/>
        <v>123471.75</v>
      </c>
      <c r="K61"/>
      <c r="L61"/>
      <c r="M61"/>
      <c r="N61"/>
      <c r="O61"/>
      <c r="P61"/>
      <c r="Q61"/>
      <c r="R61"/>
      <c r="S61"/>
    </row>
    <row r="62" spans="2:19" s="37" customFormat="1" x14ac:dyDescent="0.25">
      <c r="B62" s="77" t="s">
        <v>462</v>
      </c>
      <c r="C62" s="44" t="s">
        <v>385</v>
      </c>
      <c r="D62" s="200"/>
      <c r="E62" s="200"/>
      <c r="F62" s="200"/>
      <c r="G62" s="200"/>
      <c r="H62" s="200"/>
      <c r="I62" s="201">
        <f t="shared" si="10"/>
        <v>0</v>
      </c>
      <c r="K62"/>
      <c r="L62"/>
      <c r="M62"/>
      <c r="N62"/>
      <c r="O62"/>
      <c r="P62"/>
      <c r="Q62"/>
      <c r="R62"/>
      <c r="S62"/>
    </row>
    <row r="63" spans="2:19" s="37" customFormat="1" x14ac:dyDescent="0.25">
      <c r="B63" s="77" t="s">
        <v>463</v>
      </c>
      <c r="C63" s="44" t="s">
        <v>386</v>
      </c>
      <c r="D63" s="200">
        <v>17008.7</v>
      </c>
      <c r="E63" s="200">
        <v>-195086.2</v>
      </c>
      <c r="F63" s="200">
        <v>150923.45000000001</v>
      </c>
      <c r="G63" s="200"/>
      <c r="H63" s="200"/>
      <c r="I63" s="201">
        <f t="shared" si="10"/>
        <v>-27154.049999999988</v>
      </c>
      <c r="K63"/>
      <c r="L63"/>
      <c r="M63"/>
      <c r="N63"/>
      <c r="O63"/>
      <c r="P63"/>
      <c r="Q63"/>
      <c r="R63"/>
      <c r="S63"/>
    </row>
    <row r="64" spans="2:19" s="37" customFormat="1" x14ac:dyDescent="0.25">
      <c r="B64" s="77" t="s">
        <v>464</v>
      </c>
      <c r="C64" s="44" t="s">
        <v>387</v>
      </c>
      <c r="D64" s="200">
        <f>79459.16</f>
        <v>79459.16</v>
      </c>
      <c r="E64" s="200"/>
      <c r="F64" s="200"/>
      <c r="G64" s="200"/>
      <c r="H64" s="200"/>
      <c r="I64" s="201">
        <f t="shared" si="10"/>
        <v>79459.16</v>
      </c>
      <c r="K64"/>
      <c r="L64"/>
      <c r="M64"/>
      <c r="N64"/>
      <c r="O64"/>
      <c r="P64"/>
      <c r="Q64"/>
      <c r="R64"/>
      <c r="S64"/>
    </row>
    <row r="65" spans="2:19" s="37" customFormat="1" x14ac:dyDescent="0.25">
      <c r="B65" s="77" t="s">
        <v>465</v>
      </c>
      <c r="C65" s="44" t="s">
        <v>51</v>
      </c>
      <c r="D65" s="200">
        <v>10469.049999999999</v>
      </c>
      <c r="E65" s="200"/>
      <c r="F65" s="200"/>
      <c r="G65" s="200"/>
      <c r="H65" s="200"/>
      <c r="I65" s="201">
        <f t="shared" si="10"/>
        <v>10469.049999999999</v>
      </c>
      <c r="K65"/>
      <c r="L65"/>
      <c r="M65"/>
      <c r="N65"/>
      <c r="O65"/>
      <c r="P65"/>
      <c r="Q65"/>
      <c r="R65"/>
      <c r="S65"/>
    </row>
    <row r="66" spans="2:19" s="37" customFormat="1" x14ac:dyDescent="0.25">
      <c r="B66" s="77" t="s">
        <v>466</v>
      </c>
      <c r="C66" s="44" t="s">
        <v>388</v>
      </c>
      <c r="D66" s="200"/>
      <c r="E66" s="200"/>
      <c r="F66" s="200"/>
      <c r="G66" s="200"/>
      <c r="H66" s="200"/>
      <c r="I66" s="201">
        <f t="shared" si="10"/>
        <v>0</v>
      </c>
      <c r="K66"/>
      <c r="L66"/>
      <c r="M66"/>
      <c r="N66"/>
      <c r="O66"/>
      <c r="P66"/>
      <c r="Q66"/>
      <c r="R66"/>
      <c r="S66"/>
    </row>
    <row r="67" spans="2:19" s="37" customFormat="1" x14ac:dyDescent="0.25">
      <c r="B67" s="77" t="s">
        <v>467</v>
      </c>
      <c r="C67" s="44" t="s">
        <v>389</v>
      </c>
      <c r="D67" s="200">
        <v>-740602</v>
      </c>
      <c r="E67" s="200"/>
      <c r="F67" s="200"/>
      <c r="G67" s="200"/>
      <c r="H67" s="200"/>
      <c r="I67" s="201">
        <f t="shared" si="10"/>
        <v>-740602</v>
      </c>
      <c r="K67"/>
      <c r="L67"/>
      <c r="M67"/>
      <c r="N67"/>
      <c r="O67"/>
      <c r="P67"/>
      <c r="Q67"/>
      <c r="R67"/>
      <c r="S67"/>
    </row>
    <row r="68" spans="2:19" s="37" customFormat="1" x14ac:dyDescent="0.25">
      <c r="B68" s="77" t="s">
        <v>468</v>
      </c>
      <c r="C68" s="44" t="s">
        <v>390</v>
      </c>
      <c r="D68" s="200">
        <v>-270567</v>
      </c>
      <c r="E68" s="200"/>
      <c r="F68" s="200"/>
      <c r="G68" s="200"/>
      <c r="H68" s="200"/>
      <c r="I68" s="201">
        <f t="shared" si="10"/>
        <v>-270567</v>
      </c>
      <c r="K68"/>
      <c r="L68"/>
      <c r="M68"/>
      <c r="N68"/>
      <c r="O68"/>
      <c r="P68"/>
      <c r="Q68"/>
      <c r="R68"/>
      <c r="S68"/>
    </row>
    <row r="69" spans="2:19" s="37" customFormat="1" x14ac:dyDescent="0.25">
      <c r="B69" s="77" t="s">
        <v>469</v>
      </c>
      <c r="C69" s="44" t="s">
        <v>391</v>
      </c>
      <c r="D69" s="200">
        <v>237355</v>
      </c>
      <c r="E69" s="200"/>
      <c r="F69" s="200"/>
      <c r="G69" s="200"/>
      <c r="H69" s="200"/>
      <c r="I69" s="201">
        <f t="shared" si="10"/>
        <v>237355</v>
      </c>
      <c r="K69"/>
      <c r="L69"/>
      <c r="M69"/>
      <c r="N69"/>
      <c r="O69"/>
      <c r="P69"/>
      <c r="Q69"/>
      <c r="R69"/>
      <c r="S69"/>
    </row>
    <row r="70" spans="2:19" s="37" customFormat="1" x14ac:dyDescent="0.25">
      <c r="B70" s="77" t="s">
        <v>470</v>
      </c>
      <c r="C70" s="44" t="s">
        <v>392</v>
      </c>
      <c r="D70" s="200"/>
      <c r="E70" s="200"/>
      <c r="F70" s="200"/>
      <c r="G70" s="200"/>
      <c r="H70" s="200"/>
      <c r="I70" s="201">
        <f t="shared" si="10"/>
        <v>0</v>
      </c>
      <c r="K70"/>
      <c r="L70"/>
      <c r="M70"/>
      <c r="N70"/>
      <c r="O70"/>
      <c r="P70"/>
      <c r="Q70"/>
      <c r="R70"/>
      <c r="S70"/>
    </row>
    <row r="71" spans="2:19" s="37" customFormat="1" x14ac:dyDescent="0.25">
      <c r="B71" s="77" t="s">
        <v>471</v>
      </c>
      <c r="C71" s="158" t="s">
        <v>393</v>
      </c>
      <c r="D71" s="200">
        <v>19878</v>
      </c>
      <c r="E71" s="200"/>
      <c r="F71" s="200"/>
      <c r="G71" s="200"/>
      <c r="H71" s="200"/>
      <c r="I71" s="201">
        <f t="shared" si="10"/>
        <v>19878</v>
      </c>
      <c r="K71"/>
      <c r="L71"/>
      <c r="M71"/>
      <c r="N71"/>
      <c r="O71"/>
      <c r="P71"/>
      <c r="Q71"/>
      <c r="R71"/>
      <c r="S71"/>
    </row>
    <row r="72" spans="2:19" s="37" customFormat="1" x14ac:dyDescent="0.25">
      <c r="B72" s="77" t="s">
        <v>472</v>
      </c>
      <c r="C72" s="158" t="s">
        <v>394</v>
      </c>
      <c r="D72" s="200">
        <v>-174974</v>
      </c>
      <c r="E72" s="200"/>
      <c r="F72" s="200"/>
      <c r="G72" s="200"/>
      <c r="H72" s="200"/>
      <c r="I72" s="201">
        <f t="shared" si="10"/>
        <v>-174974</v>
      </c>
      <c r="K72"/>
      <c r="L72"/>
      <c r="M72"/>
      <c r="N72"/>
      <c r="O72"/>
      <c r="P72"/>
      <c r="Q72"/>
      <c r="R72"/>
      <c r="S72"/>
    </row>
    <row r="73" spans="2:19" s="37" customFormat="1" x14ac:dyDescent="0.25">
      <c r="B73" s="77" t="s">
        <v>473</v>
      </c>
      <c r="C73" s="158" t="s">
        <v>395</v>
      </c>
      <c r="D73" s="200">
        <v>284993</v>
      </c>
      <c r="E73" s="200"/>
      <c r="F73" s="200"/>
      <c r="G73" s="200"/>
      <c r="H73" s="200"/>
      <c r="I73" s="201">
        <f t="shared" si="10"/>
        <v>284993</v>
      </c>
      <c r="K73"/>
      <c r="L73"/>
      <c r="M73"/>
      <c r="N73"/>
      <c r="O73"/>
      <c r="P73"/>
      <c r="Q73"/>
      <c r="R73"/>
      <c r="S73"/>
    </row>
    <row r="74" spans="2:19" s="37" customFormat="1" x14ac:dyDescent="0.25">
      <c r="B74" s="77" t="s">
        <v>474</v>
      </c>
      <c r="C74" s="158" t="s">
        <v>396</v>
      </c>
      <c r="D74" s="200"/>
      <c r="E74" s="200"/>
      <c r="F74" s="200"/>
      <c r="G74" s="200"/>
      <c r="H74" s="200"/>
      <c r="I74" s="201">
        <f t="shared" si="10"/>
        <v>0</v>
      </c>
      <c r="K74"/>
      <c r="L74"/>
      <c r="M74"/>
      <c r="N74"/>
      <c r="O74"/>
      <c r="P74"/>
      <c r="Q74"/>
      <c r="R74"/>
      <c r="S74"/>
    </row>
    <row r="75" spans="2:19" s="37" customFormat="1" x14ac:dyDescent="0.25">
      <c r="B75" s="77" t="s">
        <v>475</v>
      </c>
      <c r="C75" s="158" t="s">
        <v>397</v>
      </c>
      <c r="D75" s="200"/>
      <c r="E75" s="200">
        <v>165423</v>
      </c>
      <c r="F75" s="200"/>
      <c r="G75" s="200"/>
      <c r="H75" s="200"/>
      <c r="I75" s="201">
        <f t="shared" si="10"/>
        <v>165423</v>
      </c>
      <c r="K75"/>
      <c r="L75"/>
      <c r="M75"/>
      <c r="N75"/>
      <c r="O75"/>
      <c r="P75"/>
      <c r="Q75"/>
      <c r="R75"/>
      <c r="S75"/>
    </row>
    <row r="76" spans="2:19" s="37" customFormat="1" x14ac:dyDescent="0.25">
      <c r="B76" s="77" t="s">
        <v>476</v>
      </c>
      <c r="C76" s="158" t="s">
        <v>398</v>
      </c>
      <c r="D76" s="200"/>
      <c r="E76" s="200">
        <v>6586</v>
      </c>
      <c r="F76" s="200"/>
      <c r="G76" s="200"/>
      <c r="H76" s="200"/>
      <c r="I76" s="201">
        <f t="shared" si="10"/>
        <v>6586</v>
      </c>
      <c r="K76"/>
      <c r="L76"/>
      <c r="M76"/>
      <c r="N76"/>
      <c r="O76"/>
      <c r="P76"/>
      <c r="Q76"/>
      <c r="R76"/>
      <c r="S76"/>
    </row>
    <row r="77" spans="2:19" s="37" customFormat="1" x14ac:dyDescent="0.25">
      <c r="B77" s="77" t="s">
        <v>477</v>
      </c>
      <c r="C77" s="158" t="s">
        <v>399</v>
      </c>
      <c r="D77" s="200"/>
      <c r="E77" s="200">
        <v>39543</v>
      </c>
      <c r="F77" s="200">
        <v>47233</v>
      </c>
      <c r="G77" s="200"/>
      <c r="H77" s="200"/>
      <c r="I77" s="201">
        <f t="shared" si="10"/>
        <v>86776</v>
      </c>
      <c r="K77"/>
      <c r="L77"/>
      <c r="M77"/>
      <c r="N77"/>
      <c r="O77"/>
      <c r="P77"/>
      <c r="Q77"/>
      <c r="R77"/>
      <c r="S77"/>
    </row>
    <row r="78" spans="2:19" s="37" customFormat="1" x14ac:dyDescent="0.25">
      <c r="B78" s="77" t="s">
        <v>478</v>
      </c>
      <c r="C78" s="158" t="s">
        <v>400</v>
      </c>
      <c r="D78" s="200"/>
      <c r="E78" s="200">
        <v>274493</v>
      </c>
      <c r="F78" s="200"/>
      <c r="G78" s="200"/>
      <c r="H78" s="200"/>
      <c r="I78" s="201">
        <f t="shared" si="10"/>
        <v>274493</v>
      </c>
      <c r="K78"/>
      <c r="L78"/>
      <c r="M78"/>
      <c r="N78"/>
      <c r="O78"/>
      <c r="P78"/>
      <c r="Q78"/>
      <c r="R78"/>
      <c r="S78"/>
    </row>
    <row r="79" spans="2:19" s="37" customFormat="1" x14ac:dyDescent="0.25">
      <c r="B79" s="77" t="s">
        <v>479</v>
      </c>
      <c r="C79" s="158" t="s">
        <v>49</v>
      </c>
      <c r="D79" s="200"/>
      <c r="E79" s="200">
        <v>-23450</v>
      </c>
      <c r="F79" s="200"/>
      <c r="G79" s="200"/>
      <c r="H79" s="200"/>
      <c r="I79" s="201">
        <f t="shared" si="10"/>
        <v>-23450</v>
      </c>
      <c r="K79"/>
      <c r="L79"/>
      <c r="M79"/>
      <c r="N79"/>
      <c r="O79"/>
      <c r="P79"/>
      <c r="Q79"/>
      <c r="R79"/>
      <c r="S79"/>
    </row>
    <row r="80" spans="2:19" s="37" customFormat="1" x14ac:dyDescent="0.25">
      <c r="B80" s="77" t="s">
        <v>480</v>
      </c>
      <c r="C80" s="158" t="s">
        <v>401</v>
      </c>
      <c r="D80" s="200"/>
      <c r="E80" s="200">
        <v>217000</v>
      </c>
      <c r="F80" s="200">
        <v>2000</v>
      </c>
      <c r="G80" s="200"/>
      <c r="H80" s="200"/>
      <c r="I80" s="201">
        <f t="shared" si="10"/>
        <v>219000</v>
      </c>
      <c r="K80"/>
      <c r="L80"/>
      <c r="M80"/>
      <c r="N80"/>
      <c r="O80"/>
      <c r="P80"/>
      <c r="Q80"/>
      <c r="R80"/>
      <c r="S80"/>
    </row>
    <row r="81" spans="2:19" s="37" customFormat="1" x14ac:dyDescent="0.25">
      <c r="B81" s="77" t="s">
        <v>481</v>
      </c>
      <c r="C81" s="158" t="s">
        <v>402</v>
      </c>
      <c r="D81" s="200"/>
      <c r="E81" s="200"/>
      <c r="F81" s="200"/>
      <c r="G81" s="200"/>
      <c r="H81" s="200"/>
      <c r="I81" s="201">
        <f t="shared" si="10"/>
        <v>0</v>
      </c>
      <c r="K81"/>
      <c r="L81"/>
      <c r="M81"/>
      <c r="N81"/>
      <c r="O81"/>
      <c r="P81"/>
      <c r="Q81"/>
      <c r="R81"/>
      <c r="S81"/>
    </row>
    <row r="82" spans="2:19" s="37" customFormat="1" x14ac:dyDescent="0.25">
      <c r="B82" s="77" t="s">
        <v>482</v>
      </c>
      <c r="C82" s="158" t="s">
        <v>403</v>
      </c>
      <c r="D82" s="200"/>
      <c r="E82" s="200"/>
      <c r="F82" s="200"/>
      <c r="G82" s="200"/>
      <c r="H82" s="200"/>
      <c r="I82" s="201">
        <f t="shared" si="10"/>
        <v>0</v>
      </c>
      <c r="K82"/>
      <c r="L82"/>
      <c r="M82"/>
      <c r="N82"/>
      <c r="O82"/>
      <c r="P82"/>
      <c r="Q82"/>
      <c r="R82"/>
      <c r="S82"/>
    </row>
    <row r="83" spans="2:19" s="37" customFormat="1" x14ac:dyDescent="0.25">
      <c r="B83" s="77" t="s">
        <v>483</v>
      </c>
      <c r="C83" s="37" t="s">
        <v>45</v>
      </c>
      <c r="D83" s="200"/>
      <c r="E83" s="200"/>
      <c r="F83" s="200"/>
      <c r="G83" s="200"/>
      <c r="H83" s="200"/>
      <c r="I83" s="202">
        <f t="shared" si="10"/>
        <v>0</v>
      </c>
      <c r="K83"/>
      <c r="L83"/>
      <c r="M83"/>
      <c r="N83"/>
      <c r="O83"/>
      <c r="P83"/>
      <c r="Q83"/>
      <c r="R83"/>
      <c r="S83"/>
    </row>
    <row r="84" spans="2:19" s="37" customFormat="1" x14ac:dyDescent="0.25">
      <c r="B84" s="77" t="s">
        <v>484</v>
      </c>
      <c r="C84" s="41" t="s">
        <v>404</v>
      </c>
      <c r="D84" s="203">
        <f>SUM(D56:D83)</f>
        <v>815208.89000000083</v>
      </c>
      <c r="E84" s="203">
        <f t="shared" ref="E84:I84" si="11">SUM(E56:E83)</f>
        <v>646386.66999999934</v>
      </c>
      <c r="F84" s="203">
        <f t="shared" si="11"/>
        <v>258332.63999999996</v>
      </c>
      <c r="G84" s="203">
        <f t="shared" si="11"/>
        <v>0</v>
      </c>
      <c r="H84" s="203">
        <f t="shared" si="11"/>
        <v>0</v>
      </c>
      <c r="I84" s="204">
        <f t="shared" si="11"/>
        <v>1719928.2000000002</v>
      </c>
      <c r="K84"/>
      <c r="L84"/>
      <c r="M84"/>
      <c r="N84"/>
      <c r="O84"/>
      <c r="P84"/>
      <c r="Q84"/>
      <c r="R84"/>
      <c r="S84"/>
    </row>
    <row r="85" spans="2:19" s="37" customFormat="1" ht="6" customHeight="1" x14ac:dyDescent="0.25">
      <c r="B85" s="77"/>
      <c r="D85" s="48"/>
      <c r="E85" s="48"/>
      <c r="F85" s="48"/>
      <c r="G85" s="48"/>
      <c r="H85" s="48"/>
      <c r="I85" s="48"/>
      <c r="K85"/>
      <c r="L85"/>
      <c r="M85"/>
      <c r="N85"/>
      <c r="O85"/>
      <c r="P85"/>
      <c r="Q85"/>
      <c r="R85"/>
      <c r="S85"/>
    </row>
    <row r="86" spans="2:19" s="37" customFormat="1" x14ac:dyDescent="0.25">
      <c r="B86" s="77"/>
      <c r="C86" s="3" t="s">
        <v>1204</v>
      </c>
      <c r="D86" s="249"/>
      <c r="E86" s="249"/>
      <c r="F86" s="249"/>
      <c r="G86" s="249"/>
      <c r="H86" s="249"/>
      <c r="I86" s="250"/>
      <c r="K86"/>
      <c r="L86"/>
      <c r="M86"/>
      <c r="N86"/>
      <c r="O86"/>
      <c r="P86"/>
      <c r="Q86"/>
      <c r="R86"/>
      <c r="S86"/>
    </row>
    <row r="87" spans="2:19" s="37" customFormat="1" x14ac:dyDescent="0.25">
      <c r="B87" s="77"/>
      <c r="C87" s="3"/>
      <c r="D87" s="48"/>
      <c r="E87" s="48"/>
      <c r="F87" s="48"/>
      <c r="G87" s="48"/>
      <c r="H87" s="48"/>
      <c r="I87" s="48"/>
      <c r="K87"/>
      <c r="L87"/>
      <c r="M87"/>
      <c r="N87"/>
      <c r="O87"/>
      <c r="P87"/>
      <c r="Q87"/>
      <c r="R87"/>
      <c r="S87"/>
    </row>
    <row r="88" spans="2:19" s="37" customFormat="1" ht="15.75" thickBot="1" x14ac:dyDescent="0.3">
      <c r="B88" s="77"/>
      <c r="C88" s="2" t="s">
        <v>1205</v>
      </c>
      <c r="D88" s="251">
        <v>76430</v>
      </c>
      <c r="E88" s="251"/>
      <c r="F88" s="251"/>
      <c r="G88" s="251"/>
      <c r="H88" s="251"/>
      <c r="I88" s="252">
        <f>SUM(D88:H88)</f>
        <v>76430</v>
      </c>
      <c r="K88"/>
      <c r="L88"/>
      <c r="M88"/>
      <c r="N88"/>
      <c r="O88"/>
      <c r="P88"/>
      <c r="Q88"/>
      <c r="R88"/>
      <c r="S88"/>
    </row>
    <row r="89" spans="2:19" s="37" customFormat="1" ht="15.75" thickTop="1" x14ac:dyDescent="0.25">
      <c r="B89" s="77"/>
      <c r="D89" s="48"/>
      <c r="E89" s="48"/>
      <c r="F89" s="48"/>
      <c r="G89" s="48"/>
      <c r="H89" s="48"/>
      <c r="I89" s="48"/>
      <c r="K89"/>
      <c r="L89"/>
      <c r="M89"/>
      <c r="N89"/>
      <c r="O89"/>
      <c r="P89"/>
      <c r="Q89"/>
      <c r="R89"/>
      <c r="S89"/>
    </row>
    <row r="90" spans="2:19" s="37" customFormat="1" x14ac:dyDescent="0.25">
      <c r="B90" s="77"/>
      <c r="D90" s="48"/>
      <c r="E90" s="48"/>
      <c r="F90" s="48"/>
      <c r="G90" s="48"/>
      <c r="H90" s="48"/>
      <c r="I90" s="48"/>
      <c r="K90"/>
      <c r="L90"/>
      <c r="M90"/>
      <c r="N90"/>
      <c r="O90"/>
      <c r="P90"/>
      <c r="Q90"/>
      <c r="R90"/>
      <c r="S90"/>
    </row>
    <row r="91" spans="2:19" s="37" customFormat="1" x14ac:dyDescent="0.25">
      <c r="B91" s="77"/>
      <c r="D91" s="48"/>
      <c r="E91" s="48"/>
      <c r="F91" s="48"/>
      <c r="G91" s="48"/>
      <c r="H91" s="48"/>
      <c r="I91" s="48"/>
      <c r="K91"/>
      <c r="L91"/>
      <c r="M91"/>
      <c r="N91"/>
      <c r="O91"/>
      <c r="P91"/>
      <c r="Q91"/>
      <c r="R91"/>
      <c r="S91"/>
    </row>
    <row r="92" spans="2:19" s="37" customFormat="1" x14ac:dyDescent="0.25">
      <c r="B92" s="77"/>
      <c r="C92" s="246" t="s">
        <v>1187</v>
      </c>
      <c r="D92" s="247">
        <f>D84-D23</f>
        <v>0</v>
      </c>
      <c r="E92" s="247">
        <f t="shared" ref="E92:H92" si="12">E84-E23</f>
        <v>-1.3969838619232178E-9</v>
      </c>
      <c r="F92" s="247">
        <f t="shared" si="12"/>
        <v>0</v>
      </c>
      <c r="G92" s="247">
        <f t="shared" si="12"/>
        <v>0</v>
      </c>
      <c r="H92" s="247">
        <f t="shared" si="12"/>
        <v>0</v>
      </c>
      <c r="I92" s="247">
        <f>I84-I23</f>
        <v>0</v>
      </c>
      <c r="K92"/>
      <c r="L92"/>
      <c r="M92"/>
      <c r="N92"/>
      <c r="O92"/>
      <c r="P92"/>
      <c r="Q92"/>
      <c r="R92"/>
      <c r="S92"/>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4"/>
  <sheetViews>
    <sheetView workbookViewId="0">
      <selection activeCell="E24" sqref="E24"/>
    </sheetView>
  </sheetViews>
  <sheetFormatPr defaultColWidth="8.85546875" defaultRowHeight="15" x14ac:dyDescent="0.25"/>
  <cols>
    <col min="2" max="2" width="0" style="12" hidden="1" customWidth="1"/>
    <col min="3" max="3" width="48.85546875" bestFit="1" customWidth="1"/>
    <col min="4" max="4" width="17.7109375" style="11" hidden="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56" t="s">
        <v>1211</v>
      </c>
      <c r="D2" s="256"/>
      <c r="E2" s="256"/>
      <c r="F2"/>
      <c r="G2"/>
      <c r="H2"/>
      <c r="I2"/>
    </row>
    <row r="3" spans="2:9" s="45" customFormat="1" x14ac:dyDescent="0.25">
      <c r="B3" s="75"/>
      <c r="C3" s="257" t="s">
        <v>1119</v>
      </c>
      <c r="D3" s="257"/>
      <c r="E3" s="257"/>
      <c r="F3"/>
      <c r="G3"/>
      <c r="H3"/>
      <c r="I3"/>
    </row>
    <row r="4" spans="2:9" s="45" customFormat="1" x14ac:dyDescent="0.25">
      <c r="B4" s="75"/>
      <c r="C4" s="258" t="s">
        <v>1175</v>
      </c>
      <c r="D4" s="258"/>
      <c r="E4" s="258"/>
      <c r="F4"/>
      <c r="G4"/>
      <c r="H4"/>
      <c r="I4"/>
    </row>
    <row r="5" spans="2:9" x14ac:dyDescent="0.25">
      <c r="C5" s="175"/>
      <c r="D5" s="187"/>
    </row>
    <row r="6" spans="2:9" ht="30" x14ac:dyDescent="0.25">
      <c r="B6" s="95" t="s">
        <v>97</v>
      </c>
      <c r="C6" s="94"/>
      <c r="D6" s="93" t="s">
        <v>1120</v>
      </c>
      <c r="E6" s="93" t="s">
        <v>1121</v>
      </c>
    </row>
    <row r="7" spans="2:9" x14ac:dyDescent="0.25">
      <c r="C7" s="188" t="s">
        <v>3</v>
      </c>
      <c r="D7" s="88"/>
      <c r="E7" s="88"/>
    </row>
    <row r="8" spans="2:9" x14ac:dyDescent="0.25">
      <c r="B8" s="12" t="s">
        <v>619</v>
      </c>
      <c r="C8" s="89" t="s">
        <v>5</v>
      </c>
      <c r="D8" s="205"/>
      <c r="E8" s="26">
        <f>360511.16-330598.21</f>
        <v>29912.949999999953</v>
      </c>
    </row>
    <row r="9" spans="2:9" x14ac:dyDescent="0.25">
      <c r="B9" s="12" t="s">
        <v>620</v>
      </c>
      <c r="C9" s="89" t="s">
        <v>7</v>
      </c>
      <c r="D9" s="144"/>
      <c r="E9" s="26">
        <f>3661696.74-'Stmt of Net Position'!D37</f>
        <v>2145180.12</v>
      </c>
    </row>
    <row r="10" spans="2:9" x14ac:dyDescent="0.25">
      <c r="B10" s="12" t="s">
        <v>621</v>
      </c>
      <c r="C10" s="89" t="s">
        <v>1122</v>
      </c>
      <c r="D10" s="144"/>
      <c r="E10" s="26">
        <f>71355.84+4077.72</f>
        <v>75433.56</v>
      </c>
    </row>
    <row r="11" spans="2:9" x14ac:dyDescent="0.25">
      <c r="B11" s="12" t="s">
        <v>622</v>
      </c>
      <c r="C11" s="89" t="s">
        <v>1123</v>
      </c>
      <c r="D11" s="144"/>
      <c r="E11" s="26"/>
    </row>
    <row r="12" spans="2:9" x14ac:dyDescent="0.25">
      <c r="B12" s="12" t="s">
        <v>623</v>
      </c>
      <c r="C12" s="189" t="s">
        <v>1124</v>
      </c>
      <c r="D12" s="145">
        <f>SUM(D8:D11)</f>
        <v>0</v>
      </c>
      <c r="E12" s="145">
        <f>SUM(E8:E11)</f>
        <v>2250526.6300000004</v>
      </c>
    </row>
    <row r="13" spans="2:9" x14ac:dyDescent="0.25">
      <c r="C13" s="90"/>
      <c r="D13" s="147"/>
      <c r="E13" s="26"/>
    </row>
    <row r="14" spans="2:9" x14ac:dyDescent="0.25">
      <c r="C14" s="190" t="s">
        <v>33</v>
      </c>
      <c r="D14" s="148"/>
      <c r="E14" s="206"/>
    </row>
    <row r="15" spans="2:9" x14ac:dyDescent="0.25">
      <c r="B15" s="12" t="s">
        <v>626</v>
      </c>
      <c r="C15" s="91" t="s">
        <v>1125</v>
      </c>
      <c r="D15" s="144"/>
      <c r="E15" s="26"/>
    </row>
    <row r="16" spans="2:9" x14ac:dyDescent="0.25">
      <c r="B16" s="12" t="s">
        <v>627</v>
      </c>
      <c r="C16" s="91" t="s">
        <v>1126</v>
      </c>
      <c r="D16" s="144"/>
      <c r="E16" s="26"/>
    </row>
    <row r="17" spans="2:5" x14ac:dyDescent="0.25">
      <c r="B17" s="12" t="s">
        <v>628</v>
      </c>
      <c r="C17" s="91" t="s">
        <v>1127</v>
      </c>
      <c r="D17" s="144"/>
      <c r="E17" s="26">
        <v>42133.41</v>
      </c>
    </row>
    <row r="18" spans="2:5" x14ac:dyDescent="0.25">
      <c r="B18" s="12" t="s">
        <v>629</v>
      </c>
      <c r="C18" s="191" t="s">
        <v>58</v>
      </c>
      <c r="D18" s="153">
        <f>SUM(D15:D17)</f>
        <v>0</v>
      </c>
      <c r="E18" s="153">
        <f>SUM(E15:E17)</f>
        <v>42133.41</v>
      </c>
    </row>
    <row r="19" spans="2:5" x14ac:dyDescent="0.25">
      <c r="C19" s="92"/>
      <c r="D19" s="144"/>
      <c r="E19" s="26"/>
    </row>
    <row r="20" spans="2:5" x14ac:dyDescent="0.25">
      <c r="C20" s="190" t="s">
        <v>61</v>
      </c>
      <c r="D20" s="148"/>
      <c r="E20" s="206"/>
    </row>
    <row r="21" spans="2:5" x14ac:dyDescent="0.25">
      <c r="B21" s="12" t="s">
        <v>633</v>
      </c>
      <c r="C21" s="113" t="s">
        <v>1149</v>
      </c>
      <c r="D21" s="144"/>
      <c r="E21" s="26">
        <f>3720832.12+4077.72-'Stmt of Net Position'!D37</f>
        <v>2208393.2200000002</v>
      </c>
    </row>
    <row r="22" spans="2:5" x14ac:dyDescent="0.25">
      <c r="B22" s="12" t="s">
        <v>634</v>
      </c>
      <c r="C22" s="189" t="s">
        <v>64</v>
      </c>
      <c r="D22" s="153">
        <f>SUM(D21)</f>
        <v>0</v>
      </c>
      <c r="E22" s="153">
        <f>SUM(E21)</f>
        <v>2208393.2200000002</v>
      </c>
    </row>
    <row r="23" spans="2:5" x14ac:dyDescent="0.25">
      <c r="D23"/>
    </row>
    <row r="24" spans="2:5" x14ac:dyDescent="0.25">
      <c r="E24" s="26"/>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2"/>
  <sheetViews>
    <sheetView workbookViewId="0">
      <selection activeCell="E32" sqref="E32"/>
    </sheetView>
  </sheetViews>
  <sheetFormatPr defaultColWidth="8.85546875" defaultRowHeight="15" x14ac:dyDescent="0.25"/>
  <cols>
    <col min="2" max="2" width="0" style="12" hidden="1" customWidth="1"/>
    <col min="3" max="3" width="56.5703125" customWidth="1"/>
    <col min="4" max="4" width="19.5703125" hidden="1" customWidth="1"/>
    <col min="5" max="5" width="18.42578125" bestFit="1" customWidth="1"/>
    <col min="9" max="9" width="17.5703125" customWidth="1"/>
    <col min="11" max="11" width="12.85546875" bestFit="1" customWidth="1"/>
  </cols>
  <sheetData>
    <row r="2" spans="2:9" x14ac:dyDescent="0.25">
      <c r="C2" s="263" t="s">
        <v>1211</v>
      </c>
      <c r="D2" s="263"/>
      <c r="E2" s="263"/>
    </row>
    <row r="3" spans="2:9" x14ac:dyDescent="0.25">
      <c r="C3" s="264" t="s">
        <v>1129</v>
      </c>
      <c r="D3" s="264"/>
      <c r="E3" s="264"/>
    </row>
    <row r="4" spans="2:9" x14ac:dyDescent="0.25">
      <c r="C4" s="265" t="s">
        <v>1167</v>
      </c>
      <c r="D4" s="265"/>
      <c r="E4" s="265"/>
    </row>
    <row r="5" spans="2:9" x14ac:dyDescent="0.25">
      <c r="C5" s="96"/>
      <c r="D5" s="97"/>
    </row>
    <row r="6" spans="2:9" ht="30" x14ac:dyDescent="0.25">
      <c r="B6" s="109" t="s">
        <v>97</v>
      </c>
      <c r="C6" s="98"/>
      <c r="D6" s="23" t="s">
        <v>1120</v>
      </c>
      <c r="E6" s="23" t="s">
        <v>1121</v>
      </c>
    </row>
    <row r="7" spans="2:9" x14ac:dyDescent="0.25">
      <c r="C7" s="111" t="s">
        <v>1130</v>
      </c>
      <c r="D7" s="24"/>
      <c r="E7" s="99"/>
    </row>
    <row r="8" spans="2:9" s="100" customFormat="1" x14ac:dyDescent="0.25">
      <c r="B8" s="110" t="s">
        <v>669</v>
      </c>
      <c r="C8" s="105" t="s">
        <v>1147</v>
      </c>
      <c r="D8" s="207"/>
      <c r="E8" s="208"/>
      <c r="H8"/>
      <c r="I8"/>
    </row>
    <row r="9" spans="2:9" s="100" customFormat="1" x14ac:dyDescent="0.25">
      <c r="B9" s="110" t="s">
        <v>670</v>
      </c>
      <c r="C9" s="105" t="s">
        <v>1148</v>
      </c>
      <c r="D9" s="207"/>
      <c r="E9" s="209">
        <f>620679-447682.41</f>
        <v>172996.59000000003</v>
      </c>
      <c r="H9"/>
      <c r="I9"/>
    </row>
    <row r="10" spans="2:9" s="100" customFormat="1" x14ac:dyDescent="0.25">
      <c r="B10" s="110" t="s">
        <v>671</v>
      </c>
      <c r="C10" s="107" t="s">
        <v>1131</v>
      </c>
      <c r="D10" s="210">
        <f>SUM(D8:D9)</f>
        <v>0</v>
      </c>
      <c r="E10" s="210">
        <f>SUM(E8:E9)</f>
        <v>172996.59000000003</v>
      </c>
      <c r="H10"/>
      <c r="I10"/>
    </row>
    <row r="11" spans="2:9" s="100" customFormat="1" x14ac:dyDescent="0.25">
      <c r="B11" s="110"/>
      <c r="C11" s="101"/>
      <c r="D11" s="211"/>
      <c r="E11" s="212"/>
      <c r="H11"/>
      <c r="I11"/>
    </row>
    <row r="12" spans="2:9" s="100" customFormat="1" x14ac:dyDescent="0.25">
      <c r="B12" s="110" t="s">
        <v>673</v>
      </c>
      <c r="C12" s="106" t="s">
        <v>1132</v>
      </c>
      <c r="D12" s="213"/>
      <c r="E12" s="214"/>
      <c r="H12"/>
      <c r="I12"/>
    </row>
    <row r="13" spans="2:9" s="100" customFormat="1" x14ac:dyDescent="0.25">
      <c r="B13" s="110" t="s">
        <v>674</v>
      </c>
      <c r="C13" s="105" t="s">
        <v>1133</v>
      </c>
      <c r="D13" s="207"/>
      <c r="E13" s="209">
        <f>197184.09-75412.14</f>
        <v>121771.95</v>
      </c>
      <c r="H13"/>
      <c r="I13"/>
    </row>
    <row r="14" spans="2:9" s="100" customFormat="1" x14ac:dyDescent="0.25">
      <c r="B14" s="110" t="s">
        <v>675</v>
      </c>
      <c r="C14" s="105" t="s">
        <v>1134</v>
      </c>
      <c r="D14" s="207"/>
      <c r="E14" s="215"/>
      <c r="H14"/>
      <c r="I14"/>
    </row>
    <row r="15" spans="2:9" s="100" customFormat="1" x14ac:dyDescent="0.25">
      <c r="B15" s="110" t="s">
        <v>676</v>
      </c>
      <c r="C15" s="108" t="s">
        <v>1135</v>
      </c>
      <c r="D15" s="210">
        <f>SUM(D13:D14)</f>
        <v>0</v>
      </c>
      <c r="E15" s="210">
        <f>SUM(E13:E14)</f>
        <v>121771.95</v>
      </c>
      <c r="H15"/>
      <c r="I15"/>
    </row>
    <row r="16" spans="2:9" s="100" customFormat="1" x14ac:dyDescent="0.25">
      <c r="B16" s="110" t="s">
        <v>678</v>
      </c>
      <c r="C16" s="102" t="s">
        <v>1136</v>
      </c>
      <c r="D16" s="216"/>
      <c r="E16" s="212"/>
      <c r="H16"/>
      <c r="I16"/>
    </row>
    <row r="17" spans="2:9" s="100" customFormat="1" x14ac:dyDescent="0.25">
      <c r="B17" s="110" t="s">
        <v>679</v>
      </c>
      <c r="C17" s="114" t="s">
        <v>1137</v>
      </c>
      <c r="D17" s="210">
        <f>D16+D15+D10</f>
        <v>0</v>
      </c>
      <c r="E17" s="210">
        <f>E16+E15+E10</f>
        <v>294768.54000000004</v>
      </c>
      <c r="H17"/>
      <c r="I17"/>
    </row>
    <row r="18" spans="2:9" s="100" customFormat="1" x14ac:dyDescent="0.25">
      <c r="B18" s="110"/>
      <c r="C18" s="102"/>
      <c r="D18" s="207"/>
      <c r="E18" s="209"/>
      <c r="H18"/>
      <c r="I18"/>
    </row>
    <row r="19" spans="2:9" s="100" customFormat="1" x14ac:dyDescent="0.25">
      <c r="B19" s="110"/>
      <c r="C19" s="112" t="s">
        <v>1138</v>
      </c>
      <c r="D19" s="213"/>
      <c r="E19" s="214"/>
      <c r="H19"/>
      <c r="I19"/>
    </row>
    <row r="20" spans="2:9" s="100" customFormat="1" x14ac:dyDescent="0.25">
      <c r="B20" s="110" t="s">
        <v>682</v>
      </c>
      <c r="C20" s="102" t="s">
        <v>1139</v>
      </c>
      <c r="D20" s="207"/>
      <c r="E20" s="209">
        <f>456315.5-4077.72-188855.91</f>
        <v>263381.87</v>
      </c>
      <c r="H20"/>
      <c r="I20"/>
    </row>
    <row r="21" spans="2:9" s="100" customFormat="1" x14ac:dyDescent="0.25">
      <c r="B21" s="110" t="s">
        <v>683</v>
      </c>
      <c r="C21" s="103" t="s">
        <v>1140</v>
      </c>
      <c r="D21" s="207"/>
      <c r="E21" s="215"/>
      <c r="H21"/>
      <c r="I21"/>
    </row>
    <row r="22" spans="2:9" s="100" customFormat="1" x14ac:dyDescent="0.25">
      <c r="B22" s="110" t="s">
        <v>684</v>
      </c>
      <c r="C22" s="104" t="s">
        <v>1141</v>
      </c>
      <c r="D22" s="207"/>
      <c r="E22" s="217">
        <v>700</v>
      </c>
      <c r="H22"/>
      <c r="I22"/>
    </row>
    <row r="23" spans="2:9" s="100" customFormat="1" x14ac:dyDescent="0.25">
      <c r="B23" s="110" t="s">
        <v>685</v>
      </c>
      <c r="C23" s="104" t="s">
        <v>1142</v>
      </c>
      <c r="D23" s="207"/>
      <c r="E23" s="215"/>
      <c r="H23"/>
      <c r="I23"/>
    </row>
    <row r="24" spans="2:9" x14ac:dyDescent="0.25">
      <c r="B24" s="110" t="s">
        <v>686</v>
      </c>
      <c r="C24" s="115" t="s">
        <v>1143</v>
      </c>
      <c r="D24" s="210">
        <f>SUM(D20:D23)</f>
        <v>0</v>
      </c>
      <c r="E24" s="210">
        <f>SUM(E20:E23)</f>
        <v>264081.87</v>
      </c>
    </row>
    <row r="25" spans="2:9" x14ac:dyDescent="0.25">
      <c r="B25" s="110"/>
      <c r="C25" s="104"/>
      <c r="D25" s="207"/>
      <c r="E25" s="208"/>
    </row>
    <row r="26" spans="2:9" s="100" customFormat="1" x14ac:dyDescent="0.25">
      <c r="B26" s="110" t="s">
        <v>688</v>
      </c>
      <c r="C26" s="19" t="s">
        <v>1144</v>
      </c>
      <c r="D26" s="218">
        <f>D17-D24</f>
        <v>0</v>
      </c>
      <c r="E26" s="218">
        <f>E17-E24</f>
        <v>30686.670000000042</v>
      </c>
      <c r="H26"/>
      <c r="I26" s="34"/>
    </row>
    <row r="27" spans="2:9" x14ac:dyDescent="0.25">
      <c r="B27" s="110"/>
      <c r="D27" s="219"/>
      <c r="E27" s="219"/>
    </row>
    <row r="28" spans="2:9" x14ac:dyDescent="0.25">
      <c r="B28" s="110" t="s">
        <v>690</v>
      </c>
      <c r="C28" t="s">
        <v>1145</v>
      </c>
      <c r="D28" s="220"/>
      <c r="E28" s="220">
        <v>2177706.5499999998</v>
      </c>
    </row>
    <row r="29" spans="2:9" x14ac:dyDescent="0.25">
      <c r="B29" s="110" t="s">
        <v>692</v>
      </c>
      <c r="C29" s="13" t="s">
        <v>225</v>
      </c>
      <c r="D29" s="219"/>
      <c r="E29" s="219"/>
    </row>
    <row r="30" spans="2:9" x14ac:dyDescent="0.25">
      <c r="B30" s="110" t="s">
        <v>694</v>
      </c>
      <c r="C30" s="19" t="s">
        <v>1146</v>
      </c>
      <c r="D30" s="145">
        <f>D26+D28+D29</f>
        <v>0</v>
      </c>
      <c r="E30" s="145">
        <f>E26+E28+E29</f>
        <v>2208393.2199999997</v>
      </c>
    </row>
    <row r="32" spans="2:9" x14ac:dyDescent="0.25">
      <c r="E32" s="26"/>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1115</v>
      </c>
      <c r="C2" s="85" t="s">
        <v>1116</v>
      </c>
    </row>
    <row r="3" spans="2:3" x14ac:dyDescent="0.25">
      <c r="B3" s="12" t="s">
        <v>98</v>
      </c>
      <c r="C3" t="str">
        <f>IFERROR(VLOOKUP(B3,'Stmt of Net Position'!$B$9:$C$106,2,0)," ")</f>
        <v>Cash and Cash Equivalents</v>
      </c>
    </row>
    <row r="4" spans="2:3" x14ac:dyDescent="0.25">
      <c r="B4" s="12" t="s">
        <v>101</v>
      </c>
      <c r="C4" t="str">
        <f>IFERROR(VLOOKUP(B4,'Stmt of Net Position'!$B$9:$C$106,2,0)," ")</f>
        <v>Net Assets for Pool Participants</v>
      </c>
    </row>
    <row r="5" spans="2:3" x14ac:dyDescent="0.25">
      <c r="B5" s="12" t="s">
        <v>102</v>
      </c>
      <c r="C5" t="str">
        <f>IFERROR(VLOOKUP(B5,'Stmt of Net Position'!$B$9:$C$106,2,0)," ")</f>
        <v>Investments</v>
      </c>
    </row>
    <row r="6" spans="2:3" x14ac:dyDescent="0.25">
      <c r="B6" s="12" t="s">
        <v>105</v>
      </c>
      <c r="C6" t="str">
        <f>IFERROR(VLOOKUP(B6,'Stmt of Net Position'!$B$9:$C$106,2,0)," ")</f>
        <v>Accounts Receivable (net of uncollectible allowance)</v>
      </c>
    </row>
    <row r="7" spans="2:3" x14ac:dyDescent="0.25">
      <c r="B7" s="12" t="s">
        <v>104</v>
      </c>
      <c r="C7" t="str">
        <f>IFERROR(VLOOKUP(B7,'Stmt of Net Position'!$B$9:$C$106,2,0)," ")</f>
        <v>Lease Receivables</v>
      </c>
    </row>
    <row r="8" spans="2:3" x14ac:dyDescent="0.25">
      <c r="B8" s="12" t="s">
        <v>103</v>
      </c>
      <c r="C8" t="str">
        <f>IFERROR(VLOOKUP(B8,'Stmt of Net Position'!$B$9:$C$106,2,0)," ")</f>
        <v>Interfund Receivables</v>
      </c>
    </row>
    <row r="9" spans="2:3" x14ac:dyDescent="0.25">
      <c r="B9" s="12" t="s">
        <v>106</v>
      </c>
      <c r="C9" t="str">
        <f>IFERROR(VLOOKUP(B9,'Stmt of Net Position'!$B$9:$C$106,2,0)," ")</f>
        <v>Other Receivables</v>
      </c>
    </row>
    <row r="10" spans="2:3" x14ac:dyDescent="0.25">
      <c r="B10" s="12" t="s">
        <v>107</v>
      </c>
      <c r="C10" t="str">
        <f>IFERROR(VLOOKUP(B10,'Stmt of Net Position'!$B$9:$C$106,2,0)," ")</f>
        <v>Member Assessments/Contributions</v>
      </c>
    </row>
    <row r="11" spans="2:3" x14ac:dyDescent="0.25">
      <c r="B11" s="12" t="s">
        <v>108</v>
      </c>
      <c r="C11" t="str">
        <f>IFERROR(VLOOKUP(B11,'Stmt of Net Position'!$B$9:$C$106,2,0)," ")</f>
        <v>Accrued Deductibles/Co-pays</v>
      </c>
    </row>
    <row r="12" spans="2:3" x14ac:dyDescent="0.25">
      <c r="B12" s="12" t="s">
        <v>109</v>
      </c>
      <c r="C12" t="str">
        <f>IFERROR(VLOOKUP(B12,'Stmt of Net Position'!$B$9:$C$106,2,0)," ")</f>
        <v>Excess/Reinsurance Recoverable</v>
      </c>
    </row>
    <row r="13" spans="2:3" x14ac:dyDescent="0.25">
      <c r="B13" s="12" t="s">
        <v>100</v>
      </c>
      <c r="C13" t="str">
        <f>IFERROR(VLOOKUP(B13,'Stmt of Net Position'!$B$9:$C$106,2,0)," ")</f>
        <v>Due from Other Governments</v>
      </c>
    </row>
    <row r="14" spans="2:3" x14ac:dyDescent="0.25">
      <c r="B14" s="12" t="s">
        <v>110</v>
      </c>
      <c r="C14" t="str">
        <f>IFERROR(VLOOKUP(B14,'Stmt of Net Position'!$B$9:$C$106,2,0)," ")</f>
        <v>Inventory</v>
      </c>
    </row>
    <row r="15" spans="2:3" x14ac:dyDescent="0.25">
      <c r="B15" s="12" t="s">
        <v>111</v>
      </c>
      <c r="C15" t="str">
        <f>IFERROR(VLOOKUP(B15,'Stmt of Net Position'!$B$9:$C$106,2,0)," ")</f>
        <v>Prepaids</v>
      </c>
    </row>
    <row r="16" spans="2:3" x14ac:dyDescent="0.25">
      <c r="B16" s="12" t="s">
        <v>112</v>
      </c>
      <c r="C16" t="str">
        <f>IFERROR(VLOOKUP(B16,'Stmt of Net Position'!$B$9:$C$106,2,0)," ")</f>
        <v>Restricted Assets</v>
      </c>
    </row>
    <row r="17" spans="2:3" x14ac:dyDescent="0.25">
      <c r="B17" s="12" t="s">
        <v>113</v>
      </c>
      <c r="C17" t="str">
        <f>IFERROR(VLOOKUP(B17,'Stmt of Net Position'!$B$9:$C$106,2,0)," ")</f>
        <v>Other Assets</v>
      </c>
    </row>
    <row r="18" spans="2:3" x14ac:dyDescent="0.25">
      <c r="B18" s="12" t="s">
        <v>153</v>
      </c>
      <c r="C18" t="str">
        <f>IFERROR(VLOOKUP(B18,'Stmt of Net Position'!$B$9:$C$106,2,0)," ")</f>
        <v xml:space="preserve">TOTAL CURRENT ASSETS </v>
      </c>
    </row>
    <row r="19" spans="2:3" x14ac:dyDescent="0.25">
      <c r="B19" s="12" t="s">
        <v>486</v>
      </c>
      <c r="C19" t="str">
        <f>IFERROR(VLOOKUP(B19,'Stmt of Net Position'!$B$9:$C$106,2,0)," ")</f>
        <v xml:space="preserve"> </v>
      </c>
    </row>
    <row r="20" spans="2:3" x14ac:dyDescent="0.25">
      <c r="B20" s="12" t="s">
        <v>487</v>
      </c>
      <c r="C20" t="str">
        <f>IFERROR(VLOOKUP(B20,'Stmt of Net Position'!$B$9:$C$106,2,0)," ")</f>
        <v xml:space="preserve"> </v>
      </c>
    </row>
    <row r="21" spans="2:3" x14ac:dyDescent="0.25">
      <c r="B21" s="12" t="s">
        <v>154</v>
      </c>
      <c r="C21" t="str">
        <f>IFERROR(VLOOKUP(B21,'Stmt of Net Position'!$B$9:$C$106,2,0)," ")</f>
        <v xml:space="preserve"> </v>
      </c>
    </row>
    <row r="22" spans="2:3" x14ac:dyDescent="0.25">
      <c r="B22" s="12" t="s">
        <v>128</v>
      </c>
      <c r="C22" t="str">
        <f>IFERROR(VLOOKUP(B22,'Stmt of Net Position'!$B$9:$C$106,2,0)," ")</f>
        <v>Investments_</v>
      </c>
    </row>
    <row r="23" spans="2:3" x14ac:dyDescent="0.25">
      <c r="B23" s="12" t="s">
        <v>114</v>
      </c>
      <c r="C23" t="str">
        <f>IFERROR(VLOOKUP(B23,'Stmt of Net Position'!$B$9:$C$106,2,0)," ")</f>
        <v>Land</v>
      </c>
    </row>
    <row r="24" spans="2:3" x14ac:dyDescent="0.25">
      <c r="B24" s="12" t="s">
        <v>115</v>
      </c>
      <c r="C24" t="str">
        <f>IFERROR(VLOOKUP(B24,'Stmt of Net Position'!$B$9:$C$106,2,0)," ")</f>
        <v>Construction in Progress</v>
      </c>
    </row>
    <row r="25" spans="2:3" x14ac:dyDescent="0.25">
      <c r="B25" s="12" t="s">
        <v>116</v>
      </c>
      <c r="C25" t="str">
        <f>IFERROR(VLOOKUP(B25,'Stmt of Net Position'!$B$9:$C$106,2,0)," ")</f>
        <v>Land Improvements</v>
      </c>
    </row>
    <row r="26" spans="2:3" x14ac:dyDescent="0.25">
      <c r="B26" s="12" t="s">
        <v>117</v>
      </c>
      <c r="C26" t="str">
        <f>IFERROR(VLOOKUP(B26,'Stmt of Net Position'!$B$9:$C$106,2,0)," ")</f>
        <v>Building</v>
      </c>
    </row>
    <row r="27" spans="2:3" x14ac:dyDescent="0.25">
      <c r="B27" s="12" t="s">
        <v>118</v>
      </c>
      <c r="C27" t="str">
        <f>IFERROR(VLOOKUP(B27,'Stmt of Net Position'!$B$9:$C$106,2,0)," ")</f>
        <v>Equipment</v>
      </c>
    </row>
    <row r="28" spans="2:3" x14ac:dyDescent="0.25">
      <c r="B28" s="12" t="s">
        <v>119</v>
      </c>
      <c r="C28" t="str">
        <f>IFERROR(VLOOKUP(B28,'Stmt of Net Position'!$B$9:$C$106,2,0)," ")</f>
        <v>Leased Assets and L/H Improvements</v>
      </c>
    </row>
    <row r="29" spans="2:3" x14ac:dyDescent="0.25">
      <c r="B29" s="12" t="s">
        <v>120</v>
      </c>
      <c r="C29" t="str">
        <f>IFERROR(VLOOKUP(B29,'Stmt of Net Position'!$B$9:$C$106,2,0)," ")</f>
        <v>Less: Accumulated Depreciation</v>
      </c>
    </row>
    <row r="30" spans="2:3" x14ac:dyDescent="0.25">
      <c r="B30" s="12" t="s">
        <v>121</v>
      </c>
      <c r="C30" t="str">
        <f>IFERROR(VLOOKUP(B30,'Stmt of Net Position'!$B$9:$C$106,2,0)," ")</f>
        <v>NET CAPITAL ASSETS</v>
      </c>
    </row>
    <row r="31" spans="2:3" x14ac:dyDescent="0.25">
      <c r="B31" s="12" t="s">
        <v>488</v>
      </c>
      <c r="C31" t="str">
        <f>IFERROR(VLOOKUP(B31,'Stmt of Net Position'!$B$9:$C$106,2,0)," ")</f>
        <v xml:space="preserve"> </v>
      </c>
    </row>
    <row r="32" spans="2:3" x14ac:dyDescent="0.25">
      <c r="B32" s="12" t="s">
        <v>129</v>
      </c>
      <c r="C32" t="str">
        <f>IFERROR(VLOOKUP(B32,'Stmt of Net Position'!$B$9:$C$106,2,0)," ")</f>
        <v>Net Cash/Investments Held for Compensated Absences</v>
      </c>
    </row>
    <row r="33" spans="2:3" x14ac:dyDescent="0.25">
      <c r="B33" s="12" t="s">
        <v>122</v>
      </c>
      <c r="C33" t="str">
        <f>IFERROR(VLOOKUP(B33,'Stmt of Net Position'!$B$9:$C$106,2,0)," ")</f>
        <v>Net Cash/Investments Held for Unemployment</v>
      </c>
    </row>
    <row r="34" spans="2:3" x14ac:dyDescent="0.25">
      <c r="B34" s="12" t="s">
        <v>123</v>
      </c>
      <c r="C34" t="str">
        <f>IFERROR(VLOOKUP(B34,'Stmt of Net Position'!$B$9:$C$106,2,0)," ")</f>
        <v>Investment in Joint Venture</v>
      </c>
    </row>
    <row r="35" spans="2:3" x14ac:dyDescent="0.25">
      <c r="B35" s="12" t="s">
        <v>124</v>
      </c>
      <c r="C35" t="str">
        <f>IFERROR(VLOOKUP(B35,'Stmt of Net Position'!$B$9:$C$106,2,0)," ")</f>
        <v>Contracts Receivable</v>
      </c>
    </row>
    <row r="36" spans="2:3" x14ac:dyDescent="0.25">
      <c r="B36" s="12" t="s">
        <v>125</v>
      </c>
      <c r="C36" t="str">
        <f>IFERROR(VLOOKUP(B36,'Stmt of Net Position'!$B$9:$C$106,2,0)," ")</f>
        <v>Net Pension Asset</v>
      </c>
    </row>
    <row r="37" spans="2:3" x14ac:dyDescent="0.25">
      <c r="B37" s="12" t="s">
        <v>126</v>
      </c>
      <c r="C37" t="str">
        <f>IFERROR(VLOOKUP(B37,'Stmt of Net Position'!$B$9:$C$106,2,0)," ")</f>
        <v>Other Assets_</v>
      </c>
    </row>
    <row r="38" spans="2:3" x14ac:dyDescent="0.25">
      <c r="B38" s="12" t="s">
        <v>127</v>
      </c>
      <c r="C38" t="str">
        <f>IFERROR(VLOOKUP(B38,'Stmt of Net Position'!$B$9:$C$106,2,0)," ")</f>
        <v xml:space="preserve">TOTAL NONCURRENT ASSETS </v>
      </c>
    </row>
    <row r="39" spans="2:3" x14ac:dyDescent="0.25">
      <c r="B39" s="12" t="s">
        <v>489</v>
      </c>
      <c r="C39" t="str">
        <f>IFERROR(VLOOKUP(B39,'Stmt of Net Position'!$B$9:$C$106,2,0)," ")</f>
        <v xml:space="preserve"> </v>
      </c>
    </row>
    <row r="40" spans="2:3" x14ac:dyDescent="0.25">
      <c r="B40" s="12" t="s">
        <v>155</v>
      </c>
      <c r="C40" t="str">
        <f>IFERROR(VLOOKUP(B40,'Stmt of Net Position'!$B$9:$C$106,2,0)," ")</f>
        <v>TOTAL ASSETS</v>
      </c>
    </row>
    <row r="41" spans="2:3" x14ac:dyDescent="0.25">
      <c r="B41" s="12" t="s">
        <v>490</v>
      </c>
      <c r="C41" t="str">
        <f>IFERROR(VLOOKUP(B41,'Stmt of Net Position'!$B$9:$C$106,2,0)," ")</f>
        <v xml:space="preserve"> </v>
      </c>
    </row>
    <row r="42" spans="2:3" x14ac:dyDescent="0.25">
      <c r="B42" s="12" t="s">
        <v>491</v>
      </c>
      <c r="C42" t="str">
        <f>IFERROR(VLOOKUP(B42,'Stmt of Net Position'!$B$9:$C$106,2,0)," ")</f>
        <v xml:space="preserve"> </v>
      </c>
    </row>
    <row r="43" spans="2:3" x14ac:dyDescent="0.25">
      <c r="B43" s="12" t="s">
        <v>99</v>
      </c>
      <c r="C43" t="str">
        <f>IFERROR(VLOOKUP(B43,'Stmt of Net Position'!$B$9:$C$106,2,0)," ")</f>
        <v>Deferred Loss on Refunding</v>
      </c>
    </row>
    <row r="44" spans="2:3" x14ac:dyDescent="0.25">
      <c r="B44" s="12" t="s">
        <v>156</v>
      </c>
      <c r="C44" t="str">
        <f>IFERROR(VLOOKUP(B44,'Stmt of Net Position'!$B$9:$C$106,2,0)," ")</f>
        <v>Deferred OutFlows Related to Pensions</v>
      </c>
    </row>
    <row r="45" spans="2:3" x14ac:dyDescent="0.25">
      <c r="B45" s="12" t="s">
        <v>157</v>
      </c>
      <c r="C45" t="str">
        <f>IFERROR(VLOOKUP(B45,'Stmt of Net Position'!$B$9:$C$106,2,0)," ")</f>
        <v>Deferred OutFlows Related to OPEB</v>
      </c>
    </row>
    <row r="46" spans="2:3" x14ac:dyDescent="0.25">
      <c r="B46" s="12" t="s">
        <v>158</v>
      </c>
      <c r="C46" t="str">
        <f>IFERROR(VLOOKUP(B46,'Stmt of Net Position'!$B$9:$C$106,2,0)," ")</f>
        <v>TOTAL DEFERRED OUTFLOWS OF RESOURCES</v>
      </c>
    </row>
    <row r="47" spans="2:3" x14ac:dyDescent="0.25">
      <c r="B47" s="12" t="s">
        <v>492</v>
      </c>
      <c r="C47" t="str">
        <f>IFERROR(VLOOKUP(B47,'Stmt of Net Position'!$B$9:$C$106,2,0)," ")</f>
        <v xml:space="preserve"> </v>
      </c>
    </row>
    <row r="48" spans="2:3" x14ac:dyDescent="0.25">
      <c r="B48" s="12" t="s">
        <v>493</v>
      </c>
      <c r="C48" t="str">
        <f>IFERROR(VLOOKUP(B48,'Stmt of Net Position'!$B$9:$C$106,2,0)," ")</f>
        <v xml:space="preserve"> </v>
      </c>
    </row>
    <row r="49" spans="2:3" x14ac:dyDescent="0.25">
      <c r="B49" s="12" t="s">
        <v>494</v>
      </c>
      <c r="C49" t="str">
        <f>IFERROR(VLOOKUP(B49,'Stmt of Net Position'!$B$9:$C$106,2,0)," ")</f>
        <v xml:space="preserve"> </v>
      </c>
    </row>
    <row r="50" spans="2:3" x14ac:dyDescent="0.25">
      <c r="B50" s="12" t="s">
        <v>159</v>
      </c>
      <c r="C50" t="str">
        <f>IFERROR(VLOOKUP(B50,'Stmt of Net Position'!$B$9:$C$106,2,0)," ")</f>
        <v>Accounts Payable</v>
      </c>
    </row>
    <row r="51" spans="2:3" x14ac:dyDescent="0.25">
      <c r="B51" s="12" t="s">
        <v>160</v>
      </c>
      <c r="C51" t="str">
        <f>IFERROR(VLOOKUP(B51,'Stmt of Net Position'!$B$9:$C$106,2,0)," ")</f>
        <v>Amount Due to Pool Participants</v>
      </c>
    </row>
    <row r="52" spans="2:3" x14ac:dyDescent="0.25">
      <c r="B52" s="12" t="s">
        <v>161</v>
      </c>
      <c r="C52" t="str">
        <f>IFERROR(VLOOKUP(B52,'Stmt of Net Position'!$B$9:$C$106,2,0)," ")</f>
        <v>Notes Payable</v>
      </c>
    </row>
    <row r="53" spans="2:3" x14ac:dyDescent="0.25">
      <c r="B53" s="12" t="s">
        <v>130</v>
      </c>
      <c r="C53" t="str">
        <f>IFERROR(VLOOKUP(B53,'Stmt of Net Position'!$B$9:$C$106,2,0)," ")</f>
        <v>Accrued Interest Payable</v>
      </c>
    </row>
    <row r="54" spans="2:3" x14ac:dyDescent="0.25">
      <c r="B54" s="12" t="s">
        <v>131</v>
      </c>
      <c r="C54" t="str">
        <f>IFERROR(VLOOKUP(B54,'Stmt of Net Position'!$B$9:$C$106,2,0)," ")</f>
        <v>Accrued Salaries</v>
      </c>
    </row>
    <row r="55" spans="2:3" x14ac:dyDescent="0.25">
      <c r="B55" s="12" t="s">
        <v>132</v>
      </c>
      <c r="C55" t="str">
        <f>IFERROR(VLOOKUP(B55,'Stmt of Net Position'!$B$9:$C$106,2,0)," ")</f>
        <v>Payroll Deductions &amp; Taxes Payable</v>
      </c>
    </row>
    <row r="56" spans="2:3" x14ac:dyDescent="0.25">
      <c r="B56" s="12" t="s">
        <v>162</v>
      </c>
      <c r="C56" t="str">
        <f>IFERROR(VLOOKUP(B56,'Stmt of Net Position'!$B$9:$C$106,2,0)," ")</f>
        <v>Public Employees' Retirement System</v>
      </c>
    </row>
    <row r="57" spans="2:3" x14ac:dyDescent="0.25">
      <c r="B57" s="12" t="s">
        <v>163</v>
      </c>
      <c r="C57" t="str">
        <f>IFERROR(VLOOKUP(B57,'Stmt of Net Position'!$B$9:$C$106,2,0)," ")</f>
        <v>Deferred Compensation</v>
      </c>
    </row>
    <row r="58" spans="2:3" x14ac:dyDescent="0.25">
      <c r="B58" s="12" t="s">
        <v>164</v>
      </c>
      <c r="C58" t="str">
        <f>IFERROR(VLOOKUP(B58,'Stmt of Net Position'!$B$9:$C$106,2,0)," ")</f>
        <v>Compensated Absences</v>
      </c>
    </row>
    <row r="59" spans="2:3" x14ac:dyDescent="0.25">
      <c r="B59" s="12" t="s">
        <v>165</v>
      </c>
      <c r="C59" t="str">
        <f>IFERROR(VLOOKUP(B59,'Stmt of Net Position'!$B$9:$C$106,2,0)," ")</f>
        <v>Interfund Payable</v>
      </c>
    </row>
    <row r="60" spans="2:3" x14ac:dyDescent="0.25">
      <c r="B60" s="12" t="s">
        <v>166</v>
      </c>
      <c r="C60" t="str">
        <f>IFERROR(VLOOKUP(B60,'Stmt of Net Position'!$B$9:$C$106,2,0)," ")</f>
        <v>Total OPEB Liability</v>
      </c>
    </row>
    <row r="61" spans="2:3" x14ac:dyDescent="0.25">
      <c r="B61" s="12" t="s">
        <v>167</v>
      </c>
      <c r="C61" t="str">
        <f>IFERROR(VLOOKUP(B61,'Stmt of Net Position'!$B$9:$C$106,2,0)," ")</f>
        <v>Bonds Payable</v>
      </c>
    </row>
    <row r="62" spans="2:3" x14ac:dyDescent="0.25">
      <c r="B62" s="12" t="s">
        <v>168</v>
      </c>
      <c r="C62" t="str">
        <f>IFERROR(VLOOKUP(B62,'Stmt of Net Position'!$B$9:$C$106,2,0)," ")</f>
        <v>Leases Payable</v>
      </c>
    </row>
    <row r="63" spans="2:3" x14ac:dyDescent="0.25">
      <c r="B63" s="12" t="s">
        <v>133</v>
      </c>
      <c r="C63" t="str">
        <f>IFERROR(VLOOKUP(B63,'Stmt of Net Position'!$B$9:$C$106,2,0)," ")</f>
        <v>Claim Reserves</v>
      </c>
    </row>
    <row r="64" spans="2:3" x14ac:dyDescent="0.25">
      <c r="B64" s="12" t="s">
        <v>134</v>
      </c>
      <c r="C64" t="str">
        <f>IFERROR(VLOOKUP(B64,'Stmt of Net Position'!$B$9:$C$106,2,0)," ")</f>
        <v>IBNR</v>
      </c>
    </row>
    <row r="65" spans="2:3" x14ac:dyDescent="0.25">
      <c r="B65" s="12" t="s">
        <v>135</v>
      </c>
      <c r="C65" t="str">
        <f>IFERROR(VLOOKUP(B65,'Stmt of Net Position'!$B$9:$C$106,2,0)," ")</f>
        <v>Open Claims</v>
      </c>
    </row>
    <row r="66" spans="2:3" x14ac:dyDescent="0.25">
      <c r="B66" s="12" t="s">
        <v>136</v>
      </c>
      <c r="C66" t="str">
        <f>IFERROR(VLOOKUP(B66,'Stmt of Net Position'!$B$9:$C$106,2,0)," ")</f>
        <v>Unallocated Loss Adjustment Expenses</v>
      </c>
    </row>
    <row r="67" spans="2:3" x14ac:dyDescent="0.25">
      <c r="B67" s="12" t="s">
        <v>137</v>
      </c>
      <c r="C67" t="str">
        <f>IFERROR(VLOOKUP(B67,'Stmt of Net Position'!$B$9:$C$106,2,0)," ")</f>
        <v>Future L&amp;I Assessments</v>
      </c>
    </row>
    <row r="68" spans="2:3" x14ac:dyDescent="0.25">
      <c r="B68" s="12" t="s">
        <v>138</v>
      </c>
      <c r="C68" t="str">
        <f>IFERROR(VLOOKUP(B68,'Stmt of Net Position'!$B$9:$C$106,2,0)," ")</f>
        <v>Deposits</v>
      </c>
    </row>
    <row r="69" spans="2:3" x14ac:dyDescent="0.25">
      <c r="B69" s="12" t="s">
        <v>139</v>
      </c>
      <c r="C69" t="str">
        <f>IFERROR(VLOOKUP(B69,'Stmt of Net Position'!$B$9:$C$106,2,0)," ")</f>
        <v>Unearned Revenue</v>
      </c>
    </row>
    <row r="70" spans="2:3" x14ac:dyDescent="0.25">
      <c r="B70" s="12" t="s">
        <v>140</v>
      </c>
      <c r="C70" t="str">
        <f>IFERROR(VLOOKUP(B70,'Stmt of Net Position'!$B$9:$C$106,2,0)," ")</f>
        <v>Unearned Member Assessments/Contributions</v>
      </c>
    </row>
    <row r="71" spans="2:3" x14ac:dyDescent="0.25">
      <c r="B71" s="12" t="s">
        <v>141</v>
      </c>
      <c r="C71" t="str">
        <f>IFERROR(VLOOKUP(B71,'Stmt of Net Position'!$B$9:$C$106,2,0)," ")</f>
        <v>Other Liabilities and Credits</v>
      </c>
    </row>
    <row r="72" spans="2:3" x14ac:dyDescent="0.25">
      <c r="B72" s="12" t="s">
        <v>142</v>
      </c>
      <c r="C72" t="str">
        <f>IFERROR(VLOOKUP(B72,'Stmt of Net Position'!$B$9:$C$106,2,0)," ")</f>
        <v>TOTAL CURRENT LIABILITIES</v>
      </c>
    </row>
    <row r="73" spans="2:3" x14ac:dyDescent="0.25">
      <c r="B73" s="12" t="s">
        <v>495</v>
      </c>
      <c r="C73" t="str">
        <f>IFERROR(VLOOKUP(B73,'Stmt of Net Position'!$B$9:$C$106,2,0)," ")</f>
        <v xml:space="preserve"> </v>
      </c>
    </row>
    <row r="74" spans="2:3" x14ac:dyDescent="0.25">
      <c r="B74" s="12" t="s">
        <v>496</v>
      </c>
      <c r="C74" t="str">
        <f>IFERROR(VLOOKUP(B74,'Stmt of Net Position'!$B$9:$C$106,2,0)," ")</f>
        <v xml:space="preserve"> </v>
      </c>
    </row>
    <row r="75" spans="2:3" x14ac:dyDescent="0.25">
      <c r="B75" s="12" t="s">
        <v>143</v>
      </c>
      <c r="C75" t="str">
        <f>IFERROR(VLOOKUP(B75,'Stmt of Net Position'!$B$9:$C$106,2,0)," ")</f>
        <v>Compensated Absences_</v>
      </c>
    </row>
    <row r="76" spans="2:3" x14ac:dyDescent="0.25">
      <c r="B76" s="12" t="s">
        <v>144</v>
      </c>
      <c r="C76" t="str">
        <f>IFERROR(VLOOKUP(B76,'Stmt of Net Position'!$B$9:$C$106,2,0)," ")</f>
        <v>Unemployment_</v>
      </c>
    </row>
    <row r="77" spans="2:3" x14ac:dyDescent="0.25">
      <c r="B77" s="12" t="s">
        <v>145</v>
      </c>
      <c r="C77" t="str">
        <f>IFERROR(VLOOKUP(B77,'Stmt of Net Position'!$B$9:$C$106,2,0)," ")</f>
        <v>Notes Payable_</v>
      </c>
    </row>
    <row r="78" spans="2:3" x14ac:dyDescent="0.25">
      <c r="B78" s="12" t="s">
        <v>146</v>
      </c>
      <c r="C78" t="str">
        <f>IFERROR(VLOOKUP(B78,'Stmt of Net Position'!$B$9:$C$106,2,0)," ")</f>
        <v>Claim Reserves_</v>
      </c>
    </row>
    <row r="79" spans="2:3" x14ac:dyDescent="0.25">
      <c r="B79" s="12" t="s">
        <v>147</v>
      </c>
      <c r="C79" t="str">
        <f>IFERROR(VLOOKUP(B79,'Stmt of Net Position'!$B$9:$C$106,2,0)," ")</f>
        <v>IBNR_</v>
      </c>
    </row>
    <row r="80" spans="2:3" x14ac:dyDescent="0.25">
      <c r="B80" s="12" t="s">
        <v>148</v>
      </c>
      <c r="C80" t="str">
        <f>IFERROR(VLOOKUP(B80,'Stmt of Net Position'!$B$9:$C$106,2,0)," ")</f>
        <v>Open Claims_</v>
      </c>
    </row>
    <row r="81" spans="2:3" x14ac:dyDescent="0.25">
      <c r="B81" s="12" t="s">
        <v>149</v>
      </c>
      <c r="C81" t="str">
        <f>IFERROR(VLOOKUP(B81,'Stmt of Net Position'!$B$9:$C$106,2,0)," ")</f>
        <v>Unallocated Loss Adjustment Expenses_</v>
      </c>
    </row>
    <row r="82" spans="2:3" x14ac:dyDescent="0.25">
      <c r="B82" s="12" t="s">
        <v>150</v>
      </c>
      <c r="C82" t="str">
        <f>IFERROR(VLOOKUP(B82,'Stmt of Net Position'!$B$9:$C$106,2,0)," ")</f>
        <v>Future L&amp;I Assessments_</v>
      </c>
    </row>
    <row r="83" spans="2:3" x14ac:dyDescent="0.25">
      <c r="B83" s="12" t="s">
        <v>151</v>
      </c>
      <c r="C83" t="str">
        <f>IFERROR(VLOOKUP(B83,'Stmt of Net Position'!$B$9:$C$106,2,0)," ")</f>
        <v>Net Pension Liability</v>
      </c>
    </row>
    <row r="84" spans="2:3" x14ac:dyDescent="0.25">
      <c r="B84" s="12" t="s">
        <v>152</v>
      </c>
      <c r="C84" t="str">
        <f>IFERROR(VLOOKUP(B84,'Stmt of Net Position'!$B$9:$C$106,2,0)," ")</f>
        <v>OPEB Liability_</v>
      </c>
    </row>
    <row r="85" spans="2:3" x14ac:dyDescent="0.25">
      <c r="B85" s="12" t="s">
        <v>169</v>
      </c>
      <c r="C85" t="str">
        <f>IFERROR(VLOOKUP(B85,'Stmt of Net Position'!$B$9:$C$106,2,0)," ")</f>
        <v>Bonds Payable_</v>
      </c>
    </row>
    <row r="86" spans="2:3" x14ac:dyDescent="0.25">
      <c r="B86" s="12" t="s">
        <v>170</v>
      </c>
      <c r="C86" t="str">
        <f>IFERROR(VLOOKUP(B86,'Stmt of Net Position'!$B$9:$C$106,2,0)," ")</f>
        <v>Leases Payable_</v>
      </c>
    </row>
    <row r="87" spans="2:3" x14ac:dyDescent="0.25">
      <c r="B87" s="12" t="s">
        <v>171</v>
      </c>
      <c r="C87" t="str">
        <f>IFERROR(VLOOKUP(B87,'Stmt of Net Position'!$B$9:$C$106,2,0)," ")</f>
        <v>Other Liabilities and Credits_</v>
      </c>
    </row>
    <row r="88" spans="2:3" x14ac:dyDescent="0.25">
      <c r="B88" s="12" t="s">
        <v>172</v>
      </c>
      <c r="C88" t="str">
        <f>IFERROR(VLOOKUP(B88,'Stmt of Net Position'!$B$9:$C$106,2,0)," ")</f>
        <v>TOTAL NONCURRENT LIABILITIES</v>
      </c>
    </row>
    <row r="89" spans="2:3" x14ac:dyDescent="0.25">
      <c r="B89" s="12" t="s">
        <v>497</v>
      </c>
      <c r="C89" t="str">
        <f>IFERROR(VLOOKUP(B89,'Stmt of Net Position'!$B$9:$C$106,2,0)," ")</f>
        <v xml:space="preserve"> </v>
      </c>
    </row>
    <row r="90" spans="2:3" x14ac:dyDescent="0.25">
      <c r="B90" s="12" t="s">
        <v>173</v>
      </c>
      <c r="C90" t="str">
        <f>IFERROR(VLOOKUP(B90,'Stmt of Net Position'!$B$9:$C$106,2,0)," ")</f>
        <v>TOTAL LIABILITIES</v>
      </c>
    </row>
    <row r="91" spans="2:3" x14ac:dyDescent="0.25">
      <c r="B91" s="12" t="s">
        <v>498</v>
      </c>
      <c r="C91" t="str">
        <f>IFERROR(VLOOKUP(B91,'Stmt of Net Position'!$B$9:$C$106,2,0)," ")</f>
        <v xml:space="preserve"> </v>
      </c>
    </row>
    <row r="92" spans="2:3" x14ac:dyDescent="0.25">
      <c r="B92" s="12" t="s">
        <v>499</v>
      </c>
      <c r="C92" t="str">
        <f>IFERROR(VLOOKUP(B92,'Stmt of Net Position'!$B$9:$C$106,2,0)," ")</f>
        <v>Deferred Gain on Refunding</v>
      </c>
    </row>
    <row r="93" spans="2:3" x14ac:dyDescent="0.25">
      <c r="B93" s="12" t="s">
        <v>174</v>
      </c>
      <c r="C93" t="str">
        <f>IFERROR(VLOOKUP(B93,'Stmt of Net Position'!$B$9:$C$106,2,0)," ")</f>
        <v>Deferred InFlows Related to Pensions</v>
      </c>
    </row>
    <row r="94" spans="2:3" x14ac:dyDescent="0.25">
      <c r="B94" s="12" t="s">
        <v>175</v>
      </c>
      <c r="C94" t="str">
        <f>IFERROR(VLOOKUP(B94,'Stmt of Net Position'!$B$9:$C$106,2,0)," ")</f>
        <v>Deferred InFlows Related to OPEB</v>
      </c>
    </row>
    <row r="95" spans="2:3" x14ac:dyDescent="0.25">
      <c r="B95" s="12" t="s">
        <v>176</v>
      </c>
      <c r="C95" t="str">
        <f>IFERROR(VLOOKUP(B95,'Stmt of Net Position'!$B$9:$C$106,2,0)," ")</f>
        <v>TOTAL DEFERRED INFLOWS OF RESOURCES</v>
      </c>
    </row>
    <row r="96" spans="2:3" x14ac:dyDescent="0.25">
      <c r="B96" s="12" t="s">
        <v>177</v>
      </c>
      <c r="C96" t="str">
        <f>IFERROR(VLOOKUP(B96,'Stmt of Net Position'!$B$9:$C$106,2,0)," ")</f>
        <v xml:space="preserve"> </v>
      </c>
    </row>
    <row r="97" spans="2:3" x14ac:dyDescent="0.25">
      <c r="B97" s="12" t="s">
        <v>500</v>
      </c>
      <c r="C97" t="str">
        <f>IFERROR(VLOOKUP(B97,'Stmt of Net Position'!$B$9:$C$106,2,0)," ")</f>
        <v>Net Investment in Capital Assets</v>
      </c>
    </row>
    <row r="98" spans="2:3" x14ac:dyDescent="0.25">
      <c r="B98" s="12" t="s">
        <v>501</v>
      </c>
      <c r="C98" t="str">
        <f>IFERROR(VLOOKUP(B98,'Stmt of Net Position'!$B$9:$C$106,2,0)," ")</f>
        <v>Restricted</v>
      </c>
    </row>
    <row r="99" spans="2:3" x14ac:dyDescent="0.25">
      <c r="B99" s="12" t="s">
        <v>178</v>
      </c>
      <c r="C99" t="str">
        <f>IFERROR(VLOOKUP(B99,'Stmt of Net Position'!$B$9:$C$106,2,0)," ")</f>
        <v>Unrestricted</v>
      </c>
    </row>
    <row r="100" spans="2:3" x14ac:dyDescent="0.25">
      <c r="B100" s="12" t="s">
        <v>179</v>
      </c>
      <c r="C100" t="str">
        <f>IFERROR(VLOOKUP(B100,'Stmt of Net Position'!$B$9:$C$106,2,0)," ")</f>
        <v>TOTAL NET POSITION</v>
      </c>
    </row>
    <row r="101" spans="2:3" x14ac:dyDescent="0.25">
      <c r="B101" s="12" t="s">
        <v>180</v>
      </c>
      <c r="C101" t="str">
        <f>IFERROR(VLOOKUP(B101,'Stmt of Net Position'!$B$9:$C$106,2,0)," ")</f>
        <v xml:space="preserve"> </v>
      </c>
    </row>
    <row r="102" spans="2:3" x14ac:dyDescent="0.25">
      <c r="B102" s="84" t="s">
        <v>181</v>
      </c>
      <c r="C102" s="85" t="s">
        <v>1117</v>
      </c>
    </row>
    <row r="103" spans="2:3" x14ac:dyDescent="0.25">
      <c r="B103" s="12" t="s">
        <v>227</v>
      </c>
      <c r="C103" t="str">
        <f>IFERROR(VLOOKUP(B103,'Stmt of Rev Exp Chg in Net Pos'!$B$9:$C$58,2,0)," ")</f>
        <v>Local Sources</v>
      </c>
    </row>
    <row r="104" spans="2:3" x14ac:dyDescent="0.25">
      <c r="B104" s="12" t="s">
        <v>228</v>
      </c>
      <c r="C104" t="str">
        <f>IFERROR(VLOOKUP(B104,'Stmt of Rev Exp Chg in Net Pos'!$B$9:$C$58,2,0)," ")</f>
        <v>State Sources</v>
      </c>
    </row>
    <row r="105" spans="2:3" x14ac:dyDescent="0.25">
      <c r="B105" s="12" t="s">
        <v>229</v>
      </c>
      <c r="C105" t="str">
        <f>IFERROR(VLOOKUP(B105,'Stmt of Rev Exp Chg in Net Pos'!$B$9:$C$58,2,0)," ")</f>
        <v>Allotment</v>
      </c>
    </row>
    <row r="106" spans="2:3" x14ac:dyDescent="0.25">
      <c r="B106" s="12" t="s">
        <v>230</v>
      </c>
      <c r="C106" t="str">
        <f>IFERROR(VLOOKUP(B106,'Stmt of Rev Exp Chg in Net Pos'!$B$9:$C$58,2,0)," ")</f>
        <v>Federal Sources</v>
      </c>
    </row>
    <row r="107" spans="2:3" x14ac:dyDescent="0.25">
      <c r="B107" s="12" t="s">
        <v>231</v>
      </c>
      <c r="C107" t="str">
        <f>IFERROR(VLOOKUP(B107,'Stmt of Rev Exp Chg in Net Pos'!$B$9:$C$58,2,0)," ")</f>
        <v>Cooperative Programs</v>
      </c>
    </row>
    <row r="108" spans="2:3" x14ac:dyDescent="0.25">
      <c r="B108" s="12" t="s">
        <v>232</v>
      </c>
      <c r="C108" t="str">
        <f>IFERROR(VLOOKUP(B108,'Stmt of Rev Exp Chg in Net Pos'!$B$9:$C$58,2,0)," ")</f>
        <v>Other Programs</v>
      </c>
    </row>
    <row r="109" spans="2:3" x14ac:dyDescent="0.25">
      <c r="B109" s="12" t="s">
        <v>233</v>
      </c>
      <c r="C109" t="str">
        <f>IFERROR(VLOOKUP(B109,'Stmt of Rev Exp Chg in Net Pos'!$B$9:$C$58,2,0)," ")</f>
        <v>Member Assessments/Contributions</v>
      </c>
    </row>
    <row r="110" spans="2:3" x14ac:dyDescent="0.25">
      <c r="B110" s="12" t="s">
        <v>234</v>
      </c>
      <c r="C110" t="str">
        <f>IFERROR(VLOOKUP(B110,'Stmt of Rev Exp Chg in Net Pos'!$B$9:$C$58,2,0)," ")</f>
        <v>Supplemental Member Assessments</v>
      </c>
    </row>
    <row r="111" spans="2:3" x14ac:dyDescent="0.25">
      <c r="B111" s="12" t="s">
        <v>235</v>
      </c>
      <c r="C111" t="str">
        <f>IFERROR(VLOOKUP(B111,'Stmt of Rev Exp Chg in Net Pos'!$B$9:$C$58,2,0)," ")</f>
        <v>Other Operating Revenue</v>
      </c>
    </row>
    <row r="112" spans="2:3" x14ac:dyDescent="0.25">
      <c r="B112" s="12" t="s">
        <v>236</v>
      </c>
      <c r="C112" t="str">
        <f>IFERROR(VLOOKUP(B112,'Stmt of Rev Exp Chg in Net Pos'!$B$9:$C$58,2,0)," ")</f>
        <v>TOTAL OPERATING REVENUE</v>
      </c>
    </row>
    <row r="113" spans="2:3" x14ac:dyDescent="0.25">
      <c r="B113" s="12" t="s">
        <v>237</v>
      </c>
      <c r="C113" t="str">
        <f>IFERROR(VLOOKUP(B113,'Stmt of Rev Exp Chg in Net Pos'!$B$9:$C$58,2,0)," ")</f>
        <v xml:space="preserve"> </v>
      </c>
    </row>
    <row r="114" spans="2:3" x14ac:dyDescent="0.25">
      <c r="B114" s="12" t="s">
        <v>238</v>
      </c>
      <c r="C114" t="str">
        <f>IFERROR(VLOOKUP(B114,'Stmt of Rev Exp Chg in Net Pos'!$B$9:$C$58,2,0)," ")</f>
        <v xml:space="preserve"> </v>
      </c>
    </row>
    <row r="115" spans="2:3" x14ac:dyDescent="0.25">
      <c r="B115" s="12" t="s">
        <v>239</v>
      </c>
      <c r="C115" t="str">
        <f>IFERROR(VLOOKUP(B115,'Stmt of Rev Exp Chg in Net Pos'!$B$9:$C$58,2,0)," ")</f>
        <v>General Operations and Administration</v>
      </c>
    </row>
    <row r="116" spans="2:3" x14ac:dyDescent="0.25">
      <c r="B116" s="12" t="s">
        <v>240</v>
      </c>
      <c r="C116" t="str">
        <f>IFERROR(VLOOKUP(B116,'Stmt of Rev Exp Chg in Net Pos'!$B$9:$C$58,2,0)," ")</f>
        <v>Instructional Support Programs</v>
      </c>
    </row>
    <row r="117" spans="2:3" x14ac:dyDescent="0.25">
      <c r="B117" s="12" t="s">
        <v>241</v>
      </c>
      <c r="C117" t="str">
        <f>IFERROR(VLOOKUP(B117,'Stmt of Rev Exp Chg in Net Pos'!$B$9:$C$58,2,0)," ")</f>
        <v>Non Instructional Support Programs</v>
      </c>
    </row>
    <row r="118" spans="2:3" x14ac:dyDescent="0.25">
      <c r="B118" s="12" t="s">
        <v>242</v>
      </c>
      <c r="C118" t="str">
        <f>IFERROR(VLOOKUP(B118,'Stmt of Rev Exp Chg in Net Pos'!$B$9:$C$58,2,0)," ")</f>
        <v xml:space="preserve"> </v>
      </c>
    </row>
    <row r="119" spans="2:3" x14ac:dyDescent="0.25">
      <c r="B119" s="12" t="s">
        <v>243</v>
      </c>
      <c r="C119" t="str">
        <f>IFERROR(VLOOKUP(B119,'Stmt of Rev Exp Chg in Net Pos'!$B$9:$C$58,2,0)," ")</f>
        <v>Paid on Current Losses</v>
      </c>
    </row>
    <row r="120" spans="2:3" x14ac:dyDescent="0.25">
      <c r="B120" s="12" t="s">
        <v>244</v>
      </c>
      <c r="C120" t="str">
        <f>IFERROR(VLOOKUP(B120,'Stmt of Rev Exp Chg in Net Pos'!$B$9:$C$58,2,0)," ")</f>
        <v>Change in Loss Reserves</v>
      </c>
    </row>
    <row r="121" spans="2:3" x14ac:dyDescent="0.25">
      <c r="B121" s="12" t="s">
        <v>245</v>
      </c>
      <c r="C121" t="str">
        <f>IFERROR(VLOOKUP(B121,'Stmt of Rev Exp Chg in Net Pos'!$B$9:$C$58,2,0)," ")</f>
        <v xml:space="preserve"> </v>
      </c>
    </row>
    <row r="122" spans="2:3" x14ac:dyDescent="0.25">
      <c r="B122" s="12" t="s">
        <v>246</v>
      </c>
      <c r="C122" t="str">
        <f>IFERROR(VLOOKUP(B122,'Stmt of Rev Exp Chg in Net Pos'!$B$9:$C$58,2,0)," ")</f>
        <v>Paid Unallocated Loss Adjustment Expenses</v>
      </c>
    </row>
    <row r="123" spans="2:3" x14ac:dyDescent="0.25">
      <c r="B123" s="12" t="s">
        <v>247</v>
      </c>
      <c r="C123" t="str">
        <f>IFERROR(VLOOKUP(B123,'Stmt of Rev Exp Chg in Net Pos'!$B$9:$C$58,2,0)," ")</f>
        <v>Change in Unallocated Loss Reserves</v>
      </c>
    </row>
    <row r="124" spans="2:3" x14ac:dyDescent="0.25">
      <c r="B124" s="12" t="s">
        <v>248</v>
      </c>
      <c r="C124" t="str">
        <f>IFERROR(VLOOKUP(B124,'Stmt of Rev Exp Chg in Net Pos'!$B$9:$C$58,2,0)," ")</f>
        <v>Excess/Reinsurance Premiums</v>
      </c>
    </row>
    <row r="125" spans="2:3" x14ac:dyDescent="0.25">
      <c r="B125" s="12" t="s">
        <v>249</v>
      </c>
      <c r="C125" t="str">
        <f>IFERROR(VLOOKUP(B125,'Stmt of Rev Exp Chg in Net Pos'!$B$9:$C$58,2,0)," ")</f>
        <v>Labor &amp; Industries Assessments</v>
      </c>
    </row>
    <row r="126" spans="2:3" x14ac:dyDescent="0.25">
      <c r="B126" s="12" t="s">
        <v>250</v>
      </c>
      <c r="C126" t="str">
        <f>IFERROR(VLOOKUP(B126,'Stmt of Rev Exp Chg in Net Pos'!$B$9:$C$58,2,0)," ")</f>
        <v>Depreciation/Depletion</v>
      </c>
    </row>
    <row r="127" spans="2:3" x14ac:dyDescent="0.25">
      <c r="B127" s="12" t="s">
        <v>251</v>
      </c>
      <c r="C127" t="str">
        <f>IFERROR(VLOOKUP(B127,'Stmt of Rev Exp Chg in Net Pos'!$B$9:$C$58,2,0)," ")</f>
        <v>Other Operating Expenses</v>
      </c>
    </row>
    <row r="128" spans="2:3" x14ac:dyDescent="0.25">
      <c r="B128" s="12" t="s">
        <v>252</v>
      </c>
      <c r="C128" t="str">
        <f>IFERROR(VLOOKUP(B128,'Stmt of Rev Exp Chg in Net Pos'!$B$9:$C$58,2,0)," ")</f>
        <v>TOTAL OPERATING EXPENSES</v>
      </c>
    </row>
    <row r="129" spans="2:3" x14ac:dyDescent="0.25">
      <c r="B129" s="12" t="s">
        <v>253</v>
      </c>
      <c r="C129" t="str">
        <f>IFERROR(VLOOKUP(B129,'Stmt of Rev Exp Chg in Net Pos'!$B$9:$C$58,2,0)," ")</f>
        <v xml:space="preserve"> </v>
      </c>
    </row>
    <row r="130" spans="2:3" x14ac:dyDescent="0.25">
      <c r="B130" s="12" t="s">
        <v>254</v>
      </c>
      <c r="C130" t="str">
        <f>IFERROR(VLOOKUP(B130,'Stmt of Rev Exp Chg in Net Pos'!$B$9:$C$58,2,0)," ")</f>
        <v>OPERATING INCOME (LOSS)</v>
      </c>
    </row>
    <row r="131" spans="2:3" x14ac:dyDescent="0.25">
      <c r="B131" s="12" t="s">
        <v>255</v>
      </c>
      <c r="C131" t="str">
        <f>IFERROR(VLOOKUP(B131,'Stmt of Rev Exp Chg in Net Pos'!$B$9:$C$58,2,0)," ")</f>
        <v xml:space="preserve"> </v>
      </c>
    </row>
    <row r="132" spans="2:3" x14ac:dyDescent="0.25">
      <c r="B132" s="12" t="s">
        <v>256</v>
      </c>
      <c r="C132" t="str">
        <f>IFERROR(VLOOKUP(B132,'Stmt of Rev Exp Chg in Net Pos'!$B$9:$C$58,2,0)," ")</f>
        <v>NONOPERATING REVENUES (EXPENSES)</v>
      </c>
    </row>
    <row r="133" spans="2:3" x14ac:dyDescent="0.25">
      <c r="B133" s="12" t="s">
        <v>257</v>
      </c>
      <c r="C133" t="str">
        <f>IFERROR(VLOOKUP(B133,'Stmt of Rev Exp Chg in Net Pos'!$B$9:$C$58,2,0)," ")</f>
        <v>Interest and Investment Income</v>
      </c>
    </row>
    <row r="134" spans="2:3" x14ac:dyDescent="0.25">
      <c r="B134" s="12" t="s">
        <v>258</v>
      </c>
      <c r="C134" t="str">
        <f>IFERROR(VLOOKUP(B134,'Stmt of Rev Exp Chg in Net Pos'!$B$9:$C$58,2,0)," ")</f>
        <v>Interest Expense and Related Charges</v>
      </c>
    </row>
    <row r="135" spans="2:3" x14ac:dyDescent="0.25">
      <c r="B135" s="12" t="s">
        <v>259</v>
      </c>
      <c r="C135" t="str">
        <f>IFERROR(VLOOKUP(B135,'Stmt of Rev Exp Chg in Net Pos'!$B$9:$C$58,2,0)," ")</f>
        <v>Lease Income</v>
      </c>
    </row>
    <row r="136" spans="2:3" x14ac:dyDescent="0.25">
      <c r="B136" s="12" t="s">
        <v>260</v>
      </c>
      <c r="C136" t="str">
        <f>IFERROR(VLOOKUP(B136,'Stmt of Rev Exp Chg in Net Pos'!$B$9:$C$58,2,0)," ")</f>
        <v>Gains (Losses) on Capital Asset Disposition</v>
      </c>
    </row>
    <row r="137" spans="2:3" x14ac:dyDescent="0.25">
      <c r="B137" s="12" t="s">
        <v>261</v>
      </c>
      <c r="C137" t="str">
        <f>IFERROR(VLOOKUP(B137,'Stmt of Rev Exp Chg in Net Pos'!$B$9:$C$58,2,0)," ")</f>
        <v>Change in Joint Venture</v>
      </c>
    </row>
    <row r="138" spans="2:3" x14ac:dyDescent="0.25">
      <c r="B138" s="12" t="s">
        <v>262</v>
      </c>
      <c r="C138" t="str">
        <f>IFERROR(VLOOKUP(B138,'Stmt of Rev Exp Chg in Net Pos'!$B$9:$C$58,2,0)," ")</f>
        <v>Change in Compensated Absences</v>
      </c>
    </row>
    <row r="139" spans="2:3" x14ac:dyDescent="0.25">
      <c r="B139" s="12" t="s">
        <v>263</v>
      </c>
      <c r="C139" t="str">
        <f>IFERROR(VLOOKUP(B139,'Stmt of Rev Exp Chg in Net Pos'!$B$9:$C$58,2,0)," ")</f>
        <v>Other Nonoperating Revenues</v>
      </c>
    </row>
    <row r="140" spans="2:3" x14ac:dyDescent="0.25">
      <c r="B140" s="12" t="s">
        <v>264</v>
      </c>
      <c r="C140" t="str">
        <f>IFERROR(VLOOKUP(B140,'Stmt of Rev Exp Chg in Net Pos'!$B$9:$C$58,2,0)," ")</f>
        <v>Other Nonoperating Expenses</v>
      </c>
    </row>
    <row r="141" spans="2:3" x14ac:dyDescent="0.25">
      <c r="B141" s="12" t="s">
        <v>265</v>
      </c>
      <c r="C141" t="str">
        <f>IFERROR(VLOOKUP(B141,'Stmt of Rev Exp Chg in Net Pos'!$B$9:$C$58,2,0)," ")</f>
        <v>TOTAL NONOPERATING REVENUES (EXPENSES)</v>
      </c>
    </row>
    <row r="142" spans="2:3" x14ac:dyDescent="0.25">
      <c r="B142" s="12" t="s">
        <v>266</v>
      </c>
      <c r="C142" t="str">
        <f>IFERROR(VLOOKUP(B142,'Stmt of Rev Exp Chg in Net Pos'!$B$9:$C$58,2,0)," ")</f>
        <v xml:space="preserve"> </v>
      </c>
    </row>
    <row r="143" spans="2:3" x14ac:dyDescent="0.25">
      <c r="B143" s="12" t="s">
        <v>267</v>
      </c>
      <c r="C143" t="str">
        <f>IFERROR(VLOOKUP(B143,'Stmt of Rev Exp Chg in Net Pos'!$B$9:$C$58,2,0)," ")</f>
        <v>INCOME (LOSS) BEFORE OTHER ITEMS</v>
      </c>
    </row>
    <row r="144" spans="2:3" x14ac:dyDescent="0.25">
      <c r="B144" s="12" t="s">
        <v>268</v>
      </c>
      <c r="C144" t="str">
        <f>IFERROR(VLOOKUP(B144,'Stmt of Rev Exp Chg in Net Pos'!$B$9:$C$58,2,0)," ")</f>
        <v xml:space="preserve"> </v>
      </c>
    </row>
    <row r="145" spans="2:3" x14ac:dyDescent="0.25">
      <c r="B145" s="12" t="s">
        <v>269</v>
      </c>
      <c r="C145" t="str">
        <f>IFERROR(VLOOKUP(B145,'Stmt of Rev Exp Chg in Net Pos'!$B$9:$C$58,2,0)," ")</f>
        <v>Extraordinary Items</v>
      </c>
    </row>
    <row r="146" spans="2:3" x14ac:dyDescent="0.25">
      <c r="B146" s="12" t="s">
        <v>270</v>
      </c>
      <c r="C146" t="str">
        <f>IFERROR(VLOOKUP(B146,'Stmt of Rev Exp Chg in Net Pos'!$B$9:$C$58,2,0)," ")</f>
        <v>Special Items</v>
      </c>
    </row>
    <row r="147" spans="2:3" x14ac:dyDescent="0.25">
      <c r="B147" s="12" t="s">
        <v>271</v>
      </c>
      <c r="C147" t="str">
        <f>IFERROR(VLOOKUP(B147,'Stmt of Rev Exp Chg in Net Pos'!$B$9:$C$58,2,0)," ")</f>
        <v>INCREASE (DECREASE) IN NET POSITION</v>
      </c>
    </row>
    <row r="148" spans="2:3" x14ac:dyDescent="0.25">
      <c r="B148" s="12" t="s">
        <v>272</v>
      </c>
      <c r="C148" t="str">
        <f>IFERROR(VLOOKUP(B148,'Stmt of Rev Exp Chg in Net Pos'!$B$9:$C$58,2,0)," ")</f>
        <v xml:space="preserve"> </v>
      </c>
    </row>
    <row r="149" spans="2:3" x14ac:dyDescent="0.25">
      <c r="B149" s="12" t="s">
        <v>273</v>
      </c>
      <c r="C149" t="str">
        <f>IFERROR(VLOOKUP(B149,'Stmt of Rev Exp Chg in Net Pos'!$B$9:$C$58,2,0)," ")</f>
        <v>NET POSITION - BEGINNING BALANCE</v>
      </c>
    </row>
    <row r="150" spans="2:3" x14ac:dyDescent="0.25">
      <c r="B150" s="12" t="s">
        <v>274</v>
      </c>
      <c r="C150" t="str">
        <f>IFERROR(VLOOKUP(B150,'Stmt of Rev Exp Chg in Net Pos'!$B$9:$C$58,2,0)," ")</f>
        <v>Cumulative Effect of Change in Accounting Principle</v>
      </c>
    </row>
    <row r="151" spans="2:3" x14ac:dyDescent="0.25">
      <c r="B151" s="12" t="s">
        <v>275</v>
      </c>
      <c r="C151" t="str">
        <f>IFERROR(VLOOKUP(B151,'Stmt of Rev Exp Chg in Net Pos'!$B$9:$C$58,2,0)," ")</f>
        <v>PRIOR PERIOD ADJUSTMENT</v>
      </c>
    </row>
    <row r="152" spans="2:3" x14ac:dyDescent="0.25">
      <c r="B152" s="12" t="s">
        <v>276</v>
      </c>
      <c r="C152" t="str">
        <f>IFERROR(VLOOKUP(B152,'Stmt of Rev Exp Chg in Net Pos'!$B$9:$C$58,2,0)," ")</f>
        <v xml:space="preserve"> </v>
      </c>
    </row>
    <row r="153" spans="2:3" x14ac:dyDescent="0.25">
      <c r="B153" s="12" t="s">
        <v>277</v>
      </c>
      <c r="C153" t="str">
        <f>IFERROR(VLOOKUP(B153,'Stmt of Rev Exp Chg in Net Pos'!$B$9:$C$58,2,0)," ")</f>
        <v>NET POSITION - ENDING BALANCE</v>
      </c>
    </row>
    <row r="154" spans="2:3" x14ac:dyDescent="0.25">
      <c r="B154" s="12" t="s">
        <v>502</v>
      </c>
      <c r="C154" t="str">
        <f>IFERROR(VLOOKUP(B154,'Stmt of Rev Exp Chg in Net Pos'!$B$9:$C$58,2,0)," ")</f>
        <v xml:space="preserve"> </v>
      </c>
    </row>
    <row r="155" spans="2:3" hidden="1" x14ac:dyDescent="0.25">
      <c r="B155" s="12" t="s">
        <v>503</v>
      </c>
      <c r="C155" t="str">
        <f>IFERROR(VLOOKUP(B155,'Stmt of Rev Exp Chg in Net Pos'!$B$9:$C$58,2,0)," ")</f>
        <v xml:space="preserve"> </v>
      </c>
    </row>
    <row r="156" spans="2:3" hidden="1" x14ac:dyDescent="0.25">
      <c r="B156" s="12" t="s">
        <v>504</v>
      </c>
      <c r="C156" t="str">
        <f>IFERROR(VLOOKUP(B156,'Stmt of Rev Exp Chg in Net Pos'!$B$9:$C$58,2,0)," ")</f>
        <v xml:space="preserve"> </v>
      </c>
    </row>
    <row r="157" spans="2:3" hidden="1" x14ac:dyDescent="0.25">
      <c r="B157" s="12" t="s">
        <v>505</v>
      </c>
      <c r="C157" t="str">
        <f>IFERROR(VLOOKUP(B157,'Stmt of Rev Exp Chg in Net Pos'!$B$9:$C$58,2,0)," ")</f>
        <v xml:space="preserve"> </v>
      </c>
    </row>
    <row r="158" spans="2:3" hidden="1" x14ac:dyDescent="0.25">
      <c r="B158" s="12" t="s">
        <v>506</v>
      </c>
      <c r="C158" t="str">
        <f>IFERROR(VLOOKUP(B158,'Stmt of Rev Exp Chg in Net Pos'!$B$9:$C$58,2,0)," ")</f>
        <v xml:space="preserve"> </v>
      </c>
    </row>
    <row r="159" spans="2:3" hidden="1" x14ac:dyDescent="0.25">
      <c r="B159" s="12" t="s">
        <v>507</v>
      </c>
      <c r="C159" t="str">
        <f>IFERROR(VLOOKUP(B159,'Stmt of Rev Exp Chg in Net Pos'!$B$9:$C$58,2,0)," ")</f>
        <v xml:space="preserve"> </v>
      </c>
    </row>
    <row r="160" spans="2:3" hidden="1" x14ac:dyDescent="0.25">
      <c r="B160" s="12" t="s">
        <v>508</v>
      </c>
      <c r="C160" t="str">
        <f>IFERROR(VLOOKUP(B160,'Stmt of Rev Exp Chg in Net Pos'!$B$9:$C$58,2,0)," ")</f>
        <v xml:space="preserve"> </v>
      </c>
    </row>
    <row r="161" spans="2:3" hidden="1" x14ac:dyDescent="0.25">
      <c r="B161" s="12" t="s">
        <v>509</v>
      </c>
      <c r="C161" t="str">
        <f>IFERROR(VLOOKUP(B161,'Stmt of Rev Exp Chg in Net Pos'!$B$9:$C$58,2,0)," ")</f>
        <v xml:space="preserve"> </v>
      </c>
    </row>
    <row r="162" spans="2:3" hidden="1" x14ac:dyDescent="0.25">
      <c r="B162" s="12" t="s">
        <v>510</v>
      </c>
      <c r="C162" t="str">
        <f>IFERROR(VLOOKUP(B162,'Stmt of Rev Exp Chg in Net Pos'!$B$9:$C$58,2,0)," ")</f>
        <v xml:space="preserve"> </v>
      </c>
    </row>
    <row r="163" spans="2:3" hidden="1" x14ac:dyDescent="0.25">
      <c r="B163" s="12" t="s">
        <v>511</v>
      </c>
      <c r="C163" t="str">
        <f>IFERROR(VLOOKUP(B163,'Stmt of Rev Exp Chg in Net Pos'!$B$9:$C$58,2,0)," ")</f>
        <v xml:space="preserve"> </v>
      </c>
    </row>
    <row r="164" spans="2:3" hidden="1" x14ac:dyDescent="0.25">
      <c r="B164" s="12" t="s">
        <v>512</v>
      </c>
      <c r="C164" t="str">
        <f>IFERROR(VLOOKUP(B164,'Stmt of Rev Exp Chg in Net Pos'!$B$9:$C$58,2,0)," ")</f>
        <v xml:space="preserve"> </v>
      </c>
    </row>
    <row r="165" spans="2:3" hidden="1" x14ac:dyDescent="0.25">
      <c r="B165" s="12" t="s">
        <v>513</v>
      </c>
      <c r="C165" t="str">
        <f>IFERROR(VLOOKUP(B165,'Stmt of Rev Exp Chg in Net Pos'!$B$9:$C$58,2,0)," ")</f>
        <v xml:space="preserve"> </v>
      </c>
    </row>
    <row r="166" spans="2:3" hidden="1" x14ac:dyDescent="0.25">
      <c r="B166" s="12" t="s">
        <v>514</v>
      </c>
      <c r="C166" t="str">
        <f>IFERROR(VLOOKUP(B166,'Stmt of Rev Exp Chg in Net Pos'!$B$9:$C$58,2,0)," ")</f>
        <v xml:space="preserve"> </v>
      </c>
    </row>
    <row r="167" spans="2:3" hidden="1" x14ac:dyDescent="0.25">
      <c r="B167" s="12" t="s">
        <v>515</v>
      </c>
      <c r="C167" t="str">
        <f>IFERROR(VLOOKUP(B167,'Stmt of Rev Exp Chg in Net Pos'!$B$9:$C$58,2,0)," ")</f>
        <v xml:space="preserve"> </v>
      </c>
    </row>
    <row r="168" spans="2:3" hidden="1" x14ac:dyDescent="0.25">
      <c r="B168" s="12" t="s">
        <v>516</v>
      </c>
      <c r="C168" t="str">
        <f>IFERROR(VLOOKUP(B168,'Stmt of Rev Exp Chg in Net Pos'!$B$9:$C$58,2,0)," ")</f>
        <v xml:space="preserve"> </v>
      </c>
    </row>
    <row r="169" spans="2:3" hidden="1" x14ac:dyDescent="0.25">
      <c r="B169" s="12" t="s">
        <v>517</v>
      </c>
      <c r="C169" t="str">
        <f>IFERROR(VLOOKUP(B169,'Stmt of Rev Exp Chg in Net Pos'!$B$9:$C$58,2,0)," ")</f>
        <v xml:space="preserve"> </v>
      </c>
    </row>
    <row r="170" spans="2:3" hidden="1" x14ac:dyDescent="0.25">
      <c r="B170" s="12" t="s">
        <v>518</v>
      </c>
      <c r="C170" t="str">
        <f>IFERROR(VLOOKUP(B170,'Stmt of Rev Exp Chg in Net Pos'!$B$9:$C$58,2,0)," ")</f>
        <v xml:space="preserve"> </v>
      </c>
    </row>
    <row r="171" spans="2:3" hidden="1" x14ac:dyDescent="0.25">
      <c r="B171" s="12" t="s">
        <v>519</v>
      </c>
      <c r="C171" t="str">
        <f>IFERROR(VLOOKUP(B171,'Stmt of Rev Exp Chg in Net Pos'!$B$9:$C$58,2,0)," ")</f>
        <v xml:space="preserve"> </v>
      </c>
    </row>
    <row r="172" spans="2:3" hidden="1" x14ac:dyDescent="0.25">
      <c r="B172" s="12" t="s">
        <v>520</v>
      </c>
      <c r="C172" t="str">
        <f>IFERROR(VLOOKUP(B172,'Stmt of Rev Exp Chg in Net Pos'!$B$9:$C$58,2,0)," ")</f>
        <v xml:space="preserve"> </v>
      </c>
    </row>
    <row r="173" spans="2:3" hidden="1" x14ac:dyDescent="0.25">
      <c r="B173" s="12" t="s">
        <v>521</v>
      </c>
      <c r="C173" t="str">
        <f>IFERROR(VLOOKUP(B173,'Stmt of Rev Exp Chg in Net Pos'!$B$9:$C$58,2,0)," ")</f>
        <v xml:space="preserve"> </v>
      </c>
    </row>
    <row r="174" spans="2:3" hidden="1" x14ac:dyDescent="0.25">
      <c r="B174" s="12" t="s">
        <v>522</v>
      </c>
      <c r="C174" t="str">
        <f>IFERROR(VLOOKUP(B174,'Stmt of Rev Exp Chg in Net Pos'!$B$9:$C$58,2,0)," ")</f>
        <v xml:space="preserve"> </v>
      </c>
    </row>
    <row r="175" spans="2:3" hidden="1" x14ac:dyDescent="0.25">
      <c r="B175" s="12" t="s">
        <v>523</v>
      </c>
      <c r="C175" t="str">
        <f>IFERROR(VLOOKUP(B175,'Stmt of Rev Exp Chg in Net Pos'!$B$9:$C$58,2,0)," ")</f>
        <v xml:space="preserve"> </v>
      </c>
    </row>
    <row r="176" spans="2:3" hidden="1" x14ac:dyDescent="0.25">
      <c r="B176" s="12" t="s">
        <v>524</v>
      </c>
      <c r="C176" t="str">
        <f>IFERROR(VLOOKUP(B176,'Stmt of Rev Exp Chg in Net Pos'!$B$9:$C$58,2,0)," ")</f>
        <v xml:space="preserve"> </v>
      </c>
    </row>
    <row r="177" spans="2:3" hidden="1" x14ac:dyDescent="0.25">
      <c r="B177" s="12" t="s">
        <v>525</v>
      </c>
      <c r="C177" t="str">
        <f>IFERROR(VLOOKUP(B177,'Stmt of Rev Exp Chg in Net Pos'!$B$9:$C$58,2,0)," ")</f>
        <v xml:space="preserve"> </v>
      </c>
    </row>
    <row r="178" spans="2:3" hidden="1" x14ac:dyDescent="0.25">
      <c r="B178" s="12" t="s">
        <v>526</v>
      </c>
      <c r="C178" t="str">
        <f>IFERROR(VLOOKUP(B178,'Stmt of Rev Exp Chg in Net Pos'!$B$9:$C$58,2,0)," ")</f>
        <v xml:space="preserve"> </v>
      </c>
    </row>
    <row r="179" spans="2:3" hidden="1" x14ac:dyDescent="0.25">
      <c r="B179" s="12" t="s">
        <v>527</v>
      </c>
      <c r="C179" t="str">
        <f>IFERROR(VLOOKUP(B179,'Stmt of Rev Exp Chg in Net Pos'!$B$9:$C$58,2,0)," ")</f>
        <v xml:space="preserve"> </v>
      </c>
    </row>
    <row r="180" spans="2:3" hidden="1" x14ac:dyDescent="0.25">
      <c r="B180" s="12" t="s">
        <v>528</v>
      </c>
      <c r="C180" t="str">
        <f>IFERROR(VLOOKUP(B180,'Stmt of Rev Exp Chg in Net Pos'!$B$9:$C$58,2,0)," ")</f>
        <v xml:space="preserve"> </v>
      </c>
    </row>
    <row r="181" spans="2:3" hidden="1" x14ac:dyDescent="0.25">
      <c r="B181" s="12" t="s">
        <v>529</v>
      </c>
      <c r="C181" t="str">
        <f>IFERROR(VLOOKUP(B181,'Stmt of Rev Exp Chg in Net Pos'!$B$9:$C$58,2,0)," ")</f>
        <v xml:space="preserve"> </v>
      </c>
    </row>
    <row r="182" spans="2:3" hidden="1" x14ac:dyDescent="0.25">
      <c r="B182" s="12" t="s">
        <v>530</v>
      </c>
      <c r="C182" t="str">
        <f>IFERROR(VLOOKUP(B182,'Stmt of Rev Exp Chg in Net Pos'!$B$9:$C$58,2,0)," ")</f>
        <v xml:space="preserve"> </v>
      </c>
    </row>
    <row r="183" spans="2:3" hidden="1" x14ac:dyDescent="0.25">
      <c r="B183" s="12" t="s">
        <v>531</v>
      </c>
      <c r="C183" t="str">
        <f>IFERROR(VLOOKUP(B183,'Stmt of Rev Exp Chg in Net Pos'!$B$9:$C$58,2,0)," ")</f>
        <v xml:space="preserve"> </v>
      </c>
    </row>
    <row r="184" spans="2:3" hidden="1" x14ac:dyDescent="0.25">
      <c r="B184" s="12" t="s">
        <v>532</v>
      </c>
      <c r="C184" t="str">
        <f>IFERROR(VLOOKUP(B184,'Stmt of Rev Exp Chg in Net Pos'!$B$9:$C$58,2,0)," ")</f>
        <v xml:space="preserve"> </v>
      </c>
    </row>
    <row r="185" spans="2:3" hidden="1" x14ac:dyDescent="0.25">
      <c r="B185" s="12" t="s">
        <v>533</v>
      </c>
      <c r="C185" t="str">
        <f>IFERROR(VLOOKUP(B185,'Stmt of Rev Exp Chg in Net Pos'!$B$9:$C$58,2,0)," ")</f>
        <v xml:space="preserve"> </v>
      </c>
    </row>
    <row r="186" spans="2:3" hidden="1" x14ac:dyDescent="0.25">
      <c r="B186" s="12" t="s">
        <v>534</v>
      </c>
      <c r="C186" t="str">
        <f>IFERROR(VLOOKUP(B186,'Stmt of Rev Exp Chg in Net Pos'!$B$9:$C$58,2,0)," ")</f>
        <v xml:space="preserve"> </v>
      </c>
    </row>
    <row r="187" spans="2:3" hidden="1" x14ac:dyDescent="0.25">
      <c r="B187" s="12" t="s">
        <v>535</v>
      </c>
      <c r="C187" t="str">
        <f>IFERROR(VLOOKUP(B187,'Stmt of Rev Exp Chg in Net Pos'!$B$9:$C$58,2,0)," ")</f>
        <v xml:space="preserve"> </v>
      </c>
    </row>
    <row r="188" spans="2:3" hidden="1" x14ac:dyDescent="0.25">
      <c r="B188" s="12" t="s">
        <v>536</v>
      </c>
      <c r="C188" t="str">
        <f>IFERROR(VLOOKUP(B188,'Stmt of Rev Exp Chg in Net Pos'!$B$9:$C$58,2,0)," ")</f>
        <v xml:space="preserve"> </v>
      </c>
    </row>
    <row r="189" spans="2:3" hidden="1" x14ac:dyDescent="0.25">
      <c r="B189" s="12" t="s">
        <v>537</v>
      </c>
      <c r="C189" t="str">
        <f>IFERROR(VLOOKUP(B189,'Stmt of Rev Exp Chg in Net Pos'!$B$9:$C$58,2,0)," ")</f>
        <v xml:space="preserve"> </v>
      </c>
    </row>
    <row r="190" spans="2:3" hidden="1" x14ac:dyDescent="0.25">
      <c r="B190" s="12" t="s">
        <v>538</v>
      </c>
      <c r="C190" t="str">
        <f>IFERROR(VLOOKUP(B190,'Stmt of Rev Exp Chg in Net Pos'!$B$9:$C$58,2,0)," ")</f>
        <v xml:space="preserve"> </v>
      </c>
    </row>
    <row r="191" spans="2:3" hidden="1" x14ac:dyDescent="0.25">
      <c r="B191" s="12" t="s">
        <v>539</v>
      </c>
      <c r="C191" t="str">
        <f>IFERROR(VLOOKUP(B191,'Stmt of Rev Exp Chg in Net Pos'!$B$9:$C$58,2,0)," ")</f>
        <v xml:space="preserve"> </v>
      </c>
    </row>
    <row r="192" spans="2:3" hidden="1" x14ac:dyDescent="0.25">
      <c r="B192" s="12" t="s">
        <v>540</v>
      </c>
      <c r="C192" t="str">
        <f>IFERROR(VLOOKUP(B192,'Stmt of Rev Exp Chg in Net Pos'!$B$9:$C$58,2,0)," ")</f>
        <v xml:space="preserve"> </v>
      </c>
    </row>
    <row r="193" spans="2:3" hidden="1" x14ac:dyDescent="0.25">
      <c r="B193" s="12" t="s">
        <v>541</v>
      </c>
      <c r="C193" t="str">
        <f>IFERROR(VLOOKUP(B193,'Stmt of Rev Exp Chg in Net Pos'!$B$9:$C$58,2,0)," ")</f>
        <v xml:space="preserve"> </v>
      </c>
    </row>
    <row r="194" spans="2:3" hidden="1" x14ac:dyDescent="0.25">
      <c r="B194" s="12" t="s">
        <v>542</v>
      </c>
      <c r="C194" t="str">
        <f>IFERROR(VLOOKUP(B194,'Stmt of Rev Exp Chg in Net Pos'!$B$9:$C$58,2,0)," ")</f>
        <v xml:space="preserve"> </v>
      </c>
    </row>
    <row r="195" spans="2:3" hidden="1" x14ac:dyDescent="0.25">
      <c r="B195" s="12" t="s">
        <v>543</v>
      </c>
      <c r="C195" t="str">
        <f>IFERROR(VLOOKUP(B195,'Stmt of Rev Exp Chg in Net Pos'!$B$9:$C$58,2,0)," ")</f>
        <v xml:space="preserve"> </v>
      </c>
    </row>
    <row r="196" spans="2:3" hidden="1" x14ac:dyDescent="0.25">
      <c r="B196" s="12" t="s">
        <v>544</v>
      </c>
      <c r="C196" t="str">
        <f>IFERROR(VLOOKUP(B196,'Stmt of Rev Exp Chg in Net Pos'!$B$9:$C$58,2,0)," ")</f>
        <v xml:space="preserve"> </v>
      </c>
    </row>
    <row r="197" spans="2:3" hidden="1" x14ac:dyDescent="0.25">
      <c r="B197" s="12" t="s">
        <v>545</v>
      </c>
      <c r="C197" t="str">
        <f>IFERROR(VLOOKUP(B197,'Stmt of Rev Exp Chg in Net Pos'!$B$9:$C$58,2,0)," ")</f>
        <v xml:space="preserve"> </v>
      </c>
    </row>
    <row r="198" spans="2:3" hidden="1" x14ac:dyDescent="0.25">
      <c r="B198" s="12" t="s">
        <v>546</v>
      </c>
      <c r="C198" t="str">
        <f>IFERROR(VLOOKUP(B198,'Stmt of Rev Exp Chg in Net Pos'!$B$9:$C$58,2,0)," ")</f>
        <v xml:space="preserve"> </v>
      </c>
    </row>
    <row r="199" spans="2:3" hidden="1" x14ac:dyDescent="0.25">
      <c r="B199" s="12" t="s">
        <v>547</v>
      </c>
      <c r="C199" t="str">
        <f>IFERROR(VLOOKUP(B199,'Stmt of Rev Exp Chg in Net Pos'!$B$9:$C$58,2,0)," ")</f>
        <v xml:space="preserve"> </v>
      </c>
    </row>
    <row r="200" spans="2:3" hidden="1" x14ac:dyDescent="0.25">
      <c r="B200" s="12" t="s">
        <v>548</v>
      </c>
      <c r="C200" t="str">
        <f>IFERROR(VLOOKUP(B200,'Stmt of Rev Exp Chg in Net Pos'!$B$9:$C$58,2,0)," ")</f>
        <v xml:space="preserve"> </v>
      </c>
    </row>
    <row r="201" spans="2:3" hidden="1" x14ac:dyDescent="0.25">
      <c r="B201" s="12" t="s">
        <v>549</v>
      </c>
      <c r="C201" t="str">
        <f>IFERROR(VLOOKUP(B201,'Stmt of Rev Exp Chg in Net Pos'!$B$9:$C$58,2,0)," ")</f>
        <v xml:space="preserve"> </v>
      </c>
    </row>
    <row r="202" spans="2:3" x14ac:dyDescent="0.25">
      <c r="B202" s="84" t="s">
        <v>550</v>
      </c>
      <c r="C202" s="85" t="s">
        <v>1151</v>
      </c>
    </row>
    <row r="203" spans="2:3" x14ac:dyDescent="0.25">
      <c r="B203" s="12" t="s">
        <v>285</v>
      </c>
      <c r="C203" t="str">
        <f>IFERROR(VLOOKUP(B203,'Budget to Actual'!$B$10:$C$59,2,0)," ")</f>
        <v>Local Sources</v>
      </c>
    </row>
    <row r="204" spans="2:3" x14ac:dyDescent="0.25">
      <c r="B204" s="12" t="s">
        <v>289</v>
      </c>
      <c r="C204" t="str">
        <f>IFERROR(VLOOKUP(B204,'Budget to Actual'!$B$10:$C$59,2,0)," ")</f>
        <v>State Sources</v>
      </c>
    </row>
    <row r="205" spans="2:3" x14ac:dyDescent="0.25">
      <c r="B205" s="12" t="s">
        <v>290</v>
      </c>
      <c r="C205" t="str">
        <f>IFERROR(VLOOKUP(B205,'Budget to Actual'!$B$10:$C$59,2,0)," ")</f>
        <v>Allotment</v>
      </c>
    </row>
    <row r="206" spans="2:3" x14ac:dyDescent="0.25">
      <c r="B206" s="12" t="s">
        <v>292</v>
      </c>
      <c r="C206" t="str">
        <f>IFERROR(VLOOKUP(B206,'Budget to Actual'!$B$10:$C$59,2,0)," ")</f>
        <v>Federal Sources</v>
      </c>
    </row>
    <row r="207" spans="2:3" x14ac:dyDescent="0.25">
      <c r="B207" s="12" t="s">
        <v>293</v>
      </c>
      <c r="C207" t="str">
        <f>IFERROR(VLOOKUP(B207,'Budget to Actual'!$B$10:$C$59,2,0)," ")</f>
        <v>Cooperative Programs</v>
      </c>
    </row>
    <row r="208" spans="2:3" x14ac:dyDescent="0.25">
      <c r="B208" s="12" t="s">
        <v>294</v>
      </c>
      <c r="C208" t="str">
        <f>IFERROR(VLOOKUP(B208,'Budget to Actual'!$B$10:$C$59,2,0)," ")</f>
        <v>Other Programs</v>
      </c>
    </row>
    <row r="209" spans="2:3" x14ac:dyDescent="0.25">
      <c r="B209" s="12" t="s">
        <v>295</v>
      </c>
      <c r="C209" t="str">
        <f>IFERROR(VLOOKUP(B209,'Budget to Actual'!$B$10:$C$59,2,0)," ")</f>
        <v>Member Assessments/Contributions</v>
      </c>
    </row>
    <row r="210" spans="2:3" x14ac:dyDescent="0.25">
      <c r="B210" s="12" t="s">
        <v>296</v>
      </c>
      <c r="C210" t="str">
        <f>IFERROR(VLOOKUP(B210,'Budget to Actual'!$B$10:$C$59,2,0)," ")</f>
        <v>Supplemental Member Assessments</v>
      </c>
    </row>
    <row r="211" spans="2:3" x14ac:dyDescent="0.25">
      <c r="B211" s="12" t="s">
        <v>297</v>
      </c>
      <c r="C211" t="str">
        <f>IFERROR(VLOOKUP(B211,'Budget to Actual'!$B$10:$C$59,2,0)," ")</f>
        <v>Other Operating Revenue</v>
      </c>
    </row>
    <row r="212" spans="2:3" x14ac:dyDescent="0.25">
      <c r="B212" s="12" t="s">
        <v>298</v>
      </c>
      <c r="C212" t="str">
        <f>IFERROR(VLOOKUP(B212,'Budget to Actual'!$B$10:$C$59,2,0)," ")</f>
        <v>TOTAL OPERATING REVENUE</v>
      </c>
    </row>
    <row r="213" spans="2:3" x14ac:dyDescent="0.25">
      <c r="B213" s="12" t="s">
        <v>299</v>
      </c>
      <c r="C213" t="str">
        <f>IFERROR(VLOOKUP(B213,'Budget to Actual'!$B$10:$C$59,2,0)," ")</f>
        <v xml:space="preserve"> </v>
      </c>
    </row>
    <row r="214" spans="2:3" x14ac:dyDescent="0.25">
      <c r="B214" s="12" t="s">
        <v>300</v>
      </c>
      <c r="C214" t="str">
        <f>IFERROR(VLOOKUP(B214,'Budget to Actual'!$B$10:$C$59,2,0)," ")</f>
        <v xml:space="preserve"> </v>
      </c>
    </row>
    <row r="215" spans="2:3" x14ac:dyDescent="0.25">
      <c r="B215" s="12" t="s">
        <v>301</v>
      </c>
      <c r="C215" t="str">
        <f>IFERROR(VLOOKUP(B215,'Budget to Actual'!$B$10:$C$59,2,0)," ")</f>
        <v>General Operations and Administration</v>
      </c>
    </row>
    <row r="216" spans="2:3" x14ac:dyDescent="0.25">
      <c r="B216" s="12" t="s">
        <v>302</v>
      </c>
      <c r="C216" t="str">
        <f>IFERROR(VLOOKUP(B216,'Budget to Actual'!$B$10:$C$59,2,0)," ")</f>
        <v>Instructional Support Programs</v>
      </c>
    </row>
    <row r="217" spans="2:3" x14ac:dyDescent="0.25">
      <c r="B217" s="12" t="s">
        <v>303</v>
      </c>
      <c r="C217" t="str">
        <f>IFERROR(VLOOKUP(B217,'Budget to Actual'!$B$10:$C$59,2,0)," ")</f>
        <v>Non Instructional Support Programs</v>
      </c>
    </row>
    <row r="218" spans="2:3" x14ac:dyDescent="0.25">
      <c r="B218" s="12" t="s">
        <v>304</v>
      </c>
      <c r="C218" t="str">
        <f>IFERROR(VLOOKUP(B218,'Budget to Actual'!$B$10:$C$59,2,0)," ")</f>
        <v>Incurred Loss/Loss Adjustment Expenses</v>
      </c>
    </row>
    <row r="219" spans="2:3" x14ac:dyDescent="0.25">
      <c r="B219" s="12" t="s">
        <v>305</v>
      </c>
      <c r="C219" t="str">
        <f>IFERROR(VLOOKUP(B219,'Budget to Actual'!$B$10:$C$59,2,0)," ")</f>
        <v>Paid on Current Losses</v>
      </c>
    </row>
    <row r="220" spans="2:3" x14ac:dyDescent="0.25">
      <c r="B220" s="12" t="s">
        <v>306</v>
      </c>
      <c r="C220" t="str">
        <f>IFERROR(VLOOKUP(B220,'Budget to Actual'!$B$10:$C$59,2,0)," ")</f>
        <v>Change in Loss Reserves</v>
      </c>
    </row>
    <row r="221" spans="2:3" x14ac:dyDescent="0.25">
      <c r="B221" s="12" t="s">
        <v>307</v>
      </c>
      <c r="C221" t="str">
        <f>IFERROR(VLOOKUP(B221,'Budget to Actual'!$B$10:$C$59,2,0)," ")</f>
        <v>Unallocated Loss Adjustment Expenses</v>
      </c>
    </row>
    <row r="222" spans="2:3" x14ac:dyDescent="0.25">
      <c r="B222" s="12" t="s">
        <v>308</v>
      </c>
      <c r="C222" t="str">
        <f>IFERROR(VLOOKUP(B222,'Budget to Actual'!$B$10:$C$59,2,0)," ")</f>
        <v>Paid Unallocated Loss Adjustment Expenses</v>
      </c>
    </row>
    <row r="223" spans="2:3" x14ac:dyDescent="0.25">
      <c r="B223" s="12" t="s">
        <v>309</v>
      </c>
      <c r="C223" t="str">
        <f>IFERROR(VLOOKUP(B223,'Budget to Actual'!$B$10:$C$59,2,0)," ")</f>
        <v>Change in Unallocated Loss Reserves</v>
      </c>
    </row>
    <row r="224" spans="2:3" x14ac:dyDescent="0.25">
      <c r="B224" s="12" t="s">
        <v>310</v>
      </c>
      <c r="C224" t="str">
        <f>IFERROR(VLOOKUP(B224,'Budget to Actual'!$B$10:$C$59,2,0)," ")</f>
        <v>Excess/Reinsurance Premiums</v>
      </c>
    </row>
    <row r="225" spans="2:3" x14ac:dyDescent="0.25">
      <c r="B225" s="12" t="s">
        <v>311</v>
      </c>
      <c r="C225" t="str">
        <f>IFERROR(VLOOKUP(B225,'Budget to Actual'!$B$10:$C$59,2,0)," ")</f>
        <v>Professional Fees</v>
      </c>
    </row>
    <row r="226" spans="2:3" x14ac:dyDescent="0.25">
      <c r="B226" s="12" t="s">
        <v>312</v>
      </c>
      <c r="C226" t="str">
        <f>IFERROR(VLOOKUP(B226,'Budget to Actual'!$B$10:$C$59,2,0)," ")</f>
        <v>Labor &amp; Industries Assessments</v>
      </c>
    </row>
    <row r="227" spans="2:3" x14ac:dyDescent="0.25">
      <c r="B227" s="12" t="s">
        <v>313</v>
      </c>
      <c r="C227" t="str">
        <f>IFERROR(VLOOKUP(B227,'Budget to Actual'!$B$10:$C$59,2,0)," ")</f>
        <v>Depreciation/Depletion</v>
      </c>
    </row>
    <row r="228" spans="2:3" x14ac:dyDescent="0.25">
      <c r="B228" s="12" t="s">
        <v>314</v>
      </c>
      <c r="C228" t="str">
        <f>IFERROR(VLOOKUP(B228,'Budget to Actual'!$B$10:$C$59,2,0)," ")</f>
        <v>Other Operating Expenses</v>
      </c>
    </row>
    <row r="229" spans="2:3" x14ac:dyDescent="0.25">
      <c r="B229" s="12" t="s">
        <v>315</v>
      </c>
      <c r="C229" t="str">
        <f>IFERROR(VLOOKUP(B229,'Budget to Actual'!$B$10:$C$59,2,0)," ")</f>
        <v>TOTAL OPERATING EXPENSES</v>
      </c>
    </row>
    <row r="230" spans="2:3" x14ac:dyDescent="0.25">
      <c r="B230" s="12" t="s">
        <v>316</v>
      </c>
      <c r="C230" t="str">
        <f>IFERROR(VLOOKUP(B230,'Budget to Actual'!$B$10:$C$59,2,0)," ")</f>
        <v xml:space="preserve"> </v>
      </c>
    </row>
    <row r="231" spans="2:3" x14ac:dyDescent="0.25">
      <c r="B231" s="12" t="s">
        <v>317</v>
      </c>
      <c r="C231" t="str">
        <f>IFERROR(VLOOKUP(B231,'Budget to Actual'!$B$10:$C$59,2,0)," ")</f>
        <v>OPERATING INCOME (LOSS)</v>
      </c>
    </row>
    <row r="232" spans="2:3" x14ac:dyDescent="0.25">
      <c r="B232" s="12" t="s">
        <v>291</v>
      </c>
      <c r="C232" t="str">
        <f>IFERROR(VLOOKUP(B232,'Budget to Actual'!$B$10:$C$59,2,0)," ")</f>
        <v xml:space="preserve"> </v>
      </c>
    </row>
    <row r="233" spans="2:3" x14ac:dyDescent="0.25">
      <c r="B233" s="12" t="s">
        <v>318</v>
      </c>
      <c r="C233" t="str">
        <f>IFERROR(VLOOKUP(B233,'Budget to Actual'!$B$10:$C$59,2,0)," ")</f>
        <v>Interest and Investment Income</v>
      </c>
    </row>
    <row r="234" spans="2:3" x14ac:dyDescent="0.25">
      <c r="B234" s="12" t="s">
        <v>319</v>
      </c>
      <c r="C234" t="str">
        <f>IFERROR(VLOOKUP(B234,'Budget to Actual'!$B$10:$C$59,2,0)," ")</f>
        <v>Interest Expense and Related Charges</v>
      </c>
    </row>
    <row r="235" spans="2:3" x14ac:dyDescent="0.25">
      <c r="B235" s="12" t="s">
        <v>320</v>
      </c>
      <c r="C235" t="str">
        <f>IFERROR(VLOOKUP(B235,'Budget to Actual'!$B$10:$C$59,2,0)," ")</f>
        <v>Lease Income</v>
      </c>
    </row>
    <row r="236" spans="2:3" x14ac:dyDescent="0.25">
      <c r="B236" s="12" t="s">
        <v>321</v>
      </c>
      <c r="C236" t="str">
        <f>IFERROR(VLOOKUP(B236,'Budget to Actual'!$B$10:$C$59,2,0)," ")</f>
        <v>Gains (Losses) on Capital Asset Disposition</v>
      </c>
    </row>
    <row r="237" spans="2:3" x14ac:dyDescent="0.25">
      <c r="B237" s="12" t="s">
        <v>322</v>
      </c>
      <c r="C237" t="str">
        <f>IFERROR(VLOOKUP(B237,'Budget to Actual'!$B$10:$C$59,2,0)," ")</f>
        <v>Change in Joint Venture</v>
      </c>
    </row>
    <row r="238" spans="2:3" x14ac:dyDescent="0.25">
      <c r="B238" s="12" t="s">
        <v>323</v>
      </c>
      <c r="C238" t="str">
        <f>IFERROR(VLOOKUP(B238,'Budget to Actual'!$B$10:$C$59,2,0)," ")</f>
        <v>Change in Compensated Absences</v>
      </c>
    </row>
    <row r="239" spans="2:3" x14ac:dyDescent="0.25">
      <c r="B239" s="12" t="s">
        <v>324</v>
      </c>
      <c r="C239" t="str">
        <f>IFERROR(VLOOKUP(B239,'Budget to Actual'!$B$10:$C$59,2,0)," ")</f>
        <v>Other Nonoperating Revenues</v>
      </c>
    </row>
    <row r="240" spans="2:3" x14ac:dyDescent="0.25">
      <c r="B240" s="12" t="s">
        <v>325</v>
      </c>
      <c r="C240" t="str">
        <f>IFERROR(VLOOKUP(B240,'Budget to Actual'!$B$10:$C$59,2,0)," ")</f>
        <v>Other Nonoperating Expenses</v>
      </c>
    </row>
    <row r="241" spans="2:3" x14ac:dyDescent="0.25">
      <c r="B241" s="12" t="s">
        <v>326</v>
      </c>
      <c r="C241" t="str">
        <f>IFERROR(VLOOKUP(B241,'Budget to Actual'!$B$10:$C$59,2,0)," ")</f>
        <v>TOTAL NONOPERATING REVENUES (EXPENSES)</v>
      </c>
    </row>
    <row r="242" spans="2:3" x14ac:dyDescent="0.25">
      <c r="B242" s="12" t="s">
        <v>327</v>
      </c>
      <c r="C242" t="str">
        <f>IFERROR(VLOOKUP(B242,'Budget to Actual'!$B$10:$C$59,2,0)," ")</f>
        <v xml:space="preserve"> </v>
      </c>
    </row>
    <row r="243" spans="2:3" x14ac:dyDescent="0.25">
      <c r="B243" s="12" t="s">
        <v>328</v>
      </c>
      <c r="C243" t="str">
        <f>IFERROR(VLOOKUP(B243,'Budget to Actual'!$B$10:$C$59,2,0)," ")</f>
        <v>INCOME (LOSS) BEFORE OTHER ITEMS</v>
      </c>
    </row>
    <row r="244" spans="2:3" x14ac:dyDescent="0.25">
      <c r="B244" s="12" t="s">
        <v>329</v>
      </c>
      <c r="C244" t="str">
        <f>IFERROR(VLOOKUP(B244,'Budget to Actual'!$B$10:$C$59,2,0)," ")</f>
        <v>Extraordinary Items</v>
      </c>
    </row>
    <row r="245" spans="2:3" x14ac:dyDescent="0.25">
      <c r="B245" s="12" t="s">
        <v>330</v>
      </c>
      <c r="C245" t="str">
        <f>IFERROR(VLOOKUP(B245,'Budget to Actual'!$B$10:$C$59,2,0)," ")</f>
        <v>Special Items</v>
      </c>
    </row>
    <row r="246" spans="2:3" x14ac:dyDescent="0.25">
      <c r="B246" s="12" t="s">
        <v>331</v>
      </c>
      <c r="C246" t="str">
        <f>IFERROR(VLOOKUP(B246,'Budget to Actual'!$B$10:$C$59,2,0)," ")</f>
        <v>INCREASE (DECREASE) IN NET POSITION</v>
      </c>
    </row>
    <row r="247" spans="2:3" x14ac:dyDescent="0.25">
      <c r="B247" s="12" t="s">
        <v>332</v>
      </c>
      <c r="C247" t="str">
        <f>IFERROR(VLOOKUP(B247,'Budget to Actual'!$B$10:$C$59,2,0)," ")</f>
        <v xml:space="preserve"> </v>
      </c>
    </row>
    <row r="248" spans="2:3" x14ac:dyDescent="0.25">
      <c r="B248" s="12" t="s">
        <v>333</v>
      </c>
      <c r="C248" t="str">
        <f>IFERROR(VLOOKUP(B248,'Budget to Actual'!$B$10:$C$59,2,0)," ")</f>
        <v>NET POSITION - BEGINNING BALANCE</v>
      </c>
    </row>
    <row r="249" spans="2:3" x14ac:dyDescent="0.25">
      <c r="B249" s="12" t="s">
        <v>334</v>
      </c>
      <c r="C249" t="str">
        <f>IFERROR(VLOOKUP(B249,'Budget to Actual'!$B$10:$C$59,2,0)," ")</f>
        <v>Cummulative Effect of Change in Accounting Principal</v>
      </c>
    </row>
    <row r="250" spans="2:3" x14ac:dyDescent="0.25">
      <c r="B250" s="12" t="s">
        <v>335</v>
      </c>
      <c r="C250" t="str">
        <f>IFERROR(VLOOKUP(B250,'Budget to Actual'!$B$10:$C$59,2,0)," ")</f>
        <v>PRIOR PERIOD ADJUSTMENT</v>
      </c>
    </row>
    <row r="251" spans="2:3" x14ac:dyDescent="0.25">
      <c r="B251" s="12" t="s">
        <v>336</v>
      </c>
      <c r="C251" t="str">
        <f>IFERROR(VLOOKUP(B251,'Budget to Actual'!$B$10:$C$59,2,0)," ")</f>
        <v>NET POSITION - ENDING BALANCE</v>
      </c>
    </row>
    <row r="252" spans="2:3" x14ac:dyDescent="0.25">
      <c r="B252" s="12" t="s">
        <v>337</v>
      </c>
    </row>
    <row r="253" spans="2:3" hidden="1" x14ac:dyDescent="0.25">
      <c r="B253" s="12" t="s">
        <v>338</v>
      </c>
    </row>
    <row r="254" spans="2:3" hidden="1" x14ac:dyDescent="0.25">
      <c r="B254" s="12" t="s">
        <v>339</v>
      </c>
    </row>
    <row r="255" spans="2:3" hidden="1" x14ac:dyDescent="0.25">
      <c r="B255" s="12" t="s">
        <v>551</v>
      </c>
    </row>
    <row r="256" spans="2:3" hidden="1" x14ac:dyDescent="0.25">
      <c r="B256" s="12" t="s">
        <v>552</v>
      </c>
    </row>
    <row r="257" spans="2:2" hidden="1" x14ac:dyDescent="0.25">
      <c r="B257" s="12" t="s">
        <v>553</v>
      </c>
    </row>
    <row r="258" spans="2:2" hidden="1" x14ac:dyDescent="0.25">
      <c r="B258" s="12" t="s">
        <v>554</v>
      </c>
    </row>
    <row r="259" spans="2:2" hidden="1" x14ac:dyDescent="0.25">
      <c r="B259" s="12" t="s">
        <v>555</v>
      </c>
    </row>
    <row r="260" spans="2:2" hidden="1" x14ac:dyDescent="0.25">
      <c r="B260" s="12" t="s">
        <v>556</v>
      </c>
    </row>
    <row r="261" spans="2:2" hidden="1" x14ac:dyDescent="0.25">
      <c r="B261" s="12" t="s">
        <v>557</v>
      </c>
    </row>
    <row r="262" spans="2:2" hidden="1" x14ac:dyDescent="0.25">
      <c r="B262" s="12" t="s">
        <v>558</v>
      </c>
    </row>
    <row r="263" spans="2:2" hidden="1" x14ac:dyDescent="0.25">
      <c r="B263" s="12" t="s">
        <v>559</v>
      </c>
    </row>
    <row r="264" spans="2:2" hidden="1" x14ac:dyDescent="0.25">
      <c r="B264" s="12" t="s">
        <v>560</v>
      </c>
    </row>
    <row r="265" spans="2:2" hidden="1" x14ac:dyDescent="0.25">
      <c r="B265" s="12" t="s">
        <v>561</v>
      </c>
    </row>
    <row r="266" spans="2:2" hidden="1" x14ac:dyDescent="0.25">
      <c r="B266" s="12" t="s">
        <v>562</v>
      </c>
    </row>
    <row r="267" spans="2:2" hidden="1" x14ac:dyDescent="0.25">
      <c r="B267" s="12" t="s">
        <v>563</v>
      </c>
    </row>
    <row r="268" spans="2:2" hidden="1" x14ac:dyDescent="0.25">
      <c r="B268" s="12" t="s">
        <v>564</v>
      </c>
    </row>
    <row r="269" spans="2:2" hidden="1" x14ac:dyDescent="0.25">
      <c r="B269" s="12" t="s">
        <v>565</v>
      </c>
    </row>
    <row r="270" spans="2:2" hidden="1" x14ac:dyDescent="0.25">
      <c r="B270" s="12" t="s">
        <v>566</v>
      </c>
    </row>
    <row r="271" spans="2:2" hidden="1" x14ac:dyDescent="0.25">
      <c r="B271" s="12" t="s">
        <v>567</v>
      </c>
    </row>
    <row r="272" spans="2:2" hidden="1" x14ac:dyDescent="0.25">
      <c r="B272" s="12" t="s">
        <v>568</v>
      </c>
    </row>
    <row r="273" spans="2:2" hidden="1" x14ac:dyDescent="0.25">
      <c r="B273" s="12" t="s">
        <v>569</v>
      </c>
    </row>
    <row r="274" spans="2:2" hidden="1" x14ac:dyDescent="0.25">
      <c r="B274" s="12" t="s">
        <v>570</v>
      </c>
    </row>
    <row r="275" spans="2:2" hidden="1" x14ac:dyDescent="0.25">
      <c r="B275" s="12" t="s">
        <v>571</v>
      </c>
    </row>
    <row r="276" spans="2:2" hidden="1" x14ac:dyDescent="0.25">
      <c r="B276" s="12" t="s">
        <v>572</v>
      </c>
    </row>
    <row r="277" spans="2:2" hidden="1" x14ac:dyDescent="0.25">
      <c r="B277" s="12" t="s">
        <v>573</v>
      </c>
    </row>
    <row r="278" spans="2:2" hidden="1" x14ac:dyDescent="0.25">
      <c r="B278" s="12" t="s">
        <v>574</v>
      </c>
    </row>
    <row r="279" spans="2:2" hidden="1" x14ac:dyDescent="0.25">
      <c r="B279" s="12" t="s">
        <v>575</v>
      </c>
    </row>
    <row r="280" spans="2:2" hidden="1" x14ac:dyDescent="0.25">
      <c r="B280" s="12" t="s">
        <v>576</v>
      </c>
    </row>
    <row r="281" spans="2:2" hidden="1" x14ac:dyDescent="0.25">
      <c r="B281" s="12" t="s">
        <v>577</v>
      </c>
    </row>
    <row r="282" spans="2:2" hidden="1" x14ac:dyDescent="0.25">
      <c r="B282" s="12" t="s">
        <v>578</v>
      </c>
    </row>
    <row r="283" spans="2:2" hidden="1" x14ac:dyDescent="0.25">
      <c r="B283" s="12" t="s">
        <v>579</v>
      </c>
    </row>
    <row r="284" spans="2:2" hidden="1" x14ac:dyDescent="0.25">
      <c r="B284" s="12" t="s">
        <v>580</v>
      </c>
    </row>
    <row r="285" spans="2:2" hidden="1" x14ac:dyDescent="0.25">
      <c r="B285" s="12" t="s">
        <v>581</v>
      </c>
    </row>
    <row r="286" spans="2:2" hidden="1" x14ac:dyDescent="0.25">
      <c r="B286" s="12" t="s">
        <v>582</v>
      </c>
    </row>
    <row r="287" spans="2:2" hidden="1" x14ac:dyDescent="0.25">
      <c r="B287" s="12" t="s">
        <v>583</v>
      </c>
    </row>
    <row r="288" spans="2:2" hidden="1" x14ac:dyDescent="0.25">
      <c r="B288" s="12" t="s">
        <v>584</v>
      </c>
    </row>
    <row r="289" spans="2:3" hidden="1" x14ac:dyDescent="0.25">
      <c r="B289" s="12" t="s">
        <v>585</v>
      </c>
    </row>
    <row r="290" spans="2:3" hidden="1" x14ac:dyDescent="0.25">
      <c r="B290" s="12" t="s">
        <v>586</v>
      </c>
    </row>
    <row r="291" spans="2:3" hidden="1" x14ac:dyDescent="0.25">
      <c r="B291" s="12" t="s">
        <v>587</v>
      </c>
    </row>
    <row r="292" spans="2:3" hidden="1" x14ac:dyDescent="0.25">
      <c r="B292" s="12" t="s">
        <v>287</v>
      </c>
    </row>
    <row r="293" spans="2:3" hidden="1" x14ac:dyDescent="0.25">
      <c r="B293" s="12" t="s">
        <v>588</v>
      </c>
    </row>
    <row r="294" spans="2:3" hidden="1" x14ac:dyDescent="0.25">
      <c r="B294" s="12" t="s">
        <v>589</v>
      </c>
    </row>
    <row r="295" spans="2:3" hidden="1" x14ac:dyDescent="0.25">
      <c r="B295" s="12" t="s">
        <v>590</v>
      </c>
    </row>
    <row r="296" spans="2:3" hidden="1" x14ac:dyDescent="0.25">
      <c r="B296" s="12" t="s">
        <v>591</v>
      </c>
    </row>
    <row r="297" spans="2:3" hidden="1" x14ac:dyDescent="0.25">
      <c r="B297" s="12" t="s">
        <v>592</v>
      </c>
    </row>
    <row r="298" spans="2:3" hidden="1" x14ac:dyDescent="0.25">
      <c r="B298" s="12" t="s">
        <v>593</v>
      </c>
    </row>
    <row r="299" spans="2:3" hidden="1" x14ac:dyDescent="0.25">
      <c r="B299" s="12" t="s">
        <v>594</v>
      </c>
    </row>
    <row r="300" spans="2:3" hidden="1" x14ac:dyDescent="0.25">
      <c r="B300" s="12" t="s">
        <v>595</v>
      </c>
    </row>
    <row r="301" spans="2:3" hidden="1" x14ac:dyDescent="0.25">
      <c r="B301" s="12" t="s">
        <v>596</v>
      </c>
    </row>
    <row r="302" spans="2:3" x14ac:dyDescent="0.25">
      <c r="B302" s="84" t="s">
        <v>597</v>
      </c>
      <c r="C302" s="85" t="s">
        <v>1118</v>
      </c>
    </row>
    <row r="303" spans="2:3" x14ac:dyDescent="0.25">
      <c r="B303" s="12" t="s">
        <v>405</v>
      </c>
      <c r="C303" t="str">
        <f>IFERROR(VLOOKUP(B303,'Stmt of Cash Flow'!$B$9:$C$84,2,0)," ")</f>
        <v>Cash Received from Customers</v>
      </c>
    </row>
    <row r="304" spans="2:3" x14ac:dyDescent="0.25">
      <c r="B304" s="12" t="s">
        <v>407</v>
      </c>
      <c r="C304" t="str">
        <f>IFERROR(VLOOKUP(B304,'Stmt of Cash Flow'!$B$9:$C$84,2,0)," ")</f>
        <v>Cash Received from State and Federal Sources</v>
      </c>
    </row>
    <row r="305" spans="2:3" x14ac:dyDescent="0.25">
      <c r="B305" s="12" t="s">
        <v>408</v>
      </c>
      <c r="C305" t="str">
        <f>IFERROR(VLOOKUP(B305,'Stmt of Cash Flow'!$B$9:$C$84,2,0)," ")</f>
        <v>Cash Received from Members</v>
      </c>
    </row>
    <row r="306" spans="2:3" x14ac:dyDescent="0.25">
      <c r="B306" s="12" t="s">
        <v>409</v>
      </c>
      <c r="C306" t="str">
        <f>IFERROR(VLOOKUP(B306,'Stmt of Cash Flow'!$B$9:$C$84,2,0)," ")</f>
        <v>Payments to Suppliers for Goods and Services</v>
      </c>
    </row>
    <row r="307" spans="2:3" x14ac:dyDescent="0.25">
      <c r="B307" s="12" t="s">
        <v>410</v>
      </c>
      <c r="C307" t="str">
        <f>IFERROR(VLOOKUP(B307,'Stmt of Cash Flow'!$B$9:$C$84,2,0)," ")</f>
        <v>Payments to Employees for Services</v>
      </c>
    </row>
    <row r="308" spans="2:3" x14ac:dyDescent="0.25">
      <c r="B308" s="12" t="s">
        <v>411</v>
      </c>
      <c r="C308" t="str">
        <f>IFERROR(VLOOKUP(B308,'Stmt of Cash Flow'!$B$9:$C$84,2,0)," ")</f>
        <v>Cash Paid for Compensated Absences</v>
      </c>
    </row>
    <row r="309" spans="2:3" x14ac:dyDescent="0.25">
      <c r="B309" s="12" t="s">
        <v>412</v>
      </c>
      <c r="C309" t="str">
        <f>IFERROR(VLOOKUP(B309,'Stmt of Cash Flow'!$B$9:$C$84,2,0)," ")</f>
        <v>Cash Paid for Benefits/Claims</v>
      </c>
    </row>
    <row r="310" spans="2:3" x14ac:dyDescent="0.25">
      <c r="B310" s="12" t="s">
        <v>413</v>
      </c>
      <c r="C310" t="str">
        <f>IFERROR(VLOOKUP(B310,'Stmt of Cash Flow'!$B$9:$C$84,2,0)," ")</f>
        <v>Internal Activity - Reimbursements from Other Funds</v>
      </c>
    </row>
    <row r="311" spans="2:3" x14ac:dyDescent="0.25">
      <c r="B311" s="12" t="s">
        <v>414</v>
      </c>
      <c r="C311" t="str">
        <f>IFERROR(VLOOKUP(B311,'Stmt of Cash Flow'!$B$9:$C$84,2,0)," ")</f>
        <v>Internal Activity - Payments made to Other Funds</v>
      </c>
    </row>
    <row r="312" spans="2:3" x14ac:dyDescent="0.25">
      <c r="B312" s="12" t="s">
        <v>415</v>
      </c>
      <c r="C312" t="str">
        <f>IFERROR(VLOOKUP(B312,'Stmt of Cash Flow'!$B$9:$C$84,2,0)," ")</f>
        <v>Cash Paid for Reinsurance</v>
      </c>
    </row>
    <row r="313" spans="2:3" x14ac:dyDescent="0.25">
      <c r="B313" s="12" t="s">
        <v>416</v>
      </c>
      <c r="C313" t="str">
        <f>IFERROR(VLOOKUP(B313,'Stmt of Cash Flow'!$B$9:$C$84,2,0)," ")</f>
        <v>Cash Received for Labor and Industries Assessments</v>
      </c>
    </row>
    <row r="314" spans="2:3" x14ac:dyDescent="0.25">
      <c r="B314" s="12" t="s">
        <v>417</v>
      </c>
      <c r="C314" t="str">
        <f>IFERROR(VLOOKUP(B314,'Stmt of Cash Flow'!$B$9:$C$84,2,0)," ")</f>
        <v>Cash Paid for Labor and Industries Assessments</v>
      </c>
    </row>
    <row r="315" spans="2:3" x14ac:dyDescent="0.25">
      <c r="B315" s="12" t="s">
        <v>418</v>
      </c>
      <c r="C315" t="str">
        <f>IFERROR(VLOOKUP(B315,'Stmt of Cash Flow'!$B$9:$C$84,2,0)," ")</f>
        <v>Cash Paid for Other Operating Expense</v>
      </c>
    </row>
    <row r="316" spans="2:3" x14ac:dyDescent="0.25">
      <c r="B316" s="12" t="s">
        <v>419</v>
      </c>
      <c r="C316" t="str">
        <f>IFERROR(VLOOKUP(B316,'Stmt of Cash Flow'!$B$9:$C$84,2,0)," ")</f>
        <v>Other Receipts (Payments)</v>
      </c>
    </row>
    <row r="317" spans="2:3" x14ac:dyDescent="0.25">
      <c r="B317" s="12" t="s">
        <v>420</v>
      </c>
      <c r="C317" t="str">
        <f>IFERROR(VLOOKUP(B317,'Stmt of Cash Flow'!$B$9:$C$84,2,0)," ")</f>
        <v>NET CASH PROVIDED (USED) BY OPERATING ACTIVITIES</v>
      </c>
    </row>
    <row r="318" spans="2:3" x14ac:dyDescent="0.25">
      <c r="B318" s="12" t="s">
        <v>421</v>
      </c>
      <c r="C318" t="str">
        <f>IFERROR(VLOOKUP(B318,'Stmt of Cash Flow'!$B$9:$C$84,2,0)," ")</f>
        <v xml:space="preserve"> </v>
      </c>
    </row>
    <row r="319" spans="2:3" x14ac:dyDescent="0.25">
      <c r="B319" s="12" t="s">
        <v>422</v>
      </c>
      <c r="C319" t="str">
        <f>IFERROR(VLOOKUP(B319,'Stmt of Cash Flow'!$B$9:$C$84,2,0)," ")</f>
        <v xml:space="preserve"> </v>
      </c>
    </row>
    <row r="320" spans="2:3" x14ac:dyDescent="0.25">
      <c r="B320" s="12" t="s">
        <v>423</v>
      </c>
      <c r="C320" t="str">
        <f>IFERROR(VLOOKUP(B320,'Stmt of Cash Flow'!$B$9:$C$84,2,0)," ")</f>
        <v>Operating Grants Received</v>
      </c>
    </row>
    <row r="321" spans="2:3" x14ac:dyDescent="0.25">
      <c r="B321" s="12" t="s">
        <v>424</v>
      </c>
      <c r="C321" t="str">
        <f>IFERROR(VLOOKUP(B321,'Stmt of Cash Flow'!$B$9:$C$84,2,0)," ")</f>
        <v>Transfer to (from) Other Funds</v>
      </c>
    </row>
    <row r="322" spans="2:3" x14ac:dyDescent="0.25">
      <c r="B322" s="12" t="s">
        <v>425</v>
      </c>
      <c r="C322" t="str">
        <f>IFERROR(VLOOKUP(B322,'Stmt of Cash Flow'!$B$9:$C$84,2,0)," ")</f>
        <v>Proceeds from Issuance of Notes</v>
      </c>
    </row>
    <row r="323" spans="2:3" x14ac:dyDescent="0.25">
      <c r="B323" s="12" t="s">
        <v>426</v>
      </c>
      <c r="C323" t="str">
        <f>IFERROR(VLOOKUP(B323,'Stmt of Cash Flow'!$B$9:$C$84,2,0)," ")</f>
        <v>Principal and Interest Payment on Notes</v>
      </c>
    </row>
    <row r="324" spans="2:3" x14ac:dyDescent="0.25">
      <c r="B324" s="12" t="s">
        <v>427</v>
      </c>
      <c r="C324" t="str">
        <f>IFERROR(VLOOKUP(B324,'Stmt of Cash Flow'!$B$9:$C$84,2,0)," ")</f>
        <v>Other Noncapital Activities</v>
      </c>
    </row>
    <row r="325" spans="2:3" x14ac:dyDescent="0.25">
      <c r="B325" s="12" t="s">
        <v>428</v>
      </c>
      <c r="C325" t="str">
        <f>IFERROR(VLOOKUP(B325,'Stmt of Cash Flow'!$B$9:$C$84,2,0)," ")</f>
        <v>NET CASH PROVIDED (USED) BY NONCAPITAL FINANCING ACTIVITIES</v>
      </c>
    </row>
    <row r="326" spans="2:3" x14ac:dyDescent="0.25">
      <c r="B326" s="12" t="s">
        <v>429</v>
      </c>
      <c r="C326" t="str">
        <f>IFERROR(VLOOKUP(B326,'Stmt of Cash Flow'!$B$9:$C$84,2,0)," ")</f>
        <v xml:space="preserve"> </v>
      </c>
    </row>
    <row r="327" spans="2:3" x14ac:dyDescent="0.25">
      <c r="B327" s="12" t="s">
        <v>430</v>
      </c>
      <c r="C327" t="str">
        <f>IFERROR(VLOOKUP(B327,'Stmt of Cash Flow'!$B$9:$C$84,2,0)," ")</f>
        <v xml:space="preserve"> </v>
      </c>
    </row>
    <row r="328" spans="2:3" x14ac:dyDescent="0.25">
      <c r="B328" s="12" t="s">
        <v>431</v>
      </c>
      <c r="C328" t="str">
        <f>IFERROR(VLOOKUP(B328,'Stmt of Cash Flow'!$B$9:$C$84,2,0)," ")</f>
        <v>Purchase of Capital Assets</v>
      </c>
    </row>
    <row r="329" spans="2:3" x14ac:dyDescent="0.25">
      <c r="B329" s="12" t="s">
        <v>432</v>
      </c>
      <c r="C329" t="str">
        <f>IFERROR(VLOOKUP(B329,'Stmt of Cash Flow'!$B$9:$C$84,2,0)," ")</f>
        <v>Proceeds from Capital Debt</v>
      </c>
    </row>
    <row r="330" spans="2:3" x14ac:dyDescent="0.25">
      <c r="B330" s="12" t="s">
        <v>433</v>
      </c>
      <c r="C330" t="str">
        <f>IFERROR(VLOOKUP(B330,'Stmt of Cash Flow'!$B$9:$C$84,2,0)," ")</f>
        <v>Principal and Interest Paid on Capital Debt</v>
      </c>
    </row>
    <row r="331" spans="2:3" x14ac:dyDescent="0.25">
      <c r="B331" s="12" t="s">
        <v>434</v>
      </c>
      <c r="C331" t="str">
        <f>IFERROR(VLOOKUP(B331,'Stmt of Cash Flow'!$B$9:$C$84,2,0)," ")</f>
        <v>Capital Contributions</v>
      </c>
    </row>
    <row r="332" spans="2:3" x14ac:dyDescent="0.25">
      <c r="B332" s="12" t="s">
        <v>435</v>
      </c>
      <c r="C332" t="str">
        <f>IFERROR(VLOOKUP(B332,'Stmt of Cash Flow'!$B$9:$C$84,2,0)," ")</f>
        <v>Principal and Interest Paid on Lease Financing</v>
      </c>
    </row>
    <row r="333" spans="2:3" x14ac:dyDescent="0.25">
      <c r="B333" s="12" t="s">
        <v>436</v>
      </c>
      <c r="C333" t="str">
        <f>IFERROR(VLOOKUP(B333,'Stmt of Cash Flow'!$B$9:$C$84,2,0)," ")</f>
        <v>Lease Income</v>
      </c>
    </row>
    <row r="334" spans="2:3" x14ac:dyDescent="0.25">
      <c r="B334" s="12" t="s">
        <v>437</v>
      </c>
      <c r="C334" t="str">
        <f>IFERROR(VLOOKUP(B334,'Stmt of Cash Flow'!$B$9:$C$84,2,0)," ")</f>
        <v>Other Receipts (Payments)_</v>
      </c>
    </row>
    <row r="335" spans="2:3" x14ac:dyDescent="0.25">
      <c r="B335" s="12" t="s">
        <v>438</v>
      </c>
      <c r="C335" t="str">
        <f>IFERROR(VLOOKUP(B335,'Stmt of Cash Flow'!$B$9:$C$84,2,0)," ")</f>
        <v>NET CASH PROVIDED (USED) BY CAPITAL AND RELATED FINANCING ACTIVITIES</v>
      </c>
    </row>
    <row r="336" spans="2:3" x14ac:dyDescent="0.25">
      <c r="B336" s="12" t="s">
        <v>439</v>
      </c>
      <c r="C336" t="str">
        <f>IFERROR(VLOOKUP(B336,'Stmt of Cash Flow'!$B$9:$C$84,2,0)," ")</f>
        <v xml:space="preserve"> </v>
      </c>
    </row>
    <row r="337" spans="2:3" x14ac:dyDescent="0.25">
      <c r="B337" s="12" t="s">
        <v>440</v>
      </c>
      <c r="C337" t="str">
        <f>IFERROR(VLOOKUP(B337,'Stmt of Cash Flow'!$B$9:$C$84,2,0)," ")</f>
        <v xml:space="preserve"> </v>
      </c>
    </row>
    <row r="338" spans="2:3" x14ac:dyDescent="0.25">
      <c r="B338" s="12" t="s">
        <v>441</v>
      </c>
      <c r="C338" t="str">
        <f>IFERROR(VLOOKUP(B338,'Stmt of Cash Flow'!$B$9:$C$84,2,0)," ")</f>
        <v>Proceeds from Sales and Maturities of Investments</v>
      </c>
    </row>
    <row r="339" spans="2:3" x14ac:dyDescent="0.25">
      <c r="B339" s="12" t="s">
        <v>442</v>
      </c>
      <c r="C339" t="str">
        <f>IFERROR(VLOOKUP(B339,'Stmt of Cash Flow'!$B$9:$C$84,2,0)," ")</f>
        <v>Purchase of Investments</v>
      </c>
    </row>
    <row r="340" spans="2:3" x14ac:dyDescent="0.25">
      <c r="B340" s="12" t="s">
        <v>443</v>
      </c>
      <c r="C340" t="str">
        <f>IFERROR(VLOOKUP(B340,'Stmt of Cash Flow'!$B$9:$C$84,2,0)," ")</f>
        <v>Interest and Dividends Received</v>
      </c>
    </row>
    <row r="341" spans="2:3" x14ac:dyDescent="0.25">
      <c r="B341" s="12" t="s">
        <v>444</v>
      </c>
      <c r="C341" t="str">
        <f>IFERROR(VLOOKUP(B341,'Stmt of Cash Flow'!$B$9:$C$84,2,0)," ")</f>
        <v>NET CASH PROVIDED (USED) BY INVESTING ACTIVITIES</v>
      </c>
    </row>
    <row r="342" spans="2:3" x14ac:dyDescent="0.25">
      <c r="B342" s="12" t="s">
        <v>445</v>
      </c>
      <c r="C342" t="str">
        <f>IFERROR(VLOOKUP(B342,'Stmt of Cash Flow'!$B$9:$C$84,2,0)," ")</f>
        <v xml:space="preserve"> </v>
      </c>
    </row>
    <row r="343" spans="2:3" x14ac:dyDescent="0.25">
      <c r="B343" s="12" t="s">
        <v>446</v>
      </c>
      <c r="C343" t="str">
        <f>IFERROR(VLOOKUP(B343,'Stmt of Cash Flow'!$B$9:$C$84,2,0)," ")</f>
        <v>INCREASE (DECREASE) IN CASH AND CASH EQUIVALENTS</v>
      </c>
    </row>
    <row r="344" spans="2:3" x14ac:dyDescent="0.25">
      <c r="B344" s="12" t="s">
        <v>447</v>
      </c>
      <c r="C344" t="str">
        <f>IFERROR(VLOOKUP(B344,'Stmt of Cash Flow'!$B$9:$C$84,2,0)," ")</f>
        <v xml:space="preserve"> </v>
      </c>
    </row>
    <row r="345" spans="2:3" x14ac:dyDescent="0.25">
      <c r="B345" s="12" t="s">
        <v>448</v>
      </c>
      <c r="C345" t="str">
        <f>IFERROR(VLOOKUP(B345,'Stmt of Cash Flow'!$B$9:$C$84,2,0)," ")</f>
        <v>CASH AND CASH EQUIVALENTS - BEGINNING</v>
      </c>
    </row>
    <row r="346" spans="2:3" x14ac:dyDescent="0.25">
      <c r="B346" s="12" t="s">
        <v>449</v>
      </c>
      <c r="C346" t="str">
        <f>IFERROR(VLOOKUP(B346,'Stmt of Cash Flow'!$B$9:$C$84,2,0)," ")</f>
        <v>PRIOR PERIOD ADJUSTMENT</v>
      </c>
    </row>
    <row r="347" spans="2:3" x14ac:dyDescent="0.25">
      <c r="B347" s="12" t="s">
        <v>450</v>
      </c>
      <c r="C347" t="str">
        <f>IFERROR(VLOOKUP(B347,'Stmt of Cash Flow'!$B$9:$C$84,2,0)," ")</f>
        <v>CASH AND CASH EQUIVALENTS - ENDING</v>
      </c>
    </row>
    <row r="348" spans="2:3" x14ac:dyDescent="0.25">
      <c r="B348" s="12" t="s">
        <v>451</v>
      </c>
      <c r="C348" t="str">
        <f>IFERROR(VLOOKUP(B348,'Stmt of Cash Flow'!$B$9:$C$84,2,0)," ")</f>
        <v xml:space="preserve"> </v>
      </c>
    </row>
    <row r="349" spans="2:3" x14ac:dyDescent="0.25">
      <c r="B349" s="12" t="s">
        <v>452</v>
      </c>
      <c r="C349" t="str">
        <f>IFERROR(VLOOKUP(B349,'Stmt of Cash Flow'!$B$9:$C$84,2,0)," ")</f>
        <v xml:space="preserve"> </v>
      </c>
    </row>
    <row r="350" spans="2:3" x14ac:dyDescent="0.25">
      <c r="B350" s="12" t="s">
        <v>453</v>
      </c>
      <c r="C350" t="str">
        <f>IFERROR(VLOOKUP(B350,'Stmt of Cash Flow'!$B$9:$C$84,2,0)," ")</f>
        <v xml:space="preserve"> </v>
      </c>
    </row>
    <row r="351" spans="2:3" x14ac:dyDescent="0.25">
      <c r="B351" s="12" t="s">
        <v>454</v>
      </c>
      <c r="C351" t="str">
        <f>IFERROR(VLOOKUP(B351,'Stmt of Cash Flow'!$B$9:$C$84,2,0)," ")</f>
        <v xml:space="preserve"> </v>
      </c>
    </row>
    <row r="352" spans="2:3" x14ac:dyDescent="0.25">
      <c r="B352" s="12" t="s">
        <v>455</v>
      </c>
      <c r="C352" t="str">
        <f>IFERROR(VLOOKUP(B352,'Stmt of Cash Flow'!$B$9:$C$84,2,0)," ")</f>
        <v xml:space="preserve"> </v>
      </c>
    </row>
    <row r="353" spans="2:3" x14ac:dyDescent="0.25">
      <c r="B353" s="12" t="s">
        <v>456</v>
      </c>
      <c r="C353" t="str">
        <f>IFERROR(VLOOKUP(B353,'Stmt of Cash Flow'!$B$9:$C$84,2,0)," ")</f>
        <v>OPERATING NET INCOME</v>
      </c>
    </row>
    <row r="354" spans="2:3" x14ac:dyDescent="0.25">
      <c r="B354" s="12" t="s">
        <v>457</v>
      </c>
      <c r="C354" t="str">
        <f>IFERROR(VLOOKUP(B354,'Stmt of Cash Flow'!$B$9:$C$84,2,0)," ")</f>
        <v>Adjustment to Reconcile Operating Inc to Net Cash Provided (Used) by Operating Activities</v>
      </c>
    </row>
    <row r="355" spans="2:3" x14ac:dyDescent="0.25">
      <c r="B355" s="12" t="s">
        <v>458</v>
      </c>
      <c r="C355" t="str">
        <f>IFERROR(VLOOKUP(B355,'Stmt of Cash Flow'!$B$9:$C$84,2,0)," ")</f>
        <v>Depreciation Expense</v>
      </c>
    </row>
    <row r="356" spans="2:3" x14ac:dyDescent="0.25">
      <c r="B356" s="12" t="s">
        <v>459</v>
      </c>
      <c r="C356" t="str">
        <f>IFERROR(VLOOKUP(B356,'Stmt of Cash Flow'!$B$9:$C$84,2,0)," ")</f>
        <v>Change in Assets and Liabilities</v>
      </c>
    </row>
    <row r="357" spans="2:3" x14ac:dyDescent="0.25">
      <c r="B357" s="12" t="s">
        <v>460</v>
      </c>
      <c r="C357" t="str">
        <f>IFERROR(VLOOKUP(B357,'Stmt of Cash Flow'!$B$9:$C$84,2,0)," ")</f>
        <v>Receivables, Net</v>
      </c>
    </row>
    <row r="358" spans="2:3" x14ac:dyDescent="0.25">
      <c r="B358" s="12" t="s">
        <v>461</v>
      </c>
      <c r="C358" t="str">
        <f>IFERROR(VLOOKUP(B358,'Stmt of Cash Flow'!$B$9:$C$84,2,0)," ")</f>
        <v>Prepaids</v>
      </c>
    </row>
    <row r="359" spans="2:3" x14ac:dyDescent="0.25">
      <c r="B359" s="12" t="s">
        <v>462</v>
      </c>
      <c r="C359" t="str">
        <f>IFERROR(VLOOKUP(B359,'Stmt of Cash Flow'!$B$9:$C$84,2,0)," ")</f>
        <v>Inventories</v>
      </c>
    </row>
    <row r="360" spans="2:3" x14ac:dyDescent="0.25">
      <c r="B360" s="12" t="s">
        <v>463</v>
      </c>
      <c r="C360" t="str">
        <f>IFERROR(VLOOKUP(B360,'Stmt of Cash Flow'!$B$9:$C$84,2,0)," ")</f>
        <v>Accounts and Other Payables</v>
      </c>
    </row>
    <row r="361" spans="2:3" x14ac:dyDescent="0.25">
      <c r="B361" s="12" t="s">
        <v>464</v>
      </c>
      <c r="C361" t="str">
        <f>IFERROR(VLOOKUP(B361,'Stmt of Cash Flow'!$B$9:$C$84,2,0)," ")</f>
        <v>Accrued Expenses</v>
      </c>
    </row>
    <row r="362" spans="2:3" x14ac:dyDescent="0.25">
      <c r="B362" s="12" t="s">
        <v>465</v>
      </c>
      <c r="C362" t="str">
        <f>IFERROR(VLOOKUP(B362,'Stmt of Cash Flow'!$B$9:$C$84,2,0)," ")</f>
        <v>Unearned Revenue</v>
      </c>
    </row>
    <row r="363" spans="2:3" x14ac:dyDescent="0.25">
      <c r="B363" s="12" t="s">
        <v>466</v>
      </c>
      <c r="C363" t="str">
        <f>IFERROR(VLOOKUP(B363,'Stmt of Cash Flow'!$B$9:$C$84,2,0)," ")</f>
        <v>Pension Expense from change in Net Pension Liability</v>
      </c>
    </row>
    <row r="364" spans="2:3" x14ac:dyDescent="0.25">
      <c r="B364" s="12" t="s">
        <v>467</v>
      </c>
      <c r="C364" t="str">
        <f>IFERROR(VLOOKUP(B364,'Stmt of Cash Flow'!$B$9:$C$84,2,0)," ")</f>
        <v>Change in Deferred Outflows</v>
      </c>
    </row>
    <row r="365" spans="2:3" x14ac:dyDescent="0.25">
      <c r="B365" s="12" t="s">
        <v>468</v>
      </c>
      <c r="C365" t="str">
        <f>IFERROR(VLOOKUP(B365,'Stmt of Cash Flow'!$B$9:$C$84,2,0)," ")</f>
        <v>Change in Deferred Inflows</v>
      </c>
    </row>
    <row r="366" spans="2:3" x14ac:dyDescent="0.25">
      <c r="B366" s="12" t="s">
        <v>469</v>
      </c>
      <c r="C366" t="str">
        <f>IFERROR(VLOOKUP(B366,'Stmt of Cash Flow'!$B$9:$C$84,2,0)," ")</f>
        <v>Change in Net Pension Liability</v>
      </c>
    </row>
    <row r="367" spans="2:3" x14ac:dyDescent="0.25">
      <c r="B367" s="12" t="s">
        <v>470</v>
      </c>
      <c r="C367" t="str">
        <f>IFERROR(VLOOKUP(B367,'Stmt of Cash Flow'!$B$9:$C$84,2,0)," ")</f>
        <v>OPEB Expense from change in Net OPEB Liability</v>
      </c>
    </row>
    <row r="368" spans="2:3" x14ac:dyDescent="0.25">
      <c r="B368" s="12" t="s">
        <v>471</v>
      </c>
      <c r="C368" t="str">
        <f>IFERROR(VLOOKUP(B368,'Stmt of Cash Flow'!$B$9:$C$84,2,0)," ")</f>
        <v>Change in Deferred Outflows_</v>
      </c>
    </row>
    <row r="369" spans="2:3" x14ac:dyDescent="0.25">
      <c r="B369" s="12" t="s">
        <v>472</v>
      </c>
      <c r="C369" t="str">
        <f>IFERROR(VLOOKUP(B369,'Stmt of Cash Flow'!$B$9:$C$84,2,0)," ")</f>
        <v>Change in Deferred Inflows_</v>
      </c>
    </row>
    <row r="370" spans="2:3" x14ac:dyDescent="0.25">
      <c r="B370" s="12" t="s">
        <v>473</v>
      </c>
      <c r="C370" t="str">
        <f>IFERROR(VLOOKUP(B370,'Stmt of Cash Flow'!$B$9:$C$84,2,0)," ")</f>
        <v>Change in Net OPEB Liability_</v>
      </c>
    </row>
    <row r="371" spans="2:3" x14ac:dyDescent="0.25">
      <c r="B371" s="12" t="s">
        <v>474</v>
      </c>
      <c r="C371" t="str">
        <f>IFERROR(VLOOKUP(B371,'Stmt of Cash Flow'!$B$9:$C$84,2,0)," ")</f>
        <v>Other Changes for Insurance Funds</v>
      </c>
    </row>
    <row r="372" spans="2:3" x14ac:dyDescent="0.25">
      <c r="B372" s="12" t="s">
        <v>475</v>
      </c>
      <c r="C372" t="str">
        <f>IFERROR(VLOOKUP(B372,'Stmt of Cash Flow'!$B$9:$C$84,2,0)," ")</f>
        <v>Claims Reserve-Current</v>
      </c>
    </row>
    <row r="373" spans="2:3" x14ac:dyDescent="0.25">
      <c r="B373" s="12" t="s">
        <v>476</v>
      </c>
      <c r="C373" t="str">
        <f>IFERROR(VLOOKUP(B373,'Stmt of Cash Flow'!$B$9:$C$84,2,0)," ")</f>
        <v>Claims Reserve-Prior Year</v>
      </c>
    </row>
    <row r="374" spans="2:3" x14ac:dyDescent="0.25">
      <c r="B374" s="12" t="s">
        <v>477</v>
      </c>
      <c r="C374" t="str">
        <f>IFERROR(VLOOKUP(B374,'Stmt of Cash Flow'!$B$9:$C$84,2,0)," ")</f>
        <v>IBNR-Current</v>
      </c>
    </row>
    <row r="375" spans="2:3" x14ac:dyDescent="0.25">
      <c r="B375" s="12" t="s">
        <v>478</v>
      </c>
      <c r="C375" t="str">
        <f>IFERROR(VLOOKUP(B375,'Stmt of Cash Flow'!$B$9:$C$84,2,0)," ")</f>
        <v>IBNR-Prior Year</v>
      </c>
    </row>
    <row r="376" spans="2:3" x14ac:dyDescent="0.25">
      <c r="B376" s="12" t="s">
        <v>479</v>
      </c>
      <c r="C376" t="str">
        <f>IFERROR(VLOOKUP(B376,'Stmt of Cash Flow'!$B$9:$C$84,2,0)," ")</f>
        <v>Future L&amp;I Assessments</v>
      </c>
    </row>
    <row r="377" spans="2:3" x14ac:dyDescent="0.25">
      <c r="B377" s="12" t="s">
        <v>480</v>
      </c>
      <c r="C377" t="str">
        <f>IFERROR(VLOOKUP(B377,'Stmt of Cash Flow'!$B$9:$C$84,2,0)," ")</f>
        <v>Provision for Unallocated Loss Adjustment</v>
      </c>
    </row>
    <row r="378" spans="2:3" x14ac:dyDescent="0.25">
      <c r="B378" s="12" t="s">
        <v>481</v>
      </c>
      <c r="C378" t="str">
        <f>IFERROR(VLOOKUP(B378,'Stmt of Cash Flow'!$B$9:$C$84,2,0)," ")</f>
        <v>Unearned Member Assessments</v>
      </c>
    </row>
    <row r="379" spans="2:3" x14ac:dyDescent="0.25">
      <c r="B379" s="12" t="s">
        <v>482</v>
      </c>
      <c r="C379" t="str">
        <f>IFERROR(VLOOKUP(B379,'Stmt of Cash Flow'!$B$9:$C$84,2,0)," ")</f>
        <v>Insurance Recoverables</v>
      </c>
    </row>
    <row r="380" spans="2:3" x14ac:dyDescent="0.25">
      <c r="B380" s="12" t="s">
        <v>483</v>
      </c>
      <c r="C380" t="str">
        <f>IFERROR(VLOOKUP(B380,'Stmt of Cash Flow'!$B$9:$C$84,2,0)," ")</f>
        <v>Claim Reserves</v>
      </c>
    </row>
    <row r="381" spans="2:3" x14ac:dyDescent="0.25">
      <c r="B381" s="12" t="s">
        <v>484</v>
      </c>
      <c r="C381" t="str">
        <f>IFERROR(VLOOKUP(B381,'Stmt of Cash Flow'!$B$9:$C$84,2,0)," ")</f>
        <v>NET CASH PROVIDED (USED) BY OPERATING ACTIVITIES_</v>
      </c>
    </row>
    <row r="382" spans="2:3" x14ac:dyDescent="0.25">
      <c r="B382" s="12" t="s">
        <v>598</v>
      </c>
      <c r="C382" t="str">
        <f>IFERROR(VLOOKUP(B382,'Stmt of Cash Flow'!$B$9:$C$84,2,0)," ")</f>
        <v xml:space="preserve"> </v>
      </c>
    </row>
    <row r="383" spans="2:3" hidden="1" x14ac:dyDescent="0.25">
      <c r="B383" s="12" t="s">
        <v>599</v>
      </c>
      <c r="C383" t="str">
        <f>IFERROR(VLOOKUP(B383,'Stmt of Cash Flow'!$B$9:$C$84,2,0)," ")</f>
        <v xml:space="preserve"> </v>
      </c>
    </row>
    <row r="384" spans="2:3" hidden="1" x14ac:dyDescent="0.25">
      <c r="B384" s="12" t="s">
        <v>600</v>
      </c>
      <c r="C384" t="str">
        <f>IFERROR(VLOOKUP(B384,'Stmt of Cash Flow'!$B$9:$C$84,2,0)," ")</f>
        <v xml:space="preserve"> </v>
      </c>
    </row>
    <row r="385" spans="2:3" hidden="1" x14ac:dyDescent="0.25">
      <c r="B385" s="12" t="s">
        <v>601</v>
      </c>
      <c r="C385" t="str">
        <f>IFERROR(VLOOKUP(B385,'Stmt of Cash Flow'!$B$9:$C$84,2,0)," ")</f>
        <v xml:space="preserve"> </v>
      </c>
    </row>
    <row r="386" spans="2:3" hidden="1" x14ac:dyDescent="0.25">
      <c r="B386" s="12" t="s">
        <v>602</v>
      </c>
      <c r="C386" t="str">
        <f>IFERROR(VLOOKUP(B386,'Stmt of Cash Flow'!$B$9:$C$84,2,0)," ")</f>
        <v xml:space="preserve"> </v>
      </c>
    </row>
    <row r="387" spans="2:3" hidden="1" x14ac:dyDescent="0.25">
      <c r="B387" s="12" t="s">
        <v>603</v>
      </c>
      <c r="C387" t="str">
        <f>IFERROR(VLOOKUP(B387,'Stmt of Cash Flow'!$B$9:$C$84,2,0)," ")</f>
        <v xml:space="preserve"> </v>
      </c>
    </row>
    <row r="388" spans="2:3" hidden="1" x14ac:dyDescent="0.25">
      <c r="B388" s="12" t="s">
        <v>604</v>
      </c>
      <c r="C388" t="str">
        <f>IFERROR(VLOOKUP(B388,'Stmt of Cash Flow'!$B$9:$C$84,2,0)," ")</f>
        <v xml:space="preserve"> </v>
      </c>
    </row>
    <row r="389" spans="2:3" hidden="1" x14ac:dyDescent="0.25">
      <c r="B389" s="12" t="s">
        <v>605</v>
      </c>
      <c r="C389" t="str">
        <f>IFERROR(VLOOKUP(B389,'Stmt of Cash Flow'!$B$9:$C$84,2,0)," ")</f>
        <v xml:space="preserve"> </v>
      </c>
    </row>
    <row r="390" spans="2:3" hidden="1" x14ac:dyDescent="0.25">
      <c r="B390" s="12" t="s">
        <v>606</v>
      </c>
      <c r="C390" t="str">
        <f>IFERROR(VLOOKUP(B390,'Stmt of Cash Flow'!$B$9:$C$84,2,0)," ")</f>
        <v xml:space="preserve"> </v>
      </c>
    </row>
    <row r="391" spans="2:3" hidden="1" x14ac:dyDescent="0.25">
      <c r="B391" s="12" t="s">
        <v>607</v>
      </c>
      <c r="C391" t="str">
        <f>IFERROR(VLOOKUP(B391,'Stmt of Cash Flow'!$B$9:$C$84,2,0)," ")</f>
        <v xml:space="preserve"> </v>
      </c>
    </row>
    <row r="392" spans="2:3" hidden="1" x14ac:dyDescent="0.25">
      <c r="B392" s="12" t="s">
        <v>608</v>
      </c>
      <c r="C392" t="str">
        <f>IFERROR(VLOOKUP(B392,'Stmt of Cash Flow'!$B$9:$C$84,2,0)," ")</f>
        <v xml:space="preserve"> </v>
      </c>
    </row>
    <row r="393" spans="2:3" hidden="1" x14ac:dyDescent="0.25">
      <c r="B393" s="12" t="s">
        <v>609</v>
      </c>
      <c r="C393" t="str">
        <f>IFERROR(VLOOKUP(B393,'Stmt of Cash Flow'!$B$9:$C$84,2,0)," ")</f>
        <v xml:space="preserve"> </v>
      </c>
    </row>
    <row r="394" spans="2:3" hidden="1" x14ac:dyDescent="0.25">
      <c r="B394" s="12" t="s">
        <v>610</v>
      </c>
      <c r="C394" t="str">
        <f>IFERROR(VLOOKUP(B394,'Stmt of Cash Flow'!$B$9:$C$84,2,0)," ")</f>
        <v xml:space="preserve"> </v>
      </c>
    </row>
    <row r="395" spans="2:3" hidden="1" x14ac:dyDescent="0.25">
      <c r="B395" s="12" t="s">
        <v>611</v>
      </c>
      <c r="C395" t="str">
        <f>IFERROR(VLOOKUP(B395,'Stmt of Cash Flow'!$B$9:$C$84,2,0)," ")</f>
        <v xml:space="preserve"> </v>
      </c>
    </row>
    <row r="396" spans="2:3" hidden="1" x14ac:dyDescent="0.25">
      <c r="B396" s="12" t="s">
        <v>612</v>
      </c>
      <c r="C396" t="str">
        <f>IFERROR(VLOOKUP(B396,'Stmt of Cash Flow'!$B$9:$C$84,2,0)," ")</f>
        <v xml:space="preserve"> </v>
      </c>
    </row>
    <row r="397" spans="2:3" hidden="1" x14ac:dyDescent="0.25">
      <c r="B397" s="12" t="s">
        <v>613</v>
      </c>
      <c r="C397" t="str">
        <f>IFERROR(VLOOKUP(B397,'Stmt of Cash Flow'!$B$9:$C$84,2,0)," ")</f>
        <v xml:space="preserve"> </v>
      </c>
    </row>
    <row r="398" spans="2:3" hidden="1" x14ac:dyDescent="0.25">
      <c r="B398" s="12" t="s">
        <v>614</v>
      </c>
      <c r="C398" t="str">
        <f>IFERROR(VLOOKUP(B398,'Stmt of Cash Flow'!$B$9:$C$84,2,0)," ")</f>
        <v xml:space="preserve"> </v>
      </c>
    </row>
    <row r="399" spans="2:3" hidden="1" x14ac:dyDescent="0.25">
      <c r="B399" s="12" t="s">
        <v>615</v>
      </c>
      <c r="C399" t="str">
        <f>IFERROR(VLOOKUP(B399,'Stmt of Cash Flow'!$B$9:$C$84,2,0)," ")</f>
        <v xml:space="preserve"> </v>
      </c>
    </row>
    <row r="400" spans="2:3" hidden="1" x14ac:dyDescent="0.25">
      <c r="B400" s="12" t="s">
        <v>616</v>
      </c>
      <c r="C400" t="str">
        <f>IFERROR(VLOOKUP(B400,'Stmt of Cash Flow'!$B$9:$C$84,2,0)," ")</f>
        <v xml:space="preserve"> </v>
      </c>
    </row>
    <row r="401" spans="2:3" hidden="1" x14ac:dyDescent="0.25">
      <c r="B401" s="12" t="s">
        <v>617</v>
      </c>
      <c r="C401" t="str">
        <f>IFERROR(VLOOKUP(B401,'Stmt of Cash Flow'!$B$9:$C$84,2,0)," ")</f>
        <v xml:space="preserve"> </v>
      </c>
    </row>
    <row r="402" spans="2:3" x14ac:dyDescent="0.25">
      <c r="B402" s="84" t="s">
        <v>618</v>
      </c>
      <c r="C402" s="85" t="s">
        <v>1128</v>
      </c>
    </row>
    <row r="403" spans="2:3" x14ac:dyDescent="0.25">
      <c r="B403" s="12" t="s">
        <v>619</v>
      </c>
      <c r="C403" t="str">
        <f>IFERROR(VLOOKUP(B403,'Fiduciary Net Position'!$B$8:$C$22,2,0)," ")</f>
        <v>Cash and Cash Equivalents</v>
      </c>
    </row>
    <row r="404" spans="2:3" x14ac:dyDescent="0.25">
      <c r="B404" s="12" t="s">
        <v>620</v>
      </c>
      <c r="C404" t="str">
        <f>IFERROR(VLOOKUP(B404,'Fiduciary Net Position'!$B$8:$C$22,2,0)," ")</f>
        <v>Investments</v>
      </c>
    </row>
    <row r="405" spans="2:3" x14ac:dyDescent="0.25">
      <c r="B405" s="12" t="s">
        <v>621</v>
      </c>
      <c r="C405" t="str">
        <f>IFERROR(VLOOKUP(B405,'Fiduciary Net Position'!$B$8:$C$22,2,0)," ")</f>
        <v>Accounts Receivable</v>
      </c>
    </row>
    <row r="406" spans="2:3" x14ac:dyDescent="0.25">
      <c r="B406" s="12" t="s">
        <v>622</v>
      </c>
      <c r="C406" t="str">
        <f>IFERROR(VLOOKUP(B406,'Fiduciary Net Position'!$B$8:$C$22,2,0)," ")</f>
        <v>Assets Used in Operations</v>
      </c>
    </row>
    <row r="407" spans="2:3" x14ac:dyDescent="0.25">
      <c r="B407" s="12" t="s">
        <v>623</v>
      </c>
      <c r="C407" t="str">
        <f>IFERROR(VLOOKUP(B407,'Fiduciary Net Position'!$B$8:$C$22,2,0)," ")</f>
        <v xml:space="preserve">TOTAL ASSETS </v>
      </c>
    </row>
    <row r="408" spans="2:3" x14ac:dyDescent="0.25">
      <c r="B408" s="12" t="s">
        <v>624</v>
      </c>
      <c r="C408" t="str">
        <f>IFERROR(VLOOKUP(B408,'Fiduciary Net Position'!$B$8:$C$22,2,0)," ")</f>
        <v xml:space="preserve"> </v>
      </c>
    </row>
    <row r="409" spans="2:3" x14ac:dyDescent="0.25">
      <c r="B409" s="12" t="s">
        <v>625</v>
      </c>
      <c r="C409" t="str">
        <f>IFERROR(VLOOKUP(B409,'Fiduciary Net Position'!$B$8:$C$22,2,0)," ")</f>
        <v xml:space="preserve"> </v>
      </c>
    </row>
    <row r="410" spans="2:3" x14ac:dyDescent="0.25">
      <c r="B410" s="12" t="s">
        <v>626</v>
      </c>
      <c r="C410" t="str">
        <f>IFERROR(VLOOKUP(B410,'Fiduciary Net Position'!$B$8:$C$22,2,0)," ")</f>
        <v>Accounts Payable and Other Liabilities</v>
      </c>
    </row>
    <row r="411" spans="2:3" x14ac:dyDescent="0.25">
      <c r="B411" s="12" t="s">
        <v>627</v>
      </c>
      <c r="C411" t="str">
        <f>IFERROR(VLOOKUP(B411,'Fiduciary Net Position'!$B$8:$C$22,2,0)," ")</f>
        <v>Program Refunds Payable to JV Participants</v>
      </c>
    </row>
    <row r="412" spans="2:3" x14ac:dyDescent="0.25">
      <c r="B412" s="12" t="s">
        <v>628</v>
      </c>
      <c r="C412" t="str">
        <f>IFERROR(VLOOKUP(B412,'Fiduciary Net Position'!$B$8:$C$22,2,0)," ")</f>
        <v>Due to Local Governments</v>
      </c>
    </row>
    <row r="413" spans="2:3" x14ac:dyDescent="0.25">
      <c r="B413" s="12" t="s">
        <v>629</v>
      </c>
      <c r="C413" t="str">
        <f>IFERROR(VLOOKUP(B413,'Fiduciary Net Position'!$B$8:$C$22,2,0)," ")</f>
        <v>TOTAL LIABILITIES</v>
      </c>
    </row>
    <row r="414" spans="2:3" x14ac:dyDescent="0.25">
      <c r="B414" s="12" t="s">
        <v>630</v>
      </c>
      <c r="C414" t="str">
        <f>IFERROR(VLOOKUP(B414,'Fiduciary Net Position'!$B$8:$C$22,2,0)," ")</f>
        <v xml:space="preserve"> </v>
      </c>
    </row>
    <row r="415" spans="2:3" x14ac:dyDescent="0.25">
      <c r="B415" s="12" t="s">
        <v>631</v>
      </c>
      <c r="C415" t="str">
        <f>IFERROR(VLOOKUP(B415,'Fiduciary Net Position'!$B$8:$C$22,2,0)," ")</f>
        <v xml:space="preserve"> </v>
      </c>
    </row>
    <row r="416" spans="2:3" x14ac:dyDescent="0.25">
      <c r="B416" s="12" t="s">
        <v>632</v>
      </c>
      <c r="C416" t="str">
        <f>IFERROR(VLOOKUP(B416,'Fiduciary Net Position'!$B$8:$C$22,2,0)," ")</f>
        <v xml:space="preserve"> </v>
      </c>
    </row>
    <row r="417" spans="2:3" x14ac:dyDescent="0.25">
      <c r="B417" s="12" t="s">
        <v>633</v>
      </c>
      <c r="C417" t="str">
        <f>IFERROR(VLOOKUP(B417,'Fiduciary Net Position'!$B$8:$C$22,2,0)," ")</f>
        <v>Restricted for: Individuals, Orgs, and Other Govmts</v>
      </c>
    </row>
    <row r="418" spans="2:3" x14ac:dyDescent="0.25">
      <c r="B418" s="12" t="s">
        <v>634</v>
      </c>
      <c r="C418" t="str">
        <f>IFERROR(VLOOKUP(B418,'Fiduciary Net Position'!$B$8:$C$22,2,0)," ")</f>
        <v>TOTAL NET POSITION</v>
      </c>
    </row>
    <row r="419" spans="2:3" x14ac:dyDescent="0.25">
      <c r="B419" s="12" t="s">
        <v>635</v>
      </c>
      <c r="C419" t="str">
        <f>IFERROR(VLOOKUP(B419,'Fiduciary Net Position'!$B$8:$C$22,2,0)," ")</f>
        <v xml:space="preserve"> </v>
      </c>
    </row>
    <row r="420" spans="2:3" hidden="1" x14ac:dyDescent="0.25">
      <c r="B420" s="12" t="s">
        <v>636</v>
      </c>
      <c r="C420" t="str">
        <f>IFERROR(VLOOKUP(B420,'Fiduciary Net Position'!$B$8:$C$22,2,0)," ")</f>
        <v xml:space="preserve"> </v>
      </c>
    </row>
    <row r="421" spans="2:3" hidden="1" x14ac:dyDescent="0.25">
      <c r="B421" s="12" t="s">
        <v>637</v>
      </c>
      <c r="C421" t="str">
        <f>IFERROR(VLOOKUP(B421,'Fiduciary Net Position'!$B$8:$C$22,2,0)," ")</f>
        <v xml:space="preserve"> </v>
      </c>
    </row>
    <row r="422" spans="2:3" hidden="1" x14ac:dyDescent="0.25">
      <c r="B422" s="12" t="s">
        <v>638</v>
      </c>
      <c r="C422" t="str">
        <f>IFERROR(VLOOKUP(B422,'Fiduciary Net Position'!$B$8:$C$22,2,0)," ")</f>
        <v xml:space="preserve"> </v>
      </c>
    </row>
    <row r="423" spans="2:3" hidden="1" x14ac:dyDescent="0.25">
      <c r="B423" s="12" t="s">
        <v>639</v>
      </c>
      <c r="C423" t="str">
        <f>IFERROR(VLOOKUP(B423,'Fiduciary Net Position'!$B$8:$C$22,2,0)," ")</f>
        <v xml:space="preserve"> </v>
      </c>
    </row>
    <row r="424" spans="2:3" hidden="1" x14ac:dyDescent="0.25">
      <c r="B424" s="12" t="s">
        <v>640</v>
      </c>
      <c r="C424" t="str">
        <f>IFERROR(VLOOKUP(B424,'Fiduciary Net Position'!$B$8:$C$22,2,0)," ")</f>
        <v xml:space="preserve"> </v>
      </c>
    </row>
    <row r="425" spans="2:3" hidden="1" x14ac:dyDescent="0.25">
      <c r="B425" s="12" t="s">
        <v>641</v>
      </c>
      <c r="C425" t="str">
        <f>IFERROR(VLOOKUP(B425,'Fiduciary Net Position'!$B$8:$C$22,2,0)," ")</f>
        <v xml:space="preserve"> </v>
      </c>
    </row>
    <row r="426" spans="2:3" hidden="1" x14ac:dyDescent="0.25">
      <c r="B426" s="12" t="s">
        <v>642</v>
      </c>
      <c r="C426" t="str">
        <f>IFERROR(VLOOKUP(B426,'Fiduciary Net Position'!$B$8:$C$22,2,0)," ")</f>
        <v xml:space="preserve"> </v>
      </c>
    </row>
    <row r="427" spans="2:3" hidden="1" x14ac:dyDescent="0.25">
      <c r="B427" s="12" t="s">
        <v>643</v>
      </c>
      <c r="C427" t="str">
        <f>IFERROR(VLOOKUP(B427,'Fiduciary Net Position'!$B$8:$C$22,2,0)," ")</f>
        <v xml:space="preserve"> </v>
      </c>
    </row>
    <row r="428" spans="2:3" hidden="1" x14ac:dyDescent="0.25">
      <c r="B428" s="12" t="s">
        <v>644</v>
      </c>
      <c r="C428" t="str">
        <f>IFERROR(VLOOKUP(B428,'Fiduciary Net Position'!$B$8:$C$22,2,0)," ")</f>
        <v xml:space="preserve"> </v>
      </c>
    </row>
    <row r="429" spans="2:3" hidden="1" x14ac:dyDescent="0.25">
      <c r="B429" s="12" t="s">
        <v>645</v>
      </c>
      <c r="C429" t="str">
        <f>IFERROR(VLOOKUP(B429,'Fiduciary Net Position'!$B$8:$C$22,2,0)," ")</f>
        <v xml:space="preserve"> </v>
      </c>
    </row>
    <row r="430" spans="2:3" hidden="1" x14ac:dyDescent="0.25">
      <c r="B430" s="12" t="s">
        <v>646</v>
      </c>
      <c r="C430" t="str">
        <f>IFERROR(VLOOKUP(B430,'Fiduciary Net Position'!$B$8:$C$22,2,0)," ")</f>
        <v xml:space="preserve"> </v>
      </c>
    </row>
    <row r="431" spans="2:3" hidden="1" x14ac:dyDescent="0.25">
      <c r="B431" s="12" t="s">
        <v>647</v>
      </c>
      <c r="C431" t="str">
        <f>IFERROR(VLOOKUP(B431,'Fiduciary Net Position'!$B$8:$C$22,2,0)," ")</f>
        <v xml:space="preserve"> </v>
      </c>
    </row>
    <row r="432" spans="2:3" hidden="1" x14ac:dyDescent="0.25">
      <c r="B432" s="12" t="s">
        <v>648</v>
      </c>
      <c r="C432" t="str">
        <f>IFERROR(VLOOKUP(B432,'Fiduciary Net Position'!$B$8:$C$22,2,0)," ")</f>
        <v xml:space="preserve"> </v>
      </c>
    </row>
    <row r="433" spans="2:3" hidden="1" x14ac:dyDescent="0.25">
      <c r="B433" s="12" t="s">
        <v>649</v>
      </c>
      <c r="C433" t="str">
        <f>IFERROR(VLOOKUP(B433,'Fiduciary Net Position'!$B$8:$C$22,2,0)," ")</f>
        <v xml:space="preserve"> </v>
      </c>
    </row>
    <row r="434" spans="2:3" hidden="1" x14ac:dyDescent="0.25">
      <c r="B434" s="12" t="s">
        <v>650</v>
      </c>
      <c r="C434" t="str">
        <f>IFERROR(VLOOKUP(B434,'Fiduciary Net Position'!$B$8:$C$22,2,0)," ")</f>
        <v xml:space="preserve"> </v>
      </c>
    </row>
    <row r="435" spans="2:3" hidden="1" x14ac:dyDescent="0.25">
      <c r="B435" s="12" t="s">
        <v>651</v>
      </c>
      <c r="C435" t="str">
        <f>IFERROR(VLOOKUP(B435,'Fiduciary Net Position'!$B$8:$C$22,2,0)," ")</f>
        <v xml:space="preserve"> </v>
      </c>
    </row>
    <row r="436" spans="2:3" hidden="1" x14ac:dyDescent="0.25">
      <c r="B436" s="12" t="s">
        <v>652</v>
      </c>
      <c r="C436" t="str">
        <f>IFERROR(VLOOKUP(B436,'Fiduciary Net Position'!$B$8:$C$22,2,0)," ")</f>
        <v xml:space="preserve"> </v>
      </c>
    </row>
    <row r="437" spans="2:3" hidden="1" x14ac:dyDescent="0.25">
      <c r="B437" s="12" t="s">
        <v>653</v>
      </c>
      <c r="C437" t="str">
        <f>IFERROR(VLOOKUP(B437,'Fiduciary Net Position'!$B$8:$C$22,2,0)," ")</f>
        <v xml:space="preserve"> </v>
      </c>
    </row>
    <row r="438" spans="2:3" hidden="1" x14ac:dyDescent="0.25">
      <c r="B438" s="12" t="s">
        <v>654</v>
      </c>
      <c r="C438" t="str">
        <f>IFERROR(VLOOKUP(B438,'Fiduciary Net Position'!$B$8:$C$22,2,0)," ")</f>
        <v xml:space="preserve"> </v>
      </c>
    </row>
    <row r="439" spans="2:3" hidden="1" x14ac:dyDescent="0.25">
      <c r="B439" s="12" t="s">
        <v>655</v>
      </c>
      <c r="C439" t="str">
        <f>IFERROR(VLOOKUP(B439,'Fiduciary Net Position'!$B$8:$C$22,2,0)," ")</f>
        <v xml:space="preserve"> </v>
      </c>
    </row>
    <row r="440" spans="2:3" hidden="1" x14ac:dyDescent="0.25">
      <c r="B440" s="12" t="s">
        <v>656</v>
      </c>
      <c r="C440" t="str">
        <f>IFERROR(VLOOKUP(B440,'Fiduciary Net Position'!$B$8:$C$22,2,0)," ")</f>
        <v xml:space="preserve"> </v>
      </c>
    </row>
    <row r="441" spans="2:3" hidden="1" x14ac:dyDescent="0.25">
      <c r="B441" s="12" t="s">
        <v>657</v>
      </c>
      <c r="C441" t="str">
        <f>IFERROR(VLOOKUP(B441,'Fiduciary Net Position'!$B$8:$C$22,2,0)," ")</f>
        <v xml:space="preserve"> </v>
      </c>
    </row>
    <row r="442" spans="2:3" hidden="1" x14ac:dyDescent="0.25">
      <c r="B442" s="12" t="s">
        <v>658</v>
      </c>
      <c r="C442" t="str">
        <f>IFERROR(VLOOKUP(B442,'Fiduciary Net Position'!$B$8:$C$22,2,0)," ")</f>
        <v xml:space="preserve"> </v>
      </c>
    </row>
    <row r="443" spans="2:3" hidden="1" x14ac:dyDescent="0.25">
      <c r="B443" s="12" t="s">
        <v>659</v>
      </c>
      <c r="C443" t="str">
        <f>IFERROR(VLOOKUP(B443,'Fiduciary Net Position'!$B$8:$C$22,2,0)," ")</f>
        <v xml:space="preserve"> </v>
      </c>
    </row>
    <row r="444" spans="2:3" hidden="1" x14ac:dyDescent="0.25">
      <c r="B444" s="12" t="s">
        <v>660</v>
      </c>
      <c r="C444" t="str">
        <f>IFERROR(VLOOKUP(B444,'Fiduciary Net Position'!$B$8:$C$22,2,0)," ")</f>
        <v xml:space="preserve"> </v>
      </c>
    </row>
    <row r="445" spans="2:3" hidden="1" x14ac:dyDescent="0.25">
      <c r="B445" s="12" t="s">
        <v>661</v>
      </c>
      <c r="C445" t="str">
        <f>IFERROR(VLOOKUP(B445,'Fiduciary Net Position'!$B$8:$C$22,2,0)," ")</f>
        <v xml:space="preserve"> </v>
      </c>
    </row>
    <row r="446" spans="2:3" hidden="1" x14ac:dyDescent="0.25">
      <c r="B446" s="12" t="s">
        <v>662</v>
      </c>
      <c r="C446" t="str">
        <f>IFERROR(VLOOKUP(B446,'Fiduciary Net Position'!$B$8:$C$22,2,0)," ")</f>
        <v xml:space="preserve"> </v>
      </c>
    </row>
    <row r="447" spans="2:3" hidden="1" x14ac:dyDescent="0.25">
      <c r="B447" s="12" t="s">
        <v>663</v>
      </c>
      <c r="C447" t="str">
        <f>IFERROR(VLOOKUP(B447,'Fiduciary Net Position'!$B$8:$C$22,2,0)," ")</f>
        <v xml:space="preserve"> </v>
      </c>
    </row>
    <row r="448" spans="2:3" hidden="1" x14ac:dyDescent="0.25">
      <c r="B448" s="12" t="s">
        <v>664</v>
      </c>
      <c r="C448" t="str">
        <f>IFERROR(VLOOKUP(B448,'Fiduciary Net Position'!$B$8:$C$22,2,0)," ")</f>
        <v xml:space="preserve"> </v>
      </c>
    </row>
    <row r="449" spans="2:3" hidden="1" x14ac:dyDescent="0.25">
      <c r="B449" s="12" t="s">
        <v>665</v>
      </c>
      <c r="C449" t="str">
        <f>IFERROR(VLOOKUP(B449,'Fiduciary Net Position'!$B$8:$C$22,2,0)," ")</f>
        <v xml:space="preserve"> </v>
      </c>
    </row>
    <row r="450" spans="2:3" hidden="1" x14ac:dyDescent="0.25">
      <c r="B450" s="12" t="s">
        <v>666</v>
      </c>
      <c r="C450" t="str">
        <f>IFERROR(VLOOKUP(B450,'Fiduciary Net Position'!$B$8:$C$22,2,0)," ")</f>
        <v xml:space="preserve"> </v>
      </c>
    </row>
    <row r="451" spans="2:3" hidden="1" x14ac:dyDescent="0.25">
      <c r="B451" s="12" t="s">
        <v>667</v>
      </c>
      <c r="C451" t="str">
        <f>IFERROR(VLOOKUP(B451,'Fiduciary Net Position'!$B$8:$C$22,2,0)," ")</f>
        <v xml:space="preserve"> </v>
      </c>
    </row>
    <row r="452" spans="2:3" x14ac:dyDescent="0.25">
      <c r="B452" s="84" t="s">
        <v>668</v>
      </c>
      <c r="C452" s="85" t="s">
        <v>1150</v>
      </c>
    </row>
    <row r="453" spans="2:3" x14ac:dyDescent="0.25">
      <c r="B453" s="12" t="s">
        <v>669</v>
      </c>
      <c r="C453" t="str">
        <f>IFERROR(VLOOKUP(B453,'Fiduciary Changes'!$B$8:$C$31,2,0)," ")</f>
        <v>Employer Contributions</v>
      </c>
    </row>
    <row r="454" spans="2:3" x14ac:dyDescent="0.25">
      <c r="B454" s="12" t="s">
        <v>670</v>
      </c>
      <c r="C454" t="str">
        <f>IFERROR(VLOOKUP(B454,'Fiduciary Changes'!$B$8:$C$31,2,0)," ")</f>
        <v>Member Contributiuons</v>
      </c>
    </row>
    <row r="455" spans="2:3" x14ac:dyDescent="0.25">
      <c r="B455" s="12" t="s">
        <v>671</v>
      </c>
      <c r="C455" t="str">
        <f>IFERROR(VLOOKUP(B455,'Fiduciary Changes'!$B$8:$C$31,2,0)," ")</f>
        <v>Total Contributions</v>
      </c>
    </row>
    <row r="456" spans="2:3" x14ac:dyDescent="0.25">
      <c r="B456" s="12" t="s">
        <v>672</v>
      </c>
      <c r="C456" t="str">
        <f>IFERROR(VLOOKUP(B456,'Fiduciary Changes'!$B$8:$C$31,2,0)," ")</f>
        <v xml:space="preserve"> </v>
      </c>
    </row>
    <row r="457" spans="2:3" x14ac:dyDescent="0.25">
      <c r="B457" s="12" t="s">
        <v>673</v>
      </c>
      <c r="C457" t="str">
        <f>IFERROR(VLOOKUP(B457,'Fiduciary Changes'!$B$8:$C$31,2,0)," ")</f>
        <v>Investment Earnings</v>
      </c>
    </row>
    <row r="458" spans="2:3" x14ac:dyDescent="0.25">
      <c r="B458" s="12" t="s">
        <v>674</v>
      </c>
      <c r="C458" t="str">
        <f>IFERROR(VLOOKUP(B458,'Fiduciary Changes'!$B$8:$C$31,2,0)," ")</f>
        <v>Interest</v>
      </c>
    </row>
    <row r="459" spans="2:3" x14ac:dyDescent="0.25">
      <c r="B459" s="12" t="s">
        <v>675</v>
      </c>
      <c r="C459" t="str">
        <f>IFERROR(VLOOKUP(B459,'Fiduciary Changes'!$B$8:$C$31,2,0)," ")</f>
        <v>Net Increase (Decrease) in the Fair Value of Investments</v>
      </c>
    </row>
    <row r="460" spans="2:3" x14ac:dyDescent="0.25">
      <c r="B460" s="12" t="s">
        <v>676</v>
      </c>
      <c r="C460" t="str">
        <f>IFERROR(VLOOKUP(B460,'Fiduciary Changes'!$B$8:$C$31,2,0)," ")</f>
        <v>Total Investment Earnings</v>
      </c>
    </row>
    <row r="461" spans="2:3" x14ac:dyDescent="0.25">
      <c r="B461" s="12" t="s">
        <v>677</v>
      </c>
      <c r="C461" t="str">
        <f>IFERROR(VLOOKUP(B461,'Fiduciary Changes'!$B$8:$C$31,2,0)," ")</f>
        <v xml:space="preserve"> </v>
      </c>
    </row>
    <row r="462" spans="2:3" x14ac:dyDescent="0.25">
      <c r="B462" s="12" t="s">
        <v>678</v>
      </c>
      <c r="C462" t="str">
        <f>IFERROR(VLOOKUP(B462,'Fiduciary Changes'!$B$8:$C$31,2,0)," ")</f>
        <v>Other Additions</v>
      </c>
    </row>
    <row r="463" spans="2:3" x14ac:dyDescent="0.25">
      <c r="B463" s="12" t="s">
        <v>679</v>
      </c>
      <c r="C463" t="str">
        <f>IFERROR(VLOOKUP(B463,'Fiduciary Changes'!$B$8:$C$31,2,0)," ")</f>
        <v>TOTAL ADDITIONS</v>
      </c>
    </row>
    <row r="464" spans="2:3" x14ac:dyDescent="0.25">
      <c r="B464" s="12" t="s">
        <v>680</v>
      </c>
      <c r="C464" t="str">
        <f>IFERROR(VLOOKUP(B464,'Fiduciary Changes'!$B$8:$C$31,2,0)," ")</f>
        <v xml:space="preserve"> </v>
      </c>
    </row>
    <row r="465" spans="2:3" x14ac:dyDescent="0.25">
      <c r="B465" s="12" t="s">
        <v>681</v>
      </c>
      <c r="C465" t="str">
        <f>IFERROR(VLOOKUP(B465,'Fiduciary Changes'!$B$8:$C$31,2,0)," ")</f>
        <v xml:space="preserve"> </v>
      </c>
    </row>
    <row r="466" spans="2:3" x14ac:dyDescent="0.25">
      <c r="B466" s="12" t="s">
        <v>682</v>
      </c>
      <c r="C466" t="str">
        <f>IFERROR(VLOOKUP(B466,'Fiduciary Changes'!$B$8:$C$31,2,0)," ")</f>
        <v>Distribution to Pool Participants</v>
      </c>
    </row>
    <row r="467" spans="2:3" x14ac:dyDescent="0.25">
      <c r="B467" s="12" t="s">
        <v>683</v>
      </c>
      <c r="C467" t="str">
        <f>IFERROR(VLOOKUP(B467,'Fiduciary Changes'!$B$8:$C$31,2,0)," ")</f>
        <v>Refunds of Contributions</v>
      </c>
    </row>
    <row r="468" spans="2:3" x14ac:dyDescent="0.25">
      <c r="B468" s="12" t="s">
        <v>684</v>
      </c>
      <c r="C468" t="str">
        <f>IFERROR(VLOOKUP(B468,'Fiduciary Changes'!$B$8:$C$31,2,0)," ")</f>
        <v>Administrative Expenses</v>
      </c>
    </row>
    <row r="469" spans="2:3" x14ac:dyDescent="0.25">
      <c r="B469" s="12" t="s">
        <v>685</v>
      </c>
      <c r="C469" t="str">
        <f>IFERROR(VLOOKUP(B469,'Fiduciary Changes'!$B$8:$C$31,2,0)," ")</f>
        <v>Other Payments in Accordance with Trust Agreement</v>
      </c>
    </row>
    <row r="470" spans="2:3" x14ac:dyDescent="0.25">
      <c r="B470" s="12" t="s">
        <v>686</v>
      </c>
      <c r="C470" t="str">
        <f>IFERROR(VLOOKUP(B470,'Fiduciary Changes'!$B$8:$C$31,2,0)," ")</f>
        <v>TOTAL DEDUCTIONS</v>
      </c>
    </row>
    <row r="471" spans="2:3" x14ac:dyDescent="0.25">
      <c r="B471" s="12" t="s">
        <v>687</v>
      </c>
      <c r="C471" t="str">
        <f>IFERROR(VLOOKUP(B471,'Fiduciary Changes'!$B$8:$C$31,2,0)," ")</f>
        <v xml:space="preserve"> </v>
      </c>
    </row>
    <row r="472" spans="2:3" x14ac:dyDescent="0.25">
      <c r="B472" s="12" t="s">
        <v>688</v>
      </c>
      <c r="C472" t="str">
        <f>IFERROR(VLOOKUP(B472,'Fiduciary Changes'!$B$8:$C$31,2,0)," ")</f>
        <v>CHANGE IN NET POSITION</v>
      </c>
    </row>
    <row r="473" spans="2:3" x14ac:dyDescent="0.25">
      <c r="B473" s="12" t="s">
        <v>689</v>
      </c>
      <c r="C473" t="str">
        <f>IFERROR(VLOOKUP(B473,'Fiduciary Changes'!$B$8:$C$31,2,0)," ")</f>
        <v xml:space="preserve"> </v>
      </c>
    </row>
    <row r="474" spans="2:3" x14ac:dyDescent="0.25">
      <c r="B474" s="12" t="s">
        <v>690</v>
      </c>
      <c r="C474" t="str">
        <f>IFERROR(VLOOKUP(B474,'Fiduciary Changes'!$B$8:$C$31,2,0)," ")</f>
        <v>NET POSITION - BEGINNING</v>
      </c>
    </row>
    <row r="475" spans="2:3" x14ac:dyDescent="0.25">
      <c r="B475" s="12" t="s">
        <v>691</v>
      </c>
      <c r="C475" t="str">
        <f>IFERROR(VLOOKUP(B475,'Fiduciary Changes'!$B$8:$C$31,2,0)," ")</f>
        <v xml:space="preserve"> </v>
      </c>
    </row>
    <row r="476" spans="2:3" x14ac:dyDescent="0.25">
      <c r="B476" s="12" t="s">
        <v>692</v>
      </c>
      <c r="C476" t="str">
        <f>IFERROR(VLOOKUP(B476,'Fiduciary Changes'!$B$8:$C$31,2,0)," ")</f>
        <v>PRIOR PERIOD ADJUSTMENT</v>
      </c>
    </row>
    <row r="477" spans="2:3" x14ac:dyDescent="0.25">
      <c r="B477" s="12" t="s">
        <v>693</v>
      </c>
      <c r="C477" t="str">
        <f>IFERROR(VLOOKUP(B477,'Fiduciary Changes'!$B$8:$C$31,2,0)," ")</f>
        <v xml:space="preserve"> </v>
      </c>
    </row>
    <row r="478" spans="2:3" x14ac:dyDescent="0.25">
      <c r="B478" s="12" t="s">
        <v>694</v>
      </c>
      <c r="C478" t="str">
        <f>IFERROR(VLOOKUP(B478,'Fiduciary Changes'!$B$8:$C$31,2,0)," ")</f>
        <v>NET POSITION - ENDING</v>
      </c>
    </row>
    <row r="479" spans="2:3" x14ac:dyDescent="0.25">
      <c r="B479" s="12" t="s">
        <v>695</v>
      </c>
      <c r="C479" t="str">
        <f>IFERROR(VLOOKUP(B479,'Fiduciary Changes'!$B$8:$C$31,2,0)," ")</f>
        <v xml:space="preserve"> </v>
      </c>
    </row>
    <row r="480" spans="2:3" hidden="1" x14ac:dyDescent="0.25">
      <c r="B480" s="12" t="s">
        <v>696</v>
      </c>
      <c r="C480" t="str">
        <f>IFERROR(VLOOKUP(B480,'Fiduciary Changes'!$B$8:$C$31,2,0)," ")</f>
        <v xml:space="preserve"> </v>
      </c>
    </row>
    <row r="481" spans="2:3" hidden="1" x14ac:dyDescent="0.25">
      <c r="B481" s="12" t="s">
        <v>697</v>
      </c>
      <c r="C481" t="str">
        <f>IFERROR(VLOOKUP(B481,'Fiduciary Changes'!$B$8:$C$31,2,0)," ")</f>
        <v xml:space="preserve"> </v>
      </c>
    </row>
    <row r="482" spans="2:3" hidden="1" x14ac:dyDescent="0.25">
      <c r="B482" s="12" t="s">
        <v>698</v>
      </c>
      <c r="C482" t="str">
        <f>IFERROR(VLOOKUP(B482,'Fiduciary Changes'!$B$8:$C$31,2,0)," ")</f>
        <v xml:space="preserve"> </v>
      </c>
    </row>
    <row r="483" spans="2:3" hidden="1" x14ac:dyDescent="0.25">
      <c r="B483" s="12" t="s">
        <v>699</v>
      </c>
      <c r="C483" t="str">
        <f>IFERROR(VLOOKUP(B483,'Fiduciary Changes'!$B$8:$C$31,2,0)," ")</f>
        <v xml:space="preserve"> </v>
      </c>
    </row>
    <row r="484" spans="2:3" hidden="1" x14ac:dyDescent="0.25">
      <c r="B484" s="12" t="s">
        <v>700</v>
      </c>
      <c r="C484" t="str">
        <f>IFERROR(VLOOKUP(B484,'Fiduciary Changes'!$B$8:$C$31,2,0)," ")</f>
        <v xml:space="preserve"> </v>
      </c>
    </row>
    <row r="485" spans="2:3" hidden="1" x14ac:dyDescent="0.25">
      <c r="B485" s="12" t="s">
        <v>701</v>
      </c>
      <c r="C485" t="str">
        <f>IFERROR(VLOOKUP(B485,'Fiduciary Changes'!$B$8:$C$31,2,0)," ")</f>
        <v xml:space="preserve"> </v>
      </c>
    </row>
    <row r="486" spans="2:3" hidden="1" x14ac:dyDescent="0.25">
      <c r="B486" s="12" t="s">
        <v>702</v>
      </c>
      <c r="C486" t="str">
        <f>IFERROR(VLOOKUP(B486,'Fiduciary Changes'!$B$8:$C$31,2,0)," ")</f>
        <v xml:space="preserve"> </v>
      </c>
    </row>
    <row r="487" spans="2:3" hidden="1" x14ac:dyDescent="0.25">
      <c r="B487" s="12" t="s">
        <v>703</v>
      </c>
      <c r="C487" t="str">
        <f>IFERROR(VLOOKUP(B487,'Fiduciary Changes'!$B$8:$C$31,2,0)," ")</f>
        <v xml:space="preserve"> </v>
      </c>
    </row>
    <row r="488" spans="2:3" hidden="1" x14ac:dyDescent="0.25">
      <c r="B488" s="12" t="s">
        <v>704</v>
      </c>
      <c r="C488" t="str">
        <f>IFERROR(VLOOKUP(B488,'Fiduciary Changes'!$B$8:$C$31,2,0)," ")</f>
        <v xml:space="preserve"> </v>
      </c>
    </row>
    <row r="489" spans="2:3" hidden="1" x14ac:dyDescent="0.25">
      <c r="B489" s="12" t="s">
        <v>705</v>
      </c>
      <c r="C489" t="str">
        <f>IFERROR(VLOOKUP(B489,'Fiduciary Changes'!$B$8:$C$31,2,0)," ")</f>
        <v xml:space="preserve"> </v>
      </c>
    </row>
    <row r="490" spans="2:3" hidden="1" x14ac:dyDescent="0.25">
      <c r="B490" s="12" t="s">
        <v>706</v>
      </c>
      <c r="C490" t="str">
        <f>IFERROR(VLOOKUP(B490,'Fiduciary Changes'!$B$8:$C$31,2,0)," ")</f>
        <v xml:space="preserve"> </v>
      </c>
    </row>
    <row r="491" spans="2:3" hidden="1" x14ac:dyDescent="0.25">
      <c r="B491" s="12" t="s">
        <v>707</v>
      </c>
      <c r="C491" t="str">
        <f>IFERROR(VLOOKUP(B491,'Fiduciary Changes'!$B$8:$C$31,2,0)," ")</f>
        <v xml:space="preserve"> </v>
      </c>
    </row>
    <row r="492" spans="2:3" hidden="1" x14ac:dyDescent="0.25">
      <c r="B492" s="12" t="s">
        <v>708</v>
      </c>
      <c r="C492" t="str">
        <f>IFERROR(VLOOKUP(B492,'Fiduciary Changes'!$B$8:$C$31,2,0)," ")</f>
        <v xml:space="preserve"> </v>
      </c>
    </row>
    <row r="493" spans="2:3" hidden="1" x14ac:dyDescent="0.25">
      <c r="B493" s="12" t="s">
        <v>709</v>
      </c>
      <c r="C493" t="str">
        <f>IFERROR(VLOOKUP(B493,'Fiduciary Changes'!$B$8:$C$31,2,0)," ")</f>
        <v xml:space="preserve"> </v>
      </c>
    </row>
    <row r="494" spans="2:3" hidden="1" x14ac:dyDescent="0.25">
      <c r="B494" s="12" t="s">
        <v>710</v>
      </c>
      <c r="C494" t="str">
        <f>IFERROR(VLOOKUP(B494,'Fiduciary Changes'!$B$8:$C$31,2,0)," ")</f>
        <v xml:space="preserve"> </v>
      </c>
    </row>
    <row r="495" spans="2:3" hidden="1" x14ac:dyDescent="0.25">
      <c r="B495" s="12" t="s">
        <v>711</v>
      </c>
      <c r="C495" t="str">
        <f>IFERROR(VLOOKUP(B495,'Fiduciary Changes'!$B$8:$C$31,2,0)," ")</f>
        <v xml:space="preserve"> </v>
      </c>
    </row>
    <row r="496" spans="2:3" hidden="1" x14ac:dyDescent="0.25">
      <c r="B496" s="12" t="s">
        <v>712</v>
      </c>
      <c r="C496" t="str">
        <f>IFERROR(VLOOKUP(B496,'Fiduciary Changes'!$B$8:$C$31,2,0)," ")</f>
        <v xml:space="preserve"> </v>
      </c>
    </row>
    <row r="497" spans="2:3" hidden="1" x14ac:dyDescent="0.25">
      <c r="B497" s="12" t="s">
        <v>713</v>
      </c>
      <c r="C497" t="str">
        <f>IFERROR(VLOOKUP(B497,'Fiduciary Changes'!$B$8:$C$31,2,0)," ")</f>
        <v xml:space="preserve"> </v>
      </c>
    </row>
    <row r="498" spans="2:3" hidden="1" x14ac:dyDescent="0.25">
      <c r="B498" s="12" t="s">
        <v>714</v>
      </c>
      <c r="C498" t="str">
        <f>IFERROR(VLOOKUP(B498,'Fiduciary Changes'!$B$8:$C$31,2,0)," ")</f>
        <v xml:space="preserve"> </v>
      </c>
    </row>
    <row r="499" spans="2:3" hidden="1" x14ac:dyDescent="0.25">
      <c r="B499" s="12" t="s">
        <v>715</v>
      </c>
      <c r="C499" t="str">
        <f>IFERROR(VLOOKUP(B499,'Fiduciary Changes'!$B$8:$C$31,2,0)," ")</f>
        <v xml:space="preserve"> </v>
      </c>
    </row>
    <row r="500" spans="2:3" hidden="1" x14ac:dyDescent="0.25">
      <c r="B500" s="12" t="s">
        <v>716</v>
      </c>
      <c r="C500" t="str">
        <f>IFERROR(VLOOKUP(B500,'Fiduciary Changes'!$B$8:$C$31,2,0)," ")</f>
        <v xml:space="preserve"> </v>
      </c>
    </row>
    <row r="501" spans="2:3" hidden="1" x14ac:dyDescent="0.25">
      <c r="B501" s="12" t="s">
        <v>717</v>
      </c>
      <c r="C501" t="str">
        <f>IFERROR(VLOOKUP(B501,'Fiduciary Changes'!$B$8:$C$31,2,0)," ")</f>
        <v xml:space="preserve"> </v>
      </c>
    </row>
    <row r="502" spans="2:3" x14ac:dyDescent="0.25">
      <c r="B502" s="86" t="s">
        <v>718</v>
      </c>
      <c r="C502" s="87"/>
    </row>
    <row r="503" spans="2:3" x14ac:dyDescent="0.25">
      <c r="B503" s="12" t="s">
        <v>719</v>
      </c>
    </row>
    <row r="504" spans="2:3" x14ac:dyDescent="0.25">
      <c r="B504" s="12" t="s">
        <v>720</v>
      </c>
    </row>
    <row r="505" spans="2:3" x14ac:dyDescent="0.25">
      <c r="B505" s="12" t="s">
        <v>721</v>
      </c>
    </row>
    <row r="506" spans="2:3" x14ac:dyDescent="0.25">
      <c r="B506" s="12" t="s">
        <v>722</v>
      </c>
    </row>
    <row r="507" spans="2:3" x14ac:dyDescent="0.25">
      <c r="B507" s="12" t="s">
        <v>723</v>
      </c>
    </row>
    <row r="508" spans="2:3" x14ac:dyDescent="0.25">
      <c r="B508" s="12" t="s">
        <v>724</v>
      </c>
    </row>
    <row r="509" spans="2:3" x14ac:dyDescent="0.25">
      <c r="B509" s="12" t="s">
        <v>725</v>
      </c>
    </row>
    <row r="510" spans="2:3" x14ac:dyDescent="0.25">
      <c r="B510" s="12" t="s">
        <v>726</v>
      </c>
    </row>
    <row r="511" spans="2:3" x14ac:dyDescent="0.25">
      <c r="B511" s="12" t="s">
        <v>727</v>
      </c>
    </row>
    <row r="512" spans="2:3" x14ac:dyDescent="0.25">
      <c r="B512" s="12" t="s">
        <v>728</v>
      </c>
    </row>
    <row r="513" spans="2:2" x14ac:dyDescent="0.25">
      <c r="B513" s="12" t="s">
        <v>729</v>
      </c>
    </row>
    <row r="514" spans="2:2" x14ac:dyDescent="0.25">
      <c r="B514" s="12" t="s">
        <v>730</v>
      </c>
    </row>
    <row r="515" spans="2:2" x14ac:dyDescent="0.25">
      <c r="B515" s="12" t="s">
        <v>731</v>
      </c>
    </row>
    <row r="516" spans="2:2" x14ac:dyDescent="0.25">
      <c r="B516" s="12" t="s">
        <v>732</v>
      </c>
    </row>
    <row r="517" spans="2:2" x14ac:dyDescent="0.25">
      <c r="B517" s="12" t="s">
        <v>733</v>
      </c>
    </row>
    <row r="518" spans="2:2" x14ac:dyDescent="0.25">
      <c r="B518" s="12" t="s">
        <v>734</v>
      </c>
    </row>
    <row r="519" spans="2:2" x14ac:dyDescent="0.25">
      <c r="B519" s="12" t="s">
        <v>735</v>
      </c>
    </row>
    <row r="520" spans="2:2" x14ac:dyDescent="0.25">
      <c r="B520" s="12" t="s">
        <v>736</v>
      </c>
    </row>
    <row r="521" spans="2:2" x14ac:dyDescent="0.25">
      <c r="B521" s="12" t="s">
        <v>737</v>
      </c>
    </row>
    <row r="522" spans="2:2" x14ac:dyDescent="0.25">
      <c r="B522" s="12" t="s">
        <v>738</v>
      </c>
    </row>
    <row r="523" spans="2:2" x14ac:dyDescent="0.25">
      <c r="B523" s="12" t="s">
        <v>739</v>
      </c>
    </row>
    <row r="524" spans="2:2" x14ac:dyDescent="0.25">
      <c r="B524" s="12" t="s">
        <v>740</v>
      </c>
    </row>
    <row r="525" spans="2:2" x14ac:dyDescent="0.25">
      <c r="B525" s="12" t="s">
        <v>741</v>
      </c>
    </row>
    <row r="526" spans="2:2" x14ac:dyDescent="0.25">
      <c r="B526" s="12" t="s">
        <v>742</v>
      </c>
    </row>
    <row r="527" spans="2:2" x14ac:dyDescent="0.25">
      <c r="B527" s="12" t="s">
        <v>743</v>
      </c>
    </row>
    <row r="528" spans="2:2" x14ac:dyDescent="0.25">
      <c r="B528" s="12" t="s">
        <v>744</v>
      </c>
    </row>
    <row r="529" spans="2:2" x14ac:dyDescent="0.25">
      <c r="B529" s="12" t="s">
        <v>745</v>
      </c>
    </row>
    <row r="530" spans="2:2" x14ac:dyDescent="0.25">
      <c r="B530" s="12" t="s">
        <v>746</v>
      </c>
    </row>
    <row r="531" spans="2:2" x14ac:dyDescent="0.25">
      <c r="B531" s="12" t="s">
        <v>747</v>
      </c>
    </row>
    <row r="532" spans="2:2" x14ac:dyDescent="0.25">
      <c r="B532" s="12" t="s">
        <v>748</v>
      </c>
    </row>
    <row r="533" spans="2:2" x14ac:dyDescent="0.25">
      <c r="B533" s="12" t="s">
        <v>749</v>
      </c>
    </row>
    <row r="534" spans="2:2" x14ac:dyDescent="0.25">
      <c r="B534" s="12" t="s">
        <v>750</v>
      </c>
    </row>
    <row r="535" spans="2:2" x14ac:dyDescent="0.25">
      <c r="B535" s="12" t="s">
        <v>751</v>
      </c>
    </row>
    <row r="536" spans="2:2" x14ac:dyDescent="0.25">
      <c r="B536" s="12" t="s">
        <v>752</v>
      </c>
    </row>
    <row r="537" spans="2:2" x14ac:dyDescent="0.25">
      <c r="B537" s="12" t="s">
        <v>753</v>
      </c>
    </row>
    <row r="538" spans="2:2" x14ac:dyDescent="0.25">
      <c r="B538" s="12" t="s">
        <v>754</v>
      </c>
    </row>
    <row r="539" spans="2:2" x14ac:dyDescent="0.25">
      <c r="B539" s="12" t="s">
        <v>755</v>
      </c>
    </row>
    <row r="540" spans="2:2" x14ac:dyDescent="0.25">
      <c r="B540" s="12" t="s">
        <v>756</v>
      </c>
    </row>
    <row r="541" spans="2:2" x14ac:dyDescent="0.25">
      <c r="B541" s="12" t="s">
        <v>757</v>
      </c>
    </row>
    <row r="542" spans="2:2" x14ac:dyDescent="0.25">
      <c r="B542" s="12" t="s">
        <v>758</v>
      </c>
    </row>
    <row r="543" spans="2:2" x14ac:dyDescent="0.25">
      <c r="B543" s="12" t="s">
        <v>759</v>
      </c>
    </row>
    <row r="544" spans="2:2" x14ac:dyDescent="0.25">
      <c r="B544" s="12" t="s">
        <v>760</v>
      </c>
    </row>
    <row r="545" spans="2:2" x14ac:dyDescent="0.25">
      <c r="B545" s="12" t="s">
        <v>761</v>
      </c>
    </row>
    <row r="546" spans="2:2" x14ac:dyDescent="0.25">
      <c r="B546" s="12" t="s">
        <v>762</v>
      </c>
    </row>
    <row r="547" spans="2:2" x14ac:dyDescent="0.25">
      <c r="B547" s="12" t="s">
        <v>763</v>
      </c>
    </row>
    <row r="548" spans="2:2" x14ac:dyDescent="0.25">
      <c r="B548" s="12" t="s">
        <v>764</v>
      </c>
    </row>
    <row r="549" spans="2:2" x14ac:dyDescent="0.25">
      <c r="B549" s="12" t="s">
        <v>765</v>
      </c>
    </row>
    <row r="550" spans="2:2" x14ac:dyDescent="0.25">
      <c r="B550" s="12" t="s">
        <v>766</v>
      </c>
    </row>
    <row r="551" spans="2:2" x14ac:dyDescent="0.25">
      <c r="B551" s="12" t="s">
        <v>767</v>
      </c>
    </row>
    <row r="552" spans="2:2" x14ac:dyDescent="0.25">
      <c r="B552" s="12" t="s">
        <v>768</v>
      </c>
    </row>
    <row r="553" spans="2:2" x14ac:dyDescent="0.25">
      <c r="B553" s="12" t="s">
        <v>769</v>
      </c>
    </row>
    <row r="554" spans="2:2" x14ac:dyDescent="0.25">
      <c r="B554" s="12" t="s">
        <v>770</v>
      </c>
    </row>
    <row r="555" spans="2:2" x14ac:dyDescent="0.25">
      <c r="B555" s="12" t="s">
        <v>771</v>
      </c>
    </row>
    <row r="556" spans="2:2" x14ac:dyDescent="0.25">
      <c r="B556" s="12" t="s">
        <v>772</v>
      </c>
    </row>
    <row r="557" spans="2:2" x14ac:dyDescent="0.25">
      <c r="B557" s="12" t="s">
        <v>773</v>
      </c>
    </row>
    <row r="558" spans="2:2" x14ac:dyDescent="0.25">
      <c r="B558" s="12" t="s">
        <v>774</v>
      </c>
    </row>
    <row r="559" spans="2:2" x14ac:dyDescent="0.25">
      <c r="B559" s="12" t="s">
        <v>775</v>
      </c>
    </row>
    <row r="560" spans="2:2" x14ac:dyDescent="0.25">
      <c r="B560" s="12" t="s">
        <v>776</v>
      </c>
    </row>
    <row r="561" spans="2:2" x14ac:dyDescent="0.25">
      <c r="B561" s="12" t="s">
        <v>777</v>
      </c>
    </row>
    <row r="562" spans="2:2" x14ac:dyDescent="0.25">
      <c r="B562" s="12" t="s">
        <v>778</v>
      </c>
    </row>
    <row r="563" spans="2:2" x14ac:dyDescent="0.25">
      <c r="B563" s="12" t="s">
        <v>779</v>
      </c>
    </row>
    <row r="564" spans="2:2" x14ac:dyDescent="0.25">
      <c r="B564" s="12" t="s">
        <v>780</v>
      </c>
    </row>
    <row r="565" spans="2:2" x14ac:dyDescent="0.25">
      <c r="B565" s="12" t="s">
        <v>781</v>
      </c>
    </row>
    <row r="566" spans="2:2" x14ac:dyDescent="0.25">
      <c r="B566" s="12" t="s">
        <v>782</v>
      </c>
    </row>
    <row r="567" spans="2:2" x14ac:dyDescent="0.25">
      <c r="B567" s="12" t="s">
        <v>783</v>
      </c>
    </row>
    <row r="568" spans="2:2" x14ac:dyDescent="0.25">
      <c r="B568" s="12" t="s">
        <v>784</v>
      </c>
    </row>
    <row r="569" spans="2:2" x14ac:dyDescent="0.25">
      <c r="B569" s="12" t="s">
        <v>785</v>
      </c>
    </row>
    <row r="570" spans="2:2" x14ac:dyDescent="0.25">
      <c r="B570" s="12" t="s">
        <v>786</v>
      </c>
    </row>
    <row r="571" spans="2:2" x14ac:dyDescent="0.25">
      <c r="B571" s="12" t="s">
        <v>787</v>
      </c>
    </row>
    <row r="572" spans="2:2" x14ac:dyDescent="0.25">
      <c r="B572" s="12" t="s">
        <v>788</v>
      </c>
    </row>
    <row r="573" spans="2:2" x14ac:dyDescent="0.25">
      <c r="B573" s="12" t="s">
        <v>789</v>
      </c>
    </row>
    <row r="574" spans="2:2" x14ac:dyDescent="0.25">
      <c r="B574" s="12" t="s">
        <v>790</v>
      </c>
    </row>
    <row r="575" spans="2:2" x14ac:dyDescent="0.25">
      <c r="B575" s="12" t="s">
        <v>791</v>
      </c>
    </row>
    <row r="576" spans="2:2" x14ac:dyDescent="0.25">
      <c r="B576" s="12" t="s">
        <v>792</v>
      </c>
    </row>
    <row r="577" spans="2:2" x14ac:dyDescent="0.25">
      <c r="B577" s="12" t="s">
        <v>793</v>
      </c>
    </row>
    <row r="578" spans="2:2" x14ac:dyDescent="0.25">
      <c r="B578" s="12" t="s">
        <v>794</v>
      </c>
    </row>
    <row r="579" spans="2:2" x14ac:dyDescent="0.25">
      <c r="B579" s="12" t="s">
        <v>795</v>
      </c>
    </row>
    <row r="580" spans="2:2" x14ac:dyDescent="0.25">
      <c r="B580" s="12" t="s">
        <v>796</v>
      </c>
    </row>
    <row r="581" spans="2:2" x14ac:dyDescent="0.25">
      <c r="B581" s="12" t="s">
        <v>797</v>
      </c>
    </row>
    <row r="582" spans="2:2" x14ac:dyDescent="0.25">
      <c r="B582" s="12" t="s">
        <v>798</v>
      </c>
    </row>
    <row r="583" spans="2:2" x14ac:dyDescent="0.25">
      <c r="B583" s="12" t="s">
        <v>799</v>
      </c>
    </row>
    <row r="584" spans="2:2" x14ac:dyDescent="0.25">
      <c r="B584" s="12" t="s">
        <v>800</v>
      </c>
    </row>
    <row r="585" spans="2:2" x14ac:dyDescent="0.25">
      <c r="B585" s="12" t="s">
        <v>801</v>
      </c>
    </row>
    <row r="586" spans="2:2" x14ac:dyDescent="0.25">
      <c r="B586" s="12" t="s">
        <v>802</v>
      </c>
    </row>
    <row r="587" spans="2:2" x14ac:dyDescent="0.25">
      <c r="B587" s="12" t="s">
        <v>803</v>
      </c>
    </row>
    <row r="588" spans="2:2" x14ac:dyDescent="0.25">
      <c r="B588" s="12" t="s">
        <v>804</v>
      </c>
    </row>
    <row r="589" spans="2:2" x14ac:dyDescent="0.25">
      <c r="B589" s="12" t="s">
        <v>805</v>
      </c>
    </row>
    <row r="590" spans="2:2" x14ac:dyDescent="0.25">
      <c r="B590" s="12" t="s">
        <v>806</v>
      </c>
    </row>
    <row r="591" spans="2:2" x14ac:dyDescent="0.25">
      <c r="B591" s="12" t="s">
        <v>807</v>
      </c>
    </row>
    <row r="592" spans="2:2" x14ac:dyDescent="0.25">
      <c r="B592" s="12" t="s">
        <v>808</v>
      </c>
    </row>
    <row r="593" spans="2:2" x14ac:dyDescent="0.25">
      <c r="B593" s="12" t="s">
        <v>809</v>
      </c>
    </row>
    <row r="594" spans="2:2" x14ac:dyDescent="0.25">
      <c r="B594" s="12" t="s">
        <v>810</v>
      </c>
    </row>
    <row r="595" spans="2:2" x14ac:dyDescent="0.25">
      <c r="B595" s="12" t="s">
        <v>811</v>
      </c>
    </row>
    <row r="596" spans="2:2" x14ac:dyDescent="0.25">
      <c r="B596" s="12" t="s">
        <v>812</v>
      </c>
    </row>
    <row r="597" spans="2:2" x14ac:dyDescent="0.25">
      <c r="B597" s="12" t="s">
        <v>813</v>
      </c>
    </row>
    <row r="598" spans="2:2" x14ac:dyDescent="0.25">
      <c r="B598" s="12" t="s">
        <v>814</v>
      </c>
    </row>
    <row r="599" spans="2:2" x14ac:dyDescent="0.25">
      <c r="B599" s="12" t="s">
        <v>815</v>
      </c>
    </row>
    <row r="600" spans="2:2" x14ac:dyDescent="0.25">
      <c r="B600" s="12" t="s">
        <v>816</v>
      </c>
    </row>
    <row r="601" spans="2:2" x14ac:dyDescent="0.25">
      <c r="B601" s="12" t="s">
        <v>817</v>
      </c>
    </row>
    <row r="602" spans="2:2" x14ac:dyDescent="0.25">
      <c r="B602" s="12" t="s">
        <v>818</v>
      </c>
    </row>
    <row r="603" spans="2:2" x14ac:dyDescent="0.25">
      <c r="B603" s="12" t="s">
        <v>819</v>
      </c>
    </row>
    <row r="604" spans="2:2" x14ac:dyDescent="0.25">
      <c r="B604" s="12" t="s">
        <v>820</v>
      </c>
    </row>
    <row r="605" spans="2:2" x14ac:dyDescent="0.25">
      <c r="B605" s="12" t="s">
        <v>821</v>
      </c>
    </row>
    <row r="606" spans="2:2" x14ac:dyDescent="0.25">
      <c r="B606" s="12" t="s">
        <v>822</v>
      </c>
    </row>
    <row r="607" spans="2:2" x14ac:dyDescent="0.25">
      <c r="B607" s="12" t="s">
        <v>823</v>
      </c>
    </row>
    <row r="608" spans="2:2" x14ac:dyDescent="0.25">
      <c r="B608" s="12" t="s">
        <v>824</v>
      </c>
    </row>
    <row r="609" spans="2:2" x14ac:dyDescent="0.25">
      <c r="B609" s="12" t="s">
        <v>825</v>
      </c>
    </row>
    <row r="610" spans="2:2" x14ac:dyDescent="0.25">
      <c r="B610" s="12" t="s">
        <v>826</v>
      </c>
    </row>
    <row r="611" spans="2:2" x14ac:dyDescent="0.25">
      <c r="B611" s="12" t="s">
        <v>827</v>
      </c>
    </row>
    <row r="612" spans="2:2" x14ac:dyDescent="0.25">
      <c r="B612" s="12" t="s">
        <v>828</v>
      </c>
    </row>
    <row r="613" spans="2:2" x14ac:dyDescent="0.25">
      <c r="B613" s="12" t="s">
        <v>829</v>
      </c>
    </row>
    <row r="614" spans="2:2" x14ac:dyDescent="0.25">
      <c r="B614" s="12" t="s">
        <v>830</v>
      </c>
    </row>
    <row r="615" spans="2:2" x14ac:dyDescent="0.25">
      <c r="B615" s="12" t="s">
        <v>831</v>
      </c>
    </row>
    <row r="616" spans="2:2" x14ac:dyDescent="0.25">
      <c r="B616" s="12" t="s">
        <v>832</v>
      </c>
    </row>
    <row r="617" spans="2:2" x14ac:dyDescent="0.25">
      <c r="B617" s="12" t="s">
        <v>833</v>
      </c>
    </row>
    <row r="618" spans="2:2" x14ac:dyDescent="0.25">
      <c r="B618" s="12" t="s">
        <v>834</v>
      </c>
    </row>
    <row r="619" spans="2:2" x14ac:dyDescent="0.25">
      <c r="B619" s="12" t="s">
        <v>835</v>
      </c>
    </row>
    <row r="620" spans="2:2" x14ac:dyDescent="0.25">
      <c r="B620" s="12" t="s">
        <v>836</v>
      </c>
    </row>
    <row r="621" spans="2:2" x14ac:dyDescent="0.25">
      <c r="B621" s="12" t="s">
        <v>837</v>
      </c>
    </row>
    <row r="622" spans="2:2" x14ac:dyDescent="0.25">
      <c r="B622" s="12" t="s">
        <v>838</v>
      </c>
    </row>
    <row r="623" spans="2:2" x14ac:dyDescent="0.25">
      <c r="B623" s="12" t="s">
        <v>839</v>
      </c>
    </row>
    <row r="624" spans="2:2" x14ac:dyDescent="0.25">
      <c r="B624" s="12" t="s">
        <v>840</v>
      </c>
    </row>
    <row r="625" spans="2:2" x14ac:dyDescent="0.25">
      <c r="B625" s="12" t="s">
        <v>841</v>
      </c>
    </row>
    <row r="626" spans="2:2" x14ac:dyDescent="0.25">
      <c r="B626" s="12" t="s">
        <v>842</v>
      </c>
    </row>
    <row r="627" spans="2:2" x14ac:dyDescent="0.25">
      <c r="B627" s="12" t="s">
        <v>843</v>
      </c>
    </row>
    <row r="628" spans="2:2" x14ac:dyDescent="0.25">
      <c r="B628" s="12" t="s">
        <v>844</v>
      </c>
    </row>
    <row r="629" spans="2:2" x14ac:dyDescent="0.25">
      <c r="B629" s="12" t="s">
        <v>845</v>
      </c>
    </row>
    <row r="630" spans="2:2" x14ac:dyDescent="0.25">
      <c r="B630" s="12" t="s">
        <v>846</v>
      </c>
    </row>
    <row r="631" spans="2:2" x14ac:dyDescent="0.25">
      <c r="B631" s="12" t="s">
        <v>847</v>
      </c>
    </row>
    <row r="632" spans="2:2" x14ac:dyDescent="0.25">
      <c r="B632" s="12" t="s">
        <v>848</v>
      </c>
    </row>
    <row r="633" spans="2:2" x14ac:dyDescent="0.25">
      <c r="B633" s="12" t="s">
        <v>849</v>
      </c>
    </row>
    <row r="634" spans="2:2" x14ac:dyDescent="0.25">
      <c r="B634" s="12" t="s">
        <v>850</v>
      </c>
    </row>
    <row r="635" spans="2:2" x14ac:dyDescent="0.25">
      <c r="B635" s="12" t="s">
        <v>851</v>
      </c>
    </row>
    <row r="636" spans="2:2" x14ac:dyDescent="0.25">
      <c r="B636" s="12" t="s">
        <v>852</v>
      </c>
    </row>
    <row r="637" spans="2:2" x14ac:dyDescent="0.25">
      <c r="B637" s="12" t="s">
        <v>853</v>
      </c>
    </row>
    <row r="638" spans="2:2" x14ac:dyDescent="0.25">
      <c r="B638" s="12" t="s">
        <v>854</v>
      </c>
    </row>
    <row r="639" spans="2:2" x14ac:dyDescent="0.25">
      <c r="B639" s="12" t="s">
        <v>855</v>
      </c>
    </row>
    <row r="640" spans="2:2" x14ac:dyDescent="0.25">
      <c r="B640" s="12" t="s">
        <v>856</v>
      </c>
    </row>
    <row r="641" spans="2:2" x14ac:dyDescent="0.25">
      <c r="B641" s="12" t="s">
        <v>857</v>
      </c>
    </row>
    <row r="642" spans="2:2" x14ac:dyDescent="0.25">
      <c r="B642" s="12" t="s">
        <v>858</v>
      </c>
    </row>
    <row r="643" spans="2:2" x14ac:dyDescent="0.25">
      <c r="B643" s="12" t="s">
        <v>859</v>
      </c>
    </row>
    <row r="644" spans="2:2" x14ac:dyDescent="0.25">
      <c r="B644" s="12" t="s">
        <v>860</v>
      </c>
    </row>
    <row r="645" spans="2:2" x14ac:dyDescent="0.25">
      <c r="B645" s="12" t="s">
        <v>861</v>
      </c>
    </row>
    <row r="646" spans="2:2" x14ac:dyDescent="0.25">
      <c r="B646" s="12" t="s">
        <v>862</v>
      </c>
    </row>
    <row r="647" spans="2:2" x14ac:dyDescent="0.25">
      <c r="B647" s="12" t="s">
        <v>863</v>
      </c>
    </row>
    <row r="648" spans="2:2" x14ac:dyDescent="0.25">
      <c r="B648" s="12" t="s">
        <v>864</v>
      </c>
    </row>
    <row r="649" spans="2:2" x14ac:dyDescent="0.25">
      <c r="B649" s="12" t="s">
        <v>865</v>
      </c>
    </row>
    <row r="650" spans="2:2" x14ac:dyDescent="0.25">
      <c r="B650" s="12" t="s">
        <v>866</v>
      </c>
    </row>
    <row r="651" spans="2:2" x14ac:dyDescent="0.25">
      <c r="B651" s="12" t="s">
        <v>867</v>
      </c>
    </row>
    <row r="652" spans="2:2" x14ac:dyDescent="0.25">
      <c r="B652" s="12" t="s">
        <v>868</v>
      </c>
    </row>
    <row r="653" spans="2:2" x14ac:dyDescent="0.25">
      <c r="B653" s="12" t="s">
        <v>869</v>
      </c>
    </row>
    <row r="654" spans="2:2" x14ac:dyDescent="0.25">
      <c r="B654" s="12" t="s">
        <v>870</v>
      </c>
    </row>
    <row r="655" spans="2:2" x14ac:dyDescent="0.25">
      <c r="B655" s="12" t="s">
        <v>871</v>
      </c>
    </row>
    <row r="656" spans="2:2" x14ac:dyDescent="0.25">
      <c r="B656" s="12" t="s">
        <v>872</v>
      </c>
    </row>
    <row r="657" spans="2:2" x14ac:dyDescent="0.25">
      <c r="B657" s="12" t="s">
        <v>873</v>
      </c>
    </row>
    <row r="658" spans="2:2" x14ac:dyDescent="0.25">
      <c r="B658" s="12" t="s">
        <v>874</v>
      </c>
    </row>
    <row r="659" spans="2:2" x14ac:dyDescent="0.25">
      <c r="B659" s="12" t="s">
        <v>875</v>
      </c>
    </row>
    <row r="660" spans="2:2" x14ac:dyDescent="0.25">
      <c r="B660" s="12" t="s">
        <v>876</v>
      </c>
    </row>
    <row r="661" spans="2:2" x14ac:dyDescent="0.25">
      <c r="B661" s="12" t="s">
        <v>877</v>
      </c>
    </row>
    <row r="662" spans="2:2" x14ac:dyDescent="0.25">
      <c r="B662" s="12" t="s">
        <v>878</v>
      </c>
    </row>
    <row r="663" spans="2:2" x14ac:dyDescent="0.25">
      <c r="B663" s="12" t="s">
        <v>879</v>
      </c>
    </row>
    <row r="664" spans="2:2" x14ac:dyDescent="0.25">
      <c r="B664" s="12" t="s">
        <v>880</v>
      </c>
    </row>
    <row r="665" spans="2:2" x14ac:dyDescent="0.25">
      <c r="B665" s="12" t="s">
        <v>881</v>
      </c>
    </row>
    <row r="666" spans="2:2" x14ac:dyDescent="0.25">
      <c r="B666" s="12" t="s">
        <v>882</v>
      </c>
    </row>
    <row r="667" spans="2:2" x14ac:dyDescent="0.25">
      <c r="B667" s="12" t="s">
        <v>883</v>
      </c>
    </row>
    <row r="668" spans="2:2" x14ac:dyDescent="0.25">
      <c r="B668" s="12" t="s">
        <v>884</v>
      </c>
    </row>
    <row r="669" spans="2:2" x14ac:dyDescent="0.25">
      <c r="B669" s="12" t="s">
        <v>885</v>
      </c>
    </row>
    <row r="670" spans="2:2" x14ac:dyDescent="0.25">
      <c r="B670" s="12" t="s">
        <v>886</v>
      </c>
    </row>
    <row r="671" spans="2:2" x14ac:dyDescent="0.25">
      <c r="B671" s="12" t="s">
        <v>887</v>
      </c>
    </row>
    <row r="672" spans="2:2" x14ac:dyDescent="0.25">
      <c r="B672" s="12" t="s">
        <v>888</v>
      </c>
    </row>
    <row r="673" spans="2:2" x14ac:dyDescent="0.25">
      <c r="B673" s="12" t="s">
        <v>889</v>
      </c>
    </row>
    <row r="674" spans="2:2" x14ac:dyDescent="0.25">
      <c r="B674" s="12" t="s">
        <v>890</v>
      </c>
    </row>
    <row r="675" spans="2:2" x14ac:dyDescent="0.25">
      <c r="B675" s="12" t="s">
        <v>891</v>
      </c>
    </row>
    <row r="676" spans="2:2" x14ac:dyDescent="0.25">
      <c r="B676" s="12" t="s">
        <v>892</v>
      </c>
    </row>
    <row r="677" spans="2:2" x14ac:dyDescent="0.25">
      <c r="B677" s="12" t="s">
        <v>893</v>
      </c>
    </row>
    <row r="678" spans="2:2" x14ac:dyDescent="0.25">
      <c r="B678" s="12" t="s">
        <v>894</v>
      </c>
    </row>
    <row r="679" spans="2:2" x14ac:dyDescent="0.25">
      <c r="B679" s="12" t="s">
        <v>895</v>
      </c>
    </row>
    <row r="680" spans="2:2" x14ac:dyDescent="0.25">
      <c r="B680" s="12" t="s">
        <v>896</v>
      </c>
    </row>
    <row r="681" spans="2:2" x14ac:dyDescent="0.25">
      <c r="B681" s="12" t="s">
        <v>897</v>
      </c>
    </row>
    <row r="682" spans="2:2" x14ac:dyDescent="0.25">
      <c r="B682" s="12" t="s">
        <v>898</v>
      </c>
    </row>
    <row r="683" spans="2:2" x14ac:dyDescent="0.25">
      <c r="B683" s="12" t="s">
        <v>899</v>
      </c>
    </row>
    <row r="684" spans="2:2" x14ac:dyDescent="0.25">
      <c r="B684" s="12" t="s">
        <v>900</v>
      </c>
    </row>
    <row r="685" spans="2:2" x14ac:dyDescent="0.25">
      <c r="B685" s="12" t="s">
        <v>901</v>
      </c>
    </row>
    <row r="686" spans="2:2" x14ac:dyDescent="0.25">
      <c r="B686" s="12" t="s">
        <v>902</v>
      </c>
    </row>
    <row r="687" spans="2:2" x14ac:dyDescent="0.25">
      <c r="B687" s="12" t="s">
        <v>903</v>
      </c>
    </row>
    <row r="688" spans="2:2" x14ac:dyDescent="0.25">
      <c r="B688" s="12" t="s">
        <v>904</v>
      </c>
    </row>
    <row r="689" spans="2:2" x14ac:dyDescent="0.25">
      <c r="B689" s="12" t="s">
        <v>905</v>
      </c>
    </row>
    <row r="690" spans="2:2" x14ac:dyDescent="0.25">
      <c r="B690" s="12" t="s">
        <v>906</v>
      </c>
    </row>
    <row r="691" spans="2:2" x14ac:dyDescent="0.25">
      <c r="B691" s="12" t="s">
        <v>907</v>
      </c>
    </row>
    <row r="692" spans="2:2" x14ac:dyDescent="0.25">
      <c r="B692" s="12" t="s">
        <v>908</v>
      </c>
    </row>
    <row r="693" spans="2:2" x14ac:dyDescent="0.25">
      <c r="B693" s="12" t="s">
        <v>909</v>
      </c>
    </row>
    <row r="694" spans="2:2" x14ac:dyDescent="0.25">
      <c r="B694" s="12" t="s">
        <v>910</v>
      </c>
    </row>
    <row r="695" spans="2:2" x14ac:dyDescent="0.25">
      <c r="B695" s="12" t="s">
        <v>911</v>
      </c>
    </row>
    <row r="696" spans="2:2" x14ac:dyDescent="0.25">
      <c r="B696" s="12" t="s">
        <v>912</v>
      </c>
    </row>
    <row r="697" spans="2:2" x14ac:dyDescent="0.25">
      <c r="B697" s="12" t="s">
        <v>913</v>
      </c>
    </row>
    <row r="698" spans="2:2" x14ac:dyDescent="0.25">
      <c r="B698" s="12" t="s">
        <v>914</v>
      </c>
    </row>
    <row r="699" spans="2:2" x14ac:dyDescent="0.25">
      <c r="B699" s="12" t="s">
        <v>915</v>
      </c>
    </row>
    <row r="700" spans="2:2" x14ac:dyDescent="0.25">
      <c r="B700" s="12" t="s">
        <v>916</v>
      </c>
    </row>
    <row r="701" spans="2:2" x14ac:dyDescent="0.25">
      <c r="B701" s="12" t="s">
        <v>917</v>
      </c>
    </row>
    <row r="702" spans="2:2" x14ac:dyDescent="0.25">
      <c r="B702" s="12" t="s">
        <v>918</v>
      </c>
    </row>
    <row r="703" spans="2:2" x14ac:dyDescent="0.25">
      <c r="B703" s="12" t="s">
        <v>919</v>
      </c>
    </row>
    <row r="704" spans="2:2" x14ac:dyDescent="0.25">
      <c r="B704" s="12" t="s">
        <v>920</v>
      </c>
    </row>
    <row r="705" spans="2:2" x14ac:dyDescent="0.25">
      <c r="B705" s="12" t="s">
        <v>921</v>
      </c>
    </row>
    <row r="706" spans="2:2" x14ac:dyDescent="0.25">
      <c r="B706" s="12" t="s">
        <v>922</v>
      </c>
    </row>
    <row r="707" spans="2:2" x14ac:dyDescent="0.25">
      <c r="B707" s="12" t="s">
        <v>923</v>
      </c>
    </row>
    <row r="708" spans="2:2" x14ac:dyDescent="0.25">
      <c r="B708" s="12" t="s">
        <v>924</v>
      </c>
    </row>
    <row r="709" spans="2:2" x14ac:dyDescent="0.25">
      <c r="B709" s="12" t="s">
        <v>925</v>
      </c>
    </row>
    <row r="710" spans="2:2" x14ac:dyDescent="0.25">
      <c r="B710" s="12" t="s">
        <v>926</v>
      </c>
    </row>
    <row r="711" spans="2:2" x14ac:dyDescent="0.25">
      <c r="B711" s="12" t="s">
        <v>927</v>
      </c>
    </row>
    <row r="712" spans="2:2" x14ac:dyDescent="0.25">
      <c r="B712" s="12" t="s">
        <v>928</v>
      </c>
    </row>
    <row r="713" spans="2:2" x14ac:dyDescent="0.25">
      <c r="B713" s="12" t="s">
        <v>929</v>
      </c>
    </row>
    <row r="714" spans="2:2" x14ac:dyDescent="0.25">
      <c r="B714" s="12" t="s">
        <v>930</v>
      </c>
    </row>
    <row r="715" spans="2:2" x14ac:dyDescent="0.25">
      <c r="B715" s="12" t="s">
        <v>931</v>
      </c>
    </row>
    <row r="716" spans="2:2" x14ac:dyDescent="0.25">
      <c r="B716" s="12" t="s">
        <v>932</v>
      </c>
    </row>
    <row r="717" spans="2:2" x14ac:dyDescent="0.25">
      <c r="B717" s="12" t="s">
        <v>933</v>
      </c>
    </row>
    <row r="718" spans="2:2" x14ac:dyDescent="0.25">
      <c r="B718" s="12" t="s">
        <v>934</v>
      </c>
    </row>
    <row r="719" spans="2:2" x14ac:dyDescent="0.25">
      <c r="B719" s="12" t="s">
        <v>935</v>
      </c>
    </row>
    <row r="720" spans="2:2" x14ac:dyDescent="0.25">
      <c r="B720" s="12" t="s">
        <v>936</v>
      </c>
    </row>
    <row r="721" spans="2:2" x14ac:dyDescent="0.25">
      <c r="B721" s="12" t="s">
        <v>937</v>
      </c>
    </row>
    <row r="722" spans="2:2" x14ac:dyDescent="0.25">
      <c r="B722" s="12" t="s">
        <v>938</v>
      </c>
    </row>
    <row r="723" spans="2:2" x14ac:dyDescent="0.25">
      <c r="B723" s="12" t="s">
        <v>939</v>
      </c>
    </row>
    <row r="724" spans="2:2" x14ac:dyDescent="0.25">
      <c r="B724" s="12" t="s">
        <v>940</v>
      </c>
    </row>
    <row r="725" spans="2:2" x14ac:dyDescent="0.25">
      <c r="B725" s="12" t="s">
        <v>941</v>
      </c>
    </row>
    <row r="726" spans="2:2" x14ac:dyDescent="0.25">
      <c r="B726" s="12" t="s">
        <v>942</v>
      </c>
    </row>
    <row r="727" spans="2:2" x14ac:dyDescent="0.25">
      <c r="B727" s="12" t="s">
        <v>943</v>
      </c>
    </row>
    <row r="728" spans="2:2" x14ac:dyDescent="0.25">
      <c r="B728" s="12" t="s">
        <v>944</v>
      </c>
    </row>
    <row r="729" spans="2:2" x14ac:dyDescent="0.25">
      <c r="B729" s="12" t="s">
        <v>945</v>
      </c>
    </row>
    <row r="730" spans="2:2" x14ac:dyDescent="0.25">
      <c r="B730" s="12" t="s">
        <v>946</v>
      </c>
    </row>
    <row r="731" spans="2:2" x14ac:dyDescent="0.25">
      <c r="B731" s="12" t="s">
        <v>947</v>
      </c>
    </row>
    <row r="732" spans="2:2" x14ac:dyDescent="0.25">
      <c r="B732" s="12" t="s">
        <v>948</v>
      </c>
    </row>
    <row r="733" spans="2:2" x14ac:dyDescent="0.25">
      <c r="B733" s="12" t="s">
        <v>949</v>
      </c>
    </row>
    <row r="734" spans="2:2" x14ac:dyDescent="0.25">
      <c r="B734" s="12" t="s">
        <v>950</v>
      </c>
    </row>
    <row r="735" spans="2:2" x14ac:dyDescent="0.25">
      <c r="B735" s="12" t="s">
        <v>951</v>
      </c>
    </row>
    <row r="736" spans="2:2" x14ac:dyDescent="0.25">
      <c r="B736" s="12" t="s">
        <v>952</v>
      </c>
    </row>
    <row r="737" spans="2:2" x14ac:dyDescent="0.25">
      <c r="B737" s="12" t="s">
        <v>953</v>
      </c>
    </row>
    <row r="738" spans="2:2" x14ac:dyDescent="0.25">
      <c r="B738" s="12" t="s">
        <v>954</v>
      </c>
    </row>
    <row r="739" spans="2:2" x14ac:dyDescent="0.25">
      <c r="B739" s="12" t="s">
        <v>955</v>
      </c>
    </row>
    <row r="740" spans="2:2" x14ac:dyDescent="0.25">
      <c r="B740" s="12" t="s">
        <v>956</v>
      </c>
    </row>
    <row r="741" spans="2:2" x14ac:dyDescent="0.25">
      <c r="B741" s="12" t="s">
        <v>957</v>
      </c>
    </row>
    <row r="742" spans="2:2" x14ac:dyDescent="0.25">
      <c r="B742" s="12" t="s">
        <v>958</v>
      </c>
    </row>
    <row r="743" spans="2:2" x14ac:dyDescent="0.25">
      <c r="B743" s="12" t="s">
        <v>959</v>
      </c>
    </row>
    <row r="744" spans="2:2" x14ac:dyDescent="0.25">
      <c r="B744" s="12" t="s">
        <v>960</v>
      </c>
    </row>
    <row r="745" spans="2:2" x14ac:dyDescent="0.25">
      <c r="B745" s="12" t="s">
        <v>961</v>
      </c>
    </row>
    <row r="746" spans="2:2" x14ac:dyDescent="0.25">
      <c r="B746" s="12" t="s">
        <v>962</v>
      </c>
    </row>
    <row r="747" spans="2:2" x14ac:dyDescent="0.25">
      <c r="B747" s="12" t="s">
        <v>963</v>
      </c>
    </row>
    <row r="748" spans="2:2" x14ac:dyDescent="0.25">
      <c r="B748" s="12" t="s">
        <v>964</v>
      </c>
    </row>
    <row r="749" spans="2:2" x14ac:dyDescent="0.25">
      <c r="B749" s="12" t="s">
        <v>965</v>
      </c>
    </row>
    <row r="750" spans="2:2" x14ac:dyDescent="0.25">
      <c r="B750" s="12" t="s">
        <v>966</v>
      </c>
    </row>
    <row r="751" spans="2:2" x14ac:dyDescent="0.25">
      <c r="B751" s="12" t="s">
        <v>967</v>
      </c>
    </row>
    <row r="752" spans="2:2" x14ac:dyDescent="0.25">
      <c r="B752" s="12" t="s">
        <v>968</v>
      </c>
    </row>
    <row r="753" spans="2:2" x14ac:dyDescent="0.25">
      <c r="B753" s="12" t="s">
        <v>969</v>
      </c>
    </row>
    <row r="754" spans="2:2" x14ac:dyDescent="0.25">
      <c r="B754" s="12" t="s">
        <v>970</v>
      </c>
    </row>
    <row r="755" spans="2:2" x14ac:dyDescent="0.25">
      <c r="B755" s="12" t="s">
        <v>971</v>
      </c>
    </row>
    <row r="756" spans="2:2" x14ac:dyDescent="0.25">
      <c r="B756" s="12" t="s">
        <v>972</v>
      </c>
    </row>
    <row r="757" spans="2:2" x14ac:dyDescent="0.25">
      <c r="B757" s="12" t="s">
        <v>973</v>
      </c>
    </row>
    <row r="758" spans="2:2" x14ac:dyDescent="0.25">
      <c r="B758" s="12" t="s">
        <v>974</v>
      </c>
    </row>
    <row r="759" spans="2:2" x14ac:dyDescent="0.25">
      <c r="B759" s="12" t="s">
        <v>975</v>
      </c>
    </row>
    <row r="760" spans="2:2" x14ac:dyDescent="0.25">
      <c r="B760" s="12" t="s">
        <v>976</v>
      </c>
    </row>
    <row r="761" spans="2:2" x14ac:dyDescent="0.25">
      <c r="B761" s="12" t="s">
        <v>977</v>
      </c>
    </row>
    <row r="762" spans="2:2" x14ac:dyDescent="0.25">
      <c r="B762" s="12" t="s">
        <v>288</v>
      </c>
    </row>
    <row r="763" spans="2:2" x14ac:dyDescent="0.25">
      <c r="B763" s="12" t="s">
        <v>978</v>
      </c>
    </row>
    <row r="764" spans="2:2" x14ac:dyDescent="0.25">
      <c r="B764" s="12" t="s">
        <v>979</v>
      </c>
    </row>
    <row r="765" spans="2:2" x14ac:dyDescent="0.25">
      <c r="B765" s="12" t="s">
        <v>980</v>
      </c>
    </row>
    <row r="766" spans="2:2" x14ac:dyDescent="0.25">
      <c r="B766" s="12" t="s">
        <v>981</v>
      </c>
    </row>
    <row r="767" spans="2:2" x14ac:dyDescent="0.25">
      <c r="B767" s="12" t="s">
        <v>982</v>
      </c>
    </row>
    <row r="768" spans="2:2" x14ac:dyDescent="0.25">
      <c r="B768" s="12" t="s">
        <v>983</v>
      </c>
    </row>
    <row r="769" spans="2:2" x14ac:dyDescent="0.25">
      <c r="B769" s="12" t="s">
        <v>984</v>
      </c>
    </row>
    <row r="770" spans="2:2" x14ac:dyDescent="0.25">
      <c r="B770" s="12" t="s">
        <v>985</v>
      </c>
    </row>
    <row r="771" spans="2:2" x14ac:dyDescent="0.25">
      <c r="B771" s="12" t="s">
        <v>986</v>
      </c>
    </row>
    <row r="772" spans="2:2" x14ac:dyDescent="0.25">
      <c r="B772" s="12" t="s">
        <v>987</v>
      </c>
    </row>
    <row r="773" spans="2:2" x14ac:dyDescent="0.25">
      <c r="B773" s="12" t="s">
        <v>988</v>
      </c>
    </row>
    <row r="774" spans="2:2" x14ac:dyDescent="0.25">
      <c r="B774" s="12" t="s">
        <v>989</v>
      </c>
    </row>
    <row r="775" spans="2:2" x14ac:dyDescent="0.25">
      <c r="B775" s="12" t="s">
        <v>990</v>
      </c>
    </row>
    <row r="776" spans="2:2" x14ac:dyDescent="0.25">
      <c r="B776" s="12" t="s">
        <v>991</v>
      </c>
    </row>
    <row r="777" spans="2:2" x14ac:dyDescent="0.25">
      <c r="B777" s="12" t="s">
        <v>992</v>
      </c>
    </row>
    <row r="778" spans="2:2" x14ac:dyDescent="0.25">
      <c r="B778" s="12" t="s">
        <v>993</v>
      </c>
    </row>
    <row r="779" spans="2:2" x14ac:dyDescent="0.25">
      <c r="B779" s="12" t="s">
        <v>994</v>
      </c>
    </row>
    <row r="780" spans="2:2" x14ac:dyDescent="0.25">
      <c r="B780" s="12" t="s">
        <v>995</v>
      </c>
    </row>
    <row r="781" spans="2:2" x14ac:dyDescent="0.25">
      <c r="B781" s="12" t="s">
        <v>996</v>
      </c>
    </row>
    <row r="782" spans="2:2" x14ac:dyDescent="0.25">
      <c r="B782" s="12" t="s">
        <v>997</v>
      </c>
    </row>
    <row r="783" spans="2:2" x14ac:dyDescent="0.25">
      <c r="B783" s="12" t="s">
        <v>998</v>
      </c>
    </row>
    <row r="784" spans="2:2" x14ac:dyDescent="0.25">
      <c r="B784" s="12" t="s">
        <v>999</v>
      </c>
    </row>
    <row r="785" spans="2:2" x14ac:dyDescent="0.25">
      <c r="B785" s="12" t="s">
        <v>1000</v>
      </c>
    </row>
    <row r="786" spans="2:2" x14ac:dyDescent="0.25">
      <c r="B786" s="12" t="s">
        <v>1001</v>
      </c>
    </row>
    <row r="787" spans="2:2" x14ac:dyDescent="0.25">
      <c r="B787" s="12" t="s">
        <v>1002</v>
      </c>
    </row>
    <row r="788" spans="2:2" x14ac:dyDescent="0.25">
      <c r="B788" s="12" t="s">
        <v>1003</v>
      </c>
    </row>
    <row r="789" spans="2:2" x14ac:dyDescent="0.25">
      <c r="B789" s="12" t="s">
        <v>1004</v>
      </c>
    </row>
    <row r="790" spans="2:2" x14ac:dyDescent="0.25">
      <c r="B790" s="12" t="s">
        <v>1005</v>
      </c>
    </row>
    <row r="791" spans="2:2" x14ac:dyDescent="0.25">
      <c r="B791" s="12" t="s">
        <v>1006</v>
      </c>
    </row>
    <row r="792" spans="2:2" x14ac:dyDescent="0.25">
      <c r="B792" s="12" t="s">
        <v>1007</v>
      </c>
    </row>
    <row r="793" spans="2:2" x14ac:dyDescent="0.25">
      <c r="B793" s="12" t="s">
        <v>1008</v>
      </c>
    </row>
    <row r="794" spans="2:2" x14ac:dyDescent="0.25">
      <c r="B794" s="12" t="s">
        <v>406</v>
      </c>
    </row>
    <row r="795" spans="2:2" x14ac:dyDescent="0.25">
      <c r="B795" s="12" t="s">
        <v>1009</v>
      </c>
    </row>
    <row r="796" spans="2:2" x14ac:dyDescent="0.25">
      <c r="B796" s="12" t="s">
        <v>1010</v>
      </c>
    </row>
    <row r="797" spans="2:2" x14ac:dyDescent="0.25">
      <c r="B797" s="12" t="s">
        <v>1011</v>
      </c>
    </row>
    <row r="798" spans="2:2" x14ac:dyDescent="0.25">
      <c r="B798" s="12" t="s">
        <v>1012</v>
      </c>
    </row>
    <row r="799" spans="2:2" x14ac:dyDescent="0.25">
      <c r="B799" s="12" t="s">
        <v>1013</v>
      </c>
    </row>
    <row r="800" spans="2:2" x14ac:dyDescent="0.25">
      <c r="B800" s="12" t="s">
        <v>1014</v>
      </c>
    </row>
    <row r="801" spans="2:2" x14ac:dyDescent="0.25">
      <c r="B801" s="12" t="s">
        <v>1015</v>
      </c>
    </row>
    <row r="802" spans="2:2" x14ac:dyDescent="0.25">
      <c r="B802" s="12" t="s">
        <v>1016</v>
      </c>
    </row>
    <row r="803" spans="2:2" x14ac:dyDescent="0.25">
      <c r="B803" s="12" t="s">
        <v>1017</v>
      </c>
    </row>
    <row r="804" spans="2:2" x14ac:dyDescent="0.25">
      <c r="B804" s="12" t="s">
        <v>1018</v>
      </c>
    </row>
    <row r="805" spans="2:2" x14ac:dyDescent="0.25">
      <c r="B805" s="12" t="s">
        <v>1019</v>
      </c>
    </row>
    <row r="806" spans="2:2" x14ac:dyDescent="0.25">
      <c r="B806" s="12" t="s">
        <v>1020</v>
      </c>
    </row>
    <row r="807" spans="2:2" x14ac:dyDescent="0.25">
      <c r="B807" s="12" t="s">
        <v>1021</v>
      </c>
    </row>
    <row r="808" spans="2:2" x14ac:dyDescent="0.25">
      <c r="B808" s="12" t="s">
        <v>1022</v>
      </c>
    </row>
    <row r="809" spans="2:2" x14ac:dyDescent="0.25">
      <c r="B809" s="12" t="s">
        <v>1023</v>
      </c>
    </row>
    <row r="810" spans="2:2" x14ac:dyDescent="0.25">
      <c r="B810" s="12" t="s">
        <v>1024</v>
      </c>
    </row>
    <row r="811" spans="2:2" x14ac:dyDescent="0.25">
      <c r="B811" s="12" t="s">
        <v>1025</v>
      </c>
    </row>
    <row r="812" spans="2:2" x14ac:dyDescent="0.25">
      <c r="B812" s="12" t="s">
        <v>1026</v>
      </c>
    </row>
    <row r="813" spans="2:2" x14ac:dyDescent="0.25">
      <c r="B813" s="12" t="s">
        <v>1027</v>
      </c>
    </row>
    <row r="814" spans="2:2" x14ac:dyDescent="0.25">
      <c r="B814" s="12" t="s">
        <v>1028</v>
      </c>
    </row>
    <row r="815" spans="2:2" x14ac:dyDescent="0.25">
      <c r="B815" s="12" t="s">
        <v>1029</v>
      </c>
    </row>
    <row r="816" spans="2:2" x14ac:dyDescent="0.25">
      <c r="B816" s="12" t="s">
        <v>1030</v>
      </c>
    </row>
    <row r="817" spans="2:2" x14ac:dyDescent="0.25">
      <c r="B817" s="12" t="s">
        <v>1031</v>
      </c>
    </row>
    <row r="818" spans="2:2" x14ac:dyDescent="0.25">
      <c r="B818" s="12" t="s">
        <v>1032</v>
      </c>
    </row>
    <row r="819" spans="2:2" x14ac:dyDescent="0.25">
      <c r="B819" s="12" t="s">
        <v>1033</v>
      </c>
    </row>
    <row r="820" spans="2:2" x14ac:dyDescent="0.25">
      <c r="B820" s="12" t="s">
        <v>1034</v>
      </c>
    </row>
    <row r="821" spans="2:2" x14ac:dyDescent="0.25">
      <c r="B821" s="12" t="s">
        <v>1035</v>
      </c>
    </row>
    <row r="822" spans="2:2" x14ac:dyDescent="0.25">
      <c r="B822" s="12" t="s">
        <v>1036</v>
      </c>
    </row>
    <row r="823" spans="2:2" x14ac:dyDescent="0.25">
      <c r="B823" s="12" t="s">
        <v>1037</v>
      </c>
    </row>
    <row r="824" spans="2:2" x14ac:dyDescent="0.25">
      <c r="B824" s="12" t="s">
        <v>1038</v>
      </c>
    </row>
    <row r="825" spans="2:2" x14ac:dyDescent="0.25">
      <c r="B825" s="12" t="s">
        <v>1039</v>
      </c>
    </row>
    <row r="826" spans="2:2" x14ac:dyDescent="0.25">
      <c r="B826" s="12" t="s">
        <v>1040</v>
      </c>
    </row>
    <row r="827" spans="2:2" x14ac:dyDescent="0.25">
      <c r="B827" s="12" t="s">
        <v>1041</v>
      </c>
    </row>
    <row r="828" spans="2:2" x14ac:dyDescent="0.25">
      <c r="B828" s="12" t="s">
        <v>1042</v>
      </c>
    </row>
    <row r="829" spans="2:2" x14ac:dyDescent="0.25">
      <c r="B829" s="12" t="s">
        <v>1043</v>
      </c>
    </row>
    <row r="830" spans="2:2" x14ac:dyDescent="0.25">
      <c r="B830" s="12" t="s">
        <v>1044</v>
      </c>
    </row>
    <row r="831" spans="2:2" x14ac:dyDescent="0.25">
      <c r="B831" s="12" t="s">
        <v>1045</v>
      </c>
    </row>
    <row r="832" spans="2:2" x14ac:dyDescent="0.25">
      <c r="B832" s="12" t="s">
        <v>1046</v>
      </c>
    </row>
    <row r="833" spans="2:2" x14ac:dyDescent="0.25">
      <c r="B833" s="12" t="s">
        <v>1047</v>
      </c>
    </row>
    <row r="834" spans="2:2" x14ac:dyDescent="0.25">
      <c r="B834" s="12" t="s">
        <v>1048</v>
      </c>
    </row>
    <row r="835" spans="2:2" x14ac:dyDescent="0.25">
      <c r="B835" s="12" t="s">
        <v>1049</v>
      </c>
    </row>
    <row r="836" spans="2:2" x14ac:dyDescent="0.25">
      <c r="B836" s="12" t="s">
        <v>1050</v>
      </c>
    </row>
    <row r="837" spans="2:2" x14ac:dyDescent="0.25">
      <c r="B837" s="12" t="s">
        <v>1051</v>
      </c>
    </row>
    <row r="838" spans="2:2" x14ac:dyDescent="0.25">
      <c r="B838" s="12" t="s">
        <v>1052</v>
      </c>
    </row>
    <row r="839" spans="2:2" x14ac:dyDescent="0.25">
      <c r="B839" s="12" t="s">
        <v>1053</v>
      </c>
    </row>
    <row r="840" spans="2:2" x14ac:dyDescent="0.25">
      <c r="B840" s="12" t="s">
        <v>1054</v>
      </c>
    </row>
    <row r="841" spans="2:2" x14ac:dyDescent="0.25">
      <c r="B841" s="12" t="s">
        <v>1055</v>
      </c>
    </row>
    <row r="842" spans="2:2" x14ac:dyDescent="0.25">
      <c r="B842" s="12" t="s">
        <v>1056</v>
      </c>
    </row>
    <row r="843" spans="2:2" x14ac:dyDescent="0.25">
      <c r="B843" s="12" t="s">
        <v>1057</v>
      </c>
    </row>
    <row r="844" spans="2:2" x14ac:dyDescent="0.25">
      <c r="B844" s="12" t="s">
        <v>1058</v>
      </c>
    </row>
    <row r="845" spans="2:2" x14ac:dyDescent="0.25">
      <c r="B845" s="12" t="s">
        <v>1059</v>
      </c>
    </row>
    <row r="846" spans="2:2" x14ac:dyDescent="0.25">
      <c r="B846" s="12" t="s">
        <v>1060</v>
      </c>
    </row>
    <row r="847" spans="2:2" x14ac:dyDescent="0.25">
      <c r="B847" s="12" t="s">
        <v>1061</v>
      </c>
    </row>
    <row r="848" spans="2:2" x14ac:dyDescent="0.25">
      <c r="B848" s="12" t="s">
        <v>1062</v>
      </c>
    </row>
    <row r="849" spans="2:2" x14ac:dyDescent="0.25">
      <c r="B849" s="12" t="s">
        <v>1063</v>
      </c>
    </row>
    <row r="850" spans="2:2" x14ac:dyDescent="0.25">
      <c r="B850" s="12" t="s">
        <v>1064</v>
      </c>
    </row>
    <row r="851" spans="2:2" x14ac:dyDescent="0.25">
      <c r="B851" s="12" t="s">
        <v>1065</v>
      </c>
    </row>
    <row r="852" spans="2:2" x14ac:dyDescent="0.25">
      <c r="B852" s="12" t="s">
        <v>1066</v>
      </c>
    </row>
    <row r="853" spans="2:2" x14ac:dyDescent="0.25">
      <c r="B853" s="12" t="s">
        <v>1067</v>
      </c>
    </row>
    <row r="854" spans="2:2" x14ac:dyDescent="0.25">
      <c r="B854" s="12" t="s">
        <v>1068</v>
      </c>
    </row>
    <row r="855" spans="2:2" x14ac:dyDescent="0.25">
      <c r="B855" s="12" t="s">
        <v>1069</v>
      </c>
    </row>
    <row r="856" spans="2:2" x14ac:dyDescent="0.25">
      <c r="B856" s="12" t="s">
        <v>1070</v>
      </c>
    </row>
    <row r="857" spans="2:2" x14ac:dyDescent="0.25">
      <c r="B857" s="12" t="s">
        <v>1071</v>
      </c>
    </row>
    <row r="858" spans="2:2" x14ac:dyDescent="0.25">
      <c r="B858" s="12" t="s">
        <v>1072</v>
      </c>
    </row>
    <row r="859" spans="2:2" x14ac:dyDescent="0.25">
      <c r="B859" s="12" t="s">
        <v>1073</v>
      </c>
    </row>
    <row r="860" spans="2:2" x14ac:dyDescent="0.25">
      <c r="B860" s="12" t="s">
        <v>1074</v>
      </c>
    </row>
    <row r="861" spans="2:2" x14ac:dyDescent="0.25">
      <c r="B861" s="12" t="s">
        <v>1075</v>
      </c>
    </row>
    <row r="862" spans="2:2" x14ac:dyDescent="0.25">
      <c r="B862" s="12" t="s">
        <v>286</v>
      </c>
    </row>
    <row r="863" spans="2:2" x14ac:dyDescent="0.25">
      <c r="B863" s="12" t="s">
        <v>1076</v>
      </c>
    </row>
    <row r="864" spans="2:2" x14ac:dyDescent="0.25">
      <c r="B864" s="12" t="s">
        <v>1077</v>
      </c>
    </row>
    <row r="865" spans="2:2" x14ac:dyDescent="0.25">
      <c r="B865" s="12" t="s">
        <v>1078</v>
      </c>
    </row>
    <row r="866" spans="2:2" x14ac:dyDescent="0.25">
      <c r="B866" s="12" t="s">
        <v>1079</v>
      </c>
    </row>
    <row r="867" spans="2:2" x14ac:dyDescent="0.25">
      <c r="B867" s="12" t="s">
        <v>1080</v>
      </c>
    </row>
    <row r="868" spans="2:2" x14ac:dyDescent="0.25">
      <c r="B868" s="12" t="s">
        <v>1081</v>
      </c>
    </row>
    <row r="869" spans="2:2" x14ac:dyDescent="0.25">
      <c r="B869" s="12" t="s">
        <v>1082</v>
      </c>
    </row>
    <row r="870" spans="2:2" x14ac:dyDescent="0.25">
      <c r="B870" s="12" t="s">
        <v>1083</v>
      </c>
    </row>
    <row r="871" spans="2:2" x14ac:dyDescent="0.25">
      <c r="B871" s="12" t="s">
        <v>1084</v>
      </c>
    </row>
    <row r="872" spans="2:2" x14ac:dyDescent="0.25">
      <c r="B872" s="12" t="s">
        <v>1085</v>
      </c>
    </row>
    <row r="873" spans="2:2" x14ac:dyDescent="0.25">
      <c r="B873" s="12" t="s">
        <v>1086</v>
      </c>
    </row>
    <row r="874" spans="2:2" x14ac:dyDescent="0.25">
      <c r="B874" s="12" t="s">
        <v>1087</v>
      </c>
    </row>
    <row r="875" spans="2:2" x14ac:dyDescent="0.25">
      <c r="B875" s="12" t="s">
        <v>1088</v>
      </c>
    </row>
    <row r="876" spans="2:2" x14ac:dyDescent="0.25">
      <c r="B876" s="12" t="s">
        <v>1089</v>
      </c>
    </row>
    <row r="877" spans="2:2" x14ac:dyDescent="0.25">
      <c r="B877" s="12" t="s">
        <v>1090</v>
      </c>
    </row>
    <row r="878" spans="2:2" x14ac:dyDescent="0.25">
      <c r="B878" s="12" t="s">
        <v>1091</v>
      </c>
    </row>
    <row r="879" spans="2:2" x14ac:dyDescent="0.25">
      <c r="B879" s="12" t="s">
        <v>1092</v>
      </c>
    </row>
    <row r="880" spans="2:2" x14ac:dyDescent="0.25">
      <c r="B880" s="12" t="s">
        <v>1093</v>
      </c>
    </row>
    <row r="881" spans="2:2" x14ac:dyDescent="0.25">
      <c r="B881" s="12" t="s">
        <v>1094</v>
      </c>
    </row>
    <row r="882" spans="2:2" x14ac:dyDescent="0.25">
      <c r="B882" s="12" t="s">
        <v>1095</v>
      </c>
    </row>
    <row r="883" spans="2:2" x14ac:dyDescent="0.25">
      <c r="B883" s="12" t="s">
        <v>1096</v>
      </c>
    </row>
    <row r="884" spans="2:2" x14ac:dyDescent="0.25">
      <c r="B884" s="12" t="s">
        <v>1097</v>
      </c>
    </row>
    <row r="885" spans="2:2" x14ac:dyDescent="0.25">
      <c r="B885" s="12" t="s">
        <v>1098</v>
      </c>
    </row>
    <row r="886" spans="2:2" x14ac:dyDescent="0.25">
      <c r="B886" s="12" t="s">
        <v>1099</v>
      </c>
    </row>
    <row r="887" spans="2:2" x14ac:dyDescent="0.25">
      <c r="B887" s="12" t="s">
        <v>1100</v>
      </c>
    </row>
    <row r="888" spans="2:2" x14ac:dyDescent="0.25">
      <c r="B888" s="12" t="s">
        <v>1101</v>
      </c>
    </row>
    <row r="889" spans="2:2" x14ac:dyDescent="0.25">
      <c r="B889" s="12" t="s">
        <v>1102</v>
      </c>
    </row>
    <row r="890" spans="2:2" x14ac:dyDescent="0.25">
      <c r="B890" s="12" t="s">
        <v>1103</v>
      </c>
    </row>
    <row r="891" spans="2:2" x14ac:dyDescent="0.25">
      <c r="B891" s="12" t="s">
        <v>1104</v>
      </c>
    </row>
    <row r="892" spans="2:2" x14ac:dyDescent="0.25">
      <c r="B892" s="12" t="s">
        <v>1105</v>
      </c>
    </row>
    <row r="893" spans="2:2" x14ac:dyDescent="0.25">
      <c r="B893" s="12" t="s">
        <v>1106</v>
      </c>
    </row>
    <row r="894" spans="2:2" x14ac:dyDescent="0.25">
      <c r="B894" s="12" t="s">
        <v>1107</v>
      </c>
    </row>
    <row r="895" spans="2:2" x14ac:dyDescent="0.25">
      <c r="B895" s="12" t="s">
        <v>1108</v>
      </c>
    </row>
    <row r="896" spans="2:2" x14ac:dyDescent="0.25">
      <c r="B896" s="12" t="s">
        <v>1109</v>
      </c>
    </row>
    <row r="897" spans="2:2" x14ac:dyDescent="0.25">
      <c r="B897" s="12" t="s">
        <v>1110</v>
      </c>
    </row>
    <row r="898" spans="2:2" x14ac:dyDescent="0.25">
      <c r="B898" s="12" t="s">
        <v>1111</v>
      </c>
    </row>
    <row r="899" spans="2:2" x14ac:dyDescent="0.25">
      <c r="B899" s="12" t="s">
        <v>1112</v>
      </c>
    </row>
    <row r="900" spans="2:2" x14ac:dyDescent="0.25">
      <c r="B900" s="12" t="s">
        <v>1113</v>
      </c>
    </row>
    <row r="901" spans="2:2" x14ac:dyDescent="0.25">
      <c r="B901" s="12" t="s">
        <v>1114</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69"/>
    <col min="2" max="3" width="5.7109375" style="173" customWidth="1"/>
    <col min="4" max="4" width="16.28515625" style="173" bestFit="1" customWidth="1"/>
    <col min="5" max="5" width="25.7109375" style="174" customWidth="1"/>
    <col min="6" max="6" width="52.7109375" style="173" bestFit="1" customWidth="1"/>
    <col min="7" max="7" width="58.28515625" style="173" bestFit="1" customWidth="1"/>
    <col min="8" max="16384" width="8.85546875" style="169"/>
  </cols>
  <sheetData>
    <row r="1" spans="2:7" x14ac:dyDescent="0.25">
      <c r="B1" s="170" t="s">
        <v>97</v>
      </c>
      <c r="C1" s="170" t="s">
        <v>1152</v>
      </c>
      <c r="D1" s="170" t="s">
        <v>1176</v>
      </c>
      <c r="E1" s="171" t="s">
        <v>1153</v>
      </c>
      <c r="F1" s="170" t="s">
        <v>182</v>
      </c>
      <c r="G1" s="170" t="s">
        <v>1171</v>
      </c>
    </row>
    <row r="2" spans="2:7" x14ac:dyDescent="0.25">
      <c r="B2" s="172" t="s">
        <v>98</v>
      </c>
      <c r="C2" s="173">
        <f>Certification!$C$4</f>
        <v>0</v>
      </c>
      <c r="D2" s="173" t="s">
        <v>1177</v>
      </c>
      <c r="E2" s="174">
        <f>VLOOKUP(B2,'Stmt of Net Position'!$B$9:$H$106,3,0)</f>
        <v>332990.38</v>
      </c>
      <c r="F2" s="174" t="str">
        <f>IFERROR(VLOOKUP(B2,'Stmt of Net Position'!$B$9:$H$106,2,0),0)</f>
        <v>Cash and Cash Equivalents</v>
      </c>
      <c r="G2" s="173" t="str">
        <f>'Stmt of Net Position'!$C$3</f>
        <v>Statement of Net Position—All Funds</v>
      </c>
    </row>
    <row r="3" spans="2:7" x14ac:dyDescent="0.25">
      <c r="B3" s="172" t="s">
        <v>101</v>
      </c>
      <c r="C3" s="173">
        <f>Certification!$C$4</f>
        <v>0</v>
      </c>
      <c r="D3" s="173" t="s">
        <v>1177</v>
      </c>
      <c r="E3" s="174">
        <f>IFERROR(VLOOKUP(B3,'Stmt of Net Position'!$B$9:$H$106,3,0),0)</f>
        <v>0</v>
      </c>
      <c r="F3" s="174" t="str">
        <f>IFERROR(VLOOKUP(B3,'Stmt of Net Position'!$B$9:$H$106,2,0),0)</f>
        <v>Net Assets for Pool Participants</v>
      </c>
      <c r="G3" s="173" t="str">
        <f>'Stmt of Net Position'!$C$3</f>
        <v>Statement of Net Position—All Funds</v>
      </c>
    </row>
    <row r="4" spans="2:7" x14ac:dyDescent="0.25">
      <c r="B4" s="172" t="s">
        <v>102</v>
      </c>
      <c r="C4" s="173">
        <f>Certification!$C$4</f>
        <v>0</v>
      </c>
      <c r="D4" s="173" t="s">
        <v>1177</v>
      </c>
      <c r="E4" s="174">
        <f>IFERROR(VLOOKUP(B4,'Stmt of Net Position'!$B$9:$H$106,3,0),0)</f>
        <v>6292614.5999999996</v>
      </c>
      <c r="F4" s="174" t="str">
        <f>IFERROR(VLOOKUP(B4,'Stmt of Net Position'!$B$9:$H$106,2,0),0)</f>
        <v>Investments</v>
      </c>
      <c r="G4" s="173" t="str">
        <f>'Stmt of Net Position'!$C$3</f>
        <v>Statement of Net Position—All Funds</v>
      </c>
    </row>
    <row r="5" spans="2:7" x14ac:dyDescent="0.25">
      <c r="B5" s="172" t="s">
        <v>105</v>
      </c>
      <c r="C5" s="173">
        <f>Certification!$C$4</f>
        <v>0</v>
      </c>
      <c r="D5" s="173" t="s">
        <v>1177</v>
      </c>
      <c r="E5" s="174">
        <f>IFERROR(VLOOKUP(B5,'Stmt of Net Position'!$B$9:$H$106,3,0),0)</f>
        <v>2843778.47</v>
      </c>
      <c r="F5" s="174" t="str">
        <f>IFERROR(VLOOKUP(B5,'Stmt of Net Position'!$B$9:$H$106,2,0),0)</f>
        <v>Accounts Receivable (net of uncollectible allowance)</v>
      </c>
      <c r="G5" s="173" t="str">
        <f>'Stmt of Net Position'!$C$3</f>
        <v>Statement of Net Position—All Funds</v>
      </c>
    </row>
    <row r="6" spans="2:7" x14ac:dyDescent="0.25">
      <c r="B6" s="172" t="s">
        <v>104</v>
      </c>
      <c r="C6" s="173">
        <f>Certification!$C$4</f>
        <v>0</v>
      </c>
      <c r="D6" s="173" t="s">
        <v>1177</v>
      </c>
      <c r="E6" s="174">
        <f>IFERROR(VLOOKUP(B6,'Stmt of Net Position'!$B$9:$H$106,3,0),0)</f>
        <v>0</v>
      </c>
      <c r="F6" s="174" t="str">
        <f>IFERROR(VLOOKUP(B6,'Stmt of Net Position'!$B$9:$H$106,2,0),0)</f>
        <v>Lease Receivables</v>
      </c>
      <c r="G6" s="173" t="str">
        <f>'Stmt of Net Position'!$C$3</f>
        <v>Statement of Net Position—All Funds</v>
      </c>
    </row>
    <row r="7" spans="2:7" x14ac:dyDescent="0.25">
      <c r="B7" s="172" t="s">
        <v>103</v>
      </c>
      <c r="C7" s="173">
        <f>Certification!$C$4</f>
        <v>0</v>
      </c>
      <c r="D7" s="173" t="s">
        <v>1177</v>
      </c>
      <c r="E7" s="174">
        <f>IFERROR(VLOOKUP(B7,'Stmt of Net Position'!$B$9:$H$106,3,0),0)</f>
        <v>0</v>
      </c>
      <c r="F7" s="174" t="str">
        <f>IFERROR(VLOOKUP(B7,'Stmt of Net Position'!$B$9:$H$106,2,0),0)</f>
        <v>Interfund Receivables</v>
      </c>
      <c r="G7" s="173" t="str">
        <f>'Stmt of Net Position'!$C$3</f>
        <v>Statement of Net Position—All Funds</v>
      </c>
    </row>
    <row r="8" spans="2:7" x14ac:dyDescent="0.25">
      <c r="B8" s="172" t="s">
        <v>106</v>
      </c>
      <c r="C8" s="173">
        <f>Certification!$C$4</f>
        <v>0</v>
      </c>
      <c r="D8" s="173" t="s">
        <v>1177</v>
      </c>
      <c r="E8" s="174">
        <f>IFERROR(VLOOKUP(B8,'Stmt of Net Position'!$B$9:$H$106,3,0),0)</f>
        <v>0</v>
      </c>
      <c r="F8" s="174" t="str">
        <f>IFERROR(VLOOKUP(B8,'Stmt of Net Position'!$B$9:$H$106,2,0),0)</f>
        <v>Other Receivables</v>
      </c>
      <c r="G8" s="173" t="str">
        <f>'Stmt of Net Position'!$C$3</f>
        <v>Statement of Net Position—All Funds</v>
      </c>
    </row>
    <row r="9" spans="2:7" x14ac:dyDescent="0.25">
      <c r="B9" s="172" t="s">
        <v>107</v>
      </c>
      <c r="C9" s="173">
        <f>Certification!$C$4</f>
        <v>0</v>
      </c>
      <c r="D9" s="173" t="s">
        <v>1177</v>
      </c>
      <c r="E9" s="174">
        <f>IFERROR(VLOOKUP(B9,'Stmt of Net Position'!$B$9:$H$106,3,0),0)</f>
        <v>0</v>
      </c>
      <c r="F9" s="174" t="str">
        <f>IFERROR(VLOOKUP(B9,'Stmt of Net Position'!$B$9:$H$106,2,0),0)</f>
        <v>Member Assessments/Contributions</v>
      </c>
      <c r="G9" s="173" t="str">
        <f>'Stmt of Net Position'!$C$3</f>
        <v>Statement of Net Position—All Funds</v>
      </c>
    </row>
    <row r="10" spans="2:7" x14ac:dyDescent="0.25">
      <c r="B10" s="172" t="s">
        <v>108</v>
      </c>
      <c r="C10" s="173">
        <f>Certification!$C$4</f>
        <v>0</v>
      </c>
      <c r="D10" s="173" t="s">
        <v>1177</v>
      </c>
      <c r="E10" s="174">
        <f>IFERROR(VLOOKUP(B10,'Stmt of Net Position'!$B$9:$H$106,3,0),0)</f>
        <v>0</v>
      </c>
      <c r="F10" s="174" t="str">
        <f>IFERROR(VLOOKUP(B10,'Stmt of Net Position'!$B$9:$H$106,2,0),0)</f>
        <v>Accrued Deductibles/Co-pays</v>
      </c>
      <c r="G10" s="173" t="str">
        <f>'Stmt of Net Position'!$C$3</f>
        <v>Statement of Net Position—All Funds</v>
      </c>
    </row>
    <row r="11" spans="2:7" x14ac:dyDescent="0.25">
      <c r="B11" s="172" t="s">
        <v>109</v>
      </c>
      <c r="C11" s="173">
        <f>Certification!$C$4</f>
        <v>0</v>
      </c>
      <c r="D11" s="173" t="s">
        <v>1177</v>
      </c>
      <c r="E11" s="174">
        <f>IFERROR(VLOOKUP(B11,'Stmt of Net Position'!$B$9:$H$106,3,0),0)</f>
        <v>0</v>
      </c>
      <c r="F11" s="174" t="str">
        <f>IFERROR(VLOOKUP(B11,'Stmt of Net Position'!$B$9:$H$106,2,0),0)</f>
        <v>Excess/Reinsurance Recoverable</v>
      </c>
      <c r="G11" s="173" t="str">
        <f>'Stmt of Net Position'!$C$3</f>
        <v>Statement of Net Position—All Funds</v>
      </c>
    </row>
    <row r="12" spans="2:7" x14ac:dyDescent="0.25">
      <c r="B12" s="172" t="s">
        <v>100</v>
      </c>
      <c r="C12" s="173">
        <f>Certification!$C$4</f>
        <v>0</v>
      </c>
      <c r="D12" s="173" t="s">
        <v>1177</v>
      </c>
      <c r="E12" s="174">
        <f>IFERROR(VLOOKUP(B12,'Stmt of Net Position'!$B$9:$H$106,3,0),0)</f>
        <v>0</v>
      </c>
      <c r="F12" s="174" t="str">
        <f>IFERROR(VLOOKUP(B12,'Stmt of Net Position'!$B$9:$H$106,2,0),0)</f>
        <v>Due from Other Governments</v>
      </c>
      <c r="G12" s="173" t="str">
        <f>'Stmt of Net Position'!$C$3</f>
        <v>Statement of Net Position—All Funds</v>
      </c>
    </row>
    <row r="13" spans="2:7" x14ac:dyDescent="0.25">
      <c r="B13" s="172" t="s">
        <v>110</v>
      </c>
      <c r="C13" s="173">
        <f>Certification!$C$4</f>
        <v>0</v>
      </c>
      <c r="D13" s="173" t="s">
        <v>1177</v>
      </c>
      <c r="E13" s="174">
        <f>IFERROR(VLOOKUP(B13,'Stmt of Net Position'!$B$9:$H$106,3,0),0)</f>
        <v>0</v>
      </c>
      <c r="F13" s="174" t="str">
        <f>IFERROR(VLOOKUP(B13,'Stmt of Net Position'!$B$9:$H$106,2,0),0)</f>
        <v>Inventory</v>
      </c>
      <c r="G13" s="173" t="str">
        <f>'Stmt of Net Position'!$C$3</f>
        <v>Statement of Net Position—All Funds</v>
      </c>
    </row>
    <row r="14" spans="2:7" x14ac:dyDescent="0.25">
      <c r="B14" s="172" t="s">
        <v>111</v>
      </c>
      <c r="C14" s="173">
        <f>Certification!$C$4</f>
        <v>0</v>
      </c>
      <c r="D14" s="173" t="s">
        <v>1177</v>
      </c>
      <c r="E14" s="174">
        <f>IFERROR(VLOOKUP(B14,'Stmt of Net Position'!$B$9:$H$106,3,0),0)</f>
        <v>234025.67</v>
      </c>
      <c r="F14" s="174" t="str">
        <f>IFERROR(VLOOKUP(B14,'Stmt of Net Position'!$B$9:$H$106,2,0),0)</f>
        <v>Prepaids</v>
      </c>
      <c r="G14" s="173" t="str">
        <f>'Stmt of Net Position'!$C$3</f>
        <v>Statement of Net Position—All Funds</v>
      </c>
    </row>
    <row r="15" spans="2:7" x14ac:dyDescent="0.25">
      <c r="B15" s="172" t="s">
        <v>112</v>
      </c>
      <c r="C15" s="173">
        <f>Certification!$C$4</f>
        <v>0</v>
      </c>
      <c r="D15" s="173" t="s">
        <v>1177</v>
      </c>
      <c r="E15" s="174">
        <f>IFERROR(VLOOKUP(B15,'Stmt of Net Position'!$B$9:$H$106,3,0),0)</f>
        <v>0</v>
      </c>
      <c r="F15" s="174" t="str">
        <f>IFERROR(VLOOKUP(B15,'Stmt of Net Position'!$B$9:$H$106,2,0),0)</f>
        <v>Restricted Assets</v>
      </c>
      <c r="G15" s="173" t="str">
        <f>'Stmt of Net Position'!$C$3</f>
        <v>Statement of Net Position—All Funds</v>
      </c>
    </row>
    <row r="16" spans="2:7" x14ac:dyDescent="0.25">
      <c r="B16" s="172" t="s">
        <v>113</v>
      </c>
      <c r="C16" s="173">
        <f>Certification!$C$4</f>
        <v>0</v>
      </c>
      <c r="D16" s="173" t="s">
        <v>1177</v>
      </c>
      <c r="E16" s="174">
        <f>IFERROR(VLOOKUP(B16,'Stmt of Net Position'!$B$9:$H$106,3,0),0)</f>
        <v>0</v>
      </c>
      <c r="F16" s="174" t="str">
        <f>IFERROR(VLOOKUP(B16,'Stmt of Net Position'!$B$9:$H$106,2,0),0)</f>
        <v>Other Assets</v>
      </c>
      <c r="G16" s="173" t="str">
        <f>'Stmt of Net Position'!$C$3</f>
        <v>Statement of Net Position—All Funds</v>
      </c>
    </row>
    <row r="17" spans="2:7" x14ac:dyDescent="0.25">
      <c r="B17" s="172" t="s">
        <v>153</v>
      </c>
      <c r="C17" s="173">
        <f>Certification!$C$4</f>
        <v>0</v>
      </c>
      <c r="D17" s="173" t="s">
        <v>1177</v>
      </c>
      <c r="E17" s="174">
        <f>IFERROR(VLOOKUP(B17,'Stmt of Net Position'!$B$9:$H$106,3,0),0)</f>
        <v>9703409.1199999992</v>
      </c>
      <c r="F17" s="174" t="str">
        <f>IFERROR(VLOOKUP(B17,'Stmt of Net Position'!$B$9:$H$106,2,0),0)</f>
        <v xml:space="preserve">TOTAL CURRENT ASSETS </v>
      </c>
      <c r="G17" s="173" t="str">
        <f>'Stmt of Net Position'!$C$3</f>
        <v>Statement of Net Position—All Funds</v>
      </c>
    </row>
    <row r="18" spans="2:7" x14ac:dyDescent="0.25">
      <c r="B18" s="172" t="s">
        <v>128</v>
      </c>
      <c r="C18" s="173">
        <f>Certification!$C$4</f>
        <v>0</v>
      </c>
      <c r="D18" s="173" t="s">
        <v>1177</v>
      </c>
      <c r="E18" s="174">
        <f>IFERROR(VLOOKUP(B18,'Stmt of Net Position'!$B$9:$H$106,3,0),0)</f>
        <v>0</v>
      </c>
      <c r="F18" s="174" t="str">
        <f>IFERROR(VLOOKUP(B18,'Stmt of Net Position'!$B$9:$H$106,2,0),0)</f>
        <v>Investments_</v>
      </c>
      <c r="G18" s="173" t="str">
        <f>'Stmt of Net Position'!$C$3</f>
        <v>Statement of Net Position—All Funds</v>
      </c>
    </row>
    <row r="19" spans="2:7" x14ac:dyDescent="0.25">
      <c r="B19" s="172" t="s">
        <v>114</v>
      </c>
      <c r="C19" s="173">
        <f>Certification!$C$4</f>
        <v>0</v>
      </c>
      <c r="D19" s="173" t="s">
        <v>1177</v>
      </c>
      <c r="E19" s="174">
        <f>IFERROR(VLOOKUP(B19,'Stmt of Net Position'!$B$9:$H$106,3,0),0)</f>
        <v>1277756</v>
      </c>
      <c r="F19" s="174" t="str">
        <f>IFERROR(VLOOKUP(B19,'Stmt of Net Position'!$B$9:$H$106,2,0),0)</f>
        <v>Land</v>
      </c>
      <c r="G19" s="173" t="str">
        <f>'Stmt of Net Position'!$C$3</f>
        <v>Statement of Net Position—All Funds</v>
      </c>
    </row>
    <row r="20" spans="2:7" x14ac:dyDescent="0.25">
      <c r="B20" s="172" t="s">
        <v>115</v>
      </c>
      <c r="C20" s="173">
        <f>Certification!$C$4</f>
        <v>0</v>
      </c>
      <c r="D20" s="173" t="s">
        <v>1177</v>
      </c>
      <c r="E20" s="174">
        <f>IFERROR(VLOOKUP(B20,'Stmt of Net Position'!$B$9:$H$106,3,0),0)</f>
        <v>0</v>
      </c>
      <c r="F20" s="174" t="str">
        <f>IFERROR(VLOOKUP(B20,'Stmt of Net Position'!$B$9:$H$106,2,0),0)</f>
        <v>Construction in Progress</v>
      </c>
      <c r="G20" s="173" t="str">
        <f>'Stmt of Net Position'!$C$3</f>
        <v>Statement of Net Position—All Funds</v>
      </c>
    </row>
    <row r="21" spans="2:7" x14ac:dyDescent="0.25">
      <c r="B21" s="172" t="s">
        <v>116</v>
      </c>
      <c r="C21" s="173">
        <f>Certification!$C$4</f>
        <v>0</v>
      </c>
      <c r="D21" s="173" t="s">
        <v>1177</v>
      </c>
      <c r="E21" s="174">
        <f>IFERROR(VLOOKUP(B21,'Stmt of Net Position'!$B$9:$H$106,3,0),0)</f>
        <v>0</v>
      </c>
      <c r="F21" s="174" t="str">
        <f>IFERROR(VLOOKUP(B21,'Stmt of Net Position'!$B$9:$H$106,2,0),0)</f>
        <v>Land Improvements</v>
      </c>
      <c r="G21" s="173" t="str">
        <f>'Stmt of Net Position'!$C$3</f>
        <v>Statement of Net Position—All Funds</v>
      </c>
    </row>
    <row r="22" spans="2:7" x14ac:dyDescent="0.25">
      <c r="B22" s="172" t="s">
        <v>117</v>
      </c>
      <c r="C22" s="173">
        <f>Certification!$C$4</f>
        <v>0</v>
      </c>
      <c r="D22" s="173" t="s">
        <v>1177</v>
      </c>
      <c r="E22" s="174">
        <f>IFERROR(VLOOKUP(B22,'Stmt of Net Position'!$B$9:$H$106,3,0),0)</f>
        <v>6489265.1399999997</v>
      </c>
      <c r="F22" s="174" t="str">
        <f>IFERROR(VLOOKUP(B22,'Stmt of Net Position'!$B$9:$H$106,2,0),0)</f>
        <v>Building</v>
      </c>
      <c r="G22" s="173" t="str">
        <f>'Stmt of Net Position'!$C$3</f>
        <v>Statement of Net Position—All Funds</v>
      </c>
    </row>
    <row r="23" spans="2:7" x14ac:dyDescent="0.25">
      <c r="B23" s="172" t="s">
        <v>118</v>
      </c>
      <c r="C23" s="173">
        <f>Certification!$C$4</f>
        <v>0</v>
      </c>
      <c r="D23" s="173" t="s">
        <v>1177</v>
      </c>
      <c r="E23" s="174">
        <f>IFERROR(VLOOKUP(B23,'Stmt of Net Position'!$B$9:$H$106,3,0),0)</f>
        <v>0</v>
      </c>
      <c r="F23" s="174" t="str">
        <f>IFERROR(VLOOKUP(B23,'Stmt of Net Position'!$B$9:$H$106,2,0),0)</f>
        <v>Equipment</v>
      </c>
      <c r="G23" s="173" t="str">
        <f>'Stmt of Net Position'!$C$3</f>
        <v>Statement of Net Position—All Funds</v>
      </c>
    </row>
    <row r="24" spans="2:7" x14ac:dyDescent="0.25">
      <c r="B24" s="172" t="s">
        <v>119</v>
      </c>
      <c r="C24" s="173">
        <f>Certification!$C$4</f>
        <v>0</v>
      </c>
      <c r="D24" s="173" t="s">
        <v>1177</v>
      </c>
      <c r="E24" s="174">
        <f>IFERROR(VLOOKUP(B24,'Stmt of Net Position'!$B$9:$H$106,3,0),0)</f>
        <v>256975.29</v>
      </c>
      <c r="F24" s="174" t="str">
        <f>IFERROR(VLOOKUP(B24,'Stmt of Net Position'!$B$9:$H$106,2,0),0)</f>
        <v>Leased Assets and L/H Improvements</v>
      </c>
      <c r="G24" s="173" t="str">
        <f>'Stmt of Net Position'!$C$3</f>
        <v>Statement of Net Position—All Funds</v>
      </c>
    </row>
    <row r="25" spans="2:7" x14ac:dyDescent="0.25">
      <c r="B25" s="172" t="s">
        <v>120</v>
      </c>
      <c r="C25" s="173">
        <f>Certification!$C$4</f>
        <v>0</v>
      </c>
      <c r="D25" s="173" t="s">
        <v>1177</v>
      </c>
      <c r="E25" s="174">
        <f>IFERROR(VLOOKUP(B25,'Stmt of Net Position'!$B$9:$H$106,3,0),0)</f>
        <v>-3307675.81</v>
      </c>
      <c r="F25" s="174" t="str">
        <f>IFERROR(VLOOKUP(B25,'Stmt of Net Position'!$B$9:$H$106,2,0),0)</f>
        <v>Less: Accumulated Depreciation</v>
      </c>
      <c r="G25" s="173" t="str">
        <f>'Stmt of Net Position'!$C$3</f>
        <v>Statement of Net Position—All Funds</v>
      </c>
    </row>
    <row r="26" spans="2:7" x14ac:dyDescent="0.25">
      <c r="B26" s="172" t="s">
        <v>121</v>
      </c>
      <c r="C26" s="173">
        <f>Certification!$C$4</f>
        <v>0</v>
      </c>
      <c r="D26" s="173" t="s">
        <v>1177</v>
      </c>
      <c r="E26" s="174">
        <f>IFERROR(VLOOKUP(B26,'Stmt of Net Position'!$B$9:$H$106,3,0),0)</f>
        <v>4716320.6199999992</v>
      </c>
      <c r="F26" s="174" t="str">
        <f>IFERROR(VLOOKUP(B26,'Stmt of Net Position'!$B$9:$H$106,2,0),0)</f>
        <v>NET CAPITAL ASSETS</v>
      </c>
      <c r="G26" s="173" t="str">
        <f>'Stmt of Net Position'!$C$3</f>
        <v>Statement of Net Position—All Funds</v>
      </c>
    </row>
    <row r="27" spans="2:7" x14ac:dyDescent="0.25">
      <c r="B27" s="172" t="s">
        <v>129</v>
      </c>
      <c r="C27" s="173">
        <f>Certification!$C$4</f>
        <v>0</v>
      </c>
      <c r="D27" s="173" t="s">
        <v>1177</v>
      </c>
      <c r="E27" s="174">
        <f>IFERROR(VLOOKUP(B27,'Stmt of Net Position'!$B$9:$H$106,3,0),0)</f>
        <v>1516516.62</v>
      </c>
      <c r="F27" s="174" t="str">
        <f>IFERROR(VLOOKUP(B27,'Stmt of Net Position'!$B$9:$H$106,2,0),0)</f>
        <v>Net Cash/Investments Held for Compensated Absences</v>
      </c>
      <c r="G27" s="173" t="str">
        <f>'Stmt of Net Position'!$C$3</f>
        <v>Statement of Net Position—All Funds</v>
      </c>
    </row>
    <row r="28" spans="2:7" x14ac:dyDescent="0.25">
      <c r="B28" s="172" t="s">
        <v>122</v>
      </c>
      <c r="C28" s="173">
        <f>Certification!$C$4</f>
        <v>0</v>
      </c>
      <c r="D28" s="173" t="s">
        <v>1177</v>
      </c>
      <c r="E28" s="174">
        <f>IFERROR(VLOOKUP(B28,'Stmt of Net Position'!$B$9:$H$106,3,0),0)</f>
        <v>0</v>
      </c>
      <c r="F28" s="174" t="str">
        <f>IFERROR(VLOOKUP(B28,'Stmt of Net Position'!$B$9:$H$106,2,0),0)</f>
        <v>Net Cash/Investments Held for Unemployment</v>
      </c>
      <c r="G28" s="173" t="str">
        <f>'Stmt of Net Position'!$C$3</f>
        <v>Statement of Net Position—All Funds</v>
      </c>
    </row>
    <row r="29" spans="2:7" x14ac:dyDescent="0.25">
      <c r="B29" s="172" t="s">
        <v>123</v>
      </c>
      <c r="C29" s="173">
        <f>Certification!$C$4</f>
        <v>0</v>
      </c>
      <c r="D29" s="173" t="s">
        <v>1177</v>
      </c>
      <c r="E29" s="174">
        <f>IFERROR(VLOOKUP(B29,'Stmt of Net Position'!$B$9:$H$106,3,0),0)</f>
        <v>467323</v>
      </c>
      <c r="F29" s="174" t="str">
        <f>IFERROR(VLOOKUP(B29,'Stmt of Net Position'!$B$9:$H$106,2,0),0)</f>
        <v>Investment in Joint Venture</v>
      </c>
      <c r="G29" s="173" t="str">
        <f>'Stmt of Net Position'!$C$3</f>
        <v>Statement of Net Position—All Funds</v>
      </c>
    </row>
    <row r="30" spans="2:7" x14ac:dyDescent="0.25">
      <c r="B30" s="172" t="s">
        <v>124</v>
      </c>
      <c r="C30" s="173">
        <f>Certification!$C$4</f>
        <v>0</v>
      </c>
      <c r="D30" s="173" t="s">
        <v>1177</v>
      </c>
      <c r="E30" s="174">
        <f>IFERROR(VLOOKUP(B30,'Stmt of Net Position'!$B$9:$H$106,3,0),0)</f>
        <v>0</v>
      </c>
      <c r="F30" s="174" t="str">
        <f>IFERROR(VLOOKUP(B30,'Stmt of Net Position'!$B$9:$H$106,2,0),0)</f>
        <v>Contracts Receivable</v>
      </c>
      <c r="G30" s="173" t="str">
        <f>'Stmt of Net Position'!$C$3</f>
        <v>Statement of Net Position—All Funds</v>
      </c>
    </row>
    <row r="31" spans="2:7" x14ac:dyDescent="0.25">
      <c r="B31" s="172" t="s">
        <v>125</v>
      </c>
      <c r="C31" s="173">
        <f>Certification!$C$4</f>
        <v>0</v>
      </c>
      <c r="D31" s="173" t="s">
        <v>1177</v>
      </c>
      <c r="E31" s="174">
        <f>IFERROR(VLOOKUP(B31,'Stmt of Net Position'!$B$9:$H$106,3,0),0)</f>
        <v>79425</v>
      </c>
      <c r="F31" s="174" t="str">
        <f>IFERROR(VLOOKUP(B31,'Stmt of Net Position'!$B$9:$H$106,2,0),0)</f>
        <v>Net Pension Asset</v>
      </c>
      <c r="G31" s="173" t="str">
        <f>'Stmt of Net Position'!$C$3</f>
        <v>Statement of Net Position—All Funds</v>
      </c>
    </row>
    <row r="32" spans="2:7" x14ac:dyDescent="0.25">
      <c r="B32" s="172" t="s">
        <v>126</v>
      </c>
      <c r="C32" s="173">
        <f>Certification!$C$4</f>
        <v>0</v>
      </c>
      <c r="D32" s="173" t="s">
        <v>1177</v>
      </c>
      <c r="E32" s="174">
        <f>IFERROR(VLOOKUP(B32,'Stmt of Net Position'!$B$9:$H$106,3,0),0)</f>
        <v>0</v>
      </c>
      <c r="F32" s="174" t="str">
        <f>IFERROR(VLOOKUP(B32,'Stmt of Net Position'!$B$9:$H$106,2,0),0)</f>
        <v>Other Assets_</v>
      </c>
      <c r="G32" s="173" t="str">
        <f>'Stmt of Net Position'!$C$3</f>
        <v>Statement of Net Position—All Funds</v>
      </c>
    </row>
    <row r="33" spans="2:7" x14ac:dyDescent="0.25">
      <c r="B33" s="172" t="s">
        <v>127</v>
      </c>
      <c r="C33" s="173">
        <f>Certification!$C$4</f>
        <v>0</v>
      </c>
      <c r="D33" s="173" t="s">
        <v>1177</v>
      </c>
      <c r="E33" s="174">
        <f>IFERROR(VLOOKUP(B33,'Stmt of Net Position'!$B$9:$H$106,3,0),0)</f>
        <v>2063264.62</v>
      </c>
      <c r="F33" s="174" t="str">
        <f>IFERROR(VLOOKUP(B33,'Stmt of Net Position'!$B$9:$H$106,2,0),0)</f>
        <v xml:space="preserve">TOTAL NONCURRENT ASSETS </v>
      </c>
      <c r="G33" s="173" t="str">
        <f>'Stmt of Net Position'!$C$3</f>
        <v>Statement of Net Position—All Funds</v>
      </c>
    </row>
    <row r="34" spans="2:7" x14ac:dyDescent="0.25">
      <c r="B34" s="172" t="s">
        <v>155</v>
      </c>
      <c r="C34" s="173">
        <f>Certification!$C$4</f>
        <v>0</v>
      </c>
      <c r="D34" s="173" t="s">
        <v>1177</v>
      </c>
      <c r="E34" s="174">
        <f>IFERROR(VLOOKUP(B34,'Stmt of Net Position'!$B$9:$H$106,3,0),0)</f>
        <v>16482994.359999999</v>
      </c>
      <c r="F34" s="174" t="str">
        <f>IFERROR(VLOOKUP(B34,'Stmt of Net Position'!$B$9:$H$106,2,0),0)</f>
        <v>TOTAL ASSETS</v>
      </c>
      <c r="G34" s="173" t="str">
        <f>'Stmt of Net Position'!$C$3</f>
        <v>Statement of Net Position—All Funds</v>
      </c>
    </row>
    <row r="35" spans="2:7" x14ac:dyDescent="0.25">
      <c r="B35" s="172" t="s">
        <v>99</v>
      </c>
      <c r="C35" s="173">
        <f>Certification!$C$4</f>
        <v>0</v>
      </c>
      <c r="D35" s="173" t="s">
        <v>1177</v>
      </c>
      <c r="E35" s="174">
        <f>IFERROR(VLOOKUP(B35,'Stmt of Net Position'!$B$9:$H$106,3,0),0)</f>
        <v>0</v>
      </c>
      <c r="F35" s="174" t="str">
        <f>IFERROR(VLOOKUP(B35,'Stmt of Net Position'!$B$9:$H$106,2,0),0)</f>
        <v>Deferred Loss on Refunding</v>
      </c>
      <c r="G35" s="173" t="str">
        <f>'Stmt of Net Position'!$C$3</f>
        <v>Statement of Net Position—All Funds</v>
      </c>
    </row>
    <row r="36" spans="2:7" x14ac:dyDescent="0.25">
      <c r="B36" s="172" t="s">
        <v>156</v>
      </c>
      <c r="C36" s="173">
        <f>Certification!$C$4</f>
        <v>0</v>
      </c>
      <c r="D36" s="173" t="s">
        <v>1177</v>
      </c>
      <c r="E36" s="174">
        <f>IFERROR(VLOOKUP(B36,'Stmt of Net Position'!$B$9:$H$106,3,0),0)</f>
        <v>3831658</v>
      </c>
      <c r="F36" s="174" t="str">
        <f>IFERROR(VLOOKUP(B36,'Stmt of Net Position'!$B$9:$H$106,2,0),0)</f>
        <v>Deferred OutFlows Related to Pensions</v>
      </c>
      <c r="G36" s="173" t="str">
        <f>'Stmt of Net Position'!$C$3</f>
        <v>Statement of Net Position—All Funds</v>
      </c>
    </row>
    <row r="37" spans="2:7" x14ac:dyDescent="0.25">
      <c r="B37" s="172" t="s">
        <v>157</v>
      </c>
      <c r="C37" s="173">
        <f>Certification!$C$4</f>
        <v>0</v>
      </c>
      <c r="D37" s="173" t="s">
        <v>1177</v>
      </c>
      <c r="E37" s="174">
        <f>IFERROR(VLOOKUP(B37,'Stmt of Net Position'!$B$9:$H$106,3,0),0)</f>
        <v>1180410</v>
      </c>
      <c r="F37" s="174" t="str">
        <f>IFERROR(VLOOKUP(B37,'Stmt of Net Position'!$B$9:$H$106,2,0),0)</f>
        <v>Deferred OutFlows Related to OPEB</v>
      </c>
      <c r="G37" s="173" t="str">
        <f>'Stmt of Net Position'!$C$3</f>
        <v>Statement of Net Position—All Funds</v>
      </c>
    </row>
    <row r="38" spans="2:7" x14ac:dyDescent="0.25">
      <c r="B38" s="172" t="s">
        <v>158</v>
      </c>
      <c r="C38" s="173">
        <f>Certification!$C$4</f>
        <v>0</v>
      </c>
      <c r="D38" s="173" t="s">
        <v>1177</v>
      </c>
      <c r="E38" s="174">
        <f>IFERROR(VLOOKUP(B38,'Stmt of Net Position'!$B$9:$H$106,3,0),0)</f>
        <v>5012068</v>
      </c>
      <c r="F38" s="174" t="str">
        <f>IFERROR(VLOOKUP(B38,'Stmt of Net Position'!$B$9:$H$106,2,0),0)</f>
        <v>TOTAL DEFERRED OUTFLOWS OF RESOURCES</v>
      </c>
      <c r="G38" s="173" t="str">
        <f>'Stmt of Net Position'!$C$3</f>
        <v>Statement of Net Position—All Funds</v>
      </c>
    </row>
    <row r="39" spans="2:7" x14ac:dyDescent="0.25">
      <c r="B39" s="172" t="s">
        <v>159</v>
      </c>
      <c r="C39" s="173">
        <f>Certification!$C$4</f>
        <v>0</v>
      </c>
      <c r="D39" s="173" t="s">
        <v>1177</v>
      </c>
      <c r="E39" s="174">
        <f>IFERROR(VLOOKUP(B39,'Stmt of Net Position'!$B$9:$H$106,3,0),0)</f>
        <v>453581.05</v>
      </c>
      <c r="F39" s="174" t="str">
        <f>IFERROR(VLOOKUP(B39,'Stmt of Net Position'!$B$9:$H$106,2,0),0)</f>
        <v>Accounts Payable</v>
      </c>
      <c r="G39" s="173" t="str">
        <f>'Stmt of Net Position'!$C$3</f>
        <v>Statement of Net Position—All Funds</v>
      </c>
    </row>
    <row r="40" spans="2:7" x14ac:dyDescent="0.25">
      <c r="B40" s="172" t="s">
        <v>160</v>
      </c>
      <c r="C40" s="173">
        <f>Certification!$C$4</f>
        <v>0</v>
      </c>
      <c r="D40" s="173" t="s">
        <v>1177</v>
      </c>
      <c r="E40" s="174">
        <f>IFERROR(VLOOKUP(B40,'Stmt of Net Position'!$B$9:$H$106,3,0),0)</f>
        <v>0</v>
      </c>
      <c r="F40" s="174" t="str">
        <f>IFERROR(VLOOKUP(B40,'Stmt of Net Position'!$B$9:$H$106,2,0),0)</f>
        <v>Amount Due to Pool Participants</v>
      </c>
      <c r="G40" s="173" t="str">
        <f>'Stmt of Net Position'!$C$3</f>
        <v>Statement of Net Position—All Funds</v>
      </c>
    </row>
    <row r="41" spans="2:7" x14ac:dyDescent="0.25">
      <c r="B41" s="172" t="s">
        <v>161</v>
      </c>
      <c r="C41" s="173">
        <f>Certification!$C$4</f>
        <v>0</v>
      </c>
      <c r="D41" s="173" t="s">
        <v>1177</v>
      </c>
      <c r="E41" s="174">
        <f>IFERROR(VLOOKUP(B41,'Stmt of Net Position'!$B$9:$H$106,3,0),0)</f>
        <v>0</v>
      </c>
      <c r="F41" s="174" t="str">
        <f>IFERROR(VLOOKUP(B41,'Stmt of Net Position'!$B$9:$H$106,2,0),0)</f>
        <v>Notes Payable</v>
      </c>
      <c r="G41" s="173" t="str">
        <f>'Stmt of Net Position'!$C$3</f>
        <v>Statement of Net Position—All Funds</v>
      </c>
    </row>
    <row r="42" spans="2:7" x14ac:dyDescent="0.25">
      <c r="B42" s="172" t="s">
        <v>130</v>
      </c>
      <c r="C42" s="173">
        <f>Certification!$C$4</f>
        <v>0</v>
      </c>
      <c r="D42" s="173" t="s">
        <v>1177</v>
      </c>
      <c r="E42" s="174">
        <f>IFERROR(VLOOKUP(B42,'Stmt of Net Position'!$B$9:$H$106,3,0),0)</f>
        <v>70014.86</v>
      </c>
      <c r="F42" s="174" t="str">
        <f>IFERROR(VLOOKUP(B42,'Stmt of Net Position'!$B$9:$H$106,2,0),0)</f>
        <v>Accrued Interest Payable</v>
      </c>
      <c r="G42" s="173" t="str">
        <f>'Stmt of Net Position'!$C$3</f>
        <v>Statement of Net Position—All Funds</v>
      </c>
    </row>
    <row r="43" spans="2:7" x14ac:dyDescent="0.25">
      <c r="B43" s="172" t="s">
        <v>131</v>
      </c>
      <c r="C43" s="173">
        <f>Certification!$C$4</f>
        <v>0</v>
      </c>
      <c r="D43" s="173" t="s">
        <v>1177</v>
      </c>
      <c r="E43" s="174">
        <f>IFERROR(VLOOKUP(B43,'Stmt of Net Position'!$B$9:$H$106,3,0),0)</f>
        <v>21131.79</v>
      </c>
      <c r="F43" s="174" t="str">
        <f>IFERROR(VLOOKUP(B43,'Stmt of Net Position'!$B$9:$H$106,2,0),0)</f>
        <v>Accrued Salaries</v>
      </c>
      <c r="G43" s="173" t="str">
        <f>'Stmt of Net Position'!$C$3</f>
        <v>Statement of Net Position—All Funds</v>
      </c>
    </row>
    <row r="44" spans="2:7" x14ac:dyDescent="0.25">
      <c r="B44" s="172" t="s">
        <v>132</v>
      </c>
      <c r="C44" s="173">
        <f>Certification!$C$4</f>
        <v>0</v>
      </c>
      <c r="D44" s="173" t="s">
        <v>1177</v>
      </c>
      <c r="E44" s="174">
        <f>IFERROR(VLOOKUP(B44,'Stmt of Net Position'!$B$9:$H$106,3,0),0)</f>
        <v>2342.5</v>
      </c>
      <c r="F44" s="174" t="str">
        <f>IFERROR(VLOOKUP(B44,'Stmt of Net Position'!$B$9:$H$106,2,0),0)</f>
        <v>Payroll Deductions &amp; Taxes Payable</v>
      </c>
      <c r="G44" s="173" t="str">
        <f>'Stmt of Net Position'!$C$3</f>
        <v>Statement of Net Position—All Funds</v>
      </c>
    </row>
    <row r="45" spans="2:7" x14ac:dyDescent="0.25">
      <c r="B45" s="172" t="s">
        <v>162</v>
      </c>
      <c r="C45" s="173">
        <f>Certification!$C$4</f>
        <v>0</v>
      </c>
      <c r="D45" s="173" t="s">
        <v>1177</v>
      </c>
      <c r="E45" s="174">
        <f>IFERROR(VLOOKUP(B45,'Stmt of Net Position'!$B$9:$H$106,3,0),0)</f>
        <v>0</v>
      </c>
      <c r="F45" s="174" t="str">
        <f>IFERROR(VLOOKUP(B45,'Stmt of Net Position'!$B$9:$H$106,2,0),0)</f>
        <v>Public Employees' Retirement System</v>
      </c>
      <c r="G45" s="173" t="str">
        <f>'Stmt of Net Position'!$C$3</f>
        <v>Statement of Net Position—All Funds</v>
      </c>
    </row>
    <row r="46" spans="2:7" x14ac:dyDescent="0.25">
      <c r="B46" s="172" t="s">
        <v>163</v>
      </c>
      <c r="C46" s="173">
        <f>Certification!$C$4</f>
        <v>0</v>
      </c>
      <c r="D46" s="173" t="s">
        <v>1177</v>
      </c>
      <c r="E46" s="174">
        <f>IFERROR(VLOOKUP(B46,'Stmt of Net Position'!$B$9:$H$106,3,0),0)</f>
        <v>0</v>
      </c>
      <c r="F46" s="174" t="str">
        <f>IFERROR(VLOOKUP(B46,'Stmt of Net Position'!$B$9:$H$106,2,0),0)</f>
        <v>Deferred Compensation</v>
      </c>
      <c r="G46" s="173" t="str">
        <f>'Stmt of Net Position'!$C$3</f>
        <v>Statement of Net Position—All Funds</v>
      </c>
    </row>
    <row r="47" spans="2:7" x14ac:dyDescent="0.25">
      <c r="B47" s="172" t="s">
        <v>164</v>
      </c>
      <c r="C47" s="173">
        <f>Certification!$C$4</f>
        <v>0</v>
      </c>
      <c r="D47" s="173" t="s">
        <v>1177</v>
      </c>
      <c r="E47" s="174">
        <f>IFERROR(VLOOKUP(B47,'Stmt of Net Position'!$B$9:$H$106,3,0),0)</f>
        <v>301142.09999999998</v>
      </c>
      <c r="F47" s="174" t="str">
        <f>IFERROR(VLOOKUP(B47,'Stmt of Net Position'!$B$9:$H$106,2,0),0)</f>
        <v>Compensated Absences</v>
      </c>
      <c r="G47" s="173" t="str">
        <f>'Stmt of Net Position'!$C$3</f>
        <v>Statement of Net Position—All Funds</v>
      </c>
    </row>
    <row r="48" spans="2:7" x14ac:dyDescent="0.25">
      <c r="B48" s="172" t="s">
        <v>165</v>
      </c>
      <c r="C48" s="173">
        <f>Certification!$C$4</f>
        <v>0</v>
      </c>
      <c r="D48" s="173" t="s">
        <v>1177</v>
      </c>
      <c r="E48" s="174">
        <f>IFERROR(VLOOKUP(B48,'Stmt of Net Position'!$B$9:$H$106,3,0),0)</f>
        <v>0</v>
      </c>
      <c r="F48" s="174" t="str">
        <f>IFERROR(VLOOKUP(B48,'Stmt of Net Position'!$B$9:$H$106,2,0),0)</f>
        <v>Interfund Payable</v>
      </c>
      <c r="G48" s="173" t="str">
        <f>'Stmt of Net Position'!$C$3</f>
        <v>Statement of Net Position—All Funds</v>
      </c>
    </row>
    <row r="49" spans="2:7" x14ac:dyDescent="0.25">
      <c r="B49" s="172" t="s">
        <v>166</v>
      </c>
      <c r="C49" s="173">
        <f>Certification!$C$4</f>
        <v>0</v>
      </c>
      <c r="D49" s="173" t="s">
        <v>1177</v>
      </c>
      <c r="E49" s="174">
        <f>IFERROR(VLOOKUP(B49,'Stmt of Net Position'!$B$9:$H$106,3,0),0)</f>
        <v>145436</v>
      </c>
      <c r="F49" s="174" t="str">
        <f>IFERROR(VLOOKUP(B49,'Stmt of Net Position'!$B$9:$H$106,2,0),0)</f>
        <v>Total OPEB Liability</v>
      </c>
      <c r="G49" s="173" t="str">
        <f>'Stmt of Net Position'!$C$3</f>
        <v>Statement of Net Position—All Funds</v>
      </c>
    </row>
    <row r="50" spans="2:7" x14ac:dyDescent="0.25">
      <c r="B50" s="172" t="s">
        <v>167</v>
      </c>
      <c r="C50" s="173">
        <f>Certification!$C$4</f>
        <v>0</v>
      </c>
      <c r="D50" s="173" t="s">
        <v>1177</v>
      </c>
      <c r="E50" s="174">
        <f>IFERROR(VLOOKUP(B50,'Stmt of Net Position'!$B$9:$H$106,3,0),0)</f>
        <v>358818.08</v>
      </c>
      <c r="F50" s="174" t="str">
        <f>IFERROR(VLOOKUP(B50,'Stmt of Net Position'!$B$9:$H$106,2,0),0)</f>
        <v>Bonds Payable</v>
      </c>
      <c r="G50" s="173" t="str">
        <f>'Stmt of Net Position'!$C$3</f>
        <v>Statement of Net Position—All Funds</v>
      </c>
    </row>
    <row r="51" spans="2:7" x14ac:dyDescent="0.25">
      <c r="B51" s="172" t="s">
        <v>168</v>
      </c>
      <c r="C51" s="173">
        <f>Certification!$C$4</f>
        <v>0</v>
      </c>
      <c r="D51" s="173" t="s">
        <v>1177</v>
      </c>
      <c r="E51" s="174">
        <f>IFERROR(VLOOKUP(B51,'Stmt of Net Position'!$B$9:$H$106,3,0),0)</f>
        <v>10473.41</v>
      </c>
      <c r="F51" s="174" t="str">
        <f>IFERROR(VLOOKUP(B51,'Stmt of Net Position'!$B$9:$H$106,2,0),0)</f>
        <v>Leases Payable</v>
      </c>
      <c r="G51" s="173" t="str">
        <f>'Stmt of Net Position'!$C$3</f>
        <v>Statement of Net Position—All Funds</v>
      </c>
    </row>
    <row r="52" spans="2:7" x14ac:dyDescent="0.25">
      <c r="B52" s="172" t="s">
        <v>133</v>
      </c>
      <c r="C52" s="173">
        <f>Certification!$C$4</f>
        <v>0</v>
      </c>
      <c r="D52" s="173" t="s">
        <v>1177</v>
      </c>
      <c r="E52" s="174">
        <f>IFERROR(VLOOKUP(B52,'Stmt of Net Position'!$B$9:$H$106,3,0),0)</f>
        <v>0</v>
      </c>
      <c r="F52" s="174" t="str">
        <f>IFERROR(VLOOKUP(B52,'Stmt of Net Position'!$B$9:$H$106,2,0),0)</f>
        <v>Claim Reserves</v>
      </c>
      <c r="G52" s="173" t="str">
        <f>'Stmt of Net Position'!$C$3</f>
        <v>Statement of Net Position—All Funds</v>
      </c>
    </row>
    <row r="53" spans="2:7" x14ac:dyDescent="0.25">
      <c r="B53" s="172" t="s">
        <v>134</v>
      </c>
      <c r="C53" s="173">
        <f>Certification!$C$4</f>
        <v>0</v>
      </c>
      <c r="D53" s="173" t="s">
        <v>1177</v>
      </c>
      <c r="E53" s="174">
        <f>IFERROR(VLOOKUP(B53,'Stmt of Net Position'!$B$9:$H$106,3,0),0)</f>
        <v>0</v>
      </c>
      <c r="F53" s="174" t="str">
        <f>IFERROR(VLOOKUP(B53,'Stmt of Net Position'!$B$9:$H$106,2,0),0)</f>
        <v>IBNR</v>
      </c>
      <c r="G53" s="173" t="str">
        <f>'Stmt of Net Position'!$C$3</f>
        <v>Statement of Net Position—All Funds</v>
      </c>
    </row>
    <row r="54" spans="2:7" x14ac:dyDescent="0.25">
      <c r="B54" s="172" t="s">
        <v>135</v>
      </c>
      <c r="C54" s="173">
        <f>Certification!$C$4</f>
        <v>0</v>
      </c>
      <c r="D54" s="173" t="s">
        <v>1177</v>
      </c>
      <c r="E54" s="174">
        <f>IFERROR(VLOOKUP(B54,'Stmt of Net Position'!$B$9:$H$106,3,0),0)</f>
        <v>0</v>
      </c>
      <c r="F54" s="174" t="str">
        <f>IFERROR(VLOOKUP(B54,'Stmt of Net Position'!$B$9:$H$106,2,0),0)</f>
        <v>Open Claims</v>
      </c>
      <c r="G54" s="173" t="str">
        <f>'Stmt of Net Position'!$C$3</f>
        <v>Statement of Net Position—All Funds</v>
      </c>
    </row>
    <row r="55" spans="2:7" x14ac:dyDescent="0.25">
      <c r="B55" s="172" t="s">
        <v>136</v>
      </c>
      <c r="C55" s="173">
        <f>Certification!$C$4</f>
        <v>0</v>
      </c>
      <c r="D55" s="173" t="s">
        <v>1177</v>
      </c>
      <c r="E55" s="174">
        <f>IFERROR(VLOOKUP(B55,'Stmt of Net Position'!$B$9:$H$106,3,0),0)</f>
        <v>0</v>
      </c>
      <c r="F55" s="174" t="str">
        <f>IFERROR(VLOOKUP(B55,'Stmt of Net Position'!$B$9:$H$106,2,0),0)</f>
        <v>Unallocated Loss Adjustment Expenses</v>
      </c>
      <c r="G55" s="173" t="str">
        <f>'Stmt of Net Position'!$C$3</f>
        <v>Statement of Net Position—All Funds</v>
      </c>
    </row>
    <row r="56" spans="2:7" x14ac:dyDescent="0.25">
      <c r="B56" s="172" t="s">
        <v>137</v>
      </c>
      <c r="C56" s="173">
        <f>Certification!$C$4</f>
        <v>0</v>
      </c>
      <c r="D56" s="173" t="s">
        <v>1177</v>
      </c>
      <c r="E56" s="174">
        <f>IFERROR(VLOOKUP(B56,'Stmt of Net Position'!$B$9:$H$106,3,0),0)</f>
        <v>0</v>
      </c>
      <c r="F56" s="174" t="str">
        <f>IFERROR(VLOOKUP(B56,'Stmt of Net Position'!$B$9:$H$106,2,0),0)</f>
        <v>Future L&amp;I Assessments</v>
      </c>
      <c r="G56" s="173" t="str">
        <f>'Stmt of Net Position'!$C$3</f>
        <v>Statement of Net Position—All Funds</v>
      </c>
    </row>
    <row r="57" spans="2:7" x14ac:dyDescent="0.25">
      <c r="B57" s="172" t="s">
        <v>138</v>
      </c>
      <c r="C57" s="173">
        <f>Certification!$C$4</f>
        <v>0</v>
      </c>
      <c r="D57" s="173" t="s">
        <v>1177</v>
      </c>
      <c r="E57" s="174">
        <f>IFERROR(VLOOKUP(B57,'Stmt of Net Position'!$B$9:$H$106,3,0),0)</f>
        <v>5304.06</v>
      </c>
      <c r="F57" s="174" t="str">
        <f>IFERROR(VLOOKUP(B57,'Stmt of Net Position'!$B$9:$H$106,2,0),0)</f>
        <v>Deposits</v>
      </c>
      <c r="G57" s="173" t="str">
        <f>'Stmt of Net Position'!$C$3</f>
        <v>Statement of Net Position—All Funds</v>
      </c>
    </row>
    <row r="58" spans="2:7" x14ac:dyDescent="0.25">
      <c r="B58" s="172" t="s">
        <v>139</v>
      </c>
      <c r="C58" s="173">
        <f>Certification!$C$4</f>
        <v>0</v>
      </c>
      <c r="D58" s="173" t="s">
        <v>1177</v>
      </c>
      <c r="E58" s="174">
        <f>IFERROR(VLOOKUP(B58,'Stmt of Net Position'!$B$9:$H$106,3,0),0)</f>
        <v>0</v>
      </c>
      <c r="F58" s="174" t="str">
        <f>IFERROR(VLOOKUP(B58,'Stmt of Net Position'!$B$9:$H$106,2,0),0)</f>
        <v>Unearned Revenue</v>
      </c>
      <c r="G58" s="173" t="str">
        <f>'Stmt of Net Position'!$C$3</f>
        <v>Statement of Net Position—All Funds</v>
      </c>
    </row>
    <row r="59" spans="2:7" x14ac:dyDescent="0.25">
      <c r="B59" s="172" t="s">
        <v>140</v>
      </c>
      <c r="C59" s="173">
        <f>Certification!$C$4</f>
        <v>0</v>
      </c>
      <c r="D59" s="173" t="s">
        <v>1177</v>
      </c>
      <c r="E59" s="174">
        <f>IFERROR(VLOOKUP(B59,'Stmt of Net Position'!$B$9:$H$106,3,0),0)</f>
        <v>0</v>
      </c>
      <c r="F59" s="174" t="str">
        <f>IFERROR(VLOOKUP(B59,'Stmt of Net Position'!$B$9:$H$106,2,0),0)</f>
        <v>Unearned Member Assessments/Contributions</v>
      </c>
      <c r="G59" s="173" t="str">
        <f>'Stmt of Net Position'!$C$3</f>
        <v>Statement of Net Position—All Funds</v>
      </c>
    </row>
    <row r="60" spans="2:7" x14ac:dyDescent="0.25">
      <c r="B60" s="172" t="s">
        <v>141</v>
      </c>
      <c r="C60" s="173">
        <f>Certification!$C$4</f>
        <v>0</v>
      </c>
      <c r="D60" s="173" t="s">
        <v>1177</v>
      </c>
      <c r="E60" s="174">
        <f>IFERROR(VLOOKUP(B60,'Stmt of Net Position'!$B$9:$H$106,3,0),0)</f>
        <v>0</v>
      </c>
      <c r="F60" s="174" t="str">
        <f>IFERROR(VLOOKUP(B60,'Stmt of Net Position'!$B$9:$H$106,2,0),0)</f>
        <v>Other Liabilities and Credits</v>
      </c>
      <c r="G60" s="173" t="str">
        <f>'Stmt of Net Position'!$C$3</f>
        <v>Statement of Net Position—All Funds</v>
      </c>
    </row>
    <row r="61" spans="2:7" x14ac:dyDescent="0.25">
      <c r="B61" s="172" t="s">
        <v>142</v>
      </c>
      <c r="C61" s="173">
        <f>Certification!$C$4</f>
        <v>0</v>
      </c>
      <c r="D61" s="173" t="s">
        <v>1177</v>
      </c>
      <c r="E61" s="174">
        <f>IFERROR(VLOOKUP(B61,'Stmt of Net Position'!$B$9:$H$106,3,0),0)</f>
        <v>1368243.8499999999</v>
      </c>
      <c r="F61" s="174" t="str">
        <f>IFERROR(VLOOKUP(B61,'Stmt of Net Position'!$B$9:$H$106,2,0),0)</f>
        <v>TOTAL CURRENT LIABILITIES</v>
      </c>
      <c r="G61" s="173" t="str">
        <f>'Stmt of Net Position'!$C$3</f>
        <v>Statement of Net Position—All Funds</v>
      </c>
    </row>
    <row r="62" spans="2:7" x14ac:dyDescent="0.25">
      <c r="B62" s="172" t="s">
        <v>143</v>
      </c>
      <c r="C62" s="173">
        <f>Certification!$C$4</f>
        <v>0</v>
      </c>
      <c r="D62" s="173" t="s">
        <v>1177</v>
      </c>
      <c r="E62" s="174">
        <f>IFERROR(VLOOKUP(B62,'Stmt of Net Position'!$B$9:$H$106,3,0),0)</f>
        <v>887186.99000000011</v>
      </c>
      <c r="F62" s="174" t="str">
        <f>IFERROR(VLOOKUP(B62,'Stmt of Net Position'!$B$9:$H$106,2,0),0)</f>
        <v>Compensated Absences_</v>
      </c>
      <c r="G62" s="173" t="str">
        <f>'Stmt of Net Position'!$C$3</f>
        <v>Statement of Net Position—All Funds</v>
      </c>
    </row>
    <row r="63" spans="2:7" x14ac:dyDescent="0.25">
      <c r="B63" s="172" t="s">
        <v>144</v>
      </c>
      <c r="C63" s="173">
        <f>Certification!$C$4</f>
        <v>0</v>
      </c>
      <c r="D63" s="173" t="s">
        <v>1177</v>
      </c>
      <c r="E63" s="174">
        <f>IFERROR(VLOOKUP(B63,'Stmt of Net Position'!$B$9:$H$106,3,0),0)</f>
        <v>0</v>
      </c>
      <c r="F63" s="174" t="str">
        <f>IFERROR(VLOOKUP(B63,'Stmt of Net Position'!$B$9:$H$106,2,0),0)</f>
        <v>Unemployment_</v>
      </c>
      <c r="G63" s="173" t="str">
        <f>'Stmt of Net Position'!$C$3</f>
        <v>Statement of Net Position—All Funds</v>
      </c>
    </row>
    <row r="64" spans="2:7" x14ac:dyDescent="0.25">
      <c r="B64" s="172" t="s">
        <v>145</v>
      </c>
      <c r="C64" s="173">
        <f>Certification!$C$4</f>
        <v>0</v>
      </c>
      <c r="D64" s="173" t="s">
        <v>1177</v>
      </c>
      <c r="E64" s="174">
        <f>IFERROR(VLOOKUP(B64,'Stmt of Net Position'!$B$9:$H$106,3,0),0)</f>
        <v>0</v>
      </c>
      <c r="F64" s="174" t="str">
        <f>IFERROR(VLOOKUP(B64,'Stmt of Net Position'!$B$9:$H$106,2,0),0)</f>
        <v>Notes Payable_</v>
      </c>
      <c r="G64" s="173" t="str">
        <f>'Stmt of Net Position'!$C$3</f>
        <v>Statement of Net Position—All Funds</v>
      </c>
    </row>
    <row r="65" spans="2:7" x14ac:dyDescent="0.25">
      <c r="B65" s="172" t="s">
        <v>146</v>
      </c>
      <c r="C65" s="173">
        <f>Certification!$C$4</f>
        <v>0</v>
      </c>
      <c r="D65" s="173" t="s">
        <v>1177</v>
      </c>
      <c r="E65" s="174">
        <f>IFERROR(VLOOKUP(B65,'Stmt of Net Position'!$B$9:$H$106,3,0),0)</f>
        <v>0</v>
      </c>
      <c r="F65" s="174" t="str">
        <f>IFERROR(VLOOKUP(B65,'Stmt of Net Position'!$B$9:$H$106,2,0),0)</f>
        <v>Claim Reserves_</v>
      </c>
      <c r="G65" s="173" t="str">
        <f>'Stmt of Net Position'!$C$3</f>
        <v>Statement of Net Position—All Funds</v>
      </c>
    </row>
    <row r="66" spans="2:7" x14ac:dyDescent="0.25">
      <c r="B66" s="172" t="s">
        <v>147</v>
      </c>
      <c r="C66" s="173">
        <f>Certification!$C$4</f>
        <v>0</v>
      </c>
      <c r="D66" s="173" t="s">
        <v>1177</v>
      </c>
      <c r="E66" s="174">
        <f>IFERROR(VLOOKUP(B66,'Stmt of Net Position'!$B$9:$H$106,3,0),0)</f>
        <v>0</v>
      </c>
      <c r="F66" s="174" t="str">
        <f>IFERROR(VLOOKUP(B66,'Stmt of Net Position'!$B$9:$H$106,2,0),0)</f>
        <v>IBNR_</v>
      </c>
      <c r="G66" s="173" t="str">
        <f>'Stmt of Net Position'!$C$3</f>
        <v>Statement of Net Position—All Funds</v>
      </c>
    </row>
    <row r="67" spans="2:7" x14ac:dyDescent="0.25">
      <c r="B67" s="172" t="s">
        <v>148</v>
      </c>
      <c r="C67" s="173">
        <f>Certification!$C$4</f>
        <v>0</v>
      </c>
      <c r="D67" s="173" t="s">
        <v>1177</v>
      </c>
      <c r="E67" s="174">
        <f>IFERROR(VLOOKUP(B67,'Stmt of Net Position'!$B$9:$H$106,3,0),0)</f>
        <v>0</v>
      </c>
      <c r="F67" s="174" t="str">
        <f>IFERROR(VLOOKUP(B67,'Stmt of Net Position'!$B$9:$H$106,2,0),0)</f>
        <v>Open Claims_</v>
      </c>
      <c r="G67" s="173" t="str">
        <f>'Stmt of Net Position'!$C$3</f>
        <v>Statement of Net Position—All Funds</v>
      </c>
    </row>
    <row r="68" spans="2:7" x14ac:dyDescent="0.25">
      <c r="B68" s="172" t="s">
        <v>149</v>
      </c>
      <c r="C68" s="173">
        <f>Certification!$C$4</f>
        <v>0</v>
      </c>
      <c r="D68" s="173" t="s">
        <v>1177</v>
      </c>
      <c r="E68" s="174">
        <f>IFERROR(VLOOKUP(B68,'Stmt of Net Position'!$B$9:$H$106,3,0),0)</f>
        <v>0</v>
      </c>
      <c r="F68" s="174" t="str">
        <f>IFERROR(VLOOKUP(B68,'Stmt of Net Position'!$B$9:$H$106,2,0),0)</f>
        <v>Unallocated Loss Adjustment Expenses_</v>
      </c>
      <c r="G68" s="173" t="str">
        <f>'Stmt of Net Position'!$C$3</f>
        <v>Statement of Net Position—All Funds</v>
      </c>
    </row>
    <row r="69" spans="2:7" x14ac:dyDescent="0.25">
      <c r="B69" s="172" t="s">
        <v>150</v>
      </c>
      <c r="C69" s="173">
        <f>Certification!$C$4</f>
        <v>0</v>
      </c>
      <c r="D69" s="173" t="s">
        <v>1177</v>
      </c>
      <c r="E69" s="174">
        <f>IFERROR(VLOOKUP(B69,'Stmt of Net Position'!$B$9:$H$106,3,0),0)</f>
        <v>0</v>
      </c>
      <c r="F69" s="174" t="str">
        <f>IFERROR(VLOOKUP(B69,'Stmt of Net Position'!$B$9:$H$106,2,0),0)</f>
        <v>Future L&amp;I Assessments_</v>
      </c>
      <c r="G69" s="173" t="str">
        <f>'Stmt of Net Position'!$C$3</f>
        <v>Statement of Net Position—All Funds</v>
      </c>
    </row>
    <row r="70" spans="2:7" x14ac:dyDescent="0.25">
      <c r="B70" s="172" t="s">
        <v>151</v>
      </c>
      <c r="C70" s="173">
        <f>Certification!$C$4</f>
        <v>0</v>
      </c>
      <c r="D70" s="173" t="s">
        <v>1177</v>
      </c>
      <c r="E70" s="174">
        <f>IFERROR(VLOOKUP(B70,'Stmt of Net Position'!$B$9:$H$106,3,0),0)</f>
        <v>1671876</v>
      </c>
      <c r="F70" s="174" t="str">
        <f>IFERROR(VLOOKUP(B70,'Stmt of Net Position'!$B$9:$H$106,2,0),0)</f>
        <v>Net Pension Liability</v>
      </c>
      <c r="G70" s="173" t="str">
        <f>'Stmt of Net Position'!$C$3</f>
        <v>Statement of Net Position—All Funds</v>
      </c>
    </row>
    <row r="71" spans="2:7" x14ac:dyDescent="0.25">
      <c r="B71" s="172" t="s">
        <v>152</v>
      </c>
      <c r="C71" s="173">
        <f>Certification!$C$4</f>
        <v>0</v>
      </c>
      <c r="D71" s="173" t="s">
        <v>1177</v>
      </c>
      <c r="E71" s="174">
        <f>IFERROR(VLOOKUP(B71,'Stmt of Net Position'!$B$9:$H$106,3,0),0)</f>
        <v>4042434</v>
      </c>
      <c r="F71" s="174" t="str">
        <f>IFERROR(VLOOKUP(B71,'Stmt of Net Position'!$B$9:$H$106,2,0),0)</f>
        <v>OPEB Liability_</v>
      </c>
      <c r="G71" s="173" t="str">
        <f>'Stmt of Net Position'!$C$3</f>
        <v>Statement of Net Position—All Funds</v>
      </c>
    </row>
    <row r="72" spans="2:7" x14ac:dyDescent="0.25">
      <c r="B72" s="172" t="s">
        <v>169</v>
      </c>
      <c r="C72" s="173">
        <f>Certification!$C$4</f>
        <v>0</v>
      </c>
      <c r="D72" s="173" t="s">
        <v>1177</v>
      </c>
      <c r="E72" s="174">
        <f>IFERROR(VLOOKUP(B72,'Stmt of Net Position'!$B$9:$H$106,3,0),0)</f>
        <v>1728688.76</v>
      </c>
      <c r="F72" s="174" t="str">
        <f>IFERROR(VLOOKUP(B72,'Stmt of Net Position'!$B$9:$H$106,2,0),0)</f>
        <v>Bonds Payable_</v>
      </c>
      <c r="G72" s="173" t="str">
        <f>'Stmt of Net Position'!$C$3</f>
        <v>Statement of Net Position—All Funds</v>
      </c>
    </row>
    <row r="73" spans="2:7" x14ac:dyDescent="0.25">
      <c r="B73" s="172" t="s">
        <v>170</v>
      </c>
      <c r="C73" s="173">
        <f>Certification!$C$4</f>
        <v>0</v>
      </c>
      <c r="D73" s="173" t="s">
        <v>1177</v>
      </c>
      <c r="E73" s="174">
        <f>IFERROR(VLOOKUP(B73,'Stmt of Net Position'!$B$9:$H$106,3,0),0)</f>
        <v>31741.920000000002</v>
      </c>
      <c r="F73" s="174" t="str">
        <f>IFERROR(VLOOKUP(B73,'Stmt of Net Position'!$B$9:$H$106,2,0),0)</f>
        <v>Leases Payable_</v>
      </c>
      <c r="G73" s="173" t="str">
        <f>'Stmt of Net Position'!$C$3</f>
        <v>Statement of Net Position—All Funds</v>
      </c>
    </row>
    <row r="74" spans="2:7" x14ac:dyDescent="0.25">
      <c r="B74" s="172" t="s">
        <v>171</v>
      </c>
      <c r="C74" s="173">
        <f>Certification!$C$4</f>
        <v>0</v>
      </c>
      <c r="D74" s="173" t="s">
        <v>1177</v>
      </c>
      <c r="E74" s="174">
        <f>IFERROR(VLOOKUP(B74,'Stmt of Net Position'!$B$9:$H$106,3,0),0)</f>
        <v>0</v>
      </c>
      <c r="F74" s="174" t="str">
        <f>IFERROR(VLOOKUP(B74,'Stmt of Net Position'!$B$9:$H$106,2,0),0)</f>
        <v>Other Liabilities and Credits_</v>
      </c>
      <c r="G74" s="173" t="str">
        <f>'Stmt of Net Position'!$C$3</f>
        <v>Statement of Net Position—All Funds</v>
      </c>
    </row>
    <row r="75" spans="2:7" x14ac:dyDescent="0.25">
      <c r="B75" s="172" t="s">
        <v>172</v>
      </c>
      <c r="C75" s="173">
        <f>Certification!$C$4</f>
        <v>0</v>
      </c>
      <c r="D75" s="173" t="s">
        <v>1177</v>
      </c>
      <c r="E75" s="174">
        <f>IFERROR(VLOOKUP(B75,'Stmt of Net Position'!$B$9:$H$106,3,0),0)</f>
        <v>8361927.6699999999</v>
      </c>
      <c r="F75" s="174" t="str">
        <f>IFERROR(VLOOKUP(B75,'Stmt of Net Position'!$B$9:$H$106,2,0),0)</f>
        <v>TOTAL NONCURRENT LIABILITIES</v>
      </c>
      <c r="G75" s="173" t="str">
        <f>'Stmt of Net Position'!$C$3</f>
        <v>Statement of Net Position—All Funds</v>
      </c>
    </row>
    <row r="76" spans="2:7" x14ac:dyDescent="0.25">
      <c r="B76" s="172" t="s">
        <v>173</v>
      </c>
      <c r="C76" s="173">
        <f>Certification!$C$4</f>
        <v>0</v>
      </c>
      <c r="D76" s="173" t="s">
        <v>1177</v>
      </c>
      <c r="E76" s="174">
        <f>IFERROR(VLOOKUP(B76,'Stmt of Net Position'!$B$9:$H$106,3,0),0)</f>
        <v>9730171.5199999996</v>
      </c>
      <c r="F76" s="174" t="str">
        <f>IFERROR(VLOOKUP(B76,'Stmt of Net Position'!$B$9:$H$106,2,0),0)</f>
        <v>TOTAL LIABILITIES</v>
      </c>
      <c r="G76" s="173" t="str">
        <f>'Stmt of Net Position'!$C$3</f>
        <v>Statement of Net Position—All Funds</v>
      </c>
    </row>
    <row r="77" spans="2:7" x14ac:dyDescent="0.25">
      <c r="B77" s="172" t="s">
        <v>499</v>
      </c>
      <c r="C77" s="173">
        <f>Certification!$C$4</f>
        <v>0</v>
      </c>
      <c r="D77" s="173" t="s">
        <v>1177</v>
      </c>
      <c r="E77" s="174">
        <f>IFERROR(VLOOKUP(B77,'Stmt of Net Position'!$B$9:$H$106,3,0),0)</f>
        <v>0</v>
      </c>
      <c r="F77" s="174" t="str">
        <f>IFERROR(VLOOKUP(B77,'Stmt of Net Position'!$B$9:$H$106,2,0),0)</f>
        <v>Deferred Gain on Refunding</v>
      </c>
      <c r="G77" s="173" t="str">
        <f>'Stmt of Net Position'!$C$3</f>
        <v>Statement of Net Position—All Funds</v>
      </c>
    </row>
    <row r="78" spans="2:7" x14ac:dyDescent="0.25">
      <c r="B78" s="172" t="s">
        <v>174</v>
      </c>
      <c r="C78" s="173">
        <f>Certification!$C$4</f>
        <v>0</v>
      </c>
      <c r="D78" s="173" t="s">
        <v>1177</v>
      </c>
      <c r="E78" s="174">
        <f>IFERROR(VLOOKUP(B78,'Stmt of Net Position'!$B$9:$H$106,3,0),0)</f>
        <v>1311077</v>
      </c>
      <c r="F78" s="174" t="str">
        <f>IFERROR(VLOOKUP(B78,'Stmt of Net Position'!$B$9:$H$106,2,0),0)</f>
        <v>Deferred InFlows Related to Pensions</v>
      </c>
      <c r="G78" s="173" t="str">
        <f>'Stmt of Net Position'!$C$3</f>
        <v>Statement of Net Position—All Funds</v>
      </c>
    </row>
    <row r="79" spans="2:7" x14ac:dyDescent="0.25">
      <c r="B79" s="172" t="s">
        <v>175</v>
      </c>
      <c r="C79" s="173">
        <f>Certification!$C$4</f>
        <v>0</v>
      </c>
      <c r="D79" s="173" t="s">
        <v>1177</v>
      </c>
      <c r="E79" s="174">
        <f>IFERROR(VLOOKUP(B79,'Stmt of Net Position'!$B$9:$H$106,3,0),0)</f>
        <v>2161964</v>
      </c>
      <c r="F79" s="174" t="str">
        <f>IFERROR(VLOOKUP(B79,'Stmt of Net Position'!$B$9:$H$106,2,0),0)</f>
        <v>Deferred InFlows Related to OPEB</v>
      </c>
      <c r="G79" s="173" t="str">
        <f>'Stmt of Net Position'!$C$3</f>
        <v>Statement of Net Position—All Funds</v>
      </c>
    </row>
    <row r="80" spans="2:7" x14ac:dyDescent="0.25">
      <c r="B80" s="172" t="s">
        <v>176</v>
      </c>
      <c r="C80" s="173">
        <f>Certification!$C$4</f>
        <v>0</v>
      </c>
      <c r="D80" s="173" t="s">
        <v>1177</v>
      </c>
      <c r="E80" s="174">
        <f>IFERROR(VLOOKUP(B80,'Stmt of Net Position'!$B$9:$H$106,3,0),0)</f>
        <v>3473041</v>
      </c>
      <c r="F80" s="174" t="str">
        <f>IFERROR(VLOOKUP(B80,'Stmt of Net Position'!$B$9:$H$106,2,0),0)</f>
        <v>TOTAL DEFERRED INFLOWS OF RESOURCES</v>
      </c>
      <c r="G80" s="173" t="str">
        <f>'Stmt of Net Position'!$C$3</f>
        <v>Statement of Net Position—All Funds</v>
      </c>
    </row>
    <row r="81" spans="2:7" x14ac:dyDescent="0.25">
      <c r="B81" s="172" t="s">
        <v>500</v>
      </c>
      <c r="C81" s="173">
        <f>Certification!$C$4</f>
        <v>0</v>
      </c>
      <c r="D81" s="173" t="s">
        <v>1177</v>
      </c>
      <c r="E81" s="174">
        <f>IFERROR(VLOOKUP(B81,'Stmt of Net Position'!$B$9:$H$106,3,0),0)</f>
        <v>2586598</v>
      </c>
      <c r="F81" s="174" t="str">
        <f>IFERROR(VLOOKUP(B81,'Stmt of Net Position'!$B$9:$H$106,2,0),0)</f>
        <v>Net Investment in Capital Assets</v>
      </c>
      <c r="G81" s="173" t="str">
        <f>'Stmt of Net Position'!$C$3</f>
        <v>Statement of Net Position—All Funds</v>
      </c>
    </row>
    <row r="82" spans="2:7" x14ac:dyDescent="0.25">
      <c r="B82" s="172" t="s">
        <v>501</v>
      </c>
      <c r="C82" s="173">
        <f>Certification!$C$4</f>
        <v>0</v>
      </c>
      <c r="D82" s="173" t="s">
        <v>1177</v>
      </c>
      <c r="E82" s="174">
        <f>IFERROR(VLOOKUP(B82,'Stmt of Net Position'!$B$9:$H$106,3,0),0)</f>
        <v>3881419.44</v>
      </c>
      <c r="F82" s="174" t="str">
        <f>IFERROR(VLOOKUP(B82,'Stmt of Net Position'!$B$9:$H$106,2,0),0)</f>
        <v>Restricted</v>
      </c>
      <c r="G82" s="173" t="str">
        <f>'Stmt of Net Position'!$C$3</f>
        <v>Statement of Net Position—All Funds</v>
      </c>
    </row>
    <row r="83" spans="2:7" x14ac:dyDescent="0.25">
      <c r="B83" s="172" t="s">
        <v>178</v>
      </c>
      <c r="C83" s="173">
        <f>Certification!$C$4</f>
        <v>0</v>
      </c>
      <c r="D83" s="173" t="s">
        <v>1177</v>
      </c>
      <c r="E83" s="174">
        <f>IFERROR(VLOOKUP(B83,'Stmt of Net Position'!$B$9:$H$106,3,0),0)</f>
        <v>1823832.4000000001</v>
      </c>
      <c r="F83" s="174" t="str">
        <f>IFERROR(VLOOKUP(B83,'Stmt of Net Position'!$B$9:$H$106,2,0),0)</f>
        <v>Unrestricted</v>
      </c>
      <c r="G83" s="173" t="str">
        <f>'Stmt of Net Position'!$C$3</f>
        <v>Statement of Net Position—All Funds</v>
      </c>
    </row>
    <row r="84" spans="2:7" x14ac:dyDescent="0.25">
      <c r="B84" s="172" t="s">
        <v>179</v>
      </c>
      <c r="C84" s="173">
        <f>Certification!$C$4</f>
        <v>0</v>
      </c>
      <c r="D84" s="173" t="s">
        <v>1177</v>
      </c>
      <c r="E84" s="174">
        <f>IFERROR(VLOOKUP(B84,'Stmt of Net Position'!$B$9:$H$106,3,0),0)</f>
        <v>8291849.8399999999</v>
      </c>
      <c r="F84" s="174" t="str">
        <f>IFERROR(VLOOKUP(B84,'Stmt of Net Position'!$B$9:$H$106,2,0),0)</f>
        <v>TOTAL NET POSITION</v>
      </c>
      <c r="G84" s="173" t="str">
        <f>'Stmt of Net Position'!$C$3</f>
        <v>Statement of Net Position—All Funds</v>
      </c>
    </row>
    <row r="85" spans="2:7" x14ac:dyDescent="0.25">
      <c r="B85" s="172" t="s">
        <v>98</v>
      </c>
      <c r="C85" s="173">
        <f>Certification!$C$4</f>
        <v>0</v>
      </c>
      <c r="D85" s="173" t="s">
        <v>1178</v>
      </c>
      <c r="E85" s="174">
        <f>IFERROR(VLOOKUP(B85,'Stmt of Net Position'!$B$9:$H$106,4,0),0)</f>
        <v>594130.62</v>
      </c>
      <c r="F85" s="174" t="str">
        <f>IFERROR(VLOOKUP(B85,'Stmt of Net Position'!$B$9:$H$106,2,0),0)</f>
        <v>Cash and Cash Equivalents</v>
      </c>
      <c r="G85" s="173" t="str">
        <f>'Stmt of Net Position'!$C$3</f>
        <v>Statement of Net Position—All Funds</v>
      </c>
    </row>
    <row r="86" spans="2:7" x14ac:dyDescent="0.25">
      <c r="B86" s="172" t="s">
        <v>101</v>
      </c>
      <c r="C86" s="173">
        <f>Certification!$C$4</f>
        <v>0</v>
      </c>
      <c r="D86" s="173" t="s">
        <v>1178</v>
      </c>
      <c r="E86" s="174">
        <f>IFERROR(VLOOKUP(B86,'Stmt of Net Position'!$B$9:$H$106,4,0),0)</f>
        <v>0</v>
      </c>
      <c r="F86" s="174" t="str">
        <f>IFERROR(VLOOKUP(B86,'Stmt of Net Position'!$B$9:$H$106,2,0),0)</f>
        <v>Net Assets for Pool Participants</v>
      </c>
      <c r="G86" s="173" t="str">
        <f>'Stmt of Net Position'!$C$3</f>
        <v>Statement of Net Position—All Funds</v>
      </c>
    </row>
    <row r="87" spans="2:7" x14ac:dyDescent="0.25">
      <c r="B87" s="172" t="s">
        <v>102</v>
      </c>
      <c r="C87" s="173">
        <f>Certification!$C$4</f>
        <v>0</v>
      </c>
      <c r="D87" s="173" t="s">
        <v>1178</v>
      </c>
      <c r="E87" s="174">
        <f>IFERROR(VLOOKUP(B87,'Stmt of Net Position'!$B$9:$H$106,4,0),0)</f>
        <v>15493010.48</v>
      </c>
      <c r="F87" s="174" t="str">
        <f>IFERROR(VLOOKUP(B87,'Stmt of Net Position'!$B$9:$H$106,2,0),0)</f>
        <v>Investments</v>
      </c>
      <c r="G87" s="173" t="str">
        <f>'Stmt of Net Position'!$C$3</f>
        <v>Statement of Net Position—All Funds</v>
      </c>
    </row>
    <row r="88" spans="2:7" x14ac:dyDescent="0.25">
      <c r="B88" s="172" t="s">
        <v>105</v>
      </c>
      <c r="C88" s="173">
        <f>Certification!$C$4</f>
        <v>0</v>
      </c>
      <c r="D88" s="173" t="s">
        <v>1178</v>
      </c>
      <c r="E88" s="174">
        <f>IFERROR(VLOOKUP(B88,'Stmt of Net Position'!$B$9:$H$106,4,0),0)</f>
        <v>0</v>
      </c>
      <c r="F88" s="174" t="str">
        <f>IFERROR(VLOOKUP(B88,'Stmt of Net Position'!$B$9:$H$106,2,0),0)</f>
        <v>Accounts Receivable (net of uncollectible allowance)</v>
      </c>
      <c r="G88" s="173" t="str">
        <f>'Stmt of Net Position'!$C$3</f>
        <v>Statement of Net Position—All Funds</v>
      </c>
    </row>
    <row r="89" spans="2:7" x14ac:dyDescent="0.25">
      <c r="B89" s="172" t="s">
        <v>104</v>
      </c>
      <c r="C89" s="173">
        <f>Certification!$C$4</f>
        <v>0</v>
      </c>
      <c r="D89" s="173" t="s">
        <v>1178</v>
      </c>
      <c r="E89" s="174">
        <f>IFERROR(VLOOKUP(B89,'Stmt of Net Position'!$B$9:$H$106,4,0),0)</f>
        <v>0</v>
      </c>
      <c r="F89" s="174" t="str">
        <f>IFERROR(VLOOKUP(B89,'Stmt of Net Position'!$B$9:$H$106,2,0),0)</f>
        <v>Lease Receivables</v>
      </c>
      <c r="G89" s="173" t="str">
        <f>'Stmt of Net Position'!$C$3</f>
        <v>Statement of Net Position—All Funds</v>
      </c>
    </row>
    <row r="90" spans="2:7" x14ac:dyDescent="0.25">
      <c r="B90" s="172" t="s">
        <v>103</v>
      </c>
      <c r="C90" s="173">
        <f>Certification!$C$4</f>
        <v>0</v>
      </c>
      <c r="D90" s="173" t="s">
        <v>1178</v>
      </c>
      <c r="E90" s="174">
        <f>IFERROR(VLOOKUP(B90,'Stmt of Net Position'!$B$9:$H$106,4,0),0)</f>
        <v>0</v>
      </c>
      <c r="F90" s="174" t="str">
        <f>IFERROR(VLOOKUP(B90,'Stmt of Net Position'!$B$9:$H$106,2,0),0)</f>
        <v>Interfund Receivables</v>
      </c>
      <c r="G90" s="173" t="str">
        <f>'Stmt of Net Position'!$C$3</f>
        <v>Statement of Net Position—All Funds</v>
      </c>
    </row>
    <row r="91" spans="2:7" x14ac:dyDescent="0.25">
      <c r="B91" s="172" t="s">
        <v>106</v>
      </c>
      <c r="C91" s="173">
        <f>Certification!$C$4</f>
        <v>0</v>
      </c>
      <c r="D91" s="173" t="s">
        <v>1178</v>
      </c>
      <c r="E91" s="174">
        <f>IFERROR(VLOOKUP(B91,'Stmt of Net Position'!$B$9:$H$106,4,0),0)</f>
        <v>0</v>
      </c>
      <c r="F91" s="174" t="str">
        <f>IFERROR(VLOOKUP(B91,'Stmt of Net Position'!$B$9:$H$106,2,0),0)</f>
        <v>Other Receivables</v>
      </c>
      <c r="G91" s="173" t="str">
        <f>'Stmt of Net Position'!$C$3</f>
        <v>Statement of Net Position—All Funds</v>
      </c>
    </row>
    <row r="92" spans="2:7" x14ac:dyDescent="0.25">
      <c r="B92" s="172" t="s">
        <v>107</v>
      </c>
      <c r="C92" s="173">
        <f>Certification!$C$4</f>
        <v>0</v>
      </c>
      <c r="D92" s="173" t="s">
        <v>1178</v>
      </c>
      <c r="E92" s="174">
        <f>IFERROR(VLOOKUP(B92,'Stmt of Net Position'!$B$9:$H$106,4,0),0)</f>
        <v>253858.21</v>
      </c>
      <c r="F92" s="174" t="str">
        <f>IFERROR(VLOOKUP(B92,'Stmt of Net Position'!$B$9:$H$106,2,0),0)</f>
        <v>Member Assessments/Contributions</v>
      </c>
      <c r="G92" s="173" t="str">
        <f>'Stmt of Net Position'!$C$3</f>
        <v>Statement of Net Position—All Funds</v>
      </c>
    </row>
    <row r="93" spans="2:7" x14ac:dyDescent="0.25">
      <c r="B93" s="172" t="s">
        <v>108</v>
      </c>
      <c r="C93" s="173">
        <f>Certification!$C$4</f>
        <v>0</v>
      </c>
      <c r="D93" s="173" t="s">
        <v>1178</v>
      </c>
      <c r="E93" s="174">
        <f>IFERROR(VLOOKUP(B93,'Stmt of Net Position'!$B$9:$H$106,4,0),0)</f>
        <v>0</v>
      </c>
      <c r="F93" s="174" t="str">
        <f>IFERROR(VLOOKUP(B93,'Stmt of Net Position'!$B$9:$H$106,2,0),0)</f>
        <v>Accrued Deductibles/Co-pays</v>
      </c>
      <c r="G93" s="173" t="str">
        <f>'Stmt of Net Position'!$C$3</f>
        <v>Statement of Net Position—All Funds</v>
      </c>
    </row>
    <row r="94" spans="2:7" x14ac:dyDescent="0.25">
      <c r="B94" s="172" t="s">
        <v>109</v>
      </c>
      <c r="C94" s="173">
        <f>Certification!$C$4</f>
        <v>0</v>
      </c>
      <c r="D94" s="173" t="s">
        <v>1178</v>
      </c>
      <c r="E94" s="174">
        <f>IFERROR(VLOOKUP(B94,'Stmt of Net Position'!$B$9:$H$106,4,0),0)</f>
        <v>0</v>
      </c>
      <c r="F94" s="174" t="str">
        <f>IFERROR(VLOOKUP(B94,'Stmt of Net Position'!$B$9:$H$106,2,0),0)</f>
        <v>Excess/Reinsurance Recoverable</v>
      </c>
      <c r="G94" s="173" t="str">
        <f>'Stmt of Net Position'!$C$3</f>
        <v>Statement of Net Position—All Funds</v>
      </c>
    </row>
    <row r="95" spans="2:7" x14ac:dyDescent="0.25">
      <c r="B95" s="172" t="s">
        <v>100</v>
      </c>
      <c r="C95" s="173">
        <f>Certification!$C$4</f>
        <v>0</v>
      </c>
      <c r="D95" s="173" t="s">
        <v>1178</v>
      </c>
      <c r="E95" s="174">
        <f>IFERROR(VLOOKUP(B95,'Stmt of Net Position'!$B$9:$H$106,4,0),0)</f>
        <v>0</v>
      </c>
      <c r="F95" s="174" t="str">
        <f>IFERROR(VLOOKUP(B95,'Stmt of Net Position'!$B$9:$H$106,2,0),0)</f>
        <v>Due from Other Governments</v>
      </c>
      <c r="G95" s="173" t="str">
        <f>'Stmt of Net Position'!$C$3</f>
        <v>Statement of Net Position—All Funds</v>
      </c>
    </row>
    <row r="96" spans="2:7" x14ac:dyDescent="0.25">
      <c r="B96" s="172" t="s">
        <v>110</v>
      </c>
      <c r="C96" s="173">
        <f>Certification!$C$4</f>
        <v>0</v>
      </c>
      <c r="D96" s="173" t="s">
        <v>1178</v>
      </c>
      <c r="E96" s="174">
        <f>IFERROR(VLOOKUP(B96,'Stmt of Net Position'!$B$9:$H$106,4,0),0)</f>
        <v>0</v>
      </c>
      <c r="F96" s="174" t="str">
        <f>IFERROR(VLOOKUP(B96,'Stmt of Net Position'!$B$9:$H$106,2,0),0)</f>
        <v>Inventory</v>
      </c>
      <c r="G96" s="173" t="str">
        <f>'Stmt of Net Position'!$C$3</f>
        <v>Statement of Net Position—All Funds</v>
      </c>
    </row>
    <row r="97" spans="2:7" x14ac:dyDescent="0.25">
      <c r="B97" s="172" t="s">
        <v>111</v>
      </c>
      <c r="C97" s="173">
        <f>Certification!$C$4</f>
        <v>0</v>
      </c>
      <c r="D97" s="173" t="s">
        <v>1178</v>
      </c>
      <c r="E97" s="174">
        <f>IFERROR(VLOOKUP(B97,'Stmt of Net Position'!$B$9:$H$106,4,0),0)</f>
        <v>0</v>
      </c>
      <c r="F97" s="174" t="str">
        <f>IFERROR(VLOOKUP(B97,'Stmt of Net Position'!$B$9:$H$106,2,0),0)</f>
        <v>Prepaids</v>
      </c>
      <c r="G97" s="173" t="str">
        <f>'Stmt of Net Position'!$C$3</f>
        <v>Statement of Net Position—All Funds</v>
      </c>
    </row>
    <row r="98" spans="2:7" x14ac:dyDescent="0.25">
      <c r="B98" s="172" t="s">
        <v>112</v>
      </c>
      <c r="C98" s="173">
        <f>Certification!$C$4</f>
        <v>0</v>
      </c>
      <c r="D98" s="173" t="s">
        <v>1178</v>
      </c>
      <c r="E98" s="174">
        <f>IFERROR(VLOOKUP(B98,'Stmt of Net Position'!$B$9:$H$106,4,0),0)</f>
        <v>0</v>
      </c>
      <c r="F98" s="174" t="str">
        <f>IFERROR(VLOOKUP(B98,'Stmt of Net Position'!$B$9:$H$106,2,0),0)</f>
        <v>Restricted Assets</v>
      </c>
      <c r="G98" s="173" t="str">
        <f>'Stmt of Net Position'!$C$3</f>
        <v>Statement of Net Position—All Funds</v>
      </c>
    </row>
    <row r="99" spans="2:7" x14ac:dyDescent="0.25">
      <c r="B99" s="172" t="s">
        <v>113</v>
      </c>
      <c r="C99" s="173">
        <f>Certification!$C$4</f>
        <v>0</v>
      </c>
      <c r="D99" s="173" t="s">
        <v>1178</v>
      </c>
      <c r="E99" s="174">
        <f>IFERROR(VLOOKUP(B99,'Stmt of Net Position'!$B$9:$H$106,4,0),0)</f>
        <v>0</v>
      </c>
      <c r="F99" s="174" t="str">
        <f>IFERROR(VLOOKUP(B99,'Stmt of Net Position'!$B$9:$H$106,2,0),0)</f>
        <v>Other Assets</v>
      </c>
      <c r="G99" s="173" t="str">
        <f>'Stmt of Net Position'!$C$3</f>
        <v>Statement of Net Position—All Funds</v>
      </c>
    </row>
    <row r="100" spans="2:7" x14ac:dyDescent="0.25">
      <c r="B100" s="172" t="s">
        <v>153</v>
      </c>
      <c r="C100" s="173">
        <f>Certification!$C$4</f>
        <v>0</v>
      </c>
      <c r="D100" s="173" t="s">
        <v>1178</v>
      </c>
      <c r="E100" s="174">
        <f>IFERROR(VLOOKUP(B100,'Stmt of Net Position'!$B$9:$H$106,4,0),0)</f>
        <v>16340999.310000001</v>
      </c>
      <c r="F100" s="174" t="str">
        <f>IFERROR(VLOOKUP(B100,'Stmt of Net Position'!$B$9:$H$106,2,0),0)</f>
        <v xml:space="preserve">TOTAL CURRENT ASSETS </v>
      </c>
      <c r="G100" s="173" t="str">
        <f>'Stmt of Net Position'!$C$3</f>
        <v>Statement of Net Position—All Funds</v>
      </c>
    </row>
    <row r="101" spans="2:7" x14ac:dyDescent="0.25">
      <c r="B101" s="172" t="s">
        <v>128</v>
      </c>
      <c r="C101" s="173">
        <f>Certification!$C$4</f>
        <v>0</v>
      </c>
      <c r="D101" s="173" t="s">
        <v>1178</v>
      </c>
      <c r="E101" s="174">
        <f>IFERROR(VLOOKUP(B101,'Stmt of Net Position'!$B$9:$H$106,4,0),0)</f>
        <v>0</v>
      </c>
      <c r="F101" s="174" t="str">
        <f>IFERROR(VLOOKUP(B101,'Stmt of Net Position'!$B$9:$H$106,2,0),0)</f>
        <v>Investments_</v>
      </c>
      <c r="G101" s="173" t="str">
        <f>'Stmt of Net Position'!$C$3</f>
        <v>Statement of Net Position—All Funds</v>
      </c>
    </row>
    <row r="102" spans="2:7" x14ac:dyDescent="0.25">
      <c r="B102" s="172" t="s">
        <v>114</v>
      </c>
      <c r="C102" s="173">
        <f>Certification!$C$4</f>
        <v>0</v>
      </c>
      <c r="D102" s="173" t="s">
        <v>1178</v>
      </c>
      <c r="E102" s="174">
        <f>IFERROR(VLOOKUP(B102,'Stmt of Net Position'!$B$9:$H$106,4,0),0)</f>
        <v>0</v>
      </c>
      <c r="F102" s="174" t="str">
        <f>IFERROR(VLOOKUP(B102,'Stmt of Net Position'!$B$9:$H$106,2,0),0)</f>
        <v>Land</v>
      </c>
      <c r="G102" s="173" t="str">
        <f>'Stmt of Net Position'!$C$3</f>
        <v>Statement of Net Position—All Funds</v>
      </c>
    </row>
    <row r="103" spans="2:7" x14ac:dyDescent="0.25">
      <c r="B103" s="172" t="s">
        <v>115</v>
      </c>
      <c r="C103" s="173">
        <f>Certification!$C$4</f>
        <v>0</v>
      </c>
      <c r="D103" s="173" t="s">
        <v>1178</v>
      </c>
      <c r="E103" s="174">
        <f>IFERROR(VLOOKUP(B103,'Stmt of Net Position'!$B$9:$H$106,4,0),0)</f>
        <v>0</v>
      </c>
      <c r="F103" s="174" t="str">
        <f>IFERROR(VLOOKUP(B103,'Stmt of Net Position'!$B$9:$H$106,2,0),0)</f>
        <v>Construction in Progress</v>
      </c>
      <c r="G103" s="173" t="str">
        <f>'Stmt of Net Position'!$C$3</f>
        <v>Statement of Net Position—All Funds</v>
      </c>
    </row>
    <row r="104" spans="2:7" x14ac:dyDescent="0.25">
      <c r="B104" s="172" t="s">
        <v>116</v>
      </c>
      <c r="C104" s="173">
        <f>Certification!$C$4</f>
        <v>0</v>
      </c>
      <c r="D104" s="173" t="s">
        <v>1178</v>
      </c>
      <c r="E104" s="174">
        <f>IFERROR(VLOOKUP(B104,'Stmt of Net Position'!$B$9:$H$106,4,0),0)</f>
        <v>0</v>
      </c>
      <c r="F104" s="174" t="str">
        <f>IFERROR(VLOOKUP(B104,'Stmt of Net Position'!$B$9:$H$106,2,0),0)</f>
        <v>Land Improvements</v>
      </c>
      <c r="G104" s="173" t="str">
        <f>'Stmt of Net Position'!$C$3</f>
        <v>Statement of Net Position—All Funds</v>
      </c>
    </row>
    <row r="105" spans="2:7" x14ac:dyDescent="0.25">
      <c r="B105" s="172" t="s">
        <v>117</v>
      </c>
      <c r="C105" s="173">
        <f>Certification!$C$4</f>
        <v>0</v>
      </c>
      <c r="D105" s="173" t="s">
        <v>1178</v>
      </c>
      <c r="E105" s="174">
        <f>IFERROR(VLOOKUP(B105,'Stmt of Net Position'!$B$9:$H$106,4,0),0)</f>
        <v>0</v>
      </c>
      <c r="F105" s="174" t="str">
        <f>IFERROR(VLOOKUP(B105,'Stmt of Net Position'!$B$9:$H$106,2,0),0)</f>
        <v>Building</v>
      </c>
      <c r="G105" s="173" t="str">
        <f>'Stmt of Net Position'!$C$3</f>
        <v>Statement of Net Position—All Funds</v>
      </c>
    </row>
    <row r="106" spans="2:7" x14ac:dyDescent="0.25">
      <c r="B106" s="172" t="s">
        <v>118</v>
      </c>
      <c r="C106" s="173">
        <f>Certification!$C$4</f>
        <v>0</v>
      </c>
      <c r="D106" s="173" t="s">
        <v>1178</v>
      </c>
      <c r="E106" s="174">
        <f>IFERROR(VLOOKUP(B106,'Stmt of Net Position'!$B$9:$H$106,4,0),0)</f>
        <v>0</v>
      </c>
      <c r="F106" s="174" t="str">
        <f>IFERROR(VLOOKUP(B106,'Stmt of Net Position'!$B$9:$H$106,2,0),0)</f>
        <v>Equipment</v>
      </c>
      <c r="G106" s="173" t="str">
        <f>'Stmt of Net Position'!$C$3</f>
        <v>Statement of Net Position—All Funds</v>
      </c>
    </row>
    <row r="107" spans="2:7" x14ac:dyDescent="0.25">
      <c r="B107" s="172" t="s">
        <v>119</v>
      </c>
      <c r="C107" s="173">
        <f>Certification!$C$4</f>
        <v>0</v>
      </c>
      <c r="D107" s="173" t="s">
        <v>1178</v>
      </c>
      <c r="E107" s="174">
        <f>IFERROR(VLOOKUP(B107,'Stmt of Net Position'!$B$9:$H$106,4,0),0)</f>
        <v>0</v>
      </c>
      <c r="F107" s="174" t="str">
        <f>IFERROR(VLOOKUP(B107,'Stmt of Net Position'!$B$9:$H$106,2,0),0)</f>
        <v>Leased Assets and L/H Improvements</v>
      </c>
      <c r="G107" s="173" t="str">
        <f>'Stmt of Net Position'!$C$3</f>
        <v>Statement of Net Position—All Funds</v>
      </c>
    </row>
    <row r="108" spans="2:7" x14ac:dyDescent="0.25">
      <c r="B108" s="172" t="s">
        <v>120</v>
      </c>
      <c r="C108" s="173">
        <f>Certification!$C$4</f>
        <v>0</v>
      </c>
      <c r="D108" s="173" t="s">
        <v>1178</v>
      </c>
      <c r="E108" s="174">
        <f>IFERROR(VLOOKUP(B108,'Stmt of Net Position'!$B$9:$H$106,4,0),0)</f>
        <v>0</v>
      </c>
      <c r="F108" s="174" t="str">
        <f>IFERROR(VLOOKUP(B108,'Stmt of Net Position'!$B$9:$H$106,2,0),0)</f>
        <v>Less: Accumulated Depreciation</v>
      </c>
      <c r="G108" s="173" t="str">
        <f>'Stmt of Net Position'!$C$3</f>
        <v>Statement of Net Position—All Funds</v>
      </c>
    </row>
    <row r="109" spans="2:7" x14ac:dyDescent="0.25">
      <c r="B109" s="172" t="s">
        <v>121</v>
      </c>
      <c r="C109" s="173">
        <f>Certification!$C$4</f>
        <v>0</v>
      </c>
      <c r="D109" s="173" t="s">
        <v>1178</v>
      </c>
      <c r="E109" s="174">
        <f>IFERROR(VLOOKUP(B109,'Stmt of Net Position'!$B$9:$H$106,4,0),0)</f>
        <v>0</v>
      </c>
      <c r="F109" s="174" t="str">
        <f>IFERROR(VLOOKUP(B109,'Stmt of Net Position'!$B$9:$H$106,2,0),0)</f>
        <v>NET CAPITAL ASSETS</v>
      </c>
      <c r="G109" s="173" t="str">
        <f>'Stmt of Net Position'!$C$3</f>
        <v>Statement of Net Position—All Funds</v>
      </c>
    </row>
    <row r="110" spans="2:7" x14ac:dyDescent="0.25">
      <c r="B110" s="172" t="s">
        <v>129</v>
      </c>
      <c r="C110" s="173">
        <f>Certification!$C$4</f>
        <v>0</v>
      </c>
      <c r="D110" s="173" t="s">
        <v>1178</v>
      </c>
      <c r="E110" s="174">
        <f>IFERROR(VLOOKUP(B110,'Stmt of Net Position'!$B$9:$H$106,4,0),0)</f>
        <v>0</v>
      </c>
      <c r="F110" s="174" t="str">
        <f>IFERROR(VLOOKUP(B110,'Stmt of Net Position'!$B$9:$H$106,2,0),0)</f>
        <v>Net Cash/Investments Held for Compensated Absences</v>
      </c>
      <c r="G110" s="173" t="str">
        <f>'Stmt of Net Position'!$C$3</f>
        <v>Statement of Net Position—All Funds</v>
      </c>
    </row>
    <row r="111" spans="2:7" x14ac:dyDescent="0.25">
      <c r="B111" s="172" t="s">
        <v>122</v>
      </c>
      <c r="C111" s="173">
        <f>Certification!$C$4</f>
        <v>0</v>
      </c>
      <c r="D111" s="173" t="s">
        <v>1178</v>
      </c>
      <c r="E111" s="174">
        <f>IFERROR(VLOOKUP(B111,'Stmt of Net Position'!$B$9:$H$106,4,0),0)</f>
        <v>0</v>
      </c>
      <c r="F111" s="174" t="str">
        <f>IFERROR(VLOOKUP(B111,'Stmt of Net Position'!$B$9:$H$106,2,0),0)</f>
        <v>Net Cash/Investments Held for Unemployment</v>
      </c>
      <c r="G111" s="173" t="str">
        <f>'Stmt of Net Position'!$C$3</f>
        <v>Statement of Net Position—All Funds</v>
      </c>
    </row>
    <row r="112" spans="2:7" x14ac:dyDescent="0.25">
      <c r="B112" s="172" t="s">
        <v>123</v>
      </c>
      <c r="C112" s="173">
        <f>Certification!$C$4</f>
        <v>0</v>
      </c>
      <c r="D112" s="173" t="s">
        <v>1178</v>
      </c>
      <c r="E112" s="174">
        <f>IFERROR(VLOOKUP(B112,'Stmt of Net Position'!$B$9:$H$106,4,0),0)</f>
        <v>0</v>
      </c>
      <c r="F112" s="174" t="str">
        <f>IFERROR(VLOOKUP(B112,'Stmt of Net Position'!$B$9:$H$106,2,0),0)</f>
        <v>Investment in Joint Venture</v>
      </c>
      <c r="G112" s="173" t="str">
        <f>'Stmt of Net Position'!$C$3</f>
        <v>Statement of Net Position—All Funds</v>
      </c>
    </row>
    <row r="113" spans="2:7" x14ac:dyDescent="0.25">
      <c r="B113" s="172" t="s">
        <v>124</v>
      </c>
      <c r="C113" s="173">
        <f>Certification!$C$4</f>
        <v>0</v>
      </c>
      <c r="D113" s="173" t="s">
        <v>1178</v>
      </c>
      <c r="E113" s="174">
        <f>IFERROR(VLOOKUP(B113,'Stmt of Net Position'!$B$9:$H$106,4,0),0)</f>
        <v>0</v>
      </c>
      <c r="F113" s="174" t="str">
        <f>IFERROR(VLOOKUP(B113,'Stmt of Net Position'!$B$9:$H$106,2,0),0)</f>
        <v>Contracts Receivable</v>
      </c>
      <c r="G113" s="173" t="str">
        <f>'Stmt of Net Position'!$C$3</f>
        <v>Statement of Net Position—All Funds</v>
      </c>
    </row>
    <row r="114" spans="2:7" x14ac:dyDescent="0.25">
      <c r="B114" s="172" t="s">
        <v>125</v>
      </c>
      <c r="C114" s="173">
        <f>Certification!$C$4</f>
        <v>0</v>
      </c>
      <c r="D114" s="173" t="s">
        <v>1178</v>
      </c>
      <c r="E114" s="174">
        <f>IFERROR(VLOOKUP(B114,'Stmt of Net Position'!$B$9:$H$106,4,0),0)</f>
        <v>0</v>
      </c>
      <c r="F114" s="174" t="str">
        <f>IFERROR(VLOOKUP(B114,'Stmt of Net Position'!$B$9:$H$106,2,0),0)</f>
        <v>Net Pension Asset</v>
      </c>
      <c r="G114" s="173" t="str">
        <f>'Stmt of Net Position'!$C$3</f>
        <v>Statement of Net Position—All Funds</v>
      </c>
    </row>
    <row r="115" spans="2:7" x14ac:dyDescent="0.25">
      <c r="B115" s="172" t="s">
        <v>126</v>
      </c>
      <c r="C115" s="173">
        <f>Certification!$C$4</f>
        <v>0</v>
      </c>
      <c r="D115" s="173" t="s">
        <v>1178</v>
      </c>
      <c r="E115" s="174">
        <f>IFERROR(VLOOKUP(B115,'Stmt of Net Position'!$B$9:$H$106,4,0),0)</f>
        <v>0</v>
      </c>
      <c r="F115" s="174" t="str">
        <f>IFERROR(VLOOKUP(B115,'Stmt of Net Position'!$B$9:$H$106,2,0),0)</f>
        <v>Other Assets_</v>
      </c>
      <c r="G115" s="173" t="str">
        <f>'Stmt of Net Position'!$C$3</f>
        <v>Statement of Net Position—All Funds</v>
      </c>
    </row>
    <row r="116" spans="2:7" x14ac:dyDescent="0.25">
      <c r="B116" s="172" t="s">
        <v>127</v>
      </c>
      <c r="C116" s="173">
        <f>Certification!$C$4</f>
        <v>0</v>
      </c>
      <c r="D116" s="173" t="s">
        <v>1178</v>
      </c>
      <c r="E116" s="174">
        <f>IFERROR(VLOOKUP(B116,'Stmt of Net Position'!$B$9:$H$106,4,0),0)</f>
        <v>0</v>
      </c>
      <c r="F116" s="174" t="str">
        <f>IFERROR(VLOOKUP(B116,'Stmt of Net Position'!$B$9:$H$106,2,0),0)</f>
        <v xml:space="preserve">TOTAL NONCURRENT ASSETS </v>
      </c>
      <c r="G116" s="173" t="str">
        <f>'Stmt of Net Position'!$C$3</f>
        <v>Statement of Net Position—All Funds</v>
      </c>
    </row>
    <row r="117" spans="2:7" x14ac:dyDescent="0.25">
      <c r="B117" s="172" t="s">
        <v>155</v>
      </c>
      <c r="C117" s="173">
        <f>Certification!$C$4</f>
        <v>0</v>
      </c>
      <c r="D117" s="173" t="s">
        <v>1178</v>
      </c>
      <c r="E117" s="174">
        <f>IFERROR(VLOOKUP(B117,'Stmt of Net Position'!$B$9:$H$106,4,0),0)</f>
        <v>16340999.310000001</v>
      </c>
      <c r="F117" s="174" t="str">
        <f>IFERROR(VLOOKUP(B117,'Stmt of Net Position'!$B$9:$H$106,2,0),0)</f>
        <v>TOTAL ASSETS</v>
      </c>
      <c r="G117" s="173" t="str">
        <f>'Stmt of Net Position'!$C$3</f>
        <v>Statement of Net Position—All Funds</v>
      </c>
    </row>
    <row r="118" spans="2:7" x14ac:dyDescent="0.25">
      <c r="B118" s="172" t="s">
        <v>99</v>
      </c>
      <c r="C118" s="173">
        <f>Certification!$C$4</f>
        <v>0</v>
      </c>
      <c r="D118" s="173" t="s">
        <v>1178</v>
      </c>
      <c r="E118" s="174">
        <f>IFERROR(VLOOKUP(B118,'Stmt of Net Position'!$B$9:$H$106,4,0),0)</f>
        <v>0</v>
      </c>
      <c r="F118" s="174" t="str">
        <f>IFERROR(VLOOKUP(B118,'Stmt of Net Position'!$B$9:$H$106,2,0),0)</f>
        <v>Deferred Loss on Refunding</v>
      </c>
      <c r="G118" s="173" t="str">
        <f>'Stmt of Net Position'!$C$3</f>
        <v>Statement of Net Position—All Funds</v>
      </c>
    </row>
    <row r="119" spans="2:7" x14ac:dyDescent="0.25">
      <c r="B119" s="172" t="s">
        <v>156</v>
      </c>
      <c r="C119" s="173">
        <f>Certification!$C$4</f>
        <v>0</v>
      </c>
      <c r="D119" s="173" t="s">
        <v>1178</v>
      </c>
      <c r="E119" s="174">
        <f>IFERROR(VLOOKUP(B119,'Stmt of Net Position'!$B$9:$H$106,4,0),0)</f>
        <v>0</v>
      </c>
      <c r="F119" s="174" t="str">
        <f>IFERROR(VLOOKUP(B119,'Stmt of Net Position'!$B$9:$H$106,2,0),0)</f>
        <v>Deferred OutFlows Related to Pensions</v>
      </c>
      <c r="G119" s="173" t="str">
        <f>'Stmt of Net Position'!$C$3</f>
        <v>Statement of Net Position—All Funds</v>
      </c>
    </row>
    <row r="120" spans="2:7" x14ac:dyDescent="0.25">
      <c r="B120" s="172" t="s">
        <v>157</v>
      </c>
      <c r="C120" s="173">
        <f>Certification!$C$4</f>
        <v>0</v>
      </c>
      <c r="D120" s="173" t="s">
        <v>1178</v>
      </c>
      <c r="E120" s="174">
        <f>IFERROR(VLOOKUP(B120,'Stmt of Net Position'!$B$9:$H$106,4,0),0)</f>
        <v>0</v>
      </c>
      <c r="F120" s="174" t="str">
        <f>IFERROR(VLOOKUP(B120,'Stmt of Net Position'!$B$9:$H$106,2,0),0)</f>
        <v>Deferred OutFlows Related to OPEB</v>
      </c>
      <c r="G120" s="173" t="str">
        <f>'Stmt of Net Position'!$C$3</f>
        <v>Statement of Net Position—All Funds</v>
      </c>
    </row>
    <row r="121" spans="2:7" x14ac:dyDescent="0.25">
      <c r="B121" s="172" t="s">
        <v>158</v>
      </c>
      <c r="C121" s="173">
        <f>Certification!$C$4</f>
        <v>0</v>
      </c>
      <c r="D121" s="173" t="s">
        <v>1178</v>
      </c>
      <c r="E121" s="174">
        <f>IFERROR(VLOOKUP(B121,'Stmt of Net Position'!$B$9:$H$106,4,0),0)</f>
        <v>0</v>
      </c>
      <c r="F121" s="174" t="str">
        <f>IFERROR(VLOOKUP(B121,'Stmt of Net Position'!$B$9:$H$106,2,0),0)</f>
        <v>TOTAL DEFERRED OUTFLOWS OF RESOURCES</v>
      </c>
      <c r="G121" s="173" t="str">
        <f>'Stmt of Net Position'!$C$3</f>
        <v>Statement of Net Position—All Funds</v>
      </c>
    </row>
    <row r="122" spans="2:7" x14ac:dyDescent="0.25">
      <c r="B122" s="172" t="s">
        <v>159</v>
      </c>
      <c r="C122" s="173">
        <f>Certification!$C$4</f>
        <v>0</v>
      </c>
      <c r="D122" s="173" t="s">
        <v>1178</v>
      </c>
      <c r="E122" s="174">
        <f>IFERROR(VLOOKUP(B122,'Stmt of Net Position'!$B$9:$H$106,4,0),0)</f>
        <v>395619.36</v>
      </c>
      <c r="F122" s="174" t="str">
        <f>IFERROR(VLOOKUP(B122,'Stmt of Net Position'!$B$9:$H$106,2,0),0)</f>
        <v>Accounts Payable</v>
      </c>
      <c r="G122" s="173" t="str">
        <f>'Stmt of Net Position'!$C$3</f>
        <v>Statement of Net Position—All Funds</v>
      </c>
    </row>
    <row r="123" spans="2:7" x14ac:dyDescent="0.25">
      <c r="B123" s="172" t="s">
        <v>160</v>
      </c>
      <c r="C123" s="173">
        <f>Certification!$C$4</f>
        <v>0</v>
      </c>
      <c r="D123" s="173" t="s">
        <v>1178</v>
      </c>
      <c r="E123" s="174">
        <f>IFERROR(VLOOKUP(B123,'Stmt of Net Position'!$B$9:$H$106,4,0),0)</f>
        <v>0</v>
      </c>
      <c r="F123" s="174" t="str">
        <f>IFERROR(VLOOKUP(B123,'Stmt of Net Position'!$B$9:$H$106,2,0),0)</f>
        <v>Amount Due to Pool Participants</v>
      </c>
      <c r="G123" s="173" t="str">
        <f>'Stmt of Net Position'!$C$3</f>
        <v>Statement of Net Position—All Funds</v>
      </c>
    </row>
    <row r="124" spans="2:7" x14ac:dyDescent="0.25">
      <c r="B124" s="172" t="s">
        <v>161</v>
      </c>
      <c r="C124" s="173">
        <f>Certification!$C$4</f>
        <v>0</v>
      </c>
      <c r="D124" s="173" t="s">
        <v>1178</v>
      </c>
      <c r="E124" s="174">
        <f>IFERROR(VLOOKUP(B124,'Stmt of Net Position'!$B$9:$H$106,4,0),0)</f>
        <v>0</v>
      </c>
      <c r="F124" s="174" t="str">
        <f>IFERROR(VLOOKUP(B124,'Stmt of Net Position'!$B$9:$H$106,2,0),0)</f>
        <v>Notes Payable</v>
      </c>
      <c r="G124" s="173" t="str">
        <f>'Stmt of Net Position'!$C$3</f>
        <v>Statement of Net Position—All Funds</v>
      </c>
    </row>
    <row r="125" spans="2:7" x14ac:dyDescent="0.25">
      <c r="B125" s="172" t="s">
        <v>130</v>
      </c>
      <c r="C125" s="173">
        <f>Certification!$C$4</f>
        <v>0</v>
      </c>
      <c r="D125" s="173" t="s">
        <v>1178</v>
      </c>
      <c r="E125" s="174">
        <f>IFERROR(VLOOKUP(B125,'Stmt of Net Position'!$B$9:$H$106,4,0),0)</f>
        <v>0</v>
      </c>
      <c r="F125" s="174" t="str">
        <f>IFERROR(VLOOKUP(B125,'Stmt of Net Position'!$B$9:$H$106,2,0),0)</f>
        <v>Accrued Interest Payable</v>
      </c>
      <c r="G125" s="173" t="str">
        <f>'Stmt of Net Position'!$C$3</f>
        <v>Statement of Net Position—All Funds</v>
      </c>
    </row>
    <row r="126" spans="2:7" x14ac:dyDescent="0.25">
      <c r="B126" s="172" t="s">
        <v>131</v>
      </c>
      <c r="C126" s="173">
        <f>Certification!$C$4</f>
        <v>0</v>
      </c>
      <c r="D126" s="173" t="s">
        <v>1178</v>
      </c>
      <c r="E126" s="174">
        <f>IFERROR(VLOOKUP(B126,'Stmt of Net Position'!$B$9:$H$106,4,0),0)</f>
        <v>0</v>
      </c>
      <c r="F126" s="174" t="str">
        <f>IFERROR(VLOOKUP(B126,'Stmt of Net Position'!$B$9:$H$106,2,0),0)</f>
        <v>Accrued Salaries</v>
      </c>
      <c r="G126" s="173" t="str">
        <f>'Stmt of Net Position'!$C$3</f>
        <v>Statement of Net Position—All Funds</v>
      </c>
    </row>
    <row r="127" spans="2:7" x14ac:dyDescent="0.25">
      <c r="B127" s="172" t="s">
        <v>132</v>
      </c>
      <c r="C127" s="173">
        <f>Certification!$C$4</f>
        <v>0</v>
      </c>
      <c r="D127" s="173" t="s">
        <v>1178</v>
      </c>
      <c r="E127" s="174">
        <f>IFERROR(VLOOKUP(B127,'Stmt of Net Position'!$B$9:$H$106,4,0),0)</f>
        <v>0</v>
      </c>
      <c r="F127" s="174" t="str">
        <f>IFERROR(VLOOKUP(B127,'Stmt of Net Position'!$B$9:$H$106,2,0),0)</f>
        <v>Payroll Deductions &amp; Taxes Payable</v>
      </c>
      <c r="G127" s="173" t="str">
        <f>'Stmt of Net Position'!$C$3</f>
        <v>Statement of Net Position—All Funds</v>
      </c>
    </row>
    <row r="128" spans="2:7" x14ac:dyDescent="0.25">
      <c r="B128" s="172" t="s">
        <v>162</v>
      </c>
      <c r="C128" s="173">
        <f>Certification!$C$4</f>
        <v>0</v>
      </c>
      <c r="D128" s="173" t="s">
        <v>1178</v>
      </c>
      <c r="E128" s="174">
        <f>IFERROR(VLOOKUP(B128,'Stmt of Net Position'!$B$9:$H$106,4,0),0)</f>
        <v>0</v>
      </c>
      <c r="F128" s="174" t="str">
        <f>IFERROR(VLOOKUP(B128,'Stmt of Net Position'!$B$9:$H$106,2,0),0)</f>
        <v>Public Employees' Retirement System</v>
      </c>
      <c r="G128" s="173" t="str">
        <f>'Stmt of Net Position'!$C$3</f>
        <v>Statement of Net Position—All Funds</v>
      </c>
    </row>
    <row r="129" spans="2:7" x14ac:dyDescent="0.25">
      <c r="B129" s="172" t="s">
        <v>163</v>
      </c>
      <c r="C129" s="173">
        <f>Certification!$C$4</f>
        <v>0</v>
      </c>
      <c r="D129" s="173" t="s">
        <v>1178</v>
      </c>
      <c r="E129" s="174">
        <f>IFERROR(VLOOKUP(B129,'Stmt of Net Position'!$B$9:$H$106,4,0),0)</f>
        <v>0</v>
      </c>
      <c r="F129" s="174" t="str">
        <f>IFERROR(VLOOKUP(B129,'Stmt of Net Position'!$B$9:$H$106,2,0),0)</f>
        <v>Deferred Compensation</v>
      </c>
      <c r="G129" s="173" t="str">
        <f>'Stmt of Net Position'!$C$3</f>
        <v>Statement of Net Position—All Funds</v>
      </c>
    </row>
    <row r="130" spans="2:7" x14ac:dyDescent="0.25">
      <c r="B130" s="172" t="s">
        <v>164</v>
      </c>
      <c r="C130" s="173">
        <f>Certification!$C$4</f>
        <v>0</v>
      </c>
      <c r="D130" s="173" t="s">
        <v>1178</v>
      </c>
      <c r="E130" s="174">
        <f>IFERROR(VLOOKUP(B130,'Stmt of Net Position'!$B$9:$H$106,4,0),0)</f>
        <v>0</v>
      </c>
      <c r="F130" s="174" t="str">
        <f>IFERROR(VLOOKUP(B130,'Stmt of Net Position'!$B$9:$H$106,2,0),0)</f>
        <v>Compensated Absences</v>
      </c>
      <c r="G130" s="173" t="str">
        <f>'Stmt of Net Position'!$C$3</f>
        <v>Statement of Net Position—All Funds</v>
      </c>
    </row>
    <row r="131" spans="2:7" x14ac:dyDescent="0.25">
      <c r="B131" s="172" t="s">
        <v>165</v>
      </c>
      <c r="C131" s="173">
        <f>Certification!$C$4</f>
        <v>0</v>
      </c>
      <c r="D131" s="173" t="s">
        <v>1178</v>
      </c>
      <c r="E131" s="174">
        <f>IFERROR(VLOOKUP(B131,'Stmt of Net Position'!$B$9:$H$106,4,0),0)</f>
        <v>0</v>
      </c>
      <c r="F131" s="174" t="str">
        <f>IFERROR(VLOOKUP(B131,'Stmt of Net Position'!$B$9:$H$106,2,0),0)</f>
        <v>Interfund Payable</v>
      </c>
      <c r="G131" s="173" t="str">
        <f>'Stmt of Net Position'!$C$3</f>
        <v>Statement of Net Position—All Funds</v>
      </c>
    </row>
    <row r="132" spans="2:7" x14ac:dyDescent="0.25">
      <c r="B132" s="172" t="s">
        <v>166</v>
      </c>
      <c r="C132" s="173">
        <f>Certification!$C$4</f>
        <v>0</v>
      </c>
      <c r="D132" s="173" t="s">
        <v>1178</v>
      </c>
      <c r="E132" s="174">
        <f>IFERROR(VLOOKUP(B132,'Stmt of Net Position'!$B$9:$H$106,4,0),0)</f>
        <v>0</v>
      </c>
      <c r="F132" s="174" t="str">
        <f>IFERROR(VLOOKUP(B132,'Stmt of Net Position'!$B$9:$H$106,2,0),0)</f>
        <v>Total OPEB Liability</v>
      </c>
      <c r="G132" s="173" t="str">
        <f>'Stmt of Net Position'!$C$3</f>
        <v>Statement of Net Position—All Funds</v>
      </c>
    </row>
    <row r="133" spans="2:7" x14ac:dyDescent="0.25">
      <c r="B133" s="172" t="s">
        <v>167</v>
      </c>
      <c r="C133" s="173">
        <f>Certification!$C$4</f>
        <v>0</v>
      </c>
      <c r="D133" s="173" t="s">
        <v>1178</v>
      </c>
      <c r="E133" s="174">
        <f>IFERROR(VLOOKUP(B133,'Stmt of Net Position'!$B$9:$H$106,4,0),0)</f>
        <v>0</v>
      </c>
      <c r="F133" s="174" t="str">
        <f>IFERROR(VLOOKUP(B133,'Stmt of Net Position'!$B$9:$H$106,2,0),0)</f>
        <v>Bonds Payable</v>
      </c>
      <c r="G133" s="173" t="str">
        <f>'Stmt of Net Position'!$C$3</f>
        <v>Statement of Net Position—All Funds</v>
      </c>
    </row>
    <row r="134" spans="2:7" x14ac:dyDescent="0.25">
      <c r="B134" s="172" t="s">
        <v>168</v>
      </c>
      <c r="C134" s="173">
        <f>Certification!$C$4</f>
        <v>0</v>
      </c>
      <c r="D134" s="173" t="s">
        <v>1178</v>
      </c>
      <c r="E134" s="174">
        <f>IFERROR(VLOOKUP(B134,'Stmt of Net Position'!$B$9:$H$106,4,0),0)</f>
        <v>0</v>
      </c>
      <c r="F134" s="174" t="str">
        <f>IFERROR(VLOOKUP(B134,'Stmt of Net Position'!$B$9:$H$106,2,0),0)</f>
        <v>Leases Payable</v>
      </c>
      <c r="G134" s="173" t="str">
        <f>'Stmt of Net Position'!$C$3</f>
        <v>Statement of Net Position—All Funds</v>
      </c>
    </row>
    <row r="135" spans="2:7" x14ac:dyDescent="0.25">
      <c r="B135" s="172" t="s">
        <v>133</v>
      </c>
      <c r="C135" s="173">
        <f>Certification!$C$4</f>
        <v>0</v>
      </c>
      <c r="D135" s="173" t="s">
        <v>1178</v>
      </c>
      <c r="E135" s="174">
        <f>IFERROR(VLOOKUP(B135,'Stmt of Net Position'!$B$9:$H$106,4,0),0)</f>
        <v>0</v>
      </c>
      <c r="F135" s="174" t="str">
        <f>IFERROR(VLOOKUP(B135,'Stmt of Net Position'!$B$9:$H$106,2,0),0)</f>
        <v>Claim Reserves</v>
      </c>
      <c r="G135" s="173" t="str">
        <f>'Stmt of Net Position'!$C$3</f>
        <v>Statement of Net Position—All Funds</v>
      </c>
    </row>
    <row r="136" spans="2:7" x14ac:dyDescent="0.25">
      <c r="B136" s="172" t="s">
        <v>134</v>
      </c>
      <c r="C136" s="173">
        <f>Certification!$C$4</f>
        <v>0</v>
      </c>
      <c r="D136" s="173" t="s">
        <v>1178</v>
      </c>
      <c r="E136" s="174">
        <f>IFERROR(VLOOKUP(B136,'Stmt of Net Position'!$B$9:$H$106,4,0),0)</f>
        <v>702851</v>
      </c>
      <c r="F136" s="174" t="str">
        <f>IFERROR(VLOOKUP(B136,'Stmt of Net Position'!$B$9:$H$106,2,0),0)</f>
        <v>IBNR</v>
      </c>
      <c r="G136" s="173" t="str">
        <f>'Stmt of Net Position'!$C$3</f>
        <v>Statement of Net Position—All Funds</v>
      </c>
    </row>
    <row r="137" spans="2:7" x14ac:dyDescent="0.25">
      <c r="B137" s="172" t="s">
        <v>135</v>
      </c>
      <c r="C137" s="173">
        <f>Certification!$C$4</f>
        <v>0</v>
      </c>
      <c r="D137" s="173" t="s">
        <v>1178</v>
      </c>
      <c r="E137" s="174">
        <f>IFERROR(VLOOKUP(B137,'Stmt of Net Position'!$B$9:$H$106,4,0),0)</f>
        <v>888660</v>
      </c>
      <c r="F137" s="174" t="str">
        <f>IFERROR(VLOOKUP(B137,'Stmt of Net Position'!$B$9:$H$106,2,0),0)</f>
        <v>Open Claims</v>
      </c>
      <c r="G137" s="173" t="str">
        <f>'Stmt of Net Position'!$C$3</f>
        <v>Statement of Net Position—All Funds</v>
      </c>
    </row>
    <row r="138" spans="2:7" x14ac:dyDescent="0.25">
      <c r="B138" s="172" t="s">
        <v>136</v>
      </c>
      <c r="C138" s="173">
        <f>Certification!$C$4</f>
        <v>0</v>
      </c>
      <c r="D138" s="173" t="s">
        <v>1178</v>
      </c>
      <c r="E138" s="174">
        <f>IFERROR(VLOOKUP(B138,'Stmt of Net Position'!$B$9:$H$106,4,0),0)</f>
        <v>460000</v>
      </c>
      <c r="F138" s="174" t="str">
        <f>IFERROR(VLOOKUP(B138,'Stmt of Net Position'!$B$9:$H$106,2,0),0)</f>
        <v>Unallocated Loss Adjustment Expenses</v>
      </c>
      <c r="G138" s="173" t="str">
        <f>'Stmt of Net Position'!$C$3</f>
        <v>Statement of Net Position—All Funds</v>
      </c>
    </row>
    <row r="139" spans="2:7" x14ac:dyDescent="0.25">
      <c r="B139" s="172" t="s">
        <v>137</v>
      </c>
      <c r="C139" s="173">
        <f>Certification!$C$4</f>
        <v>0</v>
      </c>
      <c r="D139" s="173" t="s">
        <v>1178</v>
      </c>
      <c r="E139" s="174">
        <f>IFERROR(VLOOKUP(B139,'Stmt of Net Position'!$B$9:$H$106,4,0),0)</f>
        <v>0</v>
      </c>
      <c r="F139" s="174" t="str">
        <f>IFERROR(VLOOKUP(B139,'Stmt of Net Position'!$B$9:$H$106,2,0),0)</f>
        <v>Future L&amp;I Assessments</v>
      </c>
      <c r="G139" s="173" t="str">
        <f>'Stmt of Net Position'!$C$3</f>
        <v>Statement of Net Position—All Funds</v>
      </c>
    </row>
    <row r="140" spans="2:7" x14ac:dyDescent="0.25">
      <c r="B140" s="172" t="s">
        <v>138</v>
      </c>
      <c r="C140" s="173">
        <f>Certification!$C$4</f>
        <v>0</v>
      </c>
      <c r="D140" s="173" t="s">
        <v>1178</v>
      </c>
      <c r="E140" s="174">
        <f>IFERROR(VLOOKUP(B140,'Stmt of Net Position'!$B$9:$H$106,4,0),0)</f>
        <v>0</v>
      </c>
      <c r="F140" s="174" t="str">
        <f>IFERROR(VLOOKUP(B140,'Stmt of Net Position'!$B$9:$H$106,2,0),0)</f>
        <v>Deposits</v>
      </c>
      <c r="G140" s="173" t="str">
        <f>'Stmt of Net Position'!$C$3</f>
        <v>Statement of Net Position—All Funds</v>
      </c>
    </row>
    <row r="141" spans="2:7" x14ac:dyDescent="0.25">
      <c r="B141" s="172" t="s">
        <v>139</v>
      </c>
      <c r="C141" s="173">
        <f>Certification!$C$4</f>
        <v>0</v>
      </c>
      <c r="D141" s="173" t="s">
        <v>1178</v>
      </c>
      <c r="E141" s="174">
        <f>IFERROR(VLOOKUP(B141,'Stmt of Net Position'!$B$9:$H$106,4,0),0)</f>
        <v>0</v>
      </c>
      <c r="F141" s="174" t="str">
        <f>IFERROR(VLOOKUP(B141,'Stmt of Net Position'!$B$9:$H$106,2,0),0)</f>
        <v>Unearned Revenue</v>
      </c>
      <c r="G141" s="173" t="str">
        <f>'Stmt of Net Position'!$C$3</f>
        <v>Statement of Net Position—All Funds</v>
      </c>
    </row>
    <row r="142" spans="2:7" x14ac:dyDescent="0.25">
      <c r="B142" s="172" t="s">
        <v>140</v>
      </c>
      <c r="C142" s="173">
        <f>Certification!$C$4</f>
        <v>0</v>
      </c>
      <c r="D142" s="173" t="s">
        <v>1178</v>
      </c>
      <c r="E142" s="174">
        <f>IFERROR(VLOOKUP(B142,'Stmt of Net Position'!$B$9:$H$106,4,0),0)</f>
        <v>0</v>
      </c>
      <c r="F142" s="174" t="str">
        <f>IFERROR(VLOOKUP(B142,'Stmt of Net Position'!$B$9:$H$106,2,0),0)</f>
        <v>Unearned Member Assessments/Contributions</v>
      </c>
      <c r="G142" s="173" t="str">
        <f>'Stmt of Net Position'!$C$3</f>
        <v>Statement of Net Position—All Funds</v>
      </c>
    </row>
    <row r="143" spans="2:7" x14ac:dyDescent="0.25">
      <c r="B143" s="172" t="s">
        <v>141</v>
      </c>
      <c r="C143" s="173">
        <f>Certification!$C$4</f>
        <v>0</v>
      </c>
      <c r="D143" s="173" t="s">
        <v>1178</v>
      </c>
      <c r="E143" s="174">
        <f>IFERROR(VLOOKUP(B143,'Stmt of Net Position'!$B$9:$H$106,4,0),0)</f>
        <v>0</v>
      </c>
      <c r="F143" s="174" t="str">
        <f>IFERROR(VLOOKUP(B143,'Stmt of Net Position'!$B$9:$H$106,2,0),0)</f>
        <v>Other Liabilities and Credits</v>
      </c>
      <c r="G143" s="173" t="str">
        <f>'Stmt of Net Position'!$C$3</f>
        <v>Statement of Net Position—All Funds</v>
      </c>
    </row>
    <row r="144" spans="2:7" x14ac:dyDescent="0.25">
      <c r="B144" s="172" t="s">
        <v>142</v>
      </c>
      <c r="C144" s="173">
        <f>Certification!$C$4</f>
        <v>0</v>
      </c>
      <c r="D144" s="173" t="s">
        <v>1178</v>
      </c>
      <c r="E144" s="174">
        <f>IFERROR(VLOOKUP(B144,'Stmt of Net Position'!$B$9:$H$106,4,0),0)</f>
        <v>2447130.36</v>
      </c>
      <c r="F144" s="174" t="str">
        <f>IFERROR(VLOOKUP(B144,'Stmt of Net Position'!$B$9:$H$106,2,0),0)</f>
        <v>TOTAL CURRENT LIABILITIES</v>
      </c>
      <c r="G144" s="173" t="str">
        <f>'Stmt of Net Position'!$C$3</f>
        <v>Statement of Net Position—All Funds</v>
      </c>
    </row>
    <row r="145" spans="2:7" x14ac:dyDescent="0.25">
      <c r="B145" s="172" t="s">
        <v>143</v>
      </c>
      <c r="C145" s="173">
        <f>Certification!$C$4</f>
        <v>0</v>
      </c>
      <c r="D145" s="173" t="s">
        <v>1178</v>
      </c>
      <c r="E145" s="174">
        <f>IFERROR(VLOOKUP(B145,'Stmt of Net Position'!$B$9:$H$106,4,0),0)</f>
        <v>0</v>
      </c>
      <c r="F145" s="174" t="str">
        <f>IFERROR(VLOOKUP(B145,'Stmt of Net Position'!$B$9:$H$106,2,0),0)</f>
        <v>Compensated Absences_</v>
      </c>
      <c r="G145" s="173" t="str">
        <f>'Stmt of Net Position'!$C$3</f>
        <v>Statement of Net Position—All Funds</v>
      </c>
    </row>
    <row r="146" spans="2:7" x14ac:dyDescent="0.25">
      <c r="B146" s="172" t="s">
        <v>144</v>
      </c>
      <c r="C146" s="173">
        <f>Certification!$C$4</f>
        <v>0</v>
      </c>
      <c r="D146" s="173" t="s">
        <v>1178</v>
      </c>
      <c r="E146" s="174">
        <f>IFERROR(VLOOKUP(B146,'Stmt of Net Position'!$B$9:$H$106,4,0),0)</f>
        <v>0</v>
      </c>
      <c r="F146" s="174" t="str">
        <f>IFERROR(VLOOKUP(B146,'Stmt of Net Position'!$B$9:$H$106,2,0),0)</f>
        <v>Unemployment_</v>
      </c>
      <c r="G146" s="173" t="str">
        <f>'Stmt of Net Position'!$C$3</f>
        <v>Statement of Net Position—All Funds</v>
      </c>
    </row>
    <row r="147" spans="2:7" x14ac:dyDescent="0.25">
      <c r="B147" s="172" t="s">
        <v>145</v>
      </c>
      <c r="C147" s="173">
        <f>Certification!$C$4</f>
        <v>0</v>
      </c>
      <c r="D147" s="173" t="s">
        <v>1178</v>
      </c>
      <c r="E147" s="174">
        <f>IFERROR(VLOOKUP(B147,'Stmt of Net Position'!$B$9:$H$106,4,0),0)</f>
        <v>0</v>
      </c>
      <c r="F147" s="174" t="str">
        <f>IFERROR(VLOOKUP(B147,'Stmt of Net Position'!$B$9:$H$106,2,0),0)</f>
        <v>Notes Payable_</v>
      </c>
      <c r="G147" s="173" t="str">
        <f>'Stmt of Net Position'!$C$3</f>
        <v>Statement of Net Position—All Funds</v>
      </c>
    </row>
    <row r="148" spans="2:7" x14ac:dyDescent="0.25">
      <c r="B148" s="172" t="s">
        <v>146</v>
      </c>
      <c r="C148" s="173">
        <f>Certification!$C$4</f>
        <v>0</v>
      </c>
      <c r="D148" s="173" t="s">
        <v>1178</v>
      </c>
      <c r="E148" s="174">
        <f>IFERROR(VLOOKUP(B148,'Stmt of Net Position'!$B$9:$H$106,4,0),0)</f>
        <v>0</v>
      </c>
      <c r="F148" s="174" t="str">
        <f>IFERROR(VLOOKUP(B148,'Stmt of Net Position'!$B$9:$H$106,2,0),0)</f>
        <v>Claim Reserves_</v>
      </c>
      <c r="G148" s="173" t="str">
        <f>'Stmt of Net Position'!$C$3</f>
        <v>Statement of Net Position—All Funds</v>
      </c>
    </row>
    <row r="149" spans="2:7" x14ac:dyDescent="0.25">
      <c r="B149" s="172" t="s">
        <v>147</v>
      </c>
      <c r="C149" s="173">
        <f>Certification!$C$4</f>
        <v>0</v>
      </c>
      <c r="D149" s="173" t="s">
        <v>1178</v>
      </c>
      <c r="E149" s="174">
        <f>IFERROR(VLOOKUP(B149,'Stmt of Net Position'!$B$9:$H$106,4,0),0)</f>
        <v>1171542</v>
      </c>
      <c r="F149" s="174" t="str">
        <f>IFERROR(VLOOKUP(B149,'Stmt of Net Position'!$B$9:$H$106,2,0),0)</f>
        <v>IBNR_</v>
      </c>
      <c r="G149" s="173" t="str">
        <f>'Stmt of Net Position'!$C$3</f>
        <v>Statement of Net Position—All Funds</v>
      </c>
    </row>
    <row r="150" spans="2:7" x14ac:dyDescent="0.25">
      <c r="B150" s="172" t="s">
        <v>148</v>
      </c>
      <c r="C150" s="173">
        <f>Certification!$C$4</f>
        <v>0</v>
      </c>
      <c r="D150" s="173" t="s">
        <v>1178</v>
      </c>
      <c r="E150" s="174">
        <f>IFERROR(VLOOKUP(B150,'Stmt of Net Position'!$B$9:$H$106,4,0),0)</f>
        <v>719193</v>
      </c>
      <c r="F150" s="174" t="str">
        <f>IFERROR(VLOOKUP(B150,'Stmt of Net Position'!$B$9:$H$106,2,0),0)</f>
        <v>Open Claims_</v>
      </c>
      <c r="G150" s="173" t="str">
        <f>'Stmt of Net Position'!$C$3</f>
        <v>Statement of Net Position—All Funds</v>
      </c>
    </row>
    <row r="151" spans="2:7" x14ac:dyDescent="0.25">
      <c r="B151" s="172" t="s">
        <v>149</v>
      </c>
      <c r="C151" s="173">
        <f>Certification!$C$4</f>
        <v>0</v>
      </c>
      <c r="D151" s="173" t="s">
        <v>1178</v>
      </c>
      <c r="E151" s="174">
        <f>IFERROR(VLOOKUP(B151,'Stmt of Net Position'!$B$9:$H$106,4,0),0)</f>
        <v>0</v>
      </c>
      <c r="F151" s="174" t="str">
        <f>IFERROR(VLOOKUP(B151,'Stmt of Net Position'!$B$9:$H$106,2,0),0)</f>
        <v>Unallocated Loss Adjustment Expenses_</v>
      </c>
      <c r="G151" s="173" t="str">
        <f>'Stmt of Net Position'!$C$3</f>
        <v>Statement of Net Position—All Funds</v>
      </c>
    </row>
    <row r="152" spans="2:7" x14ac:dyDescent="0.25">
      <c r="B152" s="172" t="s">
        <v>150</v>
      </c>
      <c r="C152" s="173">
        <f>Certification!$C$4</f>
        <v>0</v>
      </c>
      <c r="D152" s="173" t="s">
        <v>1178</v>
      </c>
      <c r="E152" s="174">
        <f>IFERROR(VLOOKUP(B152,'Stmt of Net Position'!$B$9:$H$106,4,0),0)</f>
        <v>301593</v>
      </c>
      <c r="F152" s="174" t="str">
        <f>IFERROR(VLOOKUP(B152,'Stmt of Net Position'!$B$9:$H$106,2,0),0)</f>
        <v>Future L&amp;I Assessments_</v>
      </c>
      <c r="G152" s="173" t="str">
        <f>'Stmt of Net Position'!$C$3</f>
        <v>Statement of Net Position—All Funds</v>
      </c>
    </row>
    <row r="153" spans="2:7" x14ac:dyDescent="0.25">
      <c r="B153" s="172" t="s">
        <v>151</v>
      </c>
      <c r="C153" s="173">
        <f>Certification!$C$4</f>
        <v>0</v>
      </c>
      <c r="D153" s="173" t="s">
        <v>1178</v>
      </c>
      <c r="E153" s="174">
        <f>IFERROR(VLOOKUP(B153,'Stmt of Net Position'!$B$9:$H$106,4,0),0)</f>
        <v>0</v>
      </c>
      <c r="F153" s="174" t="str">
        <f>IFERROR(VLOOKUP(B153,'Stmt of Net Position'!$B$9:$H$106,2,0),0)</f>
        <v>Net Pension Liability</v>
      </c>
      <c r="G153" s="173" t="str">
        <f>'Stmt of Net Position'!$C$3</f>
        <v>Statement of Net Position—All Funds</v>
      </c>
    </row>
    <row r="154" spans="2:7" x14ac:dyDescent="0.25">
      <c r="B154" s="172" t="s">
        <v>152</v>
      </c>
      <c r="C154" s="173">
        <f>Certification!$C$4</f>
        <v>0</v>
      </c>
      <c r="D154" s="173" t="s">
        <v>1178</v>
      </c>
      <c r="E154" s="174">
        <f>IFERROR(VLOOKUP(B154,'Stmt of Net Position'!$B$9:$H$106,4,0),0)</f>
        <v>0</v>
      </c>
      <c r="F154" s="174" t="str">
        <f>IFERROR(VLOOKUP(B154,'Stmt of Net Position'!$B$9:$H$106,2,0),0)</f>
        <v>OPEB Liability_</v>
      </c>
      <c r="G154" s="173" t="str">
        <f>'Stmt of Net Position'!$C$3</f>
        <v>Statement of Net Position—All Funds</v>
      </c>
    </row>
    <row r="155" spans="2:7" x14ac:dyDescent="0.25">
      <c r="B155" s="172" t="s">
        <v>169</v>
      </c>
      <c r="C155" s="173">
        <f>Certification!$C$4</f>
        <v>0</v>
      </c>
      <c r="D155" s="173" t="s">
        <v>1178</v>
      </c>
      <c r="E155" s="174">
        <f>IFERROR(VLOOKUP(B155,'Stmt of Net Position'!$B$9:$H$106,4,0),0)</f>
        <v>0</v>
      </c>
      <c r="F155" s="174" t="str">
        <f>IFERROR(VLOOKUP(B155,'Stmt of Net Position'!$B$9:$H$106,2,0),0)</f>
        <v>Bonds Payable_</v>
      </c>
      <c r="G155" s="173" t="str">
        <f>'Stmt of Net Position'!$C$3</f>
        <v>Statement of Net Position—All Funds</v>
      </c>
    </row>
    <row r="156" spans="2:7" x14ac:dyDescent="0.25">
      <c r="B156" s="172" t="s">
        <v>170</v>
      </c>
      <c r="C156" s="173">
        <f>Certification!$C$4</f>
        <v>0</v>
      </c>
      <c r="D156" s="173" t="s">
        <v>1178</v>
      </c>
      <c r="E156" s="174">
        <f>IFERROR(VLOOKUP(B156,'Stmt of Net Position'!$B$9:$H$106,4,0),0)</f>
        <v>0</v>
      </c>
      <c r="F156" s="174" t="str">
        <f>IFERROR(VLOOKUP(B156,'Stmt of Net Position'!$B$9:$H$106,2,0),0)</f>
        <v>Leases Payable_</v>
      </c>
      <c r="G156" s="173" t="str">
        <f>'Stmt of Net Position'!$C$3</f>
        <v>Statement of Net Position—All Funds</v>
      </c>
    </row>
    <row r="157" spans="2:7" x14ac:dyDescent="0.25">
      <c r="B157" s="172" t="s">
        <v>171</v>
      </c>
      <c r="C157" s="173">
        <f>Certification!$C$4</f>
        <v>0</v>
      </c>
      <c r="D157" s="173" t="s">
        <v>1178</v>
      </c>
      <c r="E157" s="174">
        <f>IFERROR(VLOOKUP(B157,'Stmt of Net Position'!$B$9:$H$106,4,0),0)</f>
        <v>0</v>
      </c>
      <c r="F157" s="174" t="str">
        <f>IFERROR(VLOOKUP(B157,'Stmt of Net Position'!$B$9:$H$106,2,0),0)</f>
        <v>Other Liabilities and Credits_</v>
      </c>
      <c r="G157" s="173" t="str">
        <f>'Stmt of Net Position'!$C$3</f>
        <v>Statement of Net Position—All Funds</v>
      </c>
    </row>
    <row r="158" spans="2:7" x14ac:dyDescent="0.25">
      <c r="B158" s="172" t="s">
        <v>172</v>
      </c>
      <c r="C158" s="173">
        <f>Certification!$C$4</f>
        <v>0</v>
      </c>
      <c r="D158" s="173" t="s">
        <v>1178</v>
      </c>
      <c r="E158" s="174">
        <f>IFERROR(VLOOKUP(B158,'Stmt of Net Position'!$B$9:$H$106,4,0),0)</f>
        <v>2192328</v>
      </c>
      <c r="F158" s="174" t="str">
        <f>IFERROR(VLOOKUP(B158,'Stmt of Net Position'!$B$9:$H$106,2,0),0)</f>
        <v>TOTAL NONCURRENT LIABILITIES</v>
      </c>
      <c r="G158" s="173" t="str">
        <f>'Stmt of Net Position'!$C$3</f>
        <v>Statement of Net Position—All Funds</v>
      </c>
    </row>
    <row r="159" spans="2:7" x14ac:dyDescent="0.25">
      <c r="B159" s="172" t="s">
        <v>173</v>
      </c>
      <c r="C159" s="173">
        <f>Certification!$C$4</f>
        <v>0</v>
      </c>
      <c r="D159" s="173" t="s">
        <v>1178</v>
      </c>
      <c r="E159" s="174">
        <f>IFERROR(VLOOKUP(B159,'Stmt of Net Position'!$B$9:$H$106,4,0),0)</f>
        <v>4639458.3599999994</v>
      </c>
      <c r="F159" s="174" t="str">
        <f>IFERROR(VLOOKUP(B159,'Stmt of Net Position'!$B$9:$H$106,2,0),0)</f>
        <v>TOTAL LIABILITIES</v>
      </c>
      <c r="G159" s="173" t="str">
        <f>'Stmt of Net Position'!$C$3</f>
        <v>Statement of Net Position—All Funds</v>
      </c>
    </row>
    <row r="160" spans="2:7" x14ac:dyDescent="0.25">
      <c r="B160" s="172" t="s">
        <v>499</v>
      </c>
      <c r="C160" s="173">
        <f>Certification!$C$4</f>
        <v>0</v>
      </c>
      <c r="D160" s="173" t="s">
        <v>1178</v>
      </c>
      <c r="E160" s="174">
        <f>IFERROR(VLOOKUP(B160,'Stmt of Net Position'!$B$9:$H$106,4,0),0)</f>
        <v>0</v>
      </c>
      <c r="F160" s="174" t="str">
        <f>IFERROR(VLOOKUP(B160,'Stmt of Net Position'!$B$9:$H$106,2,0),0)</f>
        <v>Deferred Gain on Refunding</v>
      </c>
      <c r="G160" s="173" t="str">
        <f>'Stmt of Net Position'!$C$3</f>
        <v>Statement of Net Position—All Funds</v>
      </c>
    </row>
    <row r="161" spans="2:7" x14ac:dyDescent="0.25">
      <c r="B161" s="172" t="s">
        <v>174</v>
      </c>
      <c r="C161" s="173">
        <f>Certification!$C$4</f>
        <v>0</v>
      </c>
      <c r="D161" s="173" t="s">
        <v>1178</v>
      </c>
      <c r="E161" s="174">
        <f>IFERROR(VLOOKUP(B161,'Stmt of Net Position'!$B$9:$H$106,4,0),0)</f>
        <v>0</v>
      </c>
      <c r="F161" s="174" t="str">
        <f>IFERROR(VLOOKUP(B161,'Stmt of Net Position'!$B$9:$H$106,2,0),0)</f>
        <v>Deferred InFlows Related to Pensions</v>
      </c>
      <c r="G161" s="173" t="str">
        <f>'Stmt of Net Position'!$C$3</f>
        <v>Statement of Net Position—All Funds</v>
      </c>
    </row>
    <row r="162" spans="2:7" x14ac:dyDescent="0.25">
      <c r="B162" s="172" t="s">
        <v>175</v>
      </c>
      <c r="C162" s="173">
        <f>Certification!$C$4</f>
        <v>0</v>
      </c>
      <c r="D162" s="173" t="s">
        <v>1178</v>
      </c>
      <c r="E162" s="174">
        <f>IFERROR(VLOOKUP(B162,'Stmt of Net Position'!$B$9:$H$106,4,0),0)</f>
        <v>0</v>
      </c>
      <c r="F162" s="174" t="str">
        <f>IFERROR(VLOOKUP(B162,'Stmt of Net Position'!$B$9:$H$106,2,0),0)</f>
        <v>Deferred InFlows Related to OPEB</v>
      </c>
      <c r="G162" s="173" t="str">
        <f>'Stmt of Net Position'!$C$3</f>
        <v>Statement of Net Position—All Funds</v>
      </c>
    </row>
    <row r="163" spans="2:7" x14ac:dyDescent="0.25">
      <c r="B163" s="172" t="s">
        <v>176</v>
      </c>
      <c r="C163" s="173">
        <f>Certification!$C$4</f>
        <v>0</v>
      </c>
      <c r="D163" s="173" t="s">
        <v>1178</v>
      </c>
      <c r="E163" s="174">
        <f>IFERROR(VLOOKUP(B163,'Stmt of Net Position'!$B$9:$H$106,4,0),0)</f>
        <v>0</v>
      </c>
      <c r="F163" s="174" t="str">
        <f>IFERROR(VLOOKUP(B163,'Stmt of Net Position'!$B$9:$H$106,2,0),0)</f>
        <v>TOTAL DEFERRED INFLOWS OF RESOURCES</v>
      </c>
      <c r="G163" s="173" t="str">
        <f>'Stmt of Net Position'!$C$3</f>
        <v>Statement of Net Position—All Funds</v>
      </c>
    </row>
    <row r="164" spans="2:7" x14ac:dyDescent="0.25">
      <c r="B164" s="172" t="s">
        <v>500</v>
      </c>
      <c r="C164" s="173">
        <f>Certification!$C$4</f>
        <v>0</v>
      </c>
      <c r="D164" s="173" t="s">
        <v>1178</v>
      </c>
      <c r="E164" s="174">
        <f>IFERROR(VLOOKUP(B164,'Stmt of Net Position'!$B$9:$H$106,4,0),0)</f>
        <v>0</v>
      </c>
      <c r="F164" s="174" t="str">
        <f>IFERROR(VLOOKUP(B164,'Stmt of Net Position'!$B$9:$H$106,2,0),0)</f>
        <v>Net Investment in Capital Assets</v>
      </c>
      <c r="G164" s="173" t="str">
        <f>'Stmt of Net Position'!$C$3</f>
        <v>Statement of Net Position—All Funds</v>
      </c>
    </row>
    <row r="165" spans="2:7" x14ac:dyDescent="0.25">
      <c r="B165" s="172" t="s">
        <v>501</v>
      </c>
      <c r="C165" s="173">
        <f>Certification!$C$4</f>
        <v>0</v>
      </c>
      <c r="D165" s="173" t="s">
        <v>1178</v>
      </c>
      <c r="E165" s="174">
        <f>IFERROR(VLOOKUP(B165,'Stmt of Net Position'!$B$9:$H$106,4,0),0)</f>
        <v>0</v>
      </c>
      <c r="F165" s="174" t="str">
        <f>IFERROR(VLOOKUP(B165,'Stmt of Net Position'!$B$9:$H$106,2,0),0)</f>
        <v>Restricted</v>
      </c>
      <c r="G165" s="173" t="str">
        <f>'Stmt of Net Position'!$C$3</f>
        <v>Statement of Net Position—All Funds</v>
      </c>
    </row>
    <row r="166" spans="2:7" x14ac:dyDescent="0.25">
      <c r="B166" s="172" t="s">
        <v>178</v>
      </c>
      <c r="C166" s="173">
        <f>Certification!$C$4</f>
        <v>0</v>
      </c>
      <c r="D166" s="173" t="s">
        <v>1178</v>
      </c>
      <c r="E166" s="174">
        <f>IFERROR(VLOOKUP(B166,'Stmt of Net Position'!$B$9:$H$106,4,0),0)</f>
        <v>11701540.949999999</v>
      </c>
      <c r="F166" s="174" t="str">
        <f>IFERROR(VLOOKUP(B166,'Stmt of Net Position'!$B$9:$H$106,2,0),0)</f>
        <v>Unrestricted</v>
      </c>
      <c r="G166" s="173" t="str">
        <f>'Stmt of Net Position'!$C$3</f>
        <v>Statement of Net Position—All Funds</v>
      </c>
    </row>
    <row r="167" spans="2:7" x14ac:dyDescent="0.25">
      <c r="B167" s="172" t="s">
        <v>179</v>
      </c>
      <c r="C167" s="173">
        <f>Certification!$C$4</f>
        <v>0</v>
      </c>
      <c r="D167" s="173" t="s">
        <v>1178</v>
      </c>
      <c r="E167" s="174">
        <f>IFERROR(VLOOKUP(B167,'Stmt of Net Position'!$B$9:$H$106,4,0),0)</f>
        <v>11701540.949999999</v>
      </c>
      <c r="F167" s="174" t="str">
        <f>IFERROR(VLOOKUP(B167,'Stmt of Net Position'!$B$9:$H$106,2,0),0)</f>
        <v>TOTAL NET POSITION</v>
      </c>
      <c r="G167" s="173" t="str">
        <f>'Stmt of Net Position'!$C$3</f>
        <v>Statement of Net Position—All Funds</v>
      </c>
    </row>
    <row r="168" spans="2:7" x14ac:dyDescent="0.25">
      <c r="B168" s="172" t="s">
        <v>98</v>
      </c>
      <c r="C168" s="173">
        <f>Certification!$C$4</f>
        <v>0</v>
      </c>
      <c r="D168" s="173" t="s">
        <v>1179</v>
      </c>
      <c r="E168" s="174">
        <f>IFERROR(VLOOKUP(B168,'Stmt of Net Position'!$B$9:$H$106,5,0),0)</f>
        <v>44891.519999999997</v>
      </c>
      <c r="F168" s="174" t="str">
        <f>IFERROR(VLOOKUP(B168,'Stmt of Net Position'!$B$9:$H$106,2,0),0)</f>
        <v>Cash and Cash Equivalents</v>
      </c>
      <c r="G168" s="173" t="str">
        <f>'Stmt of Net Position'!$C$3</f>
        <v>Statement of Net Position—All Funds</v>
      </c>
    </row>
    <row r="169" spans="2:7" x14ac:dyDescent="0.25">
      <c r="B169" s="172" t="s">
        <v>101</v>
      </c>
      <c r="C169" s="173">
        <f>Certification!$C$4</f>
        <v>0</v>
      </c>
      <c r="D169" s="173" t="s">
        <v>1179</v>
      </c>
      <c r="E169" s="174">
        <f>IFERROR(VLOOKUP(B169,'Stmt of Net Position'!$B$9:$H$106,5,0),0)</f>
        <v>0</v>
      </c>
      <c r="F169" s="174" t="str">
        <f>IFERROR(VLOOKUP(B169,'Stmt of Net Position'!$B$9:$H$106,2,0),0)</f>
        <v>Net Assets for Pool Participants</v>
      </c>
      <c r="G169" s="173" t="str">
        <f>'Stmt of Net Position'!$C$3</f>
        <v>Statement of Net Position—All Funds</v>
      </c>
    </row>
    <row r="170" spans="2:7" x14ac:dyDescent="0.25">
      <c r="B170" s="172" t="s">
        <v>102</v>
      </c>
      <c r="C170" s="173">
        <f>Certification!$C$4</f>
        <v>0</v>
      </c>
      <c r="D170" s="173" t="s">
        <v>1179</v>
      </c>
      <c r="E170" s="174">
        <f>IFERROR(VLOOKUP(B170,'Stmt of Net Position'!$B$9:$H$106,5,0),0)</f>
        <v>5851589.9400000004</v>
      </c>
      <c r="F170" s="174" t="str">
        <f>IFERROR(VLOOKUP(B170,'Stmt of Net Position'!$B$9:$H$106,2,0),0)</f>
        <v>Investments</v>
      </c>
      <c r="G170" s="173" t="str">
        <f>'Stmt of Net Position'!$C$3</f>
        <v>Statement of Net Position—All Funds</v>
      </c>
    </row>
    <row r="171" spans="2:7" x14ac:dyDescent="0.25">
      <c r="B171" s="172" t="s">
        <v>105</v>
      </c>
      <c r="C171" s="173">
        <f>Certification!$C$4</f>
        <v>0</v>
      </c>
      <c r="D171" s="173" t="s">
        <v>1179</v>
      </c>
      <c r="E171" s="174">
        <f>IFERROR(VLOOKUP(B171,'Stmt of Net Position'!$B$9:$H$106,5,0),0)</f>
        <v>0</v>
      </c>
      <c r="F171" s="174" t="str">
        <f>IFERROR(VLOOKUP(B171,'Stmt of Net Position'!$B$9:$H$106,2,0),0)</f>
        <v>Accounts Receivable (net of uncollectible allowance)</v>
      </c>
      <c r="G171" s="173" t="str">
        <f>'Stmt of Net Position'!$C$3</f>
        <v>Statement of Net Position—All Funds</v>
      </c>
    </row>
    <row r="172" spans="2:7" x14ac:dyDescent="0.25">
      <c r="B172" s="172" t="s">
        <v>104</v>
      </c>
      <c r="C172" s="173">
        <f>Certification!$C$4</f>
        <v>0</v>
      </c>
      <c r="D172" s="173" t="s">
        <v>1179</v>
      </c>
      <c r="E172" s="174">
        <f>IFERROR(VLOOKUP(B172,'Stmt of Net Position'!$B$9:$H$106,5,0),0)</f>
        <v>0</v>
      </c>
      <c r="F172" s="174" t="str">
        <f>IFERROR(VLOOKUP(B172,'Stmt of Net Position'!$B$9:$H$106,2,0),0)</f>
        <v>Lease Receivables</v>
      </c>
      <c r="G172" s="173" t="str">
        <f>'Stmt of Net Position'!$C$3</f>
        <v>Statement of Net Position—All Funds</v>
      </c>
    </row>
    <row r="173" spans="2:7" x14ac:dyDescent="0.25">
      <c r="B173" s="172" t="s">
        <v>103</v>
      </c>
      <c r="C173" s="173">
        <f>Certification!$C$4</f>
        <v>0</v>
      </c>
      <c r="D173" s="173" t="s">
        <v>1179</v>
      </c>
      <c r="E173" s="174">
        <f>IFERROR(VLOOKUP(B173,'Stmt of Net Position'!$B$9:$H$106,5,0),0)</f>
        <v>0</v>
      </c>
      <c r="F173" s="174" t="str">
        <f>IFERROR(VLOOKUP(B173,'Stmt of Net Position'!$B$9:$H$106,2,0),0)</f>
        <v>Interfund Receivables</v>
      </c>
      <c r="G173" s="173" t="str">
        <f>'Stmt of Net Position'!$C$3</f>
        <v>Statement of Net Position—All Funds</v>
      </c>
    </row>
    <row r="174" spans="2:7" x14ac:dyDescent="0.25">
      <c r="B174" s="172" t="s">
        <v>106</v>
      </c>
      <c r="C174" s="173">
        <f>Certification!$C$4</f>
        <v>0</v>
      </c>
      <c r="D174" s="173" t="s">
        <v>1179</v>
      </c>
      <c r="E174" s="174">
        <f>IFERROR(VLOOKUP(B174,'Stmt of Net Position'!$B$9:$H$106,5,0),0)</f>
        <v>0</v>
      </c>
      <c r="F174" s="174" t="str">
        <f>IFERROR(VLOOKUP(B174,'Stmt of Net Position'!$B$9:$H$106,2,0),0)</f>
        <v>Other Receivables</v>
      </c>
      <c r="G174" s="173" t="str">
        <f>'Stmt of Net Position'!$C$3</f>
        <v>Statement of Net Position—All Funds</v>
      </c>
    </row>
    <row r="175" spans="2:7" x14ac:dyDescent="0.25">
      <c r="B175" s="172" t="s">
        <v>107</v>
      </c>
      <c r="C175" s="173">
        <f>Certification!$C$4</f>
        <v>0</v>
      </c>
      <c r="D175" s="173" t="s">
        <v>1179</v>
      </c>
      <c r="E175" s="174">
        <f>IFERROR(VLOOKUP(B175,'Stmt of Net Position'!$B$9:$H$106,5,0),0)</f>
        <v>73078.55</v>
      </c>
      <c r="F175" s="174" t="str">
        <f>IFERROR(VLOOKUP(B175,'Stmt of Net Position'!$B$9:$H$106,2,0),0)</f>
        <v>Member Assessments/Contributions</v>
      </c>
      <c r="G175" s="173" t="str">
        <f>'Stmt of Net Position'!$C$3</f>
        <v>Statement of Net Position—All Funds</v>
      </c>
    </row>
    <row r="176" spans="2:7" x14ac:dyDescent="0.25">
      <c r="B176" s="172" t="s">
        <v>108</v>
      </c>
      <c r="C176" s="173">
        <f>Certification!$C$4</f>
        <v>0</v>
      </c>
      <c r="D176" s="173" t="s">
        <v>1179</v>
      </c>
      <c r="E176" s="174">
        <f>IFERROR(VLOOKUP(B176,'Stmt of Net Position'!$B$9:$H$106,5,0),0)</f>
        <v>0</v>
      </c>
      <c r="F176" s="174" t="str">
        <f>IFERROR(VLOOKUP(B176,'Stmt of Net Position'!$B$9:$H$106,2,0),0)</f>
        <v>Accrued Deductibles/Co-pays</v>
      </c>
      <c r="G176" s="173" t="str">
        <f>'Stmt of Net Position'!$C$3</f>
        <v>Statement of Net Position—All Funds</v>
      </c>
    </row>
    <row r="177" spans="2:7" x14ac:dyDescent="0.25">
      <c r="B177" s="172" t="s">
        <v>109</v>
      </c>
      <c r="C177" s="173">
        <f>Certification!$C$4</f>
        <v>0</v>
      </c>
      <c r="D177" s="173" t="s">
        <v>1179</v>
      </c>
      <c r="E177" s="174">
        <f>IFERROR(VLOOKUP(B177,'Stmt of Net Position'!$B$9:$H$106,5,0),0)</f>
        <v>0</v>
      </c>
      <c r="F177" s="174" t="str">
        <f>IFERROR(VLOOKUP(B177,'Stmt of Net Position'!$B$9:$H$106,2,0),0)</f>
        <v>Excess/Reinsurance Recoverable</v>
      </c>
      <c r="G177" s="173" t="str">
        <f>'Stmt of Net Position'!$C$3</f>
        <v>Statement of Net Position—All Funds</v>
      </c>
    </row>
    <row r="178" spans="2:7" x14ac:dyDescent="0.25">
      <c r="B178" s="172" t="s">
        <v>100</v>
      </c>
      <c r="C178" s="173">
        <f>Certification!$C$4</f>
        <v>0</v>
      </c>
      <c r="D178" s="173" t="s">
        <v>1179</v>
      </c>
      <c r="E178" s="174">
        <f>IFERROR(VLOOKUP(B178,'Stmt of Net Position'!$B$9:$H$106,5,0),0)</f>
        <v>0</v>
      </c>
      <c r="F178" s="174" t="str">
        <f>IFERROR(VLOOKUP(B178,'Stmt of Net Position'!$B$9:$H$106,2,0),0)</f>
        <v>Due from Other Governments</v>
      </c>
      <c r="G178" s="173" t="str">
        <f>'Stmt of Net Position'!$C$3</f>
        <v>Statement of Net Position—All Funds</v>
      </c>
    </row>
    <row r="179" spans="2:7" x14ac:dyDescent="0.25">
      <c r="B179" s="172" t="s">
        <v>110</v>
      </c>
      <c r="C179" s="173">
        <f>Certification!$C$4</f>
        <v>0</v>
      </c>
      <c r="D179" s="173" t="s">
        <v>1179</v>
      </c>
      <c r="E179" s="174">
        <f>IFERROR(VLOOKUP(B179,'Stmt of Net Position'!$B$9:$H$106,5,0),0)</f>
        <v>0</v>
      </c>
      <c r="F179" s="174" t="str">
        <f>IFERROR(VLOOKUP(B179,'Stmt of Net Position'!$B$9:$H$106,2,0),0)</f>
        <v>Inventory</v>
      </c>
      <c r="G179" s="173" t="str">
        <f>'Stmt of Net Position'!$C$3</f>
        <v>Statement of Net Position—All Funds</v>
      </c>
    </row>
    <row r="180" spans="2:7" x14ac:dyDescent="0.25">
      <c r="B180" s="172" t="s">
        <v>111</v>
      </c>
      <c r="C180" s="173">
        <f>Certification!$C$4</f>
        <v>0</v>
      </c>
      <c r="D180" s="173" t="s">
        <v>1179</v>
      </c>
      <c r="E180" s="174">
        <f>IFERROR(VLOOKUP(B180,'Stmt of Net Position'!$B$9:$H$106,5,0),0)</f>
        <v>0</v>
      </c>
      <c r="F180" s="174" t="str">
        <f>IFERROR(VLOOKUP(B180,'Stmt of Net Position'!$B$9:$H$106,2,0),0)</f>
        <v>Prepaids</v>
      </c>
      <c r="G180" s="173" t="str">
        <f>'Stmt of Net Position'!$C$3</f>
        <v>Statement of Net Position—All Funds</v>
      </c>
    </row>
    <row r="181" spans="2:7" x14ac:dyDescent="0.25">
      <c r="B181" s="172" t="s">
        <v>112</v>
      </c>
      <c r="C181" s="173">
        <f>Certification!$C$4</f>
        <v>0</v>
      </c>
      <c r="D181" s="173" t="s">
        <v>1179</v>
      </c>
      <c r="E181" s="174">
        <f>IFERROR(VLOOKUP(B181,'Stmt of Net Position'!$B$9:$H$106,5,0),0)</f>
        <v>0</v>
      </c>
      <c r="F181" s="174" t="str">
        <f>IFERROR(VLOOKUP(B181,'Stmt of Net Position'!$B$9:$H$106,2,0),0)</f>
        <v>Restricted Assets</v>
      </c>
      <c r="G181" s="173" t="str">
        <f>'Stmt of Net Position'!$C$3</f>
        <v>Statement of Net Position—All Funds</v>
      </c>
    </row>
    <row r="182" spans="2:7" x14ac:dyDescent="0.25">
      <c r="B182" s="172" t="s">
        <v>113</v>
      </c>
      <c r="C182" s="173">
        <f>Certification!$C$4</f>
        <v>0</v>
      </c>
      <c r="D182" s="173" t="s">
        <v>1179</v>
      </c>
      <c r="E182" s="174">
        <f>IFERROR(VLOOKUP(B182,'Stmt of Net Position'!$B$9:$H$106,5,0),0)</f>
        <v>0</v>
      </c>
      <c r="F182" s="174" t="str">
        <f>IFERROR(VLOOKUP(B182,'Stmt of Net Position'!$B$9:$H$106,2,0),0)</f>
        <v>Other Assets</v>
      </c>
      <c r="G182" s="173" t="str">
        <f>'Stmt of Net Position'!$C$3</f>
        <v>Statement of Net Position—All Funds</v>
      </c>
    </row>
    <row r="183" spans="2:7" x14ac:dyDescent="0.25">
      <c r="B183" s="172" t="s">
        <v>153</v>
      </c>
      <c r="C183" s="173">
        <f>Certification!$C$4</f>
        <v>0</v>
      </c>
      <c r="D183" s="173" t="s">
        <v>1179</v>
      </c>
      <c r="E183" s="174">
        <f>IFERROR(VLOOKUP(B183,'Stmt of Net Position'!$B$9:$H$106,5,0),0)</f>
        <v>5969560.0099999998</v>
      </c>
      <c r="F183" s="174" t="str">
        <f>IFERROR(VLOOKUP(B183,'Stmt of Net Position'!$B$9:$H$106,2,0),0)</f>
        <v xml:space="preserve">TOTAL CURRENT ASSETS </v>
      </c>
      <c r="G183" s="173" t="str">
        <f>'Stmt of Net Position'!$C$3</f>
        <v>Statement of Net Position—All Funds</v>
      </c>
    </row>
    <row r="184" spans="2:7" x14ac:dyDescent="0.25">
      <c r="B184" s="172" t="s">
        <v>128</v>
      </c>
      <c r="C184" s="173">
        <f>Certification!$C$4</f>
        <v>0</v>
      </c>
      <c r="D184" s="173" t="s">
        <v>1179</v>
      </c>
      <c r="E184" s="174">
        <f>IFERROR(VLOOKUP(B184,'Stmt of Net Position'!$B$9:$H$106,5,0),0)</f>
        <v>0</v>
      </c>
      <c r="F184" s="174" t="str">
        <f>IFERROR(VLOOKUP(B184,'Stmt of Net Position'!$B$9:$H$106,2,0),0)</f>
        <v>Investments_</v>
      </c>
      <c r="G184" s="173" t="str">
        <f>'Stmt of Net Position'!$C$3</f>
        <v>Statement of Net Position—All Funds</v>
      </c>
    </row>
    <row r="185" spans="2:7" x14ac:dyDescent="0.25">
      <c r="B185" s="172" t="s">
        <v>114</v>
      </c>
      <c r="C185" s="173">
        <f>Certification!$C$4</f>
        <v>0</v>
      </c>
      <c r="D185" s="173" t="s">
        <v>1179</v>
      </c>
      <c r="E185" s="174">
        <f>IFERROR(VLOOKUP(B185,'Stmt of Net Position'!$B$9:$H$106,5,0),0)</f>
        <v>0</v>
      </c>
      <c r="F185" s="174" t="str">
        <f>IFERROR(VLOOKUP(B185,'Stmt of Net Position'!$B$9:$H$106,2,0),0)</f>
        <v>Land</v>
      </c>
      <c r="G185" s="173" t="str">
        <f>'Stmt of Net Position'!$C$3</f>
        <v>Statement of Net Position—All Funds</v>
      </c>
    </row>
    <row r="186" spans="2:7" x14ac:dyDescent="0.25">
      <c r="B186" s="172" t="s">
        <v>115</v>
      </c>
      <c r="C186" s="173">
        <f>Certification!$C$4</f>
        <v>0</v>
      </c>
      <c r="D186" s="173" t="s">
        <v>1179</v>
      </c>
      <c r="E186" s="174">
        <f>IFERROR(VLOOKUP(B186,'Stmt of Net Position'!$B$9:$H$106,5,0),0)</f>
        <v>0</v>
      </c>
      <c r="F186" s="174" t="str">
        <f>IFERROR(VLOOKUP(B186,'Stmt of Net Position'!$B$9:$H$106,2,0),0)</f>
        <v>Construction in Progress</v>
      </c>
      <c r="G186" s="173" t="str">
        <f>'Stmt of Net Position'!$C$3</f>
        <v>Statement of Net Position—All Funds</v>
      </c>
    </row>
    <row r="187" spans="2:7" x14ac:dyDescent="0.25">
      <c r="B187" s="172" t="s">
        <v>116</v>
      </c>
      <c r="C187" s="173">
        <f>Certification!$C$4</f>
        <v>0</v>
      </c>
      <c r="D187" s="173" t="s">
        <v>1179</v>
      </c>
      <c r="E187" s="174">
        <f>IFERROR(VLOOKUP(B187,'Stmt of Net Position'!$B$9:$H$106,5,0),0)</f>
        <v>0</v>
      </c>
      <c r="F187" s="174" t="str">
        <f>IFERROR(VLOOKUP(B187,'Stmt of Net Position'!$B$9:$H$106,2,0),0)</f>
        <v>Land Improvements</v>
      </c>
      <c r="G187" s="173" t="str">
        <f>'Stmt of Net Position'!$C$3</f>
        <v>Statement of Net Position—All Funds</v>
      </c>
    </row>
    <row r="188" spans="2:7" x14ac:dyDescent="0.25">
      <c r="B188" s="172" t="s">
        <v>117</v>
      </c>
      <c r="C188" s="173">
        <f>Certification!$C$4</f>
        <v>0</v>
      </c>
      <c r="D188" s="173" t="s">
        <v>1179</v>
      </c>
      <c r="E188" s="174">
        <f>IFERROR(VLOOKUP(B188,'Stmt of Net Position'!$B$9:$H$106,5,0),0)</f>
        <v>0</v>
      </c>
      <c r="F188" s="174" t="str">
        <f>IFERROR(VLOOKUP(B188,'Stmt of Net Position'!$B$9:$H$106,2,0),0)</f>
        <v>Building</v>
      </c>
      <c r="G188" s="173" t="str">
        <f>'Stmt of Net Position'!$C$3</f>
        <v>Statement of Net Position—All Funds</v>
      </c>
    </row>
    <row r="189" spans="2:7" x14ac:dyDescent="0.25">
      <c r="B189" s="172" t="s">
        <v>118</v>
      </c>
      <c r="C189" s="173">
        <f>Certification!$C$4</f>
        <v>0</v>
      </c>
      <c r="D189" s="173" t="s">
        <v>1179</v>
      </c>
      <c r="E189" s="174">
        <f>IFERROR(VLOOKUP(B189,'Stmt of Net Position'!$B$9:$H$106,5,0),0)</f>
        <v>0</v>
      </c>
      <c r="F189" s="174" t="str">
        <f>IFERROR(VLOOKUP(B189,'Stmt of Net Position'!$B$9:$H$106,2,0),0)</f>
        <v>Equipment</v>
      </c>
      <c r="G189" s="173" t="str">
        <f>'Stmt of Net Position'!$C$3</f>
        <v>Statement of Net Position—All Funds</v>
      </c>
    </row>
    <row r="190" spans="2:7" x14ac:dyDescent="0.25">
      <c r="B190" s="172" t="s">
        <v>119</v>
      </c>
      <c r="C190" s="173">
        <f>Certification!$C$4</f>
        <v>0</v>
      </c>
      <c r="D190" s="173" t="s">
        <v>1179</v>
      </c>
      <c r="E190" s="174">
        <f>IFERROR(VLOOKUP(B190,'Stmt of Net Position'!$B$9:$H$106,5,0),0)</f>
        <v>0</v>
      </c>
      <c r="F190" s="174" t="str">
        <f>IFERROR(VLOOKUP(B190,'Stmt of Net Position'!$B$9:$H$106,2,0),0)</f>
        <v>Leased Assets and L/H Improvements</v>
      </c>
      <c r="G190" s="173" t="str">
        <f>'Stmt of Net Position'!$C$3</f>
        <v>Statement of Net Position—All Funds</v>
      </c>
    </row>
    <row r="191" spans="2:7" x14ac:dyDescent="0.25">
      <c r="B191" s="172" t="s">
        <v>120</v>
      </c>
      <c r="C191" s="173">
        <f>Certification!$C$4</f>
        <v>0</v>
      </c>
      <c r="D191" s="173" t="s">
        <v>1179</v>
      </c>
      <c r="E191" s="174">
        <f>IFERROR(VLOOKUP(B191,'Stmt of Net Position'!$B$9:$H$106,5,0),0)</f>
        <v>0</v>
      </c>
      <c r="F191" s="174" t="str">
        <f>IFERROR(VLOOKUP(B191,'Stmt of Net Position'!$B$9:$H$106,2,0),0)</f>
        <v>Less: Accumulated Depreciation</v>
      </c>
      <c r="G191" s="173" t="str">
        <f>'Stmt of Net Position'!$C$3</f>
        <v>Statement of Net Position—All Funds</v>
      </c>
    </row>
    <row r="192" spans="2:7" x14ac:dyDescent="0.25">
      <c r="B192" s="172" t="s">
        <v>121</v>
      </c>
      <c r="C192" s="173">
        <f>Certification!$C$4</f>
        <v>0</v>
      </c>
      <c r="D192" s="173" t="s">
        <v>1179</v>
      </c>
      <c r="E192" s="174">
        <f>IFERROR(VLOOKUP(B192,'Stmt of Net Position'!$B$9:$H$106,5,0),0)</f>
        <v>0</v>
      </c>
      <c r="F192" s="174" t="str">
        <f>IFERROR(VLOOKUP(B192,'Stmt of Net Position'!$B$9:$H$106,2,0),0)</f>
        <v>NET CAPITAL ASSETS</v>
      </c>
      <c r="G192" s="173" t="str">
        <f>'Stmt of Net Position'!$C$3</f>
        <v>Statement of Net Position—All Funds</v>
      </c>
    </row>
    <row r="193" spans="2:7" x14ac:dyDescent="0.25">
      <c r="B193" s="172" t="s">
        <v>129</v>
      </c>
      <c r="C193" s="173">
        <f>Certification!$C$4</f>
        <v>0</v>
      </c>
      <c r="D193" s="173" t="s">
        <v>1179</v>
      </c>
      <c r="E193" s="174">
        <f>IFERROR(VLOOKUP(B193,'Stmt of Net Position'!$B$9:$H$106,5,0),0)</f>
        <v>0</v>
      </c>
      <c r="F193" s="174" t="str">
        <f>IFERROR(VLOOKUP(B193,'Stmt of Net Position'!$B$9:$H$106,2,0),0)</f>
        <v>Net Cash/Investments Held for Compensated Absences</v>
      </c>
      <c r="G193" s="173" t="str">
        <f>'Stmt of Net Position'!$C$3</f>
        <v>Statement of Net Position—All Funds</v>
      </c>
    </row>
    <row r="194" spans="2:7" x14ac:dyDescent="0.25">
      <c r="B194" s="172" t="s">
        <v>122</v>
      </c>
      <c r="C194" s="173">
        <f>Certification!$C$4</f>
        <v>0</v>
      </c>
      <c r="D194" s="173" t="s">
        <v>1179</v>
      </c>
      <c r="E194" s="174">
        <f>IFERROR(VLOOKUP(B194,'Stmt of Net Position'!$B$9:$H$106,5,0),0)</f>
        <v>0</v>
      </c>
      <c r="F194" s="174" t="str">
        <f>IFERROR(VLOOKUP(B194,'Stmt of Net Position'!$B$9:$H$106,2,0),0)</f>
        <v>Net Cash/Investments Held for Unemployment</v>
      </c>
      <c r="G194" s="173" t="str">
        <f>'Stmt of Net Position'!$C$3</f>
        <v>Statement of Net Position—All Funds</v>
      </c>
    </row>
    <row r="195" spans="2:7" x14ac:dyDescent="0.25">
      <c r="B195" s="172" t="s">
        <v>123</v>
      </c>
      <c r="C195" s="173">
        <f>Certification!$C$4</f>
        <v>0</v>
      </c>
      <c r="D195" s="173" t="s">
        <v>1179</v>
      </c>
      <c r="E195" s="174">
        <f>IFERROR(VLOOKUP(B195,'Stmt of Net Position'!$B$9:$H$106,5,0),0)</f>
        <v>0</v>
      </c>
      <c r="F195" s="174" t="str">
        <f>IFERROR(VLOOKUP(B195,'Stmt of Net Position'!$B$9:$H$106,2,0),0)</f>
        <v>Investment in Joint Venture</v>
      </c>
      <c r="G195" s="173" t="str">
        <f>'Stmt of Net Position'!$C$3</f>
        <v>Statement of Net Position—All Funds</v>
      </c>
    </row>
    <row r="196" spans="2:7" x14ac:dyDescent="0.25">
      <c r="B196" s="172" t="s">
        <v>124</v>
      </c>
      <c r="C196" s="173">
        <f>Certification!$C$4</f>
        <v>0</v>
      </c>
      <c r="D196" s="173" t="s">
        <v>1179</v>
      </c>
      <c r="E196" s="174">
        <f>IFERROR(VLOOKUP(B196,'Stmt of Net Position'!$B$9:$H$106,5,0),0)</f>
        <v>0</v>
      </c>
      <c r="F196" s="174" t="str">
        <f>IFERROR(VLOOKUP(B196,'Stmt of Net Position'!$B$9:$H$106,2,0),0)</f>
        <v>Contracts Receivable</v>
      </c>
      <c r="G196" s="173" t="str">
        <f>'Stmt of Net Position'!$C$3</f>
        <v>Statement of Net Position—All Funds</v>
      </c>
    </row>
    <row r="197" spans="2:7" x14ac:dyDescent="0.25">
      <c r="B197" s="172" t="s">
        <v>125</v>
      </c>
      <c r="C197" s="173">
        <f>Certification!$C$4</f>
        <v>0</v>
      </c>
      <c r="D197" s="173" t="s">
        <v>1179</v>
      </c>
      <c r="E197" s="174">
        <f>IFERROR(VLOOKUP(B197,'Stmt of Net Position'!$B$9:$H$106,5,0),0)</f>
        <v>0</v>
      </c>
      <c r="F197" s="174" t="str">
        <f>IFERROR(VLOOKUP(B197,'Stmt of Net Position'!$B$9:$H$106,2,0),0)</f>
        <v>Net Pension Asset</v>
      </c>
      <c r="G197" s="173" t="str">
        <f>'Stmt of Net Position'!$C$3</f>
        <v>Statement of Net Position—All Funds</v>
      </c>
    </row>
    <row r="198" spans="2:7" x14ac:dyDescent="0.25">
      <c r="B198" s="172" t="s">
        <v>126</v>
      </c>
      <c r="C198" s="173">
        <f>Certification!$C$4</f>
        <v>0</v>
      </c>
      <c r="D198" s="173" t="s">
        <v>1179</v>
      </c>
      <c r="E198" s="174">
        <f>IFERROR(VLOOKUP(B198,'Stmt of Net Position'!$B$9:$H$106,5,0),0)</f>
        <v>0</v>
      </c>
      <c r="F198" s="174" t="str">
        <f>IFERROR(VLOOKUP(B198,'Stmt of Net Position'!$B$9:$H$106,2,0),0)</f>
        <v>Other Assets_</v>
      </c>
      <c r="G198" s="173" t="str">
        <f>'Stmt of Net Position'!$C$3</f>
        <v>Statement of Net Position—All Funds</v>
      </c>
    </row>
    <row r="199" spans="2:7" x14ac:dyDescent="0.25">
      <c r="B199" s="172" t="s">
        <v>127</v>
      </c>
      <c r="C199" s="173">
        <f>Certification!$C$4</f>
        <v>0</v>
      </c>
      <c r="D199" s="173" t="s">
        <v>1179</v>
      </c>
      <c r="E199" s="174">
        <f>IFERROR(VLOOKUP(B199,'Stmt of Net Position'!$B$9:$H$106,5,0),0)</f>
        <v>0</v>
      </c>
      <c r="F199" s="174" t="str">
        <f>IFERROR(VLOOKUP(B199,'Stmt of Net Position'!$B$9:$H$106,2,0),0)</f>
        <v xml:space="preserve">TOTAL NONCURRENT ASSETS </v>
      </c>
      <c r="G199" s="173" t="str">
        <f>'Stmt of Net Position'!$C$3</f>
        <v>Statement of Net Position—All Funds</v>
      </c>
    </row>
    <row r="200" spans="2:7" x14ac:dyDescent="0.25">
      <c r="B200" s="172" t="s">
        <v>155</v>
      </c>
      <c r="C200" s="173">
        <f>Certification!$C$4</f>
        <v>0</v>
      </c>
      <c r="D200" s="173" t="s">
        <v>1179</v>
      </c>
      <c r="E200" s="174">
        <f>IFERROR(VLOOKUP(B200,'Stmt of Net Position'!$B$9:$H$106,5,0),0)</f>
        <v>5969560.0099999998</v>
      </c>
      <c r="F200" s="174" t="str">
        <f>IFERROR(VLOOKUP(B200,'Stmt of Net Position'!$B$9:$H$106,2,0),0)</f>
        <v>TOTAL ASSETS</v>
      </c>
      <c r="G200" s="173" t="str">
        <f>'Stmt of Net Position'!$C$3</f>
        <v>Statement of Net Position—All Funds</v>
      </c>
    </row>
    <row r="201" spans="2:7" x14ac:dyDescent="0.25">
      <c r="B201" s="172" t="s">
        <v>99</v>
      </c>
      <c r="C201" s="173">
        <f>Certification!$C$4</f>
        <v>0</v>
      </c>
      <c r="D201" s="173" t="s">
        <v>1179</v>
      </c>
      <c r="E201" s="174">
        <f>IFERROR(VLOOKUP(B201,'Stmt of Net Position'!$B$9:$H$106,5,0),0)</f>
        <v>0</v>
      </c>
      <c r="F201" s="174" t="str">
        <f>IFERROR(VLOOKUP(B201,'Stmt of Net Position'!$B$9:$H$106,2,0),0)</f>
        <v>Deferred Loss on Refunding</v>
      </c>
      <c r="G201" s="173" t="str">
        <f>'Stmt of Net Position'!$C$3</f>
        <v>Statement of Net Position—All Funds</v>
      </c>
    </row>
    <row r="202" spans="2:7" x14ac:dyDescent="0.25">
      <c r="B202" s="172" t="s">
        <v>156</v>
      </c>
      <c r="C202" s="173">
        <f>Certification!$C$4</f>
        <v>0</v>
      </c>
      <c r="D202" s="173" t="s">
        <v>1179</v>
      </c>
      <c r="E202" s="174">
        <f>IFERROR(VLOOKUP(B202,'Stmt of Net Position'!$B$9:$H$106,5,0),0)</f>
        <v>0</v>
      </c>
      <c r="F202" s="174" t="str">
        <f>IFERROR(VLOOKUP(B202,'Stmt of Net Position'!$B$9:$H$106,2,0),0)</f>
        <v>Deferred OutFlows Related to Pensions</v>
      </c>
      <c r="G202" s="173" t="str">
        <f>'Stmt of Net Position'!$C$3</f>
        <v>Statement of Net Position—All Funds</v>
      </c>
    </row>
    <row r="203" spans="2:7" x14ac:dyDescent="0.25">
      <c r="B203" s="172" t="s">
        <v>157</v>
      </c>
      <c r="C203" s="173">
        <f>Certification!$C$4</f>
        <v>0</v>
      </c>
      <c r="D203" s="173" t="s">
        <v>1179</v>
      </c>
      <c r="E203" s="174">
        <f>IFERROR(VLOOKUP(B203,'Stmt of Net Position'!$B$9:$H$106,5,0),0)</f>
        <v>0</v>
      </c>
      <c r="F203" s="174" t="str">
        <f>IFERROR(VLOOKUP(B203,'Stmt of Net Position'!$B$9:$H$106,2,0),0)</f>
        <v>Deferred OutFlows Related to OPEB</v>
      </c>
      <c r="G203" s="173" t="str">
        <f>'Stmt of Net Position'!$C$3</f>
        <v>Statement of Net Position—All Funds</v>
      </c>
    </row>
    <row r="204" spans="2:7" x14ac:dyDescent="0.25">
      <c r="B204" s="172" t="s">
        <v>158</v>
      </c>
      <c r="C204" s="173">
        <f>Certification!$C$4</f>
        <v>0</v>
      </c>
      <c r="D204" s="173" t="s">
        <v>1179</v>
      </c>
      <c r="E204" s="174">
        <f>IFERROR(VLOOKUP(B204,'Stmt of Net Position'!$B$9:$H$106,5,0),0)</f>
        <v>0</v>
      </c>
      <c r="F204" s="174" t="str">
        <f>IFERROR(VLOOKUP(B204,'Stmt of Net Position'!$B$9:$H$106,2,0),0)</f>
        <v>TOTAL DEFERRED OUTFLOWS OF RESOURCES</v>
      </c>
      <c r="G204" s="173" t="str">
        <f>'Stmt of Net Position'!$C$3</f>
        <v>Statement of Net Position—All Funds</v>
      </c>
    </row>
    <row r="205" spans="2:7" x14ac:dyDescent="0.25">
      <c r="B205" s="172" t="s">
        <v>159</v>
      </c>
      <c r="C205" s="173">
        <f>Certification!$C$4</f>
        <v>0</v>
      </c>
      <c r="D205" s="173" t="s">
        <v>1179</v>
      </c>
      <c r="E205" s="174">
        <f>IFERROR(VLOOKUP(B205,'Stmt of Net Position'!$B$9:$H$106,5,0),0)</f>
        <v>254745.53</v>
      </c>
      <c r="F205" s="174" t="str">
        <f>IFERROR(VLOOKUP(B205,'Stmt of Net Position'!$B$9:$H$106,2,0),0)</f>
        <v>Accounts Payable</v>
      </c>
      <c r="G205" s="173" t="str">
        <f>'Stmt of Net Position'!$C$3</f>
        <v>Statement of Net Position—All Funds</v>
      </c>
    </row>
    <row r="206" spans="2:7" x14ac:dyDescent="0.25">
      <c r="B206" s="172" t="s">
        <v>160</v>
      </c>
      <c r="C206" s="173">
        <f>Certification!$C$4</f>
        <v>0</v>
      </c>
      <c r="D206" s="173" t="s">
        <v>1179</v>
      </c>
      <c r="E206" s="174">
        <f>IFERROR(VLOOKUP(B206,'Stmt of Net Position'!$B$9:$H$106,5,0),0)</f>
        <v>0</v>
      </c>
      <c r="F206" s="174" t="str">
        <f>IFERROR(VLOOKUP(B206,'Stmt of Net Position'!$B$9:$H$106,2,0),0)</f>
        <v>Amount Due to Pool Participants</v>
      </c>
      <c r="G206" s="173" t="str">
        <f>'Stmt of Net Position'!$C$3</f>
        <v>Statement of Net Position—All Funds</v>
      </c>
    </row>
    <row r="207" spans="2:7" x14ac:dyDescent="0.25">
      <c r="B207" s="172" t="s">
        <v>161</v>
      </c>
      <c r="C207" s="173">
        <f>Certification!$C$4</f>
        <v>0</v>
      </c>
      <c r="D207" s="173" t="s">
        <v>1179</v>
      </c>
      <c r="E207" s="174">
        <f>IFERROR(VLOOKUP(B207,'Stmt of Net Position'!$B$9:$H$106,5,0),0)</f>
        <v>0</v>
      </c>
      <c r="F207" s="174" t="str">
        <f>IFERROR(VLOOKUP(B207,'Stmt of Net Position'!$B$9:$H$106,2,0),0)</f>
        <v>Notes Payable</v>
      </c>
      <c r="G207" s="173" t="str">
        <f>'Stmt of Net Position'!$C$3</f>
        <v>Statement of Net Position—All Funds</v>
      </c>
    </row>
    <row r="208" spans="2:7" x14ac:dyDescent="0.25">
      <c r="B208" s="172" t="s">
        <v>130</v>
      </c>
      <c r="C208" s="173">
        <f>Certification!$C$4</f>
        <v>0</v>
      </c>
      <c r="D208" s="173" t="s">
        <v>1179</v>
      </c>
      <c r="E208" s="174">
        <f>IFERROR(VLOOKUP(B208,'Stmt of Net Position'!$B$9:$H$106,5,0),0)</f>
        <v>0</v>
      </c>
      <c r="F208" s="174" t="str">
        <f>IFERROR(VLOOKUP(B208,'Stmt of Net Position'!$B$9:$H$106,2,0),0)</f>
        <v>Accrued Interest Payable</v>
      </c>
      <c r="G208" s="173" t="str">
        <f>'Stmt of Net Position'!$C$3</f>
        <v>Statement of Net Position—All Funds</v>
      </c>
    </row>
    <row r="209" spans="2:7" x14ac:dyDescent="0.25">
      <c r="B209" s="172" t="s">
        <v>131</v>
      </c>
      <c r="C209" s="173">
        <f>Certification!$C$4</f>
        <v>0</v>
      </c>
      <c r="D209" s="173" t="s">
        <v>1179</v>
      </c>
      <c r="E209" s="174">
        <f>IFERROR(VLOOKUP(B209,'Stmt of Net Position'!$B$9:$H$106,5,0),0)</f>
        <v>0</v>
      </c>
      <c r="F209" s="174" t="str">
        <f>IFERROR(VLOOKUP(B209,'Stmt of Net Position'!$B$9:$H$106,2,0),0)</f>
        <v>Accrued Salaries</v>
      </c>
      <c r="G209" s="173" t="str">
        <f>'Stmt of Net Position'!$C$3</f>
        <v>Statement of Net Position—All Funds</v>
      </c>
    </row>
    <row r="210" spans="2:7" x14ac:dyDescent="0.25">
      <c r="B210" s="172" t="s">
        <v>132</v>
      </c>
      <c r="C210" s="173">
        <f>Certification!$C$4</f>
        <v>0</v>
      </c>
      <c r="D210" s="173" t="s">
        <v>1179</v>
      </c>
      <c r="E210" s="174">
        <f>IFERROR(VLOOKUP(B210,'Stmt of Net Position'!$B$9:$H$106,5,0),0)</f>
        <v>0</v>
      </c>
      <c r="F210" s="174" t="str">
        <f>IFERROR(VLOOKUP(B210,'Stmt of Net Position'!$B$9:$H$106,2,0),0)</f>
        <v>Payroll Deductions &amp; Taxes Payable</v>
      </c>
      <c r="G210" s="173" t="str">
        <f>'Stmt of Net Position'!$C$3</f>
        <v>Statement of Net Position—All Funds</v>
      </c>
    </row>
    <row r="211" spans="2:7" x14ac:dyDescent="0.25">
      <c r="B211" s="172" t="s">
        <v>162</v>
      </c>
      <c r="C211" s="173">
        <f>Certification!$C$4</f>
        <v>0</v>
      </c>
      <c r="D211" s="173" t="s">
        <v>1179</v>
      </c>
      <c r="E211" s="174">
        <f>IFERROR(VLOOKUP(B211,'Stmt of Net Position'!$B$9:$H$106,5,0),0)</f>
        <v>0</v>
      </c>
      <c r="F211" s="174" t="str">
        <f>IFERROR(VLOOKUP(B211,'Stmt of Net Position'!$B$9:$H$106,2,0),0)</f>
        <v>Public Employees' Retirement System</v>
      </c>
      <c r="G211" s="173" t="str">
        <f>'Stmt of Net Position'!$C$3</f>
        <v>Statement of Net Position—All Funds</v>
      </c>
    </row>
    <row r="212" spans="2:7" x14ac:dyDescent="0.25">
      <c r="B212" s="172" t="s">
        <v>163</v>
      </c>
      <c r="C212" s="173">
        <f>Certification!$C$4</f>
        <v>0</v>
      </c>
      <c r="D212" s="173" t="s">
        <v>1179</v>
      </c>
      <c r="E212" s="174">
        <f>IFERROR(VLOOKUP(B212,'Stmt of Net Position'!$B$9:$H$106,5,0),0)</f>
        <v>0</v>
      </c>
      <c r="F212" s="174" t="str">
        <f>IFERROR(VLOOKUP(B212,'Stmt of Net Position'!$B$9:$H$106,2,0),0)</f>
        <v>Deferred Compensation</v>
      </c>
      <c r="G212" s="173" t="str">
        <f>'Stmt of Net Position'!$C$3</f>
        <v>Statement of Net Position—All Funds</v>
      </c>
    </row>
    <row r="213" spans="2:7" x14ac:dyDescent="0.25">
      <c r="B213" s="172" t="s">
        <v>164</v>
      </c>
      <c r="C213" s="173">
        <f>Certification!$C$4</f>
        <v>0</v>
      </c>
      <c r="D213" s="173" t="s">
        <v>1179</v>
      </c>
      <c r="E213" s="174">
        <f>IFERROR(VLOOKUP(B213,'Stmt of Net Position'!$B$9:$H$106,5,0),0)</f>
        <v>0</v>
      </c>
      <c r="F213" s="174" t="str">
        <f>IFERROR(VLOOKUP(B213,'Stmt of Net Position'!$B$9:$H$106,2,0),0)</f>
        <v>Compensated Absences</v>
      </c>
      <c r="G213" s="173" t="str">
        <f>'Stmt of Net Position'!$C$3</f>
        <v>Statement of Net Position—All Funds</v>
      </c>
    </row>
    <row r="214" spans="2:7" x14ac:dyDescent="0.25">
      <c r="B214" s="172" t="s">
        <v>165</v>
      </c>
      <c r="C214" s="173">
        <f>Certification!$C$4</f>
        <v>0</v>
      </c>
      <c r="D214" s="173" t="s">
        <v>1179</v>
      </c>
      <c r="E214" s="174">
        <f>IFERROR(VLOOKUP(B214,'Stmt of Net Position'!$B$9:$H$106,5,0),0)</f>
        <v>0</v>
      </c>
      <c r="F214" s="174" t="str">
        <f>IFERROR(VLOOKUP(B214,'Stmt of Net Position'!$B$9:$H$106,2,0),0)</f>
        <v>Interfund Payable</v>
      </c>
      <c r="G214" s="173" t="str">
        <f>'Stmt of Net Position'!$C$3</f>
        <v>Statement of Net Position—All Funds</v>
      </c>
    </row>
    <row r="215" spans="2:7" x14ac:dyDescent="0.25">
      <c r="B215" s="172" t="s">
        <v>166</v>
      </c>
      <c r="C215" s="173">
        <f>Certification!$C$4</f>
        <v>0</v>
      </c>
      <c r="D215" s="173" t="s">
        <v>1179</v>
      </c>
      <c r="E215" s="174">
        <f>IFERROR(VLOOKUP(B215,'Stmt of Net Position'!$B$9:$H$106,5,0),0)</f>
        <v>0</v>
      </c>
      <c r="F215" s="174" t="str">
        <f>IFERROR(VLOOKUP(B215,'Stmt of Net Position'!$B$9:$H$106,2,0),0)</f>
        <v>Total OPEB Liability</v>
      </c>
      <c r="G215" s="173" t="str">
        <f>'Stmt of Net Position'!$C$3</f>
        <v>Statement of Net Position—All Funds</v>
      </c>
    </row>
    <row r="216" spans="2:7" x14ac:dyDescent="0.25">
      <c r="B216" s="172" t="s">
        <v>167</v>
      </c>
      <c r="C216" s="173">
        <f>Certification!$C$4</f>
        <v>0</v>
      </c>
      <c r="D216" s="173" t="s">
        <v>1179</v>
      </c>
      <c r="E216" s="174">
        <f>IFERROR(VLOOKUP(B216,'Stmt of Net Position'!$B$9:$H$106,5,0),0)</f>
        <v>0</v>
      </c>
      <c r="F216" s="174" t="str">
        <f>IFERROR(VLOOKUP(B216,'Stmt of Net Position'!$B$9:$H$106,2,0),0)</f>
        <v>Bonds Payable</v>
      </c>
      <c r="G216" s="173" t="str">
        <f>'Stmt of Net Position'!$C$3</f>
        <v>Statement of Net Position—All Funds</v>
      </c>
    </row>
    <row r="217" spans="2:7" x14ac:dyDescent="0.25">
      <c r="B217" s="172" t="s">
        <v>168</v>
      </c>
      <c r="C217" s="173">
        <f>Certification!$C$4</f>
        <v>0</v>
      </c>
      <c r="D217" s="173" t="s">
        <v>1179</v>
      </c>
      <c r="E217" s="174">
        <f>IFERROR(VLOOKUP(B217,'Stmt of Net Position'!$B$9:$H$106,5,0),0)</f>
        <v>0</v>
      </c>
      <c r="F217" s="174" t="str">
        <f>IFERROR(VLOOKUP(B217,'Stmt of Net Position'!$B$9:$H$106,2,0),0)</f>
        <v>Leases Payable</v>
      </c>
      <c r="G217" s="173" t="str">
        <f>'Stmt of Net Position'!$C$3</f>
        <v>Statement of Net Position—All Funds</v>
      </c>
    </row>
    <row r="218" spans="2:7" x14ac:dyDescent="0.25">
      <c r="B218" s="172" t="s">
        <v>133</v>
      </c>
      <c r="C218" s="173">
        <f>Certification!$C$4</f>
        <v>0</v>
      </c>
      <c r="D218" s="173" t="s">
        <v>1179</v>
      </c>
      <c r="E218" s="174">
        <f>IFERROR(VLOOKUP(B218,'Stmt of Net Position'!$B$9:$H$106,5,0),0)</f>
        <v>0</v>
      </c>
      <c r="F218" s="174" t="str">
        <f>IFERROR(VLOOKUP(B218,'Stmt of Net Position'!$B$9:$H$106,2,0),0)</f>
        <v>Claim Reserves</v>
      </c>
      <c r="G218" s="173" t="str">
        <f>'Stmt of Net Position'!$C$3</f>
        <v>Statement of Net Position—All Funds</v>
      </c>
    </row>
    <row r="219" spans="2:7" x14ac:dyDescent="0.25">
      <c r="B219" s="172" t="s">
        <v>134</v>
      </c>
      <c r="C219" s="173">
        <f>Certification!$C$4</f>
        <v>0</v>
      </c>
      <c r="D219" s="173" t="s">
        <v>1179</v>
      </c>
      <c r="E219" s="174">
        <f>IFERROR(VLOOKUP(B219,'Stmt of Net Position'!$B$9:$H$106,5,0),0)</f>
        <v>279475</v>
      </c>
      <c r="F219" s="174" t="str">
        <f>IFERROR(VLOOKUP(B219,'Stmt of Net Position'!$B$9:$H$106,2,0),0)</f>
        <v>IBNR</v>
      </c>
      <c r="G219" s="173" t="str">
        <f>'Stmt of Net Position'!$C$3</f>
        <v>Statement of Net Position—All Funds</v>
      </c>
    </row>
    <row r="220" spans="2:7" x14ac:dyDescent="0.25">
      <c r="B220" s="172" t="s">
        <v>135</v>
      </c>
      <c r="C220" s="173">
        <f>Certification!$C$4</f>
        <v>0</v>
      </c>
      <c r="D220" s="173" t="s">
        <v>1179</v>
      </c>
      <c r="E220" s="174">
        <f>IFERROR(VLOOKUP(B220,'Stmt of Net Position'!$B$9:$H$106,5,0),0)</f>
        <v>0</v>
      </c>
      <c r="F220" s="174" t="str">
        <f>IFERROR(VLOOKUP(B220,'Stmt of Net Position'!$B$9:$H$106,2,0),0)</f>
        <v>Open Claims</v>
      </c>
      <c r="G220" s="173" t="str">
        <f>'Stmt of Net Position'!$C$3</f>
        <v>Statement of Net Position—All Funds</v>
      </c>
    </row>
    <row r="221" spans="2:7" x14ac:dyDescent="0.25">
      <c r="B221" s="172" t="s">
        <v>136</v>
      </c>
      <c r="C221" s="173">
        <f>Certification!$C$4</f>
        <v>0</v>
      </c>
      <c r="D221" s="173" t="s">
        <v>1179</v>
      </c>
      <c r="E221" s="174">
        <f>IFERROR(VLOOKUP(B221,'Stmt of Net Position'!$B$9:$H$106,5,0),0)</f>
        <v>25000</v>
      </c>
      <c r="F221" s="174" t="str">
        <f>IFERROR(VLOOKUP(B221,'Stmt of Net Position'!$B$9:$H$106,2,0),0)</f>
        <v>Unallocated Loss Adjustment Expenses</v>
      </c>
      <c r="G221" s="173" t="str">
        <f>'Stmt of Net Position'!$C$3</f>
        <v>Statement of Net Position—All Funds</v>
      </c>
    </row>
    <row r="222" spans="2:7" x14ac:dyDescent="0.25">
      <c r="B222" s="172" t="s">
        <v>137</v>
      </c>
      <c r="C222" s="173">
        <f>Certification!$C$4</f>
        <v>0</v>
      </c>
      <c r="D222" s="173" t="s">
        <v>1179</v>
      </c>
      <c r="E222" s="174">
        <f>IFERROR(VLOOKUP(B222,'Stmt of Net Position'!$B$9:$H$106,5,0),0)</f>
        <v>0</v>
      </c>
      <c r="F222" s="174" t="str">
        <f>IFERROR(VLOOKUP(B222,'Stmt of Net Position'!$B$9:$H$106,2,0),0)</f>
        <v>Future L&amp;I Assessments</v>
      </c>
      <c r="G222" s="173" t="str">
        <f>'Stmt of Net Position'!$C$3</f>
        <v>Statement of Net Position—All Funds</v>
      </c>
    </row>
    <row r="223" spans="2:7" x14ac:dyDescent="0.25">
      <c r="B223" s="172" t="s">
        <v>138</v>
      </c>
      <c r="C223" s="173">
        <f>Certification!$C$4</f>
        <v>0</v>
      </c>
      <c r="D223" s="173" t="s">
        <v>1179</v>
      </c>
      <c r="E223" s="174">
        <f>IFERROR(VLOOKUP(B223,'Stmt of Net Position'!$B$9:$H$106,5,0),0)</f>
        <v>0</v>
      </c>
      <c r="F223" s="174" t="str">
        <f>IFERROR(VLOOKUP(B223,'Stmt of Net Position'!$B$9:$H$106,2,0),0)</f>
        <v>Deposits</v>
      </c>
      <c r="G223" s="173" t="str">
        <f>'Stmt of Net Position'!$C$3</f>
        <v>Statement of Net Position—All Funds</v>
      </c>
    </row>
    <row r="224" spans="2:7" x14ac:dyDescent="0.25">
      <c r="B224" s="172" t="s">
        <v>139</v>
      </c>
      <c r="C224" s="173">
        <f>Certification!$C$4</f>
        <v>0</v>
      </c>
      <c r="D224" s="173" t="s">
        <v>1179</v>
      </c>
      <c r="E224" s="174">
        <f>IFERROR(VLOOKUP(B224,'Stmt of Net Position'!$B$9:$H$106,5,0),0)</f>
        <v>0</v>
      </c>
      <c r="F224" s="174" t="str">
        <f>IFERROR(VLOOKUP(B224,'Stmt of Net Position'!$B$9:$H$106,2,0),0)</f>
        <v>Unearned Revenue</v>
      </c>
      <c r="G224" s="173" t="str">
        <f>'Stmt of Net Position'!$C$3</f>
        <v>Statement of Net Position—All Funds</v>
      </c>
    </row>
    <row r="225" spans="2:7" x14ac:dyDescent="0.25">
      <c r="B225" s="172" t="s">
        <v>140</v>
      </c>
      <c r="C225" s="173">
        <f>Certification!$C$4</f>
        <v>0</v>
      </c>
      <c r="D225" s="173" t="s">
        <v>1179</v>
      </c>
      <c r="E225" s="174">
        <f>IFERROR(VLOOKUP(B225,'Stmt of Net Position'!$B$9:$H$106,5,0),0)</f>
        <v>0</v>
      </c>
      <c r="F225" s="174" t="str">
        <f>IFERROR(VLOOKUP(B225,'Stmt of Net Position'!$B$9:$H$106,2,0),0)</f>
        <v>Unearned Member Assessments/Contributions</v>
      </c>
      <c r="G225" s="173" t="str">
        <f>'Stmt of Net Position'!$C$3</f>
        <v>Statement of Net Position—All Funds</v>
      </c>
    </row>
    <row r="226" spans="2:7" x14ac:dyDescent="0.25">
      <c r="B226" s="172" t="s">
        <v>141</v>
      </c>
      <c r="C226" s="173">
        <f>Certification!$C$4</f>
        <v>0</v>
      </c>
      <c r="D226" s="173" t="s">
        <v>1179</v>
      </c>
      <c r="E226" s="174">
        <f>IFERROR(VLOOKUP(B226,'Stmt of Net Position'!$B$9:$H$106,5,0),0)</f>
        <v>0</v>
      </c>
      <c r="F226" s="174" t="str">
        <f>IFERROR(VLOOKUP(B226,'Stmt of Net Position'!$B$9:$H$106,2,0),0)</f>
        <v>Other Liabilities and Credits</v>
      </c>
      <c r="G226" s="173" t="str">
        <f>'Stmt of Net Position'!$C$3</f>
        <v>Statement of Net Position—All Funds</v>
      </c>
    </row>
    <row r="227" spans="2:7" x14ac:dyDescent="0.25">
      <c r="B227" s="172" t="s">
        <v>142</v>
      </c>
      <c r="C227" s="173">
        <f>Certification!$C$4</f>
        <v>0</v>
      </c>
      <c r="D227" s="173" t="s">
        <v>1179</v>
      </c>
      <c r="E227" s="174">
        <f>IFERROR(VLOOKUP(B227,'Stmt of Net Position'!$B$9:$H$106,5,0),0)</f>
        <v>559220.53</v>
      </c>
      <c r="F227" s="174" t="str">
        <f>IFERROR(VLOOKUP(B227,'Stmt of Net Position'!$B$9:$H$106,2,0),0)</f>
        <v>TOTAL CURRENT LIABILITIES</v>
      </c>
      <c r="G227" s="173" t="str">
        <f>'Stmt of Net Position'!$C$3</f>
        <v>Statement of Net Position—All Funds</v>
      </c>
    </row>
    <row r="228" spans="2:7" x14ac:dyDescent="0.25">
      <c r="B228" s="172" t="s">
        <v>143</v>
      </c>
      <c r="C228" s="173">
        <f>Certification!$C$4</f>
        <v>0</v>
      </c>
      <c r="D228" s="173" t="s">
        <v>1179</v>
      </c>
      <c r="E228" s="174">
        <f>IFERROR(VLOOKUP(B228,'Stmt of Net Position'!$B$9:$H$106,5,0),0)</f>
        <v>0</v>
      </c>
      <c r="F228" s="174" t="str">
        <f>IFERROR(VLOOKUP(B228,'Stmt of Net Position'!$B$9:$H$106,2,0),0)</f>
        <v>Compensated Absences_</v>
      </c>
      <c r="G228" s="173" t="str">
        <f>'Stmt of Net Position'!$C$3</f>
        <v>Statement of Net Position—All Funds</v>
      </c>
    </row>
    <row r="229" spans="2:7" x14ac:dyDescent="0.25">
      <c r="B229" s="172" t="s">
        <v>144</v>
      </c>
      <c r="C229" s="173">
        <f>Certification!$C$4</f>
        <v>0</v>
      </c>
      <c r="D229" s="173" t="s">
        <v>1179</v>
      </c>
      <c r="E229" s="174">
        <f>IFERROR(VLOOKUP(B229,'Stmt of Net Position'!$B$9:$H$106,5,0),0)</f>
        <v>0</v>
      </c>
      <c r="F229" s="174" t="str">
        <f>IFERROR(VLOOKUP(B229,'Stmt of Net Position'!$B$9:$H$106,2,0),0)</f>
        <v>Unemployment_</v>
      </c>
      <c r="G229" s="173" t="str">
        <f>'Stmt of Net Position'!$C$3</f>
        <v>Statement of Net Position—All Funds</v>
      </c>
    </row>
    <row r="230" spans="2:7" x14ac:dyDescent="0.25">
      <c r="B230" s="172" t="s">
        <v>145</v>
      </c>
      <c r="C230" s="173">
        <f>Certification!$C$4</f>
        <v>0</v>
      </c>
      <c r="D230" s="173" t="s">
        <v>1179</v>
      </c>
      <c r="E230" s="174">
        <f>IFERROR(VLOOKUP(B230,'Stmt of Net Position'!$B$9:$H$106,5,0),0)</f>
        <v>0</v>
      </c>
      <c r="F230" s="174" t="str">
        <f>IFERROR(VLOOKUP(B230,'Stmt of Net Position'!$B$9:$H$106,2,0),0)</f>
        <v>Notes Payable_</v>
      </c>
      <c r="G230" s="173" t="str">
        <f>'Stmt of Net Position'!$C$3</f>
        <v>Statement of Net Position—All Funds</v>
      </c>
    </row>
    <row r="231" spans="2:7" x14ac:dyDescent="0.25">
      <c r="B231" s="172" t="s">
        <v>146</v>
      </c>
      <c r="C231" s="173">
        <f>Certification!$C$4</f>
        <v>0</v>
      </c>
      <c r="D231" s="173" t="s">
        <v>1179</v>
      </c>
      <c r="E231" s="174">
        <f>IFERROR(VLOOKUP(B231,'Stmt of Net Position'!$B$9:$H$106,5,0),0)</f>
        <v>0</v>
      </c>
      <c r="F231" s="174" t="str">
        <f>IFERROR(VLOOKUP(B231,'Stmt of Net Position'!$B$9:$H$106,2,0),0)</f>
        <v>Claim Reserves_</v>
      </c>
      <c r="G231" s="173" t="str">
        <f>'Stmt of Net Position'!$C$3</f>
        <v>Statement of Net Position—All Funds</v>
      </c>
    </row>
    <row r="232" spans="2:7" x14ac:dyDescent="0.25">
      <c r="B232" s="172" t="s">
        <v>147</v>
      </c>
      <c r="C232" s="173">
        <f>Certification!$C$4</f>
        <v>0</v>
      </c>
      <c r="D232" s="173" t="s">
        <v>1179</v>
      </c>
      <c r="E232" s="174">
        <f>IFERROR(VLOOKUP(B232,'Stmt of Net Position'!$B$9:$H$106,5,0),0)</f>
        <v>0</v>
      </c>
      <c r="F232" s="174" t="str">
        <f>IFERROR(VLOOKUP(B232,'Stmt of Net Position'!$B$9:$H$106,2,0),0)</f>
        <v>IBNR_</v>
      </c>
      <c r="G232" s="173" t="str">
        <f>'Stmt of Net Position'!$C$3</f>
        <v>Statement of Net Position—All Funds</v>
      </c>
    </row>
    <row r="233" spans="2:7" x14ac:dyDescent="0.25">
      <c r="B233" s="172" t="s">
        <v>148</v>
      </c>
      <c r="C233" s="173">
        <f>Certification!$C$4</f>
        <v>0</v>
      </c>
      <c r="D233" s="173" t="s">
        <v>1179</v>
      </c>
      <c r="E233" s="174">
        <f>IFERROR(VLOOKUP(B233,'Stmt of Net Position'!$B$9:$H$106,5,0),0)</f>
        <v>0</v>
      </c>
      <c r="F233" s="174" t="str">
        <f>IFERROR(VLOOKUP(B233,'Stmt of Net Position'!$B$9:$H$106,2,0),0)</f>
        <v>Open Claims_</v>
      </c>
      <c r="G233" s="173" t="str">
        <f>'Stmt of Net Position'!$C$3</f>
        <v>Statement of Net Position—All Funds</v>
      </c>
    </row>
    <row r="234" spans="2:7" x14ac:dyDescent="0.25">
      <c r="B234" s="172" t="s">
        <v>149</v>
      </c>
      <c r="C234" s="173">
        <f>Certification!$C$4</f>
        <v>0</v>
      </c>
      <c r="D234" s="173" t="s">
        <v>1179</v>
      </c>
      <c r="E234" s="174">
        <f>IFERROR(VLOOKUP(B234,'Stmt of Net Position'!$B$9:$H$106,5,0),0)</f>
        <v>0</v>
      </c>
      <c r="F234" s="174" t="str">
        <f>IFERROR(VLOOKUP(B234,'Stmt of Net Position'!$B$9:$H$106,2,0),0)</f>
        <v>Unallocated Loss Adjustment Expenses_</v>
      </c>
      <c r="G234" s="173" t="str">
        <f>'Stmt of Net Position'!$C$3</f>
        <v>Statement of Net Position—All Funds</v>
      </c>
    </row>
    <row r="235" spans="2:7" x14ac:dyDescent="0.25">
      <c r="B235" s="172" t="s">
        <v>150</v>
      </c>
      <c r="C235" s="173">
        <f>Certification!$C$4</f>
        <v>0</v>
      </c>
      <c r="D235" s="173" t="s">
        <v>1179</v>
      </c>
      <c r="E235" s="174">
        <f>IFERROR(VLOOKUP(B235,'Stmt of Net Position'!$B$9:$H$106,5,0),0)</f>
        <v>0</v>
      </c>
      <c r="F235" s="174" t="str">
        <f>IFERROR(VLOOKUP(B235,'Stmt of Net Position'!$B$9:$H$106,2,0),0)</f>
        <v>Future L&amp;I Assessments_</v>
      </c>
      <c r="G235" s="173" t="str">
        <f>'Stmt of Net Position'!$C$3</f>
        <v>Statement of Net Position—All Funds</v>
      </c>
    </row>
    <row r="236" spans="2:7" x14ac:dyDescent="0.25">
      <c r="B236" s="172" t="s">
        <v>151</v>
      </c>
      <c r="C236" s="173">
        <f>Certification!$C$4</f>
        <v>0</v>
      </c>
      <c r="D236" s="173" t="s">
        <v>1179</v>
      </c>
      <c r="E236" s="174">
        <f>IFERROR(VLOOKUP(B236,'Stmt of Net Position'!$B$9:$H$106,5,0),0)</f>
        <v>0</v>
      </c>
      <c r="F236" s="174" t="str">
        <f>IFERROR(VLOOKUP(B236,'Stmt of Net Position'!$B$9:$H$106,2,0),0)</f>
        <v>Net Pension Liability</v>
      </c>
      <c r="G236" s="173" t="str">
        <f>'Stmt of Net Position'!$C$3</f>
        <v>Statement of Net Position—All Funds</v>
      </c>
    </row>
    <row r="237" spans="2:7" x14ac:dyDescent="0.25">
      <c r="B237" s="172" t="s">
        <v>152</v>
      </c>
      <c r="C237" s="173">
        <f>Certification!$C$4</f>
        <v>0</v>
      </c>
      <c r="D237" s="173" t="s">
        <v>1179</v>
      </c>
      <c r="E237" s="174">
        <f>IFERROR(VLOOKUP(B237,'Stmt of Net Position'!$B$9:$H$106,5,0),0)</f>
        <v>0</v>
      </c>
      <c r="F237" s="174" t="str">
        <f>IFERROR(VLOOKUP(B237,'Stmt of Net Position'!$B$9:$H$106,2,0),0)</f>
        <v>OPEB Liability_</v>
      </c>
      <c r="G237" s="173" t="str">
        <f>'Stmt of Net Position'!$C$3</f>
        <v>Statement of Net Position—All Funds</v>
      </c>
    </row>
    <row r="238" spans="2:7" x14ac:dyDescent="0.25">
      <c r="B238" s="172" t="s">
        <v>169</v>
      </c>
      <c r="C238" s="173">
        <f>Certification!$C$4</f>
        <v>0</v>
      </c>
      <c r="D238" s="173" t="s">
        <v>1179</v>
      </c>
      <c r="E238" s="174">
        <f>IFERROR(VLOOKUP(B238,'Stmt of Net Position'!$B$9:$H$106,5,0),0)</f>
        <v>0</v>
      </c>
      <c r="F238" s="174" t="str">
        <f>IFERROR(VLOOKUP(B238,'Stmt of Net Position'!$B$9:$H$106,2,0),0)</f>
        <v>Bonds Payable_</v>
      </c>
      <c r="G238" s="173" t="str">
        <f>'Stmt of Net Position'!$C$3</f>
        <v>Statement of Net Position—All Funds</v>
      </c>
    </row>
    <row r="239" spans="2:7" x14ac:dyDescent="0.25">
      <c r="B239" s="172" t="s">
        <v>170</v>
      </c>
      <c r="C239" s="173">
        <f>Certification!$C$4</f>
        <v>0</v>
      </c>
      <c r="D239" s="173" t="s">
        <v>1179</v>
      </c>
      <c r="E239" s="174">
        <f>IFERROR(VLOOKUP(B239,'Stmt of Net Position'!$B$9:$H$106,5,0),0)</f>
        <v>0</v>
      </c>
      <c r="F239" s="174" t="str">
        <f>IFERROR(VLOOKUP(B239,'Stmt of Net Position'!$B$9:$H$106,2,0),0)</f>
        <v>Leases Payable_</v>
      </c>
      <c r="G239" s="173" t="str">
        <f>'Stmt of Net Position'!$C$3</f>
        <v>Statement of Net Position—All Funds</v>
      </c>
    </row>
    <row r="240" spans="2:7" x14ac:dyDescent="0.25">
      <c r="B240" s="172" t="s">
        <v>171</v>
      </c>
      <c r="C240" s="173">
        <f>Certification!$C$4</f>
        <v>0</v>
      </c>
      <c r="D240" s="173" t="s">
        <v>1179</v>
      </c>
      <c r="E240" s="174">
        <f>IFERROR(VLOOKUP(B240,'Stmt of Net Position'!$B$9:$H$106,5,0),0)</f>
        <v>0</v>
      </c>
      <c r="F240" s="174" t="str">
        <f>IFERROR(VLOOKUP(B240,'Stmt of Net Position'!$B$9:$H$106,2,0),0)</f>
        <v>Other Liabilities and Credits_</v>
      </c>
      <c r="G240" s="173" t="str">
        <f>'Stmt of Net Position'!$C$3</f>
        <v>Statement of Net Position—All Funds</v>
      </c>
    </row>
    <row r="241" spans="2:7" x14ac:dyDescent="0.25">
      <c r="B241" s="172" t="s">
        <v>172</v>
      </c>
      <c r="C241" s="173">
        <f>Certification!$C$4</f>
        <v>0</v>
      </c>
      <c r="D241" s="173" t="s">
        <v>1179</v>
      </c>
      <c r="E241" s="174">
        <f>IFERROR(VLOOKUP(B241,'Stmt of Net Position'!$B$9:$H$106,5,0),0)</f>
        <v>0</v>
      </c>
      <c r="F241" s="174" t="str">
        <f>IFERROR(VLOOKUP(B241,'Stmt of Net Position'!$B$9:$H$106,2,0),0)</f>
        <v>TOTAL NONCURRENT LIABILITIES</v>
      </c>
      <c r="G241" s="173" t="str">
        <f>'Stmt of Net Position'!$C$3</f>
        <v>Statement of Net Position—All Funds</v>
      </c>
    </row>
    <row r="242" spans="2:7" x14ac:dyDescent="0.25">
      <c r="B242" s="172" t="s">
        <v>173</v>
      </c>
      <c r="C242" s="173">
        <f>Certification!$C$4</f>
        <v>0</v>
      </c>
      <c r="D242" s="173" t="s">
        <v>1179</v>
      </c>
      <c r="E242" s="174">
        <f>IFERROR(VLOOKUP(B242,'Stmt of Net Position'!$B$9:$H$106,5,0),0)</f>
        <v>559220.53</v>
      </c>
      <c r="F242" s="174" t="str">
        <f>IFERROR(VLOOKUP(B242,'Stmt of Net Position'!$B$9:$H$106,2,0),0)</f>
        <v>TOTAL LIABILITIES</v>
      </c>
      <c r="G242" s="173" t="str">
        <f>'Stmt of Net Position'!$C$3</f>
        <v>Statement of Net Position—All Funds</v>
      </c>
    </row>
    <row r="243" spans="2:7" x14ac:dyDescent="0.25">
      <c r="B243" s="172" t="s">
        <v>499</v>
      </c>
      <c r="C243" s="173">
        <f>Certification!$C$4</f>
        <v>0</v>
      </c>
      <c r="D243" s="173" t="s">
        <v>1179</v>
      </c>
      <c r="E243" s="174">
        <f>IFERROR(VLOOKUP(B243,'Stmt of Net Position'!$B$9:$H$106,5,0),0)</f>
        <v>0</v>
      </c>
      <c r="F243" s="174" t="str">
        <f>IFERROR(VLOOKUP(B243,'Stmt of Net Position'!$B$9:$H$106,2,0),0)</f>
        <v>Deferred Gain on Refunding</v>
      </c>
      <c r="G243" s="173" t="str">
        <f>'Stmt of Net Position'!$C$3</f>
        <v>Statement of Net Position—All Funds</v>
      </c>
    </row>
    <row r="244" spans="2:7" x14ac:dyDescent="0.25">
      <c r="B244" s="172" t="s">
        <v>174</v>
      </c>
      <c r="C244" s="173">
        <f>Certification!$C$4</f>
        <v>0</v>
      </c>
      <c r="D244" s="173" t="s">
        <v>1179</v>
      </c>
      <c r="E244" s="174">
        <f>IFERROR(VLOOKUP(B244,'Stmt of Net Position'!$B$9:$H$106,5,0),0)</f>
        <v>0</v>
      </c>
      <c r="F244" s="174" t="str">
        <f>IFERROR(VLOOKUP(B244,'Stmt of Net Position'!$B$9:$H$106,2,0),0)</f>
        <v>Deferred InFlows Related to Pensions</v>
      </c>
      <c r="G244" s="173" t="str">
        <f>'Stmt of Net Position'!$C$3</f>
        <v>Statement of Net Position—All Funds</v>
      </c>
    </row>
    <row r="245" spans="2:7" x14ac:dyDescent="0.25">
      <c r="B245" s="172" t="s">
        <v>175</v>
      </c>
      <c r="C245" s="173">
        <f>Certification!$C$4</f>
        <v>0</v>
      </c>
      <c r="D245" s="173" t="s">
        <v>1179</v>
      </c>
      <c r="E245" s="174">
        <f>IFERROR(VLOOKUP(B245,'Stmt of Net Position'!$B$9:$H$106,5,0),0)</f>
        <v>0</v>
      </c>
      <c r="F245" s="174" t="str">
        <f>IFERROR(VLOOKUP(B245,'Stmt of Net Position'!$B$9:$H$106,2,0),0)</f>
        <v>Deferred InFlows Related to OPEB</v>
      </c>
      <c r="G245" s="173" t="str">
        <f>'Stmt of Net Position'!$C$3</f>
        <v>Statement of Net Position—All Funds</v>
      </c>
    </row>
    <row r="246" spans="2:7" x14ac:dyDescent="0.25">
      <c r="B246" s="172" t="s">
        <v>176</v>
      </c>
      <c r="C246" s="173">
        <f>Certification!$C$4</f>
        <v>0</v>
      </c>
      <c r="D246" s="173" t="s">
        <v>1179</v>
      </c>
      <c r="E246" s="174">
        <f>IFERROR(VLOOKUP(B246,'Stmt of Net Position'!$B$9:$H$106,5,0),0)</f>
        <v>0</v>
      </c>
      <c r="F246" s="174" t="str">
        <f>IFERROR(VLOOKUP(B246,'Stmt of Net Position'!$B$9:$H$106,2,0),0)</f>
        <v>TOTAL DEFERRED INFLOWS OF RESOURCES</v>
      </c>
      <c r="G246" s="173" t="str">
        <f>'Stmt of Net Position'!$C$3</f>
        <v>Statement of Net Position—All Funds</v>
      </c>
    </row>
    <row r="247" spans="2:7" x14ac:dyDescent="0.25">
      <c r="B247" s="172" t="s">
        <v>500</v>
      </c>
      <c r="C247" s="173">
        <f>Certification!$C$4</f>
        <v>0</v>
      </c>
      <c r="D247" s="173" t="s">
        <v>1179</v>
      </c>
      <c r="E247" s="174">
        <f>IFERROR(VLOOKUP(B247,'Stmt of Net Position'!$B$9:$H$106,5,0),0)</f>
        <v>0</v>
      </c>
      <c r="F247" s="174" t="str">
        <f>IFERROR(VLOOKUP(B247,'Stmt of Net Position'!$B$9:$H$106,2,0),0)</f>
        <v>Net Investment in Capital Assets</v>
      </c>
      <c r="G247" s="173" t="str">
        <f>'Stmt of Net Position'!$C$3</f>
        <v>Statement of Net Position—All Funds</v>
      </c>
    </row>
    <row r="248" spans="2:7" x14ac:dyDescent="0.25">
      <c r="B248" s="172" t="s">
        <v>501</v>
      </c>
      <c r="C248" s="173">
        <f>Certification!$C$4</f>
        <v>0</v>
      </c>
      <c r="D248" s="173" t="s">
        <v>1179</v>
      </c>
      <c r="E248" s="174">
        <f>IFERROR(VLOOKUP(B248,'Stmt of Net Position'!$B$9:$H$106,5,0),0)</f>
        <v>0</v>
      </c>
      <c r="F248" s="174" t="str">
        <f>IFERROR(VLOOKUP(B248,'Stmt of Net Position'!$B$9:$H$106,2,0),0)</f>
        <v>Restricted</v>
      </c>
      <c r="G248" s="173" t="str">
        <f>'Stmt of Net Position'!$C$3</f>
        <v>Statement of Net Position—All Funds</v>
      </c>
    </row>
    <row r="249" spans="2:7" x14ac:dyDescent="0.25">
      <c r="B249" s="172" t="s">
        <v>178</v>
      </c>
      <c r="C249" s="173">
        <f>Certification!$C$4</f>
        <v>0</v>
      </c>
      <c r="D249" s="173" t="s">
        <v>1179</v>
      </c>
      <c r="E249" s="174">
        <f>IFERROR(VLOOKUP(B249,'Stmt of Net Position'!$B$9:$H$106,5,0),0)</f>
        <v>5410339.4800000004</v>
      </c>
      <c r="F249" s="174" t="str">
        <f>IFERROR(VLOOKUP(B249,'Stmt of Net Position'!$B$9:$H$106,2,0),0)</f>
        <v>Unrestricted</v>
      </c>
      <c r="G249" s="173" t="str">
        <f>'Stmt of Net Position'!$C$3</f>
        <v>Statement of Net Position—All Funds</v>
      </c>
    </row>
    <row r="250" spans="2:7" x14ac:dyDescent="0.25">
      <c r="B250" s="172" t="s">
        <v>179</v>
      </c>
      <c r="C250" s="173">
        <f>Certification!$C$4</f>
        <v>0</v>
      </c>
      <c r="D250" s="173" t="s">
        <v>1179</v>
      </c>
      <c r="E250" s="174">
        <f>IFERROR(VLOOKUP(B250,'Stmt of Net Position'!$B$9:$H$106,5,0),0)</f>
        <v>5410339.4800000004</v>
      </c>
      <c r="F250" s="174" t="str">
        <f>IFERROR(VLOOKUP(B250,'Stmt of Net Position'!$B$9:$H$106,2,0),0)</f>
        <v>TOTAL NET POSITION</v>
      </c>
      <c r="G250" s="173" t="str">
        <f>'Stmt of Net Position'!$C$3</f>
        <v>Statement of Net Position—All Funds</v>
      </c>
    </row>
    <row r="251" spans="2:7" x14ac:dyDescent="0.25">
      <c r="B251" s="172" t="s">
        <v>98</v>
      </c>
      <c r="C251" s="173">
        <f>Certification!$C$4</f>
        <v>0</v>
      </c>
      <c r="D251" s="173" t="s">
        <v>1180</v>
      </c>
      <c r="E251" s="174">
        <f>IFERROR(VLOOKUP(B251,'Stmt of Net Position'!$B$9:$H$106,6,0),0)</f>
        <v>0</v>
      </c>
      <c r="F251" s="174" t="str">
        <f>IFERROR(VLOOKUP(B251,'Stmt of Net Position'!$B$9:$H$106,2,0),0)</f>
        <v>Cash and Cash Equivalents</v>
      </c>
      <c r="G251" s="173" t="str">
        <f>'Stmt of Net Position'!$C$3</f>
        <v>Statement of Net Position—All Funds</v>
      </c>
    </row>
    <row r="252" spans="2:7" x14ac:dyDescent="0.25">
      <c r="B252" s="172" t="s">
        <v>101</v>
      </c>
      <c r="C252" s="173">
        <f>Certification!$C$4</f>
        <v>0</v>
      </c>
      <c r="D252" s="173" t="s">
        <v>1180</v>
      </c>
      <c r="E252" s="174">
        <f>IFERROR(VLOOKUP(B252,'Stmt of Net Position'!$B$9:$H$106,6,0),0)</f>
        <v>0</v>
      </c>
      <c r="F252" s="174" t="str">
        <f>IFERROR(VLOOKUP(B252,'Stmt of Net Position'!$B$9:$H$106,2,0),0)</f>
        <v>Net Assets for Pool Participants</v>
      </c>
      <c r="G252" s="173" t="str">
        <f>'Stmt of Net Position'!$C$3</f>
        <v>Statement of Net Position—All Funds</v>
      </c>
    </row>
    <row r="253" spans="2:7" x14ac:dyDescent="0.25">
      <c r="B253" s="172" t="s">
        <v>102</v>
      </c>
      <c r="C253" s="173">
        <f>Certification!$C$4</f>
        <v>0</v>
      </c>
      <c r="D253" s="173" t="s">
        <v>1180</v>
      </c>
      <c r="E253" s="174">
        <f>IFERROR(VLOOKUP(B253,'Stmt of Net Position'!$B$9:$H$106,6,0),0)</f>
        <v>0</v>
      </c>
      <c r="F253" s="174" t="str">
        <f>IFERROR(VLOOKUP(B253,'Stmt of Net Position'!$B$9:$H$106,2,0),0)</f>
        <v>Investments</v>
      </c>
      <c r="G253" s="173" t="str">
        <f>'Stmt of Net Position'!$C$3</f>
        <v>Statement of Net Position—All Funds</v>
      </c>
    </row>
    <row r="254" spans="2:7" x14ac:dyDescent="0.25">
      <c r="B254" s="172" t="s">
        <v>105</v>
      </c>
      <c r="C254" s="173">
        <f>Certification!$C$4</f>
        <v>0</v>
      </c>
      <c r="D254" s="173" t="s">
        <v>1180</v>
      </c>
      <c r="E254" s="174">
        <f>IFERROR(VLOOKUP(B254,'Stmt of Net Position'!$B$9:$H$106,6,0),0)</f>
        <v>0</v>
      </c>
      <c r="F254" s="174" t="str">
        <f>IFERROR(VLOOKUP(B254,'Stmt of Net Position'!$B$9:$H$106,2,0),0)</f>
        <v>Accounts Receivable (net of uncollectible allowance)</v>
      </c>
      <c r="G254" s="173" t="str">
        <f>'Stmt of Net Position'!$C$3</f>
        <v>Statement of Net Position—All Funds</v>
      </c>
    </row>
    <row r="255" spans="2:7" x14ac:dyDescent="0.25">
      <c r="B255" s="172" t="s">
        <v>104</v>
      </c>
      <c r="C255" s="173">
        <f>Certification!$C$4</f>
        <v>0</v>
      </c>
      <c r="D255" s="173" t="s">
        <v>1180</v>
      </c>
      <c r="E255" s="174">
        <f>IFERROR(VLOOKUP(B255,'Stmt of Net Position'!$B$9:$H$106,6,0),0)</f>
        <v>0</v>
      </c>
      <c r="F255" s="174" t="str">
        <f>IFERROR(VLOOKUP(B255,'Stmt of Net Position'!$B$9:$H$106,2,0),0)</f>
        <v>Lease Receivables</v>
      </c>
      <c r="G255" s="173" t="str">
        <f>'Stmt of Net Position'!$C$3</f>
        <v>Statement of Net Position—All Funds</v>
      </c>
    </row>
    <row r="256" spans="2:7" x14ac:dyDescent="0.25">
      <c r="B256" s="172" t="s">
        <v>103</v>
      </c>
      <c r="C256" s="173">
        <f>Certification!$C$4</f>
        <v>0</v>
      </c>
      <c r="D256" s="173" t="s">
        <v>1180</v>
      </c>
      <c r="E256" s="174">
        <f>IFERROR(VLOOKUP(B256,'Stmt of Net Position'!$B$9:$H$106,6,0),0)</f>
        <v>0</v>
      </c>
      <c r="F256" s="174" t="str">
        <f>IFERROR(VLOOKUP(B256,'Stmt of Net Position'!$B$9:$H$106,2,0),0)</f>
        <v>Interfund Receivables</v>
      </c>
      <c r="G256" s="173" t="str">
        <f>'Stmt of Net Position'!$C$3</f>
        <v>Statement of Net Position—All Funds</v>
      </c>
    </row>
    <row r="257" spans="2:7" x14ac:dyDescent="0.25">
      <c r="B257" s="172" t="s">
        <v>106</v>
      </c>
      <c r="C257" s="173">
        <f>Certification!$C$4</f>
        <v>0</v>
      </c>
      <c r="D257" s="173" t="s">
        <v>1180</v>
      </c>
      <c r="E257" s="174">
        <f>IFERROR(VLOOKUP(B257,'Stmt of Net Position'!$B$9:$H$106,6,0),0)</f>
        <v>0</v>
      </c>
      <c r="F257" s="174" t="str">
        <f>IFERROR(VLOOKUP(B257,'Stmt of Net Position'!$B$9:$H$106,2,0),0)</f>
        <v>Other Receivables</v>
      </c>
      <c r="G257" s="173" t="str">
        <f>'Stmt of Net Position'!$C$3</f>
        <v>Statement of Net Position—All Funds</v>
      </c>
    </row>
    <row r="258" spans="2:7" x14ac:dyDescent="0.25">
      <c r="B258" s="172" t="s">
        <v>107</v>
      </c>
      <c r="C258" s="173">
        <f>Certification!$C$4</f>
        <v>0</v>
      </c>
      <c r="D258" s="173" t="s">
        <v>1180</v>
      </c>
      <c r="E258" s="174">
        <f>IFERROR(VLOOKUP(B258,'Stmt of Net Position'!$B$9:$H$106,6,0),0)</f>
        <v>0</v>
      </c>
      <c r="F258" s="174" t="str">
        <f>IFERROR(VLOOKUP(B258,'Stmt of Net Position'!$B$9:$H$106,2,0),0)</f>
        <v>Member Assessments/Contributions</v>
      </c>
      <c r="G258" s="173" t="str">
        <f>'Stmt of Net Position'!$C$3</f>
        <v>Statement of Net Position—All Funds</v>
      </c>
    </row>
    <row r="259" spans="2:7" x14ac:dyDescent="0.25">
      <c r="B259" s="172" t="s">
        <v>108</v>
      </c>
      <c r="C259" s="173">
        <f>Certification!$C$4</f>
        <v>0</v>
      </c>
      <c r="D259" s="173" t="s">
        <v>1180</v>
      </c>
      <c r="E259" s="174">
        <f>IFERROR(VLOOKUP(B259,'Stmt of Net Position'!$B$9:$H$106,6,0),0)</f>
        <v>0</v>
      </c>
      <c r="F259" s="174" t="str">
        <f>IFERROR(VLOOKUP(B259,'Stmt of Net Position'!$B$9:$H$106,2,0),0)</f>
        <v>Accrued Deductibles/Co-pays</v>
      </c>
      <c r="G259" s="173" t="str">
        <f>'Stmt of Net Position'!$C$3</f>
        <v>Statement of Net Position—All Funds</v>
      </c>
    </row>
    <row r="260" spans="2:7" x14ac:dyDescent="0.25">
      <c r="B260" s="172" t="s">
        <v>109</v>
      </c>
      <c r="C260" s="173">
        <f>Certification!$C$4</f>
        <v>0</v>
      </c>
      <c r="D260" s="173" t="s">
        <v>1180</v>
      </c>
      <c r="E260" s="174">
        <f>IFERROR(VLOOKUP(B260,'Stmt of Net Position'!$B$9:$H$106,6,0),0)</f>
        <v>0</v>
      </c>
      <c r="F260" s="174" t="str">
        <f>IFERROR(VLOOKUP(B260,'Stmt of Net Position'!$B$9:$H$106,2,0),0)</f>
        <v>Excess/Reinsurance Recoverable</v>
      </c>
      <c r="G260" s="173" t="str">
        <f>'Stmt of Net Position'!$C$3</f>
        <v>Statement of Net Position—All Funds</v>
      </c>
    </row>
    <row r="261" spans="2:7" x14ac:dyDescent="0.25">
      <c r="B261" s="172" t="s">
        <v>100</v>
      </c>
      <c r="C261" s="173">
        <f>Certification!$C$4</f>
        <v>0</v>
      </c>
      <c r="D261" s="173" t="s">
        <v>1180</v>
      </c>
      <c r="E261" s="174">
        <f>IFERROR(VLOOKUP(B261,'Stmt of Net Position'!$B$9:$H$106,6,0),0)</f>
        <v>0</v>
      </c>
      <c r="F261" s="174" t="str">
        <f>IFERROR(VLOOKUP(B261,'Stmt of Net Position'!$B$9:$H$106,2,0),0)</f>
        <v>Due from Other Governments</v>
      </c>
      <c r="G261" s="173" t="str">
        <f>'Stmt of Net Position'!$C$3</f>
        <v>Statement of Net Position—All Funds</v>
      </c>
    </row>
    <row r="262" spans="2:7" x14ac:dyDescent="0.25">
      <c r="B262" s="172" t="s">
        <v>110</v>
      </c>
      <c r="C262" s="173">
        <f>Certification!$C$4</f>
        <v>0</v>
      </c>
      <c r="D262" s="173" t="s">
        <v>1180</v>
      </c>
      <c r="E262" s="174">
        <f>IFERROR(VLOOKUP(B262,'Stmt of Net Position'!$B$9:$H$106,6,0),0)</f>
        <v>0</v>
      </c>
      <c r="F262" s="174" t="str">
        <f>IFERROR(VLOOKUP(B262,'Stmt of Net Position'!$B$9:$H$106,2,0),0)</f>
        <v>Inventory</v>
      </c>
      <c r="G262" s="173" t="str">
        <f>'Stmt of Net Position'!$C$3</f>
        <v>Statement of Net Position—All Funds</v>
      </c>
    </row>
    <row r="263" spans="2:7" x14ac:dyDescent="0.25">
      <c r="B263" s="172" t="s">
        <v>111</v>
      </c>
      <c r="C263" s="173">
        <f>Certification!$C$4</f>
        <v>0</v>
      </c>
      <c r="D263" s="173" t="s">
        <v>1180</v>
      </c>
      <c r="E263" s="174">
        <f>IFERROR(VLOOKUP(B263,'Stmt of Net Position'!$B$9:$H$106,6,0),0)</f>
        <v>0</v>
      </c>
      <c r="F263" s="174" t="str">
        <f>IFERROR(VLOOKUP(B263,'Stmt of Net Position'!$B$9:$H$106,2,0),0)</f>
        <v>Prepaids</v>
      </c>
      <c r="G263" s="173" t="str">
        <f>'Stmt of Net Position'!$C$3</f>
        <v>Statement of Net Position—All Funds</v>
      </c>
    </row>
    <row r="264" spans="2:7" x14ac:dyDescent="0.25">
      <c r="B264" s="172" t="s">
        <v>112</v>
      </c>
      <c r="C264" s="173">
        <f>Certification!$C$4</f>
        <v>0</v>
      </c>
      <c r="D264" s="173" t="s">
        <v>1180</v>
      </c>
      <c r="E264" s="174">
        <f>IFERROR(VLOOKUP(B264,'Stmt of Net Position'!$B$9:$H$106,6,0),0)</f>
        <v>0</v>
      </c>
      <c r="F264" s="174" t="str">
        <f>IFERROR(VLOOKUP(B264,'Stmt of Net Position'!$B$9:$H$106,2,0),0)</f>
        <v>Restricted Assets</v>
      </c>
      <c r="G264" s="173" t="str">
        <f>'Stmt of Net Position'!$C$3</f>
        <v>Statement of Net Position—All Funds</v>
      </c>
    </row>
    <row r="265" spans="2:7" x14ac:dyDescent="0.25">
      <c r="B265" s="172" t="s">
        <v>113</v>
      </c>
      <c r="C265" s="173">
        <f>Certification!$C$4</f>
        <v>0</v>
      </c>
      <c r="D265" s="173" t="s">
        <v>1180</v>
      </c>
      <c r="E265" s="174">
        <f>IFERROR(VLOOKUP(B265,'Stmt of Net Position'!$B$9:$H$106,6,0),0)</f>
        <v>0</v>
      </c>
      <c r="F265" s="174" t="str">
        <f>IFERROR(VLOOKUP(B265,'Stmt of Net Position'!$B$9:$H$106,2,0),0)</f>
        <v>Other Assets</v>
      </c>
      <c r="G265" s="173" t="str">
        <f>'Stmt of Net Position'!$C$3</f>
        <v>Statement of Net Position—All Funds</v>
      </c>
    </row>
    <row r="266" spans="2:7" x14ac:dyDescent="0.25">
      <c r="B266" s="172" t="s">
        <v>153</v>
      </c>
      <c r="C266" s="173">
        <f>Certification!$C$4</f>
        <v>0</v>
      </c>
      <c r="D266" s="173" t="s">
        <v>1180</v>
      </c>
      <c r="E266" s="174">
        <f>IFERROR(VLOOKUP(B266,'Stmt of Net Position'!$B$9:$H$106,6,0),0)</f>
        <v>0</v>
      </c>
      <c r="F266" s="174" t="str">
        <f>IFERROR(VLOOKUP(B266,'Stmt of Net Position'!$B$9:$H$106,2,0),0)</f>
        <v xml:space="preserve">TOTAL CURRENT ASSETS </v>
      </c>
      <c r="G266" s="173" t="str">
        <f>'Stmt of Net Position'!$C$3</f>
        <v>Statement of Net Position—All Funds</v>
      </c>
    </row>
    <row r="267" spans="2:7" x14ac:dyDescent="0.25">
      <c r="B267" s="172" t="s">
        <v>128</v>
      </c>
      <c r="C267" s="173">
        <f>Certification!$C$4</f>
        <v>0</v>
      </c>
      <c r="D267" s="173" t="s">
        <v>1180</v>
      </c>
      <c r="E267" s="174">
        <f>IFERROR(VLOOKUP(B267,'Stmt of Net Position'!$B$9:$H$106,6,0),0)</f>
        <v>0</v>
      </c>
      <c r="F267" s="174" t="str">
        <f>IFERROR(VLOOKUP(B267,'Stmt of Net Position'!$B$9:$H$106,2,0),0)</f>
        <v>Investments_</v>
      </c>
      <c r="G267" s="173" t="str">
        <f>'Stmt of Net Position'!$C$3</f>
        <v>Statement of Net Position—All Funds</v>
      </c>
    </row>
    <row r="268" spans="2:7" x14ac:dyDescent="0.25">
      <c r="B268" s="172" t="s">
        <v>114</v>
      </c>
      <c r="C268" s="173">
        <f>Certification!$C$4</f>
        <v>0</v>
      </c>
      <c r="D268" s="173" t="s">
        <v>1180</v>
      </c>
      <c r="E268" s="174">
        <f>IFERROR(VLOOKUP(B268,'Stmt of Net Position'!$B$9:$H$106,6,0),0)</f>
        <v>0</v>
      </c>
      <c r="F268" s="174" t="str">
        <f>IFERROR(VLOOKUP(B268,'Stmt of Net Position'!$B$9:$H$106,2,0),0)</f>
        <v>Land</v>
      </c>
      <c r="G268" s="173" t="str">
        <f>'Stmt of Net Position'!$C$3</f>
        <v>Statement of Net Position—All Funds</v>
      </c>
    </row>
    <row r="269" spans="2:7" x14ac:dyDescent="0.25">
      <c r="B269" s="172" t="s">
        <v>115</v>
      </c>
      <c r="C269" s="173">
        <f>Certification!$C$4</f>
        <v>0</v>
      </c>
      <c r="D269" s="173" t="s">
        <v>1180</v>
      </c>
      <c r="E269" s="174">
        <f>IFERROR(VLOOKUP(B269,'Stmt of Net Position'!$B$9:$H$106,6,0),0)</f>
        <v>0</v>
      </c>
      <c r="F269" s="174" t="str">
        <f>IFERROR(VLOOKUP(B269,'Stmt of Net Position'!$B$9:$H$106,2,0),0)</f>
        <v>Construction in Progress</v>
      </c>
      <c r="G269" s="173" t="str">
        <f>'Stmt of Net Position'!$C$3</f>
        <v>Statement of Net Position—All Funds</v>
      </c>
    </row>
    <row r="270" spans="2:7" x14ac:dyDescent="0.25">
      <c r="B270" s="172" t="s">
        <v>116</v>
      </c>
      <c r="C270" s="173">
        <f>Certification!$C$4</f>
        <v>0</v>
      </c>
      <c r="D270" s="173" t="s">
        <v>1180</v>
      </c>
      <c r="E270" s="174">
        <f>IFERROR(VLOOKUP(B270,'Stmt of Net Position'!$B$9:$H$106,6,0),0)</f>
        <v>0</v>
      </c>
      <c r="F270" s="174" t="str">
        <f>IFERROR(VLOOKUP(B270,'Stmt of Net Position'!$B$9:$H$106,2,0),0)</f>
        <v>Land Improvements</v>
      </c>
      <c r="G270" s="173" t="str">
        <f>'Stmt of Net Position'!$C$3</f>
        <v>Statement of Net Position—All Funds</v>
      </c>
    </row>
    <row r="271" spans="2:7" x14ac:dyDescent="0.25">
      <c r="B271" s="172" t="s">
        <v>117</v>
      </c>
      <c r="C271" s="173">
        <f>Certification!$C$4</f>
        <v>0</v>
      </c>
      <c r="D271" s="173" t="s">
        <v>1180</v>
      </c>
      <c r="E271" s="174">
        <f>IFERROR(VLOOKUP(B271,'Stmt of Net Position'!$B$9:$H$106,6,0),0)</f>
        <v>0</v>
      </c>
      <c r="F271" s="174" t="str">
        <f>IFERROR(VLOOKUP(B271,'Stmt of Net Position'!$B$9:$H$106,2,0),0)</f>
        <v>Building</v>
      </c>
      <c r="G271" s="173" t="str">
        <f>'Stmt of Net Position'!$C$3</f>
        <v>Statement of Net Position—All Funds</v>
      </c>
    </row>
    <row r="272" spans="2:7" x14ac:dyDescent="0.25">
      <c r="B272" s="172" t="s">
        <v>118</v>
      </c>
      <c r="C272" s="173">
        <f>Certification!$C$4</f>
        <v>0</v>
      </c>
      <c r="D272" s="173" t="s">
        <v>1180</v>
      </c>
      <c r="E272" s="174">
        <f>IFERROR(VLOOKUP(B272,'Stmt of Net Position'!$B$9:$H$106,6,0),0)</f>
        <v>0</v>
      </c>
      <c r="F272" s="174" t="str">
        <f>IFERROR(VLOOKUP(B272,'Stmt of Net Position'!$B$9:$H$106,2,0),0)</f>
        <v>Equipment</v>
      </c>
      <c r="G272" s="173" t="str">
        <f>'Stmt of Net Position'!$C$3</f>
        <v>Statement of Net Position—All Funds</v>
      </c>
    </row>
    <row r="273" spans="2:7" x14ac:dyDescent="0.25">
      <c r="B273" s="172" t="s">
        <v>119</v>
      </c>
      <c r="C273" s="173">
        <f>Certification!$C$4</f>
        <v>0</v>
      </c>
      <c r="D273" s="173" t="s">
        <v>1180</v>
      </c>
      <c r="E273" s="174">
        <f>IFERROR(VLOOKUP(B273,'Stmt of Net Position'!$B$9:$H$106,6,0),0)</f>
        <v>0</v>
      </c>
      <c r="F273" s="174" t="str">
        <f>IFERROR(VLOOKUP(B273,'Stmt of Net Position'!$B$9:$H$106,2,0),0)</f>
        <v>Leased Assets and L/H Improvements</v>
      </c>
      <c r="G273" s="173" t="str">
        <f>'Stmt of Net Position'!$C$3</f>
        <v>Statement of Net Position—All Funds</v>
      </c>
    </row>
    <row r="274" spans="2:7" x14ac:dyDescent="0.25">
      <c r="B274" s="172" t="s">
        <v>120</v>
      </c>
      <c r="C274" s="173">
        <f>Certification!$C$4</f>
        <v>0</v>
      </c>
      <c r="D274" s="173" t="s">
        <v>1180</v>
      </c>
      <c r="E274" s="174">
        <f>IFERROR(VLOOKUP(B274,'Stmt of Net Position'!$B$9:$H$106,6,0),0)</f>
        <v>0</v>
      </c>
      <c r="F274" s="174" t="str">
        <f>IFERROR(VLOOKUP(B274,'Stmt of Net Position'!$B$9:$H$106,2,0),0)</f>
        <v>Less: Accumulated Depreciation</v>
      </c>
      <c r="G274" s="173" t="str">
        <f>'Stmt of Net Position'!$C$3</f>
        <v>Statement of Net Position—All Funds</v>
      </c>
    </row>
    <row r="275" spans="2:7" x14ac:dyDescent="0.25">
      <c r="B275" s="172" t="s">
        <v>121</v>
      </c>
      <c r="C275" s="173">
        <f>Certification!$C$4</f>
        <v>0</v>
      </c>
      <c r="D275" s="173" t="s">
        <v>1180</v>
      </c>
      <c r="E275" s="174">
        <f>IFERROR(VLOOKUP(B275,'Stmt of Net Position'!$B$9:$H$106,6,0),0)</f>
        <v>0</v>
      </c>
      <c r="F275" s="174" t="str">
        <f>IFERROR(VLOOKUP(B275,'Stmt of Net Position'!$B$9:$H$106,2,0),0)</f>
        <v>NET CAPITAL ASSETS</v>
      </c>
      <c r="G275" s="173" t="str">
        <f>'Stmt of Net Position'!$C$3</f>
        <v>Statement of Net Position—All Funds</v>
      </c>
    </row>
    <row r="276" spans="2:7" x14ac:dyDescent="0.25">
      <c r="B276" s="172" t="s">
        <v>129</v>
      </c>
      <c r="C276" s="173">
        <f>Certification!$C$4</f>
        <v>0</v>
      </c>
      <c r="D276" s="173" t="s">
        <v>1180</v>
      </c>
      <c r="E276" s="174">
        <f>IFERROR(VLOOKUP(B276,'Stmt of Net Position'!$B$9:$H$106,6,0),0)</f>
        <v>0</v>
      </c>
      <c r="F276" s="174" t="str">
        <f>IFERROR(VLOOKUP(B276,'Stmt of Net Position'!$B$9:$H$106,2,0),0)</f>
        <v>Net Cash/Investments Held for Compensated Absences</v>
      </c>
      <c r="G276" s="173" t="str">
        <f>'Stmt of Net Position'!$C$3</f>
        <v>Statement of Net Position—All Funds</v>
      </c>
    </row>
    <row r="277" spans="2:7" x14ac:dyDescent="0.25">
      <c r="B277" s="172" t="s">
        <v>122</v>
      </c>
      <c r="C277" s="173">
        <f>Certification!$C$4</f>
        <v>0</v>
      </c>
      <c r="D277" s="173" t="s">
        <v>1180</v>
      </c>
      <c r="E277" s="174">
        <f>IFERROR(VLOOKUP(B277,'Stmt of Net Position'!$B$9:$H$106,6,0),0)</f>
        <v>0</v>
      </c>
      <c r="F277" s="174" t="str">
        <f>IFERROR(VLOOKUP(B277,'Stmt of Net Position'!$B$9:$H$106,2,0),0)</f>
        <v>Net Cash/Investments Held for Unemployment</v>
      </c>
      <c r="G277" s="173" t="str">
        <f>'Stmt of Net Position'!$C$3</f>
        <v>Statement of Net Position—All Funds</v>
      </c>
    </row>
    <row r="278" spans="2:7" x14ac:dyDescent="0.25">
      <c r="B278" s="172" t="s">
        <v>123</v>
      </c>
      <c r="C278" s="173">
        <f>Certification!$C$4</f>
        <v>0</v>
      </c>
      <c r="D278" s="173" t="s">
        <v>1180</v>
      </c>
      <c r="E278" s="174">
        <f>IFERROR(VLOOKUP(B278,'Stmt of Net Position'!$B$9:$H$106,6,0),0)</f>
        <v>0</v>
      </c>
      <c r="F278" s="174" t="str">
        <f>IFERROR(VLOOKUP(B278,'Stmt of Net Position'!$B$9:$H$106,2,0),0)</f>
        <v>Investment in Joint Venture</v>
      </c>
      <c r="G278" s="173" t="str">
        <f>'Stmt of Net Position'!$C$3</f>
        <v>Statement of Net Position—All Funds</v>
      </c>
    </row>
    <row r="279" spans="2:7" x14ac:dyDescent="0.25">
      <c r="B279" s="172" t="s">
        <v>124</v>
      </c>
      <c r="C279" s="173">
        <f>Certification!$C$4</f>
        <v>0</v>
      </c>
      <c r="D279" s="173" t="s">
        <v>1180</v>
      </c>
      <c r="E279" s="174">
        <f>IFERROR(VLOOKUP(B279,'Stmt of Net Position'!$B$9:$H$106,6,0),0)</f>
        <v>0</v>
      </c>
      <c r="F279" s="174" t="str">
        <f>IFERROR(VLOOKUP(B279,'Stmt of Net Position'!$B$9:$H$106,2,0),0)</f>
        <v>Contracts Receivable</v>
      </c>
      <c r="G279" s="173" t="str">
        <f>'Stmt of Net Position'!$C$3</f>
        <v>Statement of Net Position—All Funds</v>
      </c>
    </row>
    <row r="280" spans="2:7" x14ac:dyDescent="0.25">
      <c r="B280" s="172" t="s">
        <v>125</v>
      </c>
      <c r="C280" s="173">
        <f>Certification!$C$4</f>
        <v>0</v>
      </c>
      <c r="D280" s="173" t="s">
        <v>1180</v>
      </c>
      <c r="E280" s="174">
        <f>IFERROR(VLOOKUP(B280,'Stmt of Net Position'!$B$9:$H$106,6,0),0)</f>
        <v>0</v>
      </c>
      <c r="F280" s="174" t="str">
        <f>IFERROR(VLOOKUP(B280,'Stmt of Net Position'!$B$9:$H$106,2,0),0)</f>
        <v>Net Pension Asset</v>
      </c>
      <c r="G280" s="173" t="str">
        <f>'Stmt of Net Position'!$C$3</f>
        <v>Statement of Net Position—All Funds</v>
      </c>
    </row>
    <row r="281" spans="2:7" x14ac:dyDescent="0.25">
      <c r="B281" s="172" t="s">
        <v>126</v>
      </c>
      <c r="C281" s="173">
        <f>Certification!$C$4</f>
        <v>0</v>
      </c>
      <c r="D281" s="173" t="s">
        <v>1180</v>
      </c>
      <c r="E281" s="174">
        <f>IFERROR(VLOOKUP(B281,'Stmt of Net Position'!$B$9:$H$106,6,0),0)</f>
        <v>0</v>
      </c>
      <c r="F281" s="174" t="str">
        <f>IFERROR(VLOOKUP(B281,'Stmt of Net Position'!$B$9:$H$106,2,0),0)</f>
        <v>Other Assets_</v>
      </c>
      <c r="G281" s="173" t="str">
        <f>'Stmt of Net Position'!$C$3</f>
        <v>Statement of Net Position—All Funds</v>
      </c>
    </row>
    <row r="282" spans="2:7" x14ac:dyDescent="0.25">
      <c r="B282" s="172" t="s">
        <v>127</v>
      </c>
      <c r="C282" s="173">
        <f>Certification!$C$4</f>
        <v>0</v>
      </c>
      <c r="D282" s="173" t="s">
        <v>1180</v>
      </c>
      <c r="E282" s="174">
        <f>IFERROR(VLOOKUP(B282,'Stmt of Net Position'!$B$9:$H$106,6,0),0)</f>
        <v>0</v>
      </c>
      <c r="F282" s="174" t="str">
        <f>IFERROR(VLOOKUP(B282,'Stmt of Net Position'!$B$9:$H$106,2,0),0)</f>
        <v xml:space="preserve">TOTAL NONCURRENT ASSETS </v>
      </c>
      <c r="G282" s="173" t="str">
        <f>'Stmt of Net Position'!$C$3</f>
        <v>Statement of Net Position—All Funds</v>
      </c>
    </row>
    <row r="283" spans="2:7" x14ac:dyDescent="0.25">
      <c r="B283" s="172" t="s">
        <v>155</v>
      </c>
      <c r="C283" s="173">
        <f>Certification!$C$4</f>
        <v>0</v>
      </c>
      <c r="D283" s="173" t="s">
        <v>1180</v>
      </c>
      <c r="E283" s="174">
        <f>IFERROR(VLOOKUP(B283,'Stmt of Net Position'!$B$9:$H$106,6,0),0)</f>
        <v>0</v>
      </c>
      <c r="F283" s="174" t="str">
        <f>IFERROR(VLOOKUP(B283,'Stmt of Net Position'!$B$9:$H$106,2,0),0)</f>
        <v>TOTAL ASSETS</v>
      </c>
      <c r="G283" s="173" t="str">
        <f>'Stmt of Net Position'!$C$3</f>
        <v>Statement of Net Position—All Funds</v>
      </c>
    </row>
    <row r="284" spans="2:7" x14ac:dyDescent="0.25">
      <c r="B284" s="172" t="s">
        <v>99</v>
      </c>
      <c r="C284" s="173">
        <f>Certification!$C$4</f>
        <v>0</v>
      </c>
      <c r="D284" s="173" t="s">
        <v>1180</v>
      </c>
      <c r="E284" s="174">
        <f>IFERROR(VLOOKUP(B284,'Stmt of Net Position'!$B$9:$H$106,6,0),0)</f>
        <v>0</v>
      </c>
      <c r="F284" s="174" t="str">
        <f>IFERROR(VLOOKUP(B284,'Stmt of Net Position'!$B$9:$H$106,2,0),0)</f>
        <v>Deferred Loss on Refunding</v>
      </c>
      <c r="G284" s="173" t="str">
        <f>'Stmt of Net Position'!$C$3</f>
        <v>Statement of Net Position—All Funds</v>
      </c>
    </row>
    <row r="285" spans="2:7" x14ac:dyDescent="0.25">
      <c r="B285" s="172" t="s">
        <v>156</v>
      </c>
      <c r="C285" s="173">
        <f>Certification!$C$4</f>
        <v>0</v>
      </c>
      <c r="D285" s="173" t="s">
        <v>1180</v>
      </c>
      <c r="E285" s="174">
        <f>IFERROR(VLOOKUP(B285,'Stmt of Net Position'!$B$9:$H$106,6,0),0)</f>
        <v>0</v>
      </c>
      <c r="F285" s="174" t="str">
        <f>IFERROR(VLOOKUP(B285,'Stmt of Net Position'!$B$9:$H$106,2,0),0)</f>
        <v>Deferred OutFlows Related to Pensions</v>
      </c>
      <c r="G285" s="173" t="str">
        <f>'Stmt of Net Position'!$C$3</f>
        <v>Statement of Net Position—All Funds</v>
      </c>
    </row>
    <row r="286" spans="2:7" x14ac:dyDescent="0.25">
      <c r="B286" s="172" t="s">
        <v>157</v>
      </c>
      <c r="C286" s="173">
        <f>Certification!$C$4</f>
        <v>0</v>
      </c>
      <c r="D286" s="173" t="s">
        <v>1180</v>
      </c>
      <c r="E286" s="174">
        <f>IFERROR(VLOOKUP(B286,'Stmt of Net Position'!$B$9:$H$106,6,0),0)</f>
        <v>0</v>
      </c>
      <c r="F286" s="174" t="str">
        <f>IFERROR(VLOOKUP(B286,'Stmt of Net Position'!$B$9:$H$106,2,0),0)</f>
        <v>Deferred OutFlows Related to OPEB</v>
      </c>
      <c r="G286" s="173" t="str">
        <f>'Stmt of Net Position'!$C$3</f>
        <v>Statement of Net Position—All Funds</v>
      </c>
    </row>
    <row r="287" spans="2:7" x14ac:dyDescent="0.25">
      <c r="B287" s="172" t="s">
        <v>158</v>
      </c>
      <c r="C287" s="173">
        <f>Certification!$C$4</f>
        <v>0</v>
      </c>
      <c r="D287" s="173" t="s">
        <v>1180</v>
      </c>
      <c r="E287" s="174">
        <f>IFERROR(VLOOKUP(B287,'Stmt of Net Position'!$B$9:$H$106,6,0),0)</f>
        <v>0</v>
      </c>
      <c r="F287" s="174" t="str">
        <f>IFERROR(VLOOKUP(B287,'Stmt of Net Position'!$B$9:$H$106,2,0),0)</f>
        <v>TOTAL DEFERRED OUTFLOWS OF RESOURCES</v>
      </c>
      <c r="G287" s="173" t="str">
        <f>'Stmt of Net Position'!$C$3</f>
        <v>Statement of Net Position—All Funds</v>
      </c>
    </row>
    <row r="288" spans="2:7" x14ac:dyDescent="0.25">
      <c r="B288" s="172" t="s">
        <v>159</v>
      </c>
      <c r="C288" s="173">
        <f>Certification!$C$4</f>
        <v>0</v>
      </c>
      <c r="D288" s="173" t="s">
        <v>1180</v>
      </c>
      <c r="E288" s="174">
        <f>IFERROR(VLOOKUP(B288,'Stmt of Net Position'!$B$9:$H$106,6,0),0)</f>
        <v>0</v>
      </c>
      <c r="F288" s="174" t="str">
        <f>IFERROR(VLOOKUP(B288,'Stmt of Net Position'!$B$9:$H$106,2,0),0)</f>
        <v>Accounts Payable</v>
      </c>
      <c r="G288" s="173" t="str">
        <f>'Stmt of Net Position'!$C$3</f>
        <v>Statement of Net Position—All Funds</v>
      </c>
    </row>
    <row r="289" spans="2:7" x14ac:dyDescent="0.25">
      <c r="B289" s="172" t="s">
        <v>160</v>
      </c>
      <c r="C289" s="173">
        <f>Certification!$C$4</f>
        <v>0</v>
      </c>
      <c r="D289" s="173" t="s">
        <v>1180</v>
      </c>
      <c r="E289" s="174">
        <f>IFERROR(VLOOKUP(B289,'Stmt of Net Position'!$B$9:$H$106,6,0),0)</f>
        <v>0</v>
      </c>
      <c r="F289" s="174" t="str">
        <f>IFERROR(VLOOKUP(B289,'Stmt of Net Position'!$B$9:$H$106,2,0),0)</f>
        <v>Amount Due to Pool Participants</v>
      </c>
      <c r="G289" s="173" t="str">
        <f>'Stmt of Net Position'!$C$3</f>
        <v>Statement of Net Position—All Funds</v>
      </c>
    </row>
    <row r="290" spans="2:7" x14ac:dyDescent="0.25">
      <c r="B290" s="172" t="s">
        <v>161</v>
      </c>
      <c r="C290" s="173">
        <f>Certification!$C$4</f>
        <v>0</v>
      </c>
      <c r="D290" s="173" t="s">
        <v>1180</v>
      </c>
      <c r="E290" s="174">
        <f>IFERROR(VLOOKUP(B290,'Stmt of Net Position'!$B$9:$H$106,6,0),0)</f>
        <v>0</v>
      </c>
      <c r="F290" s="174" t="str">
        <f>IFERROR(VLOOKUP(B290,'Stmt of Net Position'!$B$9:$H$106,2,0),0)</f>
        <v>Notes Payable</v>
      </c>
      <c r="G290" s="173" t="str">
        <f>'Stmt of Net Position'!$C$3</f>
        <v>Statement of Net Position—All Funds</v>
      </c>
    </row>
    <row r="291" spans="2:7" x14ac:dyDescent="0.25">
      <c r="B291" s="172" t="s">
        <v>130</v>
      </c>
      <c r="C291" s="173">
        <f>Certification!$C$4</f>
        <v>0</v>
      </c>
      <c r="D291" s="173" t="s">
        <v>1180</v>
      </c>
      <c r="E291" s="174">
        <f>IFERROR(VLOOKUP(B291,'Stmt of Net Position'!$B$9:$H$106,6,0),0)</f>
        <v>0</v>
      </c>
      <c r="F291" s="174" t="str">
        <f>IFERROR(VLOOKUP(B291,'Stmt of Net Position'!$B$9:$H$106,2,0),0)</f>
        <v>Accrued Interest Payable</v>
      </c>
      <c r="G291" s="173" t="str">
        <f>'Stmt of Net Position'!$C$3</f>
        <v>Statement of Net Position—All Funds</v>
      </c>
    </row>
    <row r="292" spans="2:7" x14ac:dyDescent="0.25">
      <c r="B292" s="172" t="s">
        <v>131</v>
      </c>
      <c r="C292" s="173">
        <f>Certification!$C$4</f>
        <v>0</v>
      </c>
      <c r="D292" s="173" t="s">
        <v>1180</v>
      </c>
      <c r="E292" s="174">
        <f>IFERROR(VLOOKUP(B292,'Stmt of Net Position'!$B$9:$H$106,6,0),0)</f>
        <v>0</v>
      </c>
      <c r="F292" s="174" t="str">
        <f>IFERROR(VLOOKUP(B292,'Stmt of Net Position'!$B$9:$H$106,2,0),0)</f>
        <v>Accrued Salaries</v>
      </c>
      <c r="G292" s="173" t="str">
        <f>'Stmt of Net Position'!$C$3</f>
        <v>Statement of Net Position—All Funds</v>
      </c>
    </row>
    <row r="293" spans="2:7" x14ac:dyDescent="0.25">
      <c r="B293" s="172" t="s">
        <v>132</v>
      </c>
      <c r="C293" s="173">
        <f>Certification!$C$4</f>
        <v>0</v>
      </c>
      <c r="D293" s="173" t="s">
        <v>1180</v>
      </c>
      <c r="E293" s="174">
        <f>IFERROR(VLOOKUP(B293,'Stmt of Net Position'!$B$9:$H$106,6,0),0)</f>
        <v>0</v>
      </c>
      <c r="F293" s="174" t="str">
        <f>IFERROR(VLOOKUP(B293,'Stmt of Net Position'!$B$9:$H$106,2,0),0)</f>
        <v>Payroll Deductions &amp; Taxes Payable</v>
      </c>
      <c r="G293" s="173" t="str">
        <f>'Stmt of Net Position'!$C$3</f>
        <v>Statement of Net Position—All Funds</v>
      </c>
    </row>
    <row r="294" spans="2:7" x14ac:dyDescent="0.25">
      <c r="B294" s="172" t="s">
        <v>162</v>
      </c>
      <c r="C294" s="173">
        <f>Certification!$C$4</f>
        <v>0</v>
      </c>
      <c r="D294" s="173" t="s">
        <v>1180</v>
      </c>
      <c r="E294" s="174">
        <f>IFERROR(VLOOKUP(B294,'Stmt of Net Position'!$B$9:$H$106,6,0),0)</f>
        <v>0</v>
      </c>
      <c r="F294" s="174" t="str">
        <f>IFERROR(VLOOKUP(B294,'Stmt of Net Position'!$B$9:$H$106,2,0),0)</f>
        <v>Public Employees' Retirement System</v>
      </c>
      <c r="G294" s="173" t="str">
        <f>'Stmt of Net Position'!$C$3</f>
        <v>Statement of Net Position—All Funds</v>
      </c>
    </row>
    <row r="295" spans="2:7" x14ac:dyDescent="0.25">
      <c r="B295" s="172" t="s">
        <v>163</v>
      </c>
      <c r="C295" s="173">
        <f>Certification!$C$4</f>
        <v>0</v>
      </c>
      <c r="D295" s="173" t="s">
        <v>1180</v>
      </c>
      <c r="E295" s="174">
        <f>IFERROR(VLOOKUP(B295,'Stmt of Net Position'!$B$9:$H$106,6,0),0)</f>
        <v>0</v>
      </c>
      <c r="F295" s="174" t="str">
        <f>IFERROR(VLOOKUP(B295,'Stmt of Net Position'!$B$9:$H$106,2,0),0)</f>
        <v>Deferred Compensation</v>
      </c>
      <c r="G295" s="173" t="str">
        <f>'Stmt of Net Position'!$C$3</f>
        <v>Statement of Net Position—All Funds</v>
      </c>
    </row>
    <row r="296" spans="2:7" x14ac:dyDescent="0.25">
      <c r="B296" s="172" t="s">
        <v>164</v>
      </c>
      <c r="C296" s="173">
        <f>Certification!$C$4</f>
        <v>0</v>
      </c>
      <c r="D296" s="173" t="s">
        <v>1180</v>
      </c>
      <c r="E296" s="174">
        <f>IFERROR(VLOOKUP(B296,'Stmt of Net Position'!$B$9:$H$106,6,0),0)</f>
        <v>0</v>
      </c>
      <c r="F296" s="174" t="str">
        <f>IFERROR(VLOOKUP(B296,'Stmt of Net Position'!$B$9:$H$106,2,0),0)</f>
        <v>Compensated Absences</v>
      </c>
      <c r="G296" s="173" t="str">
        <f>'Stmt of Net Position'!$C$3</f>
        <v>Statement of Net Position—All Funds</v>
      </c>
    </row>
    <row r="297" spans="2:7" x14ac:dyDescent="0.25">
      <c r="B297" s="172" t="s">
        <v>165</v>
      </c>
      <c r="C297" s="173">
        <f>Certification!$C$4</f>
        <v>0</v>
      </c>
      <c r="D297" s="173" t="s">
        <v>1180</v>
      </c>
      <c r="E297" s="174">
        <f>IFERROR(VLOOKUP(B297,'Stmt of Net Position'!$B$9:$H$106,6,0),0)</f>
        <v>0</v>
      </c>
      <c r="F297" s="174" t="str">
        <f>IFERROR(VLOOKUP(B297,'Stmt of Net Position'!$B$9:$H$106,2,0),0)</f>
        <v>Interfund Payable</v>
      </c>
      <c r="G297" s="173" t="str">
        <f>'Stmt of Net Position'!$C$3</f>
        <v>Statement of Net Position—All Funds</v>
      </c>
    </row>
    <row r="298" spans="2:7" x14ac:dyDescent="0.25">
      <c r="B298" s="172" t="s">
        <v>166</v>
      </c>
      <c r="C298" s="173">
        <f>Certification!$C$4</f>
        <v>0</v>
      </c>
      <c r="D298" s="173" t="s">
        <v>1180</v>
      </c>
      <c r="E298" s="174">
        <f>IFERROR(VLOOKUP(B298,'Stmt of Net Position'!$B$9:$H$106,6,0),0)</f>
        <v>0</v>
      </c>
      <c r="F298" s="174" t="str">
        <f>IFERROR(VLOOKUP(B298,'Stmt of Net Position'!$B$9:$H$106,2,0),0)</f>
        <v>Total OPEB Liability</v>
      </c>
      <c r="G298" s="173" t="str">
        <f>'Stmt of Net Position'!$C$3</f>
        <v>Statement of Net Position—All Funds</v>
      </c>
    </row>
    <row r="299" spans="2:7" x14ac:dyDescent="0.25">
      <c r="B299" s="172" t="s">
        <v>167</v>
      </c>
      <c r="C299" s="173">
        <f>Certification!$C$4</f>
        <v>0</v>
      </c>
      <c r="D299" s="173" t="s">
        <v>1180</v>
      </c>
      <c r="E299" s="174">
        <f>IFERROR(VLOOKUP(B299,'Stmt of Net Position'!$B$9:$H$106,6,0),0)</f>
        <v>0</v>
      </c>
      <c r="F299" s="174" t="str">
        <f>IFERROR(VLOOKUP(B299,'Stmt of Net Position'!$B$9:$H$106,2,0),0)</f>
        <v>Bonds Payable</v>
      </c>
      <c r="G299" s="173" t="str">
        <f>'Stmt of Net Position'!$C$3</f>
        <v>Statement of Net Position—All Funds</v>
      </c>
    </row>
    <row r="300" spans="2:7" x14ac:dyDescent="0.25">
      <c r="B300" s="172" t="s">
        <v>168</v>
      </c>
      <c r="C300" s="173">
        <f>Certification!$C$4</f>
        <v>0</v>
      </c>
      <c r="D300" s="173" t="s">
        <v>1180</v>
      </c>
      <c r="E300" s="174">
        <f>IFERROR(VLOOKUP(B300,'Stmt of Net Position'!$B$9:$H$106,6,0),0)</f>
        <v>0</v>
      </c>
      <c r="F300" s="174" t="str">
        <f>IFERROR(VLOOKUP(B300,'Stmt of Net Position'!$B$9:$H$106,2,0),0)</f>
        <v>Leases Payable</v>
      </c>
      <c r="G300" s="173" t="str">
        <f>'Stmt of Net Position'!$C$3</f>
        <v>Statement of Net Position—All Funds</v>
      </c>
    </row>
    <row r="301" spans="2:7" x14ac:dyDescent="0.25">
      <c r="B301" s="172" t="s">
        <v>133</v>
      </c>
      <c r="C301" s="173">
        <f>Certification!$C$4</f>
        <v>0</v>
      </c>
      <c r="D301" s="173" t="s">
        <v>1180</v>
      </c>
      <c r="E301" s="174">
        <f>IFERROR(VLOOKUP(B301,'Stmt of Net Position'!$B$9:$H$106,6,0),0)</f>
        <v>0</v>
      </c>
      <c r="F301" s="174" t="str">
        <f>IFERROR(VLOOKUP(B301,'Stmt of Net Position'!$B$9:$H$106,2,0),0)</f>
        <v>Claim Reserves</v>
      </c>
      <c r="G301" s="173" t="str">
        <f>'Stmt of Net Position'!$C$3</f>
        <v>Statement of Net Position—All Funds</v>
      </c>
    </row>
    <row r="302" spans="2:7" x14ac:dyDescent="0.25">
      <c r="B302" s="172" t="s">
        <v>134</v>
      </c>
      <c r="C302" s="173">
        <f>Certification!$C$4</f>
        <v>0</v>
      </c>
      <c r="D302" s="173" t="s">
        <v>1180</v>
      </c>
      <c r="E302" s="174">
        <f>IFERROR(VLOOKUP(B302,'Stmt of Net Position'!$B$9:$H$106,6,0),0)</f>
        <v>0</v>
      </c>
      <c r="F302" s="174" t="str">
        <f>IFERROR(VLOOKUP(B302,'Stmt of Net Position'!$B$9:$H$106,2,0),0)</f>
        <v>IBNR</v>
      </c>
      <c r="G302" s="173" t="str">
        <f>'Stmt of Net Position'!$C$3</f>
        <v>Statement of Net Position—All Funds</v>
      </c>
    </row>
    <row r="303" spans="2:7" x14ac:dyDescent="0.25">
      <c r="B303" s="172" t="s">
        <v>135</v>
      </c>
      <c r="C303" s="173">
        <f>Certification!$C$4</f>
        <v>0</v>
      </c>
      <c r="D303" s="173" t="s">
        <v>1180</v>
      </c>
      <c r="E303" s="174">
        <f>IFERROR(VLOOKUP(B303,'Stmt of Net Position'!$B$9:$H$106,6,0),0)</f>
        <v>0</v>
      </c>
      <c r="F303" s="174" t="str">
        <f>IFERROR(VLOOKUP(B303,'Stmt of Net Position'!$B$9:$H$106,2,0),0)</f>
        <v>Open Claims</v>
      </c>
      <c r="G303" s="173" t="str">
        <f>'Stmt of Net Position'!$C$3</f>
        <v>Statement of Net Position—All Funds</v>
      </c>
    </row>
    <row r="304" spans="2:7" x14ac:dyDescent="0.25">
      <c r="B304" s="172" t="s">
        <v>136</v>
      </c>
      <c r="C304" s="173">
        <f>Certification!$C$4</f>
        <v>0</v>
      </c>
      <c r="D304" s="173" t="s">
        <v>1180</v>
      </c>
      <c r="E304" s="174">
        <f>IFERROR(VLOOKUP(B304,'Stmt of Net Position'!$B$9:$H$106,6,0),0)</f>
        <v>0</v>
      </c>
      <c r="F304" s="174" t="str">
        <f>IFERROR(VLOOKUP(B304,'Stmt of Net Position'!$B$9:$H$106,2,0),0)</f>
        <v>Unallocated Loss Adjustment Expenses</v>
      </c>
      <c r="G304" s="173" t="str">
        <f>'Stmt of Net Position'!$C$3</f>
        <v>Statement of Net Position—All Funds</v>
      </c>
    </row>
    <row r="305" spans="2:7" x14ac:dyDescent="0.25">
      <c r="B305" s="172" t="s">
        <v>137</v>
      </c>
      <c r="C305" s="173">
        <f>Certification!$C$4</f>
        <v>0</v>
      </c>
      <c r="D305" s="173" t="s">
        <v>1180</v>
      </c>
      <c r="E305" s="174">
        <f>IFERROR(VLOOKUP(B305,'Stmt of Net Position'!$B$9:$H$106,6,0),0)</f>
        <v>0</v>
      </c>
      <c r="F305" s="174" t="str">
        <f>IFERROR(VLOOKUP(B305,'Stmt of Net Position'!$B$9:$H$106,2,0),0)</f>
        <v>Future L&amp;I Assessments</v>
      </c>
      <c r="G305" s="173" t="str">
        <f>'Stmt of Net Position'!$C$3</f>
        <v>Statement of Net Position—All Funds</v>
      </c>
    </row>
    <row r="306" spans="2:7" x14ac:dyDescent="0.25">
      <c r="B306" s="172" t="s">
        <v>138</v>
      </c>
      <c r="C306" s="173">
        <f>Certification!$C$4</f>
        <v>0</v>
      </c>
      <c r="D306" s="173" t="s">
        <v>1180</v>
      </c>
      <c r="E306" s="174">
        <f>IFERROR(VLOOKUP(B306,'Stmt of Net Position'!$B$9:$H$106,6,0),0)</f>
        <v>0</v>
      </c>
      <c r="F306" s="174" t="str">
        <f>IFERROR(VLOOKUP(B306,'Stmt of Net Position'!$B$9:$H$106,2,0),0)</f>
        <v>Deposits</v>
      </c>
      <c r="G306" s="173" t="str">
        <f>'Stmt of Net Position'!$C$3</f>
        <v>Statement of Net Position—All Funds</v>
      </c>
    </row>
    <row r="307" spans="2:7" x14ac:dyDescent="0.25">
      <c r="B307" s="172" t="s">
        <v>139</v>
      </c>
      <c r="C307" s="173">
        <f>Certification!$C$4</f>
        <v>0</v>
      </c>
      <c r="D307" s="173" t="s">
        <v>1180</v>
      </c>
      <c r="E307" s="174">
        <f>IFERROR(VLOOKUP(B307,'Stmt of Net Position'!$B$9:$H$106,6,0),0)</f>
        <v>0</v>
      </c>
      <c r="F307" s="174" t="str">
        <f>IFERROR(VLOOKUP(B307,'Stmt of Net Position'!$B$9:$H$106,2,0),0)</f>
        <v>Unearned Revenue</v>
      </c>
      <c r="G307" s="173" t="str">
        <f>'Stmt of Net Position'!$C$3</f>
        <v>Statement of Net Position—All Funds</v>
      </c>
    </row>
    <row r="308" spans="2:7" x14ac:dyDescent="0.25">
      <c r="B308" s="172" t="s">
        <v>140</v>
      </c>
      <c r="C308" s="173">
        <f>Certification!$C$4</f>
        <v>0</v>
      </c>
      <c r="D308" s="173" t="s">
        <v>1180</v>
      </c>
      <c r="E308" s="174">
        <f>IFERROR(VLOOKUP(B308,'Stmt of Net Position'!$B$9:$H$106,6,0),0)</f>
        <v>0</v>
      </c>
      <c r="F308" s="174" t="str">
        <f>IFERROR(VLOOKUP(B308,'Stmt of Net Position'!$B$9:$H$106,2,0),0)</f>
        <v>Unearned Member Assessments/Contributions</v>
      </c>
      <c r="G308" s="173" t="str">
        <f>'Stmt of Net Position'!$C$3</f>
        <v>Statement of Net Position—All Funds</v>
      </c>
    </row>
    <row r="309" spans="2:7" x14ac:dyDescent="0.25">
      <c r="B309" s="172" t="s">
        <v>141</v>
      </c>
      <c r="C309" s="173">
        <f>Certification!$C$4</f>
        <v>0</v>
      </c>
      <c r="D309" s="173" t="s">
        <v>1180</v>
      </c>
      <c r="E309" s="174">
        <f>IFERROR(VLOOKUP(B309,'Stmt of Net Position'!$B$9:$H$106,6,0),0)</f>
        <v>0</v>
      </c>
      <c r="F309" s="174" t="str">
        <f>IFERROR(VLOOKUP(B309,'Stmt of Net Position'!$B$9:$H$106,2,0),0)</f>
        <v>Other Liabilities and Credits</v>
      </c>
      <c r="G309" s="173" t="str">
        <f>'Stmt of Net Position'!$C$3</f>
        <v>Statement of Net Position—All Funds</v>
      </c>
    </row>
    <row r="310" spans="2:7" x14ac:dyDescent="0.25">
      <c r="B310" s="172" t="s">
        <v>142</v>
      </c>
      <c r="C310" s="173">
        <f>Certification!$C$4</f>
        <v>0</v>
      </c>
      <c r="D310" s="173" t="s">
        <v>1180</v>
      </c>
      <c r="E310" s="174">
        <f>IFERROR(VLOOKUP(B310,'Stmt of Net Position'!$B$9:$H$106,6,0),0)</f>
        <v>0</v>
      </c>
      <c r="F310" s="174" t="str">
        <f>IFERROR(VLOOKUP(B310,'Stmt of Net Position'!$B$9:$H$106,2,0),0)</f>
        <v>TOTAL CURRENT LIABILITIES</v>
      </c>
      <c r="G310" s="173" t="str">
        <f>'Stmt of Net Position'!$C$3</f>
        <v>Statement of Net Position—All Funds</v>
      </c>
    </row>
    <row r="311" spans="2:7" x14ac:dyDescent="0.25">
      <c r="B311" s="172" t="s">
        <v>143</v>
      </c>
      <c r="C311" s="173">
        <f>Certification!$C$4</f>
        <v>0</v>
      </c>
      <c r="D311" s="173" t="s">
        <v>1180</v>
      </c>
      <c r="E311" s="174">
        <f>IFERROR(VLOOKUP(B311,'Stmt of Net Position'!$B$9:$H$106,6,0),0)</f>
        <v>0</v>
      </c>
      <c r="F311" s="174" t="str">
        <f>IFERROR(VLOOKUP(B311,'Stmt of Net Position'!$B$9:$H$106,2,0),0)</f>
        <v>Compensated Absences_</v>
      </c>
      <c r="G311" s="173" t="str">
        <f>'Stmt of Net Position'!$C$3</f>
        <v>Statement of Net Position—All Funds</v>
      </c>
    </row>
    <row r="312" spans="2:7" x14ac:dyDescent="0.25">
      <c r="B312" s="172" t="s">
        <v>144</v>
      </c>
      <c r="C312" s="173">
        <f>Certification!$C$4</f>
        <v>0</v>
      </c>
      <c r="D312" s="173" t="s">
        <v>1180</v>
      </c>
      <c r="E312" s="174">
        <f>IFERROR(VLOOKUP(B312,'Stmt of Net Position'!$B$9:$H$106,6,0),0)</f>
        <v>0</v>
      </c>
      <c r="F312" s="174" t="str">
        <f>IFERROR(VLOOKUP(B312,'Stmt of Net Position'!$B$9:$H$106,2,0),0)</f>
        <v>Unemployment_</v>
      </c>
      <c r="G312" s="173" t="str">
        <f>'Stmt of Net Position'!$C$3</f>
        <v>Statement of Net Position—All Funds</v>
      </c>
    </row>
    <row r="313" spans="2:7" x14ac:dyDescent="0.25">
      <c r="B313" s="172" t="s">
        <v>145</v>
      </c>
      <c r="C313" s="173">
        <f>Certification!$C$4</f>
        <v>0</v>
      </c>
      <c r="D313" s="173" t="s">
        <v>1180</v>
      </c>
      <c r="E313" s="174">
        <f>IFERROR(VLOOKUP(B313,'Stmt of Net Position'!$B$9:$H$106,6,0),0)</f>
        <v>0</v>
      </c>
      <c r="F313" s="174" t="str">
        <f>IFERROR(VLOOKUP(B313,'Stmt of Net Position'!$B$9:$H$106,2,0),0)</f>
        <v>Notes Payable_</v>
      </c>
      <c r="G313" s="173" t="str">
        <f>'Stmt of Net Position'!$C$3</f>
        <v>Statement of Net Position—All Funds</v>
      </c>
    </row>
    <row r="314" spans="2:7" x14ac:dyDescent="0.25">
      <c r="B314" s="172" t="s">
        <v>146</v>
      </c>
      <c r="C314" s="173">
        <f>Certification!$C$4</f>
        <v>0</v>
      </c>
      <c r="D314" s="173" t="s">
        <v>1180</v>
      </c>
      <c r="E314" s="174">
        <f>IFERROR(VLOOKUP(B314,'Stmt of Net Position'!$B$9:$H$106,6,0),0)</f>
        <v>0</v>
      </c>
      <c r="F314" s="174" t="str">
        <f>IFERROR(VLOOKUP(B314,'Stmt of Net Position'!$B$9:$H$106,2,0),0)</f>
        <v>Claim Reserves_</v>
      </c>
      <c r="G314" s="173" t="str">
        <f>'Stmt of Net Position'!$C$3</f>
        <v>Statement of Net Position—All Funds</v>
      </c>
    </row>
    <row r="315" spans="2:7" x14ac:dyDescent="0.25">
      <c r="B315" s="172" t="s">
        <v>147</v>
      </c>
      <c r="C315" s="173">
        <f>Certification!$C$4</f>
        <v>0</v>
      </c>
      <c r="D315" s="173" t="s">
        <v>1180</v>
      </c>
      <c r="E315" s="174">
        <f>IFERROR(VLOOKUP(B315,'Stmt of Net Position'!$B$9:$H$106,6,0),0)</f>
        <v>0</v>
      </c>
      <c r="F315" s="174" t="str">
        <f>IFERROR(VLOOKUP(B315,'Stmt of Net Position'!$B$9:$H$106,2,0),0)</f>
        <v>IBNR_</v>
      </c>
      <c r="G315" s="173" t="str">
        <f>'Stmt of Net Position'!$C$3</f>
        <v>Statement of Net Position—All Funds</v>
      </c>
    </row>
    <row r="316" spans="2:7" x14ac:dyDescent="0.25">
      <c r="B316" s="172" t="s">
        <v>148</v>
      </c>
      <c r="C316" s="173">
        <f>Certification!$C$4</f>
        <v>0</v>
      </c>
      <c r="D316" s="173" t="s">
        <v>1180</v>
      </c>
      <c r="E316" s="174">
        <f>IFERROR(VLOOKUP(B316,'Stmt of Net Position'!$B$9:$H$106,6,0),0)</f>
        <v>0</v>
      </c>
      <c r="F316" s="174" t="str">
        <f>IFERROR(VLOOKUP(B316,'Stmt of Net Position'!$B$9:$H$106,2,0),0)</f>
        <v>Open Claims_</v>
      </c>
      <c r="G316" s="173" t="str">
        <f>'Stmt of Net Position'!$C$3</f>
        <v>Statement of Net Position—All Funds</v>
      </c>
    </row>
    <row r="317" spans="2:7" x14ac:dyDescent="0.25">
      <c r="B317" s="172" t="s">
        <v>149</v>
      </c>
      <c r="C317" s="173">
        <f>Certification!$C$4</f>
        <v>0</v>
      </c>
      <c r="D317" s="173" t="s">
        <v>1180</v>
      </c>
      <c r="E317" s="174">
        <f>IFERROR(VLOOKUP(B317,'Stmt of Net Position'!$B$9:$H$106,6,0),0)</f>
        <v>0</v>
      </c>
      <c r="F317" s="174" t="str">
        <f>IFERROR(VLOOKUP(B317,'Stmt of Net Position'!$B$9:$H$106,2,0),0)</f>
        <v>Unallocated Loss Adjustment Expenses_</v>
      </c>
      <c r="G317" s="173" t="str">
        <f>'Stmt of Net Position'!$C$3</f>
        <v>Statement of Net Position—All Funds</v>
      </c>
    </row>
    <row r="318" spans="2:7" x14ac:dyDescent="0.25">
      <c r="B318" s="172" t="s">
        <v>150</v>
      </c>
      <c r="C318" s="173">
        <f>Certification!$C$4</f>
        <v>0</v>
      </c>
      <c r="D318" s="173" t="s">
        <v>1180</v>
      </c>
      <c r="E318" s="174">
        <f>IFERROR(VLOOKUP(B318,'Stmt of Net Position'!$B$9:$H$106,6,0),0)</f>
        <v>0</v>
      </c>
      <c r="F318" s="174" t="str">
        <f>IFERROR(VLOOKUP(B318,'Stmt of Net Position'!$B$9:$H$106,2,0),0)</f>
        <v>Future L&amp;I Assessments_</v>
      </c>
      <c r="G318" s="173" t="str">
        <f>'Stmt of Net Position'!$C$3</f>
        <v>Statement of Net Position—All Funds</v>
      </c>
    </row>
    <row r="319" spans="2:7" x14ac:dyDescent="0.25">
      <c r="B319" s="172" t="s">
        <v>151</v>
      </c>
      <c r="C319" s="173">
        <f>Certification!$C$4</f>
        <v>0</v>
      </c>
      <c r="D319" s="173" t="s">
        <v>1180</v>
      </c>
      <c r="E319" s="174">
        <f>IFERROR(VLOOKUP(B319,'Stmt of Net Position'!$B$9:$H$106,6,0),0)</f>
        <v>0</v>
      </c>
      <c r="F319" s="174" t="str">
        <f>IFERROR(VLOOKUP(B319,'Stmt of Net Position'!$B$9:$H$106,2,0),0)</f>
        <v>Net Pension Liability</v>
      </c>
      <c r="G319" s="173" t="str">
        <f>'Stmt of Net Position'!$C$3</f>
        <v>Statement of Net Position—All Funds</v>
      </c>
    </row>
    <row r="320" spans="2:7" x14ac:dyDescent="0.25">
      <c r="B320" s="172" t="s">
        <v>152</v>
      </c>
      <c r="C320" s="173">
        <f>Certification!$C$4</f>
        <v>0</v>
      </c>
      <c r="D320" s="173" t="s">
        <v>1180</v>
      </c>
      <c r="E320" s="174">
        <f>IFERROR(VLOOKUP(B320,'Stmt of Net Position'!$B$9:$H$106,6,0),0)</f>
        <v>0</v>
      </c>
      <c r="F320" s="174" t="str">
        <f>IFERROR(VLOOKUP(B320,'Stmt of Net Position'!$B$9:$H$106,2,0),0)</f>
        <v>OPEB Liability_</v>
      </c>
      <c r="G320" s="173" t="str">
        <f>'Stmt of Net Position'!$C$3</f>
        <v>Statement of Net Position—All Funds</v>
      </c>
    </row>
    <row r="321" spans="2:7" x14ac:dyDescent="0.25">
      <c r="B321" s="172" t="s">
        <v>169</v>
      </c>
      <c r="C321" s="173">
        <f>Certification!$C$4</f>
        <v>0</v>
      </c>
      <c r="D321" s="173" t="s">
        <v>1180</v>
      </c>
      <c r="E321" s="174">
        <f>IFERROR(VLOOKUP(B321,'Stmt of Net Position'!$B$9:$H$106,6,0),0)</f>
        <v>0</v>
      </c>
      <c r="F321" s="174" t="str">
        <f>IFERROR(VLOOKUP(B321,'Stmt of Net Position'!$B$9:$H$106,2,0),0)</f>
        <v>Bonds Payable_</v>
      </c>
      <c r="G321" s="173" t="str">
        <f>'Stmt of Net Position'!$C$3</f>
        <v>Statement of Net Position—All Funds</v>
      </c>
    </row>
    <row r="322" spans="2:7" x14ac:dyDescent="0.25">
      <c r="B322" s="172" t="s">
        <v>170</v>
      </c>
      <c r="C322" s="173">
        <f>Certification!$C$4</f>
        <v>0</v>
      </c>
      <c r="D322" s="173" t="s">
        <v>1180</v>
      </c>
      <c r="E322" s="174">
        <f>IFERROR(VLOOKUP(B322,'Stmt of Net Position'!$B$9:$H$106,6,0),0)</f>
        <v>0</v>
      </c>
      <c r="F322" s="174" t="str">
        <f>IFERROR(VLOOKUP(B322,'Stmt of Net Position'!$B$9:$H$106,2,0),0)</f>
        <v>Leases Payable_</v>
      </c>
      <c r="G322" s="173" t="str">
        <f>'Stmt of Net Position'!$C$3</f>
        <v>Statement of Net Position—All Funds</v>
      </c>
    </row>
    <row r="323" spans="2:7" x14ac:dyDescent="0.25">
      <c r="B323" s="172" t="s">
        <v>171</v>
      </c>
      <c r="C323" s="173">
        <f>Certification!$C$4</f>
        <v>0</v>
      </c>
      <c r="D323" s="173" t="s">
        <v>1180</v>
      </c>
      <c r="E323" s="174">
        <f>IFERROR(VLOOKUP(B323,'Stmt of Net Position'!$B$9:$H$106,6,0),0)</f>
        <v>0</v>
      </c>
      <c r="F323" s="174" t="str">
        <f>IFERROR(VLOOKUP(B323,'Stmt of Net Position'!$B$9:$H$106,2,0),0)</f>
        <v>Other Liabilities and Credits_</v>
      </c>
      <c r="G323" s="173" t="str">
        <f>'Stmt of Net Position'!$C$3</f>
        <v>Statement of Net Position—All Funds</v>
      </c>
    </row>
    <row r="324" spans="2:7" x14ac:dyDescent="0.25">
      <c r="B324" s="172" t="s">
        <v>172</v>
      </c>
      <c r="C324" s="173">
        <f>Certification!$C$4</f>
        <v>0</v>
      </c>
      <c r="D324" s="173" t="s">
        <v>1180</v>
      </c>
      <c r="E324" s="174">
        <f>IFERROR(VLOOKUP(B324,'Stmt of Net Position'!$B$9:$H$106,6,0),0)</f>
        <v>0</v>
      </c>
      <c r="F324" s="174" t="str">
        <f>IFERROR(VLOOKUP(B324,'Stmt of Net Position'!$B$9:$H$106,2,0),0)</f>
        <v>TOTAL NONCURRENT LIABILITIES</v>
      </c>
      <c r="G324" s="173" t="str">
        <f>'Stmt of Net Position'!$C$3</f>
        <v>Statement of Net Position—All Funds</v>
      </c>
    </row>
    <row r="325" spans="2:7" x14ac:dyDescent="0.25">
      <c r="B325" s="172" t="s">
        <v>173</v>
      </c>
      <c r="C325" s="173">
        <f>Certification!$C$4</f>
        <v>0</v>
      </c>
      <c r="D325" s="173" t="s">
        <v>1180</v>
      </c>
      <c r="E325" s="174">
        <f>IFERROR(VLOOKUP(B325,'Stmt of Net Position'!$B$9:$H$106,6,0),0)</f>
        <v>0</v>
      </c>
      <c r="F325" s="174" t="str">
        <f>IFERROR(VLOOKUP(B325,'Stmt of Net Position'!$B$9:$H$106,2,0),0)</f>
        <v>TOTAL LIABILITIES</v>
      </c>
      <c r="G325" s="173" t="str">
        <f>'Stmt of Net Position'!$C$3</f>
        <v>Statement of Net Position—All Funds</v>
      </c>
    </row>
    <row r="326" spans="2:7" x14ac:dyDescent="0.25">
      <c r="B326" s="172" t="s">
        <v>499</v>
      </c>
      <c r="C326" s="173">
        <f>Certification!$C$4</f>
        <v>0</v>
      </c>
      <c r="D326" s="173" t="s">
        <v>1180</v>
      </c>
      <c r="E326" s="174">
        <f>IFERROR(VLOOKUP(B326,'Stmt of Net Position'!$B$9:$H$106,6,0),0)</f>
        <v>0</v>
      </c>
      <c r="F326" s="174" t="str">
        <f>IFERROR(VLOOKUP(B326,'Stmt of Net Position'!$B$9:$H$106,2,0),0)</f>
        <v>Deferred Gain on Refunding</v>
      </c>
      <c r="G326" s="173" t="str">
        <f>'Stmt of Net Position'!$C$3</f>
        <v>Statement of Net Position—All Funds</v>
      </c>
    </row>
    <row r="327" spans="2:7" x14ac:dyDescent="0.25">
      <c r="B327" s="172" t="s">
        <v>174</v>
      </c>
      <c r="C327" s="173">
        <f>Certification!$C$4</f>
        <v>0</v>
      </c>
      <c r="D327" s="173" t="s">
        <v>1180</v>
      </c>
      <c r="E327" s="174">
        <f>IFERROR(VLOOKUP(B327,'Stmt of Net Position'!$B$9:$H$106,6,0),0)</f>
        <v>0</v>
      </c>
      <c r="F327" s="174" t="str">
        <f>IFERROR(VLOOKUP(B327,'Stmt of Net Position'!$B$9:$H$106,2,0),0)</f>
        <v>Deferred InFlows Related to Pensions</v>
      </c>
      <c r="G327" s="173" t="str">
        <f>'Stmt of Net Position'!$C$3</f>
        <v>Statement of Net Position—All Funds</v>
      </c>
    </row>
    <row r="328" spans="2:7" x14ac:dyDescent="0.25">
      <c r="B328" s="172" t="s">
        <v>175</v>
      </c>
      <c r="C328" s="173">
        <f>Certification!$C$4</f>
        <v>0</v>
      </c>
      <c r="D328" s="173" t="s">
        <v>1180</v>
      </c>
      <c r="E328" s="174">
        <f>IFERROR(VLOOKUP(B328,'Stmt of Net Position'!$B$9:$H$106,6,0),0)</f>
        <v>0</v>
      </c>
      <c r="F328" s="174" t="str">
        <f>IFERROR(VLOOKUP(B328,'Stmt of Net Position'!$B$9:$H$106,2,0),0)</f>
        <v>Deferred InFlows Related to OPEB</v>
      </c>
      <c r="G328" s="173" t="str">
        <f>'Stmt of Net Position'!$C$3</f>
        <v>Statement of Net Position—All Funds</v>
      </c>
    </row>
    <row r="329" spans="2:7" x14ac:dyDescent="0.25">
      <c r="B329" s="172" t="s">
        <v>176</v>
      </c>
      <c r="C329" s="173">
        <f>Certification!$C$4</f>
        <v>0</v>
      </c>
      <c r="D329" s="173" t="s">
        <v>1180</v>
      </c>
      <c r="E329" s="174">
        <f>IFERROR(VLOOKUP(B329,'Stmt of Net Position'!$B$9:$H$106,6,0),0)</f>
        <v>0</v>
      </c>
      <c r="F329" s="174" t="str">
        <f>IFERROR(VLOOKUP(B329,'Stmt of Net Position'!$B$9:$H$106,2,0),0)</f>
        <v>TOTAL DEFERRED INFLOWS OF RESOURCES</v>
      </c>
      <c r="G329" s="173" t="str">
        <f>'Stmt of Net Position'!$C$3</f>
        <v>Statement of Net Position—All Funds</v>
      </c>
    </row>
    <row r="330" spans="2:7" x14ac:dyDescent="0.25">
      <c r="B330" s="172" t="s">
        <v>500</v>
      </c>
      <c r="C330" s="173">
        <f>Certification!$C$4</f>
        <v>0</v>
      </c>
      <c r="D330" s="173" t="s">
        <v>1180</v>
      </c>
      <c r="E330" s="174">
        <f>IFERROR(VLOOKUP(B330,'Stmt of Net Position'!$B$9:$H$106,6,0),0)</f>
        <v>0</v>
      </c>
      <c r="F330" s="174" t="str">
        <f>IFERROR(VLOOKUP(B330,'Stmt of Net Position'!$B$9:$H$106,2,0),0)</f>
        <v>Net Investment in Capital Assets</v>
      </c>
      <c r="G330" s="173" t="str">
        <f>'Stmt of Net Position'!$C$3</f>
        <v>Statement of Net Position—All Funds</v>
      </c>
    </row>
    <row r="331" spans="2:7" x14ac:dyDescent="0.25">
      <c r="B331" s="172" t="s">
        <v>501</v>
      </c>
      <c r="C331" s="173">
        <f>Certification!$C$4</f>
        <v>0</v>
      </c>
      <c r="D331" s="173" t="s">
        <v>1180</v>
      </c>
      <c r="E331" s="174">
        <f>IFERROR(VLOOKUP(B331,'Stmt of Net Position'!$B$9:$H$106,6,0),0)</f>
        <v>0</v>
      </c>
      <c r="F331" s="174" t="str">
        <f>IFERROR(VLOOKUP(B331,'Stmt of Net Position'!$B$9:$H$106,2,0),0)</f>
        <v>Restricted</v>
      </c>
      <c r="G331" s="173" t="str">
        <f>'Stmt of Net Position'!$C$3</f>
        <v>Statement of Net Position—All Funds</v>
      </c>
    </row>
    <row r="332" spans="2:7" x14ac:dyDescent="0.25">
      <c r="B332" s="172" t="s">
        <v>178</v>
      </c>
      <c r="C332" s="173">
        <f>Certification!$C$4</f>
        <v>0</v>
      </c>
      <c r="D332" s="173" t="s">
        <v>1180</v>
      </c>
      <c r="E332" s="174">
        <f>IFERROR(VLOOKUP(B332,'Stmt of Net Position'!$B$9:$H$106,6,0),0)</f>
        <v>0</v>
      </c>
      <c r="F332" s="174" t="str">
        <f>IFERROR(VLOOKUP(B332,'Stmt of Net Position'!$B$9:$H$106,2,0),0)</f>
        <v>Unrestricted</v>
      </c>
      <c r="G332" s="173" t="str">
        <f>'Stmt of Net Position'!$C$3</f>
        <v>Statement of Net Position—All Funds</v>
      </c>
    </row>
    <row r="333" spans="2:7" x14ac:dyDescent="0.25">
      <c r="B333" s="172" t="s">
        <v>179</v>
      </c>
      <c r="C333" s="173">
        <f>Certification!$C$4</f>
        <v>0</v>
      </c>
      <c r="D333" s="173" t="s">
        <v>1180</v>
      </c>
      <c r="E333" s="174">
        <f>IFERROR(VLOOKUP(B333,'Stmt of Net Position'!$B$9:$H$106,6,0),0)</f>
        <v>0</v>
      </c>
      <c r="F333" s="174" t="str">
        <f>IFERROR(VLOOKUP(B333,'Stmt of Net Position'!$B$9:$H$106,2,0),0)</f>
        <v>TOTAL NET POSITION</v>
      </c>
      <c r="G333" s="173" t="str">
        <f>'Stmt of Net Position'!$C$3</f>
        <v>Statement of Net Position—All Funds</v>
      </c>
    </row>
    <row r="334" spans="2:7" x14ac:dyDescent="0.25">
      <c r="B334" s="172" t="s">
        <v>98</v>
      </c>
      <c r="C334" s="173">
        <f>Certification!$C$4</f>
        <v>0</v>
      </c>
      <c r="D334" s="173" t="s">
        <v>1181</v>
      </c>
      <c r="E334" s="174">
        <f>IFERROR(VLOOKUP(B334,'Stmt of Net Position'!$B$9:$H$106,7,0),0)</f>
        <v>0</v>
      </c>
      <c r="F334" s="174" t="str">
        <f>IFERROR(VLOOKUP(B334,'Stmt of Net Position'!$B$9:$H$106,2,0),0)</f>
        <v>Cash and Cash Equivalents</v>
      </c>
      <c r="G334" s="173" t="str">
        <f>'Stmt of Net Position'!$C$3</f>
        <v>Statement of Net Position—All Funds</v>
      </c>
    </row>
    <row r="335" spans="2:7" x14ac:dyDescent="0.25">
      <c r="B335" s="172" t="s">
        <v>101</v>
      </c>
      <c r="C335" s="173">
        <f>Certification!$C$4</f>
        <v>0</v>
      </c>
      <c r="D335" s="173" t="s">
        <v>1181</v>
      </c>
      <c r="E335" s="174">
        <f>IFERROR(VLOOKUP(B335,'Stmt of Net Position'!$B$9:$H$106,7,0),0)</f>
        <v>0</v>
      </c>
      <c r="F335" s="174" t="str">
        <f>IFERROR(VLOOKUP(B335,'Stmt of Net Position'!$B$9:$H$106,2,0),0)</f>
        <v>Net Assets for Pool Participants</v>
      </c>
      <c r="G335" s="173" t="str">
        <f>'Stmt of Net Position'!$C$3</f>
        <v>Statement of Net Position—All Funds</v>
      </c>
    </row>
    <row r="336" spans="2:7" x14ac:dyDescent="0.25">
      <c r="B336" s="172" t="s">
        <v>102</v>
      </c>
      <c r="C336" s="173">
        <f>Certification!$C$4</f>
        <v>0</v>
      </c>
      <c r="D336" s="173" t="s">
        <v>1181</v>
      </c>
      <c r="E336" s="174">
        <f>IFERROR(VLOOKUP(B336,'Stmt of Net Position'!$B$9:$H$106,7,0),0)</f>
        <v>0</v>
      </c>
      <c r="F336" s="174" t="str">
        <f>IFERROR(VLOOKUP(B336,'Stmt of Net Position'!$B$9:$H$106,2,0),0)</f>
        <v>Investments</v>
      </c>
      <c r="G336" s="173" t="str">
        <f>'Stmt of Net Position'!$C$3</f>
        <v>Statement of Net Position—All Funds</v>
      </c>
    </row>
    <row r="337" spans="2:7" x14ac:dyDescent="0.25">
      <c r="B337" s="172" t="s">
        <v>105</v>
      </c>
      <c r="C337" s="173">
        <f>Certification!$C$4</f>
        <v>0</v>
      </c>
      <c r="D337" s="173" t="s">
        <v>1181</v>
      </c>
      <c r="E337" s="174">
        <f>IFERROR(VLOOKUP(B337,'Stmt of Net Position'!$B$9:$H$106,7,0),0)</f>
        <v>0</v>
      </c>
      <c r="F337" s="174" t="str">
        <f>IFERROR(VLOOKUP(B337,'Stmt of Net Position'!$B$9:$H$106,2,0),0)</f>
        <v>Accounts Receivable (net of uncollectible allowance)</v>
      </c>
      <c r="G337" s="173" t="str">
        <f>'Stmt of Net Position'!$C$3</f>
        <v>Statement of Net Position—All Funds</v>
      </c>
    </row>
    <row r="338" spans="2:7" x14ac:dyDescent="0.25">
      <c r="B338" s="172" t="s">
        <v>104</v>
      </c>
      <c r="C338" s="173">
        <f>Certification!$C$4</f>
        <v>0</v>
      </c>
      <c r="D338" s="173" t="s">
        <v>1181</v>
      </c>
      <c r="E338" s="174">
        <f>IFERROR(VLOOKUP(B338,'Stmt of Net Position'!$B$9:$H$106,7,0),0)</f>
        <v>0</v>
      </c>
      <c r="F338" s="174" t="str">
        <f>IFERROR(VLOOKUP(B338,'Stmt of Net Position'!$B$9:$H$106,2,0),0)</f>
        <v>Lease Receivables</v>
      </c>
      <c r="G338" s="173" t="str">
        <f>'Stmt of Net Position'!$C$3</f>
        <v>Statement of Net Position—All Funds</v>
      </c>
    </row>
    <row r="339" spans="2:7" x14ac:dyDescent="0.25">
      <c r="B339" s="172" t="s">
        <v>103</v>
      </c>
      <c r="C339" s="173">
        <f>Certification!$C$4</f>
        <v>0</v>
      </c>
      <c r="D339" s="173" t="s">
        <v>1181</v>
      </c>
      <c r="E339" s="174">
        <f>IFERROR(VLOOKUP(B339,'Stmt of Net Position'!$B$9:$H$106,7,0),0)</f>
        <v>0</v>
      </c>
      <c r="F339" s="174" t="str">
        <f>IFERROR(VLOOKUP(B339,'Stmt of Net Position'!$B$9:$H$106,2,0),0)</f>
        <v>Interfund Receivables</v>
      </c>
      <c r="G339" s="173" t="str">
        <f>'Stmt of Net Position'!$C$3</f>
        <v>Statement of Net Position—All Funds</v>
      </c>
    </row>
    <row r="340" spans="2:7" x14ac:dyDescent="0.25">
      <c r="B340" s="172" t="s">
        <v>106</v>
      </c>
      <c r="C340" s="173">
        <f>Certification!$C$4</f>
        <v>0</v>
      </c>
      <c r="D340" s="173" t="s">
        <v>1181</v>
      </c>
      <c r="E340" s="174">
        <f>IFERROR(VLOOKUP(B340,'Stmt of Net Position'!$B$9:$H$106,7,0),0)</f>
        <v>0</v>
      </c>
      <c r="F340" s="174" t="str">
        <f>IFERROR(VLOOKUP(B340,'Stmt of Net Position'!$B$9:$H$106,2,0),0)</f>
        <v>Other Receivables</v>
      </c>
      <c r="G340" s="173" t="str">
        <f>'Stmt of Net Position'!$C$3</f>
        <v>Statement of Net Position—All Funds</v>
      </c>
    </row>
    <row r="341" spans="2:7" x14ac:dyDescent="0.25">
      <c r="B341" s="172" t="s">
        <v>107</v>
      </c>
      <c r="C341" s="173">
        <f>Certification!$C$4</f>
        <v>0</v>
      </c>
      <c r="D341" s="173" t="s">
        <v>1181</v>
      </c>
      <c r="E341" s="174">
        <f>IFERROR(VLOOKUP(B341,'Stmt of Net Position'!$B$9:$H$106,7,0),0)</f>
        <v>0</v>
      </c>
      <c r="F341" s="174" t="str">
        <f>IFERROR(VLOOKUP(B341,'Stmt of Net Position'!$B$9:$H$106,2,0),0)</f>
        <v>Member Assessments/Contributions</v>
      </c>
      <c r="G341" s="173" t="str">
        <f>'Stmt of Net Position'!$C$3</f>
        <v>Statement of Net Position—All Funds</v>
      </c>
    </row>
    <row r="342" spans="2:7" x14ac:dyDescent="0.25">
      <c r="B342" s="172" t="s">
        <v>108</v>
      </c>
      <c r="C342" s="173">
        <f>Certification!$C$4</f>
        <v>0</v>
      </c>
      <c r="D342" s="173" t="s">
        <v>1181</v>
      </c>
      <c r="E342" s="174">
        <f>IFERROR(VLOOKUP(B342,'Stmt of Net Position'!$B$9:$H$106,7,0),0)</f>
        <v>0</v>
      </c>
      <c r="F342" s="174" t="str">
        <f>IFERROR(VLOOKUP(B342,'Stmt of Net Position'!$B$9:$H$106,2,0),0)</f>
        <v>Accrued Deductibles/Co-pays</v>
      </c>
      <c r="G342" s="173" t="str">
        <f>'Stmt of Net Position'!$C$3</f>
        <v>Statement of Net Position—All Funds</v>
      </c>
    </row>
    <row r="343" spans="2:7" x14ac:dyDescent="0.25">
      <c r="B343" s="172" t="s">
        <v>109</v>
      </c>
      <c r="C343" s="173">
        <f>Certification!$C$4</f>
        <v>0</v>
      </c>
      <c r="D343" s="173" t="s">
        <v>1181</v>
      </c>
      <c r="E343" s="174">
        <f>IFERROR(VLOOKUP(B343,'Stmt of Net Position'!$B$9:$H$106,7,0),0)</f>
        <v>0</v>
      </c>
      <c r="F343" s="174" t="str">
        <f>IFERROR(VLOOKUP(B343,'Stmt of Net Position'!$B$9:$H$106,2,0),0)</f>
        <v>Excess/Reinsurance Recoverable</v>
      </c>
      <c r="G343" s="173" t="str">
        <f>'Stmt of Net Position'!$C$3</f>
        <v>Statement of Net Position—All Funds</v>
      </c>
    </row>
    <row r="344" spans="2:7" x14ac:dyDescent="0.25">
      <c r="B344" s="172" t="s">
        <v>100</v>
      </c>
      <c r="C344" s="173">
        <f>Certification!$C$4</f>
        <v>0</v>
      </c>
      <c r="D344" s="173" t="s">
        <v>1181</v>
      </c>
      <c r="E344" s="174">
        <f>IFERROR(VLOOKUP(B344,'Stmt of Net Position'!$B$9:$H$106,7,0),0)</f>
        <v>0</v>
      </c>
      <c r="F344" s="174" t="str">
        <f>IFERROR(VLOOKUP(B344,'Stmt of Net Position'!$B$9:$H$106,2,0),0)</f>
        <v>Due from Other Governments</v>
      </c>
      <c r="G344" s="173" t="str">
        <f>'Stmt of Net Position'!$C$3</f>
        <v>Statement of Net Position—All Funds</v>
      </c>
    </row>
    <row r="345" spans="2:7" x14ac:dyDescent="0.25">
      <c r="B345" s="172" t="s">
        <v>110</v>
      </c>
      <c r="C345" s="173">
        <f>Certification!$C$4</f>
        <v>0</v>
      </c>
      <c r="D345" s="173" t="s">
        <v>1181</v>
      </c>
      <c r="E345" s="174">
        <f>IFERROR(VLOOKUP(B345,'Stmt of Net Position'!$B$9:$H$106,7,0),0)</f>
        <v>0</v>
      </c>
      <c r="F345" s="174" t="str">
        <f>IFERROR(VLOOKUP(B345,'Stmt of Net Position'!$B$9:$H$106,2,0),0)</f>
        <v>Inventory</v>
      </c>
      <c r="G345" s="173" t="str">
        <f>'Stmt of Net Position'!$C$3</f>
        <v>Statement of Net Position—All Funds</v>
      </c>
    </row>
    <row r="346" spans="2:7" x14ac:dyDescent="0.25">
      <c r="B346" s="172" t="s">
        <v>111</v>
      </c>
      <c r="C346" s="173">
        <f>Certification!$C$4</f>
        <v>0</v>
      </c>
      <c r="D346" s="173" t="s">
        <v>1181</v>
      </c>
      <c r="E346" s="174">
        <f>IFERROR(VLOOKUP(B346,'Stmt of Net Position'!$B$9:$H$106,7,0),0)</f>
        <v>0</v>
      </c>
      <c r="F346" s="174" t="str">
        <f>IFERROR(VLOOKUP(B346,'Stmt of Net Position'!$B$9:$H$106,2,0),0)</f>
        <v>Prepaids</v>
      </c>
      <c r="G346" s="173" t="str">
        <f>'Stmt of Net Position'!$C$3</f>
        <v>Statement of Net Position—All Funds</v>
      </c>
    </row>
    <row r="347" spans="2:7" x14ac:dyDescent="0.25">
      <c r="B347" s="172" t="s">
        <v>112</v>
      </c>
      <c r="C347" s="173">
        <f>Certification!$C$4</f>
        <v>0</v>
      </c>
      <c r="D347" s="173" t="s">
        <v>1181</v>
      </c>
      <c r="E347" s="174">
        <f>IFERROR(VLOOKUP(B347,'Stmt of Net Position'!$B$9:$H$106,7,0),0)</f>
        <v>0</v>
      </c>
      <c r="F347" s="174" t="str">
        <f>IFERROR(VLOOKUP(B347,'Stmt of Net Position'!$B$9:$H$106,2,0),0)</f>
        <v>Restricted Assets</v>
      </c>
      <c r="G347" s="173" t="str">
        <f>'Stmt of Net Position'!$C$3</f>
        <v>Statement of Net Position—All Funds</v>
      </c>
    </row>
    <row r="348" spans="2:7" x14ac:dyDescent="0.25">
      <c r="B348" s="172" t="s">
        <v>113</v>
      </c>
      <c r="C348" s="173">
        <f>Certification!$C$4</f>
        <v>0</v>
      </c>
      <c r="D348" s="173" t="s">
        <v>1181</v>
      </c>
      <c r="E348" s="174">
        <f>IFERROR(VLOOKUP(B348,'Stmt of Net Position'!$B$9:$H$106,7,0),0)</f>
        <v>0</v>
      </c>
      <c r="F348" s="174" t="str">
        <f>IFERROR(VLOOKUP(B348,'Stmt of Net Position'!$B$9:$H$106,2,0),0)</f>
        <v>Other Assets</v>
      </c>
      <c r="G348" s="173" t="str">
        <f>'Stmt of Net Position'!$C$3</f>
        <v>Statement of Net Position—All Funds</v>
      </c>
    </row>
    <row r="349" spans="2:7" x14ac:dyDescent="0.25">
      <c r="B349" s="172" t="s">
        <v>153</v>
      </c>
      <c r="C349" s="173">
        <f>Certification!$C$4</f>
        <v>0</v>
      </c>
      <c r="D349" s="173" t="s">
        <v>1181</v>
      </c>
      <c r="E349" s="174">
        <f>IFERROR(VLOOKUP(B349,'Stmt of Net Position'!$B$9:$H$106,7,0),0)</f>
        <v>0</v>
      </c>
      <c r="F349" s="174" t="str">
        <f>IFERROR(VLOOKUP(B349,'Stmt of Net Position'!$B$9:$H$106,2,0),0)</f>
        <v xml:space="preserve">TOTAL CURRENT ASSETS </v>
      </c>
      <c r="G349" s="173" t="str">
        <f>'Stmt of Net Position'!$C$3</f>
        <v>Statement of Net Position—All Funds</v>
      </c>
    </row>
    <row r="350" spans="2:7" x14ac:dyDescent="0.25">
      <c r="B350" s="172" t="s">
        <v>128</v>
      </c>
      <c r="C350" s="173">
        <f>Certification!$C$4</f>
        <v>0</v>
      </c>
      <c r="D350" s="173" t="s">
        <v>1181</v>
      </c>
      <c r="E350" s="174">
        <f>IFERROR(VLOOKUP(B350,'Stmt of Net Position'!$B$9:$H$106,7,0),0)</f>
        <v>0</v>
      </c>
      <c r="F350" s="174" t="str">
        <f>IFERROR(VLOOKUP(B350,'Stmt of Net Position'!$B$9:$H$106,2,0),0)</f>
        <v>Investments_</v>
      </c>
      <c r="G350" s="173" t="str">
        <f>'Stmt of Net Position'!$C$3</f>
        <v>Statement of Net Position—All Funds</v>
      </c>
    </row>
    <row r="351" spans="2:7" x14ac:dyDescent="0.25">
      <c r="B351" s="172" t="s">
        <v>114</v>
      </c>
      <c r="C351" s="173">
        <f>Certification!$C$4</f>
        <v>0</v>
      </c>
      <c r="D351" s="173" t="s">
        <v>1181</v>
      </c>
      <c r="E351" s="174">
        <f>IFERROR(VLOOKUP(B351,'Stmt of Net Position'!$B$9:$H$106,7,0),0)</f>
        <v>0</v>
      </c>
      <c r="F351" s="174" t="str">
        <f>IFERROR(VLOOKUP(B351,'Stmt of Net Position'!$B$9:$H$106,2,0),0)</f>
        <v>Land</v>
      </c>
      <c r="G351" s="173" t="str">
        <f>'Stmt of Net Position'!$C$3</f>
        <v>Statement of Net Position—All Funds</v>
      </c>
    </row>
    <row r="352" spans="2:7" x14ac:dyDescent="0.25">
      <c r="B352" s="172" t="s">
        <v>115</v>
      </c>
      <c r="C352" s="173">
        <f>Certification!$C$4</f>
        <v>0</v>
      </c>
      <c r="D352" s="173" t="s">
        <v>1181</v>
      </c>
      <c r="E352" s="174">
        <f>IFERROR(VLOOKUP(B352,'Stmt of Net Position'!$B$9:$H$106,7,0),0)</f>
        <v>0</v>
      </c>
      <c r="F352" s="174" t="str">
        <f>IFERROR(VLOOKUP(B352,'Stmt of Net Position'!$B$9:$H$106,2,0),0)</f>
        <v>Construction in Progress</v>
      </c>
      <c r="G352" s="173" t="str">
        <f>'Stmt of Net Position'!$C$3</f>
        <v>Statement of Net Position—All Funds</v>
      </c>
    </row>
    <row r="353" spans="2:7" x14ac:dyDescent="0.25">
      <c r="B353" s="172" t="s">
        <v>116</v>
      </c>
      <c r="C353" s="173">
        <f>Certification!$C$4</f>
        <v>0</v>
      </c>
      <c r="D353" s="173" t="s">
        <v>1181</v>
      </c>
      <c r="E353" s="174">
        <f>IFERROR(VLOOKUP(B353,'Stmt of Net Position'!$B$9:$H$106,7,0),0)</f>
        <v>0</v>
      </c>
      <c r="F353" s="174" t="str">
        <f>IFERROR(VLOOKUP(B353,'Stmt of Net Position'!$B$9:$H$106,2,0),0)</f>
        <v>Land Improvements</v>
      </c>
      <c r="G353" s="173" t="str">
        <f>'Stmt of Net Position'!$C$3</f>
        <v>Statement of Net Position—All Funds</v>
      </c>
    </row>
    <row r="354" spans="2:7" x14ac:dyDescent="0.25">
      <c r="B354" s="172" t="s">
        <v>117</v>
      </c>
      <c r="C354" s="173">
        <f>Certification!$C$4</f>
        <v>0</v>
      </c>
      <c r="D354" s="173" t="s">
        <v>1181</v>
      </c>
      <c r="E354" s="174">
        <f>IFERROR(VLOOKUP(B354,'Stmt of Net Position'!$B$9:$H$106,7,0),0)</f>
        <v>0</v>
      </c>
      <c r="F354" s="174" t="str">
        <f>IFERROR(VLOOKUP(B354,'Stmt of Net Position'!$B$9:$H$106,2,0),0)</f>
        <v>Building</v>
      </c>
      <c r="G354" s="173" t="str">
        <f>'Stmt of Net Position'!$C$3</f>
        <v>Statement of Net Position—All Funds</v>
      </c>
    </row>
    <row r="355" spans="2:7" x14ac:dyDescent="0.25">
      <c r="B355" s="172" t="s">
        <v>118</v>
      </c>
      <c r="C355" s="173">
        <f>Certification!$C$4</f>
        <v>0</v>
      </c>
      <c r="D355" s="173" t="s">
        <v>1181</v>
      </c>
      <c r="E355" s="174">
        <f>IFERROR(VLOOKUP(B355,'Stmt of Net Position'!$B$9:$H$106,7,0),0)</f>
        <v>0</v>
      </c>
      <c r="F355" s="174" t="str">
        <f>IFERROR(VLOOKUP(B355,'Stmt of Net Position'!$B$9:$H$106,2,0),0)</f>
        <v>Equipment</v>
      </c>
      <c r="G355" s="173" t="str">
        <f>'Stmt of Net Position'!$C$3</f>
        <v>Statement of Net Position—All Funds</v>
      </c>
    </row>
    <row r="356" spans="2:7" x14ac:dyDescent="0.25">
      <c r="B356" s="172" t="s">
        <v>119</v>
      </c>
      <c r="C356" s="173">
        <f>Certification!$C$4</f>
        <v>0</v>
      </c>
      <c r="D356" s="173" t="s">
        <v>1181</v>
      </c>
      <c r="E356" s="174">
        <f>IFERROR(VLOOKUP(B356,'Stmt of Net Position'!$B$9:$H$106,7,0),0)</f>
        <v>0</v>
      </c>
      <c r="F356" s="174" t="str">
        <f>IFERROR(VLOOKUP(B356,'Stmt of Net Position'!$B$9:$H$106,2,0),0)</f>
        <v>Leased Assets and L/H Improvements</v>
      </c>
      <c r="G356" s="173" t="str">
        <f>'Stmt of Net Position'!$C$3</f>
        <v>Statement of Net Position—All Funds</v>
      </c>
    </row>
    <row r="357" spans="2:7" x14ac:dyDescent="0.25">
      <c r="B357" s="172" t="s">
        <v>120</v>
      </c>
      <c r="C357" s="173">
        <f>Certification!$C$4</f>
        <v>0</v>
      </c>
      <c r="D357" s="173" t="s">
        <v>1181</v>
      </c>
      <c r="E357" s="174">
        <f>IFERROR(VLOOKUP(B357,'Stmt of Net Position'!$B$9:$H$106,7,0),0)</f>
        <v>0</v>
      </c>
      <c r="F357" s="174" t="str">
        <f>IFERROR(VLOOKUP(B357,'Stmt of Net Position'!$B$9:$H$106,2,0),0)</f>
        <v>Less: Accumulated Depreciation</v>
      </c>
      <c r="G357" s="173" t="str">
        <f>'Stmt of Net Position'!$C$3</f>
        <v>Statement of Net Position—All Funds</v>
      </c>
    </row>
    <row r="358" spans="2:7" x14ac:dyDescent="0.25">
      <c r="B358" s="172" t="s">
        <v>121</v>
      </c>
      <c r="C358" s="173">
        <f>Certification!$C$4</f>
        <v>0</v>
      </c>
      <c r="D358" s="173" t="s">
        <v>1181</v>
      </c>
      <c r="E358" s="174">
        <f>IFERROR(VLOOKUP(B358,'Stmt of Net Position'!$B$9:$H$106,7,0),0)</f>
        <v>0</v>
      </c>
      <c r="F358" s="174" t="str">
        <f>IFERROR(VLOOKUP(B358,'Stmt of Net Position'!$B$9:$H$106,2,0),0)</f>
        <v>NET CAPITAL ASSETS</v>
      </c>
      <c r="G358" s="173" t="str">
        <f>'Stmt of Net Position'!$C$3</f>
        <v>Statement of Net Position—All Funds</v>
      </c>
    </row>
    <row r="359" spans="2:7" x14ac:dyDescent="0.25">
      <c r="B359" s="172" t="s">
        <v>129</v>
      </c>
      <c r="C359" s="173">
        <f>Certification!$C$4</f>
        <v>0</v>
      </c>
      <c r="D359" s="173" t="s">
        <v>1181</v>
      </c>
      <c r="E359" s="174">
        <f>IFERROR(VLOOKUP(B359,'Stmt of Net Position'!$B$9:$H$106,7,0),0)</f>
        <v>0</v>
      </c>
      <c r="F359" s="174" t="str">
        <f>IFERROR(VLOOKUP(B359,'Stmt of Net Position'!$B$9:$H$106,2,0),0)</f>
        <v>Net Cash/Investments Held for Compensated Absences</v>
      </c>
      <c r="G359" s="173" t="str">
        <f>'Stmt of Net Position'!$C$3</f>
        <v>Statement of Net Position—All Funds</v>
      </c>
    </row>
    <row r="360" spans="2:7" x14ac:dyDescent="0.25">
      <c r="B360" s="172" t="s">
        <v>122</v>
      </c>
      <c r="C360" s="173">
        <f>Certification!$C$4</f>
        <v>0</v>
      </c>
      <c r="D360" s="173" t="s">
        <v>1181</v>
      </c>
      <c r="E360" s="174">
        <f>IFERROR(VLOOKUP(B360,'Stmt of Net Position'!$B$9:$H$106,7,0),0)</f>
        <v>0</v>
      </c>
      <c r="F360" s="174" t="str">
        <f>IFERROR(VLOOKUP(B360,'Stmt of Net Position'!$B$9:$H$106,2,0),0)</f>
        <v>Net Cash/Investments Held for Unemployment</v>
      </c>
      <c r="G360" s="173" t="str">
        <f>'Stmt of Net Position'!$C$3</f>
        <v>Statement of Net Position—All Funds</v>
      </c>
    </row>
    <row r="361" spans="2:7" x14ac:dyDescent="0.25">
      <c r="B361" s="172" t="s">
        <v>123</v>
      </c>
      <c r="C361" s="173">
        <f>Certification!$C$4</f>
        <v>0</v>
      </c>
      <c r="D361" s="173" t="s">
        <v>1181</v>
      </c>
      <c r="E361" s="174">
        <f>IFERROR(VLOOKUP(B361,'Stmt of Net Position'!$B$9:$H$106,7,0),0)</f>
        <v>0</v>
      </c>
      <c r="F361" s="174" t="str">
        <f>IFERROR(VLOOKUP(B361,'Stmt of Net Position'!$B$9:$H$106,2,0),0)</f>
        <v>Investment in Joint Venture</v>
      </c>
      <c r="G361" s="173" t="str">
        <f>'Stmt of Net Position'!$C$3</f>
        <v>Statement of Net Position—All Funds</v>
      </c>
    </row>
    <row r="362" spans="2:7" x14ac:dyDescent="0.25">
      <c r="B362" s="172" t="s">
        <v>124</v>
      </c>
      <c r="C362" s="173">
        <f>Certification!$C$4</f>
        <v>0</v>
      </c>
      <c r="D362" s="173" t="s">
        <v>1181</v>
      </c>
      <c r="E362" s="174">
        <f>IFERROR(VLOOKUP(B362,'Stmt of Net Position'!$B$9:$H$106,7,0),0)</f>
        <v>0</v>
      </c>
      <c r="F362" s="174" t="str">
        <f>IFERROR(VLOOKUP(B362,'Stmt of Net Position'!$B$9:$H$106,2,0),0)</f>
        <v>Contracts Receivable</v>
      </c>
      <c r="G362" s="173" t="str">
        <f>'Stmt of Net Position'!$C$3</f>
        <v>Statement of Net Position—All Funds</v>
      </c>
    </row>
    <row r="363" spans="2:7" x14ac:dyDescent="0.25">
      <c r="B363" s="172" t="s">
        <v>125</v>
      </c>
      <c r="C363" s="173">
        <f>Certification!$C$4</f>
        <v>0</v>
      </c>
      <c r="D363" s="173" t="s">
        <v>1181</v>
      </c>
      <c r="E363" s="174">
        <f>IFERROR(VLOOKUP(B363,'Stmt of Net Position'!$B$9:$H$106,7,0),0)</f>
        <v>0</v>
      </c>
      <c r="F363" s="174" t="str">
        <f>IFERROR(VLOOKUP(B363,'Stmt of Net Position'!$B$9:$H$106,2,0),0)</f>
        <v>Net Pension Asset</v>
      </c>
      <c r="G363" s="173" t="str">
        <f>'Stmt of Net Position'!$C$3</f>
        <v>Statement of Net Position—All Funds</v>
      </c>
    </row>
    <row r="364" spans="2:7" x14ac:dyDescent="0.25">
      <c r="B364" s="172" t="s">
        <v>126</v>
      </c>
      <c r="C364" s="173">
        <f>Certification!$C$4</f>
        <v>0</v>
      </c>
      <c r="D364" s="173" t="s">
        <v>1181</v>
      </c>
      <c r="E364" s="174">
        <f>IFERROR(VLOOKUP(B364,'Stmt of Net Position'!$B$9:$H$106,7,0),0)</f>
        <v>0</v>
      </c>
      <c r="F364" s="174" t="str">
        <f>IFERROR(VLOOKUP(B364,'Stmt of Net Position'!$B$9:$H$106,2,0),0)</f>
        <v>Other Assets_</v>
      </c>
      <c r="G364" s="173" t="str">
        <f>'Stmt of Net Position'!$C$3</f>
        <v>Statement of Net Position—All Funds</v>
      </c>
    </row>
    <row r="365" spans="2:7" x14ac:dyDescent="0.25">
      <c r="B365" s="172" t="s">
        <v>127</v>
      </c>
      <c r="C365" s="173">
        <f>Certification!$C$4</f>
        <v>0</v>
      </c>
      <c r="D365" s="173" t="s">
        <v>1181</v>
      </c>
      <c r="E365" s="174">
        <f>IFERROR(VLOOKUP(B365,'Stmt of Net Position'!$B$9:$H$106,7,0),0)</f>
        <v>0</v>
      </c>
      <c r="F365" s="174" t="str">
        <f>IFERROR(VLOOKUP(B365,'Stmt of Net Position'!$B$9:$H$106,2,0),0)</f>
        <v xml:space="preserve">TOTAL NONCURRENT ASSETS </v>
      </c>
      <c r="G365" s="173" t="str">
        <f>'Stmt of Net Position'!$C$3</f>
        <v>Statement of Net Position—All Funds</v>
      </c>
    </row>
    <row r="366" spans="2:7" x14ac:dyDescent="0.25">
      <c r="B366" s="172" t="s">
        <v>155</v>
      </c>
      <c r="C366" s="173">
        <f>Certification!$C$4</f>
        <v>0</v>
      </c>
      <c r="D366" s="173" t="s">
        <v>1181</v>
      </c>
      <c r="E366" s="174">
        <f>IFERROR(VLOOKUP(B366,'Stmt of Net Position'!$B$9:$H$106,7,0),0)</f>
        <v>0</v>
      </c>
      <c r="F366" s="174" t="str">
        <f>IFERROR(VLOOKUP(B366,'Stmt of Net Position'!$B$9:$H$106,2,0),0)</f>
        <v>TOTAL ASSETS</v>
      </c>
      <c r="G366" s="173" t="str">
        <f>'Stmt of Net Position'!$C$3</f>
        <v>Statement of Net Position—All Funds</v>
      </c>
    </row>
    <row r="367" spans="2:7" x14ac:dyDescent="0.25">
      <c r="B367" s="172" t="s">
        <v>99</v>
      </c>
      <c r="C367" s="173">
        <f>Certification!$C$4</f>
        <v>0</v>
      </c>
      <c r="D367" s="173" t="s">
        <v>1181</v>
      </c>
      <c r="E367" s="174">
        <f>IFERROR(VLOOKUP(B367,'Stmt of Net Position'!$B$9:$H$106,7,0),0)</f>
        <v>0</v>
      </c>
      <c r="F367" s="174" t="str">
        <f>IFERROR(VLOOKUP(B367,'Stmt of Net Position'!$B$9:$H$106,2,0),0)</f>
        <v>Deferred Loss on Refunding</v>
      </c>
      <c r="G367" s="173" t="str">
        <f>'Stmt of Net Position'!$C$3</f>
        <v>Statement of Net Position—All Funds</v>
      </c>
    </row>
    <row r="368" spans="2:7" x14ac:dyDescent="0.25">
      <c r="B368" s="172" t="s">
        <v>156</v>
      </c>
      <c r="C368" s="173">
        <f>Certification!$C$4</f>
        <v>0</v>
      </c>
      <c r="D368" s="173" t="s">
        <v>1181</v>
      </c>
      <c r="E368" s="174">
        <f>IFERROR(VLOOKUP(B368,'Stmt of Net Position'!$B$9:$H$106,7,0),0)</f>
        <v>0</v>
      </c>
      <c r="F368" s="174" t="str">
        <f>IFERROR(VLOOKUP(B368,'Stmt of Net Position'!$B$9:$H$106,2,0),0)</f>
        <v>Deferred OutFlows Related to Pensions</v>
      </c>
      <c r="G368" s="173" t="str">
        <f>'Stmt of Net Position'!$C$3</f>
        <v>Statement of Net Position—All Funds</v>
      </c>
    </row>
    <row r="369" spans="2:7" x14ac:dyDescent="0.25">
      <c r="B369" s="172" t="s">
        <v>157</v>
      </c>
      <c r="C369" s="173">
        <f>Certification!$C$4</f>
        <v>0</v>
      </c>
      <c r="D369" s="173" t="s">
        <v>1181</v>
      </c>
      <c r="E369" s="174">
        <f>IFERROR(VLOOKUP(B369,'Stmt of Net Position'!$B$9:$H$106,7,0),0)</f>
        <v>0</v>
      </c>
      <c r="F369" s="174" t="str">
        <f>IFERROR(VLOOKUP(B369,'Stmt of Net Position'!$B$9:$H$106,2,0),0)</f>
        <v>Deferred OutFlows Related to OPEB</v>
      </c>
      <c r="G369" s="173" t="str">
        <f>'Stmt of Net Position'!$C$3</f>
        <v>Statement of Net Position—All Funds</v>
      </c>
    </row>
    <row r="370" spans="2:7" x14ac:dyDescent="0.25">
      <c r="B370" s="172" t="s">
        <v>158</v>
      </c>
      <c r="C370" s="173">
        <f>Certification!$C$4</f>
        <v>0</v>
      </c>
      <c r="D370" s="173" t="s">
        <v>1181</v>
      </c>
      <c r="E370" s="174">
        <f>IFERROR(VLOOKUP(B370,'Stmt of Net Position'!$B$9:$H$106,7,0),0)</f>
        <v>0</v>
      </c>
      <c r="F370" s="174" t="str">
        <f>IFERROR(VLOOKUP(B370,'Stmt of Net Position'!$B$9:$H$106,2,0),0)</f>
        <v>TOTAL DEFERRED OUTFLOWS OF RESOURCES</v>
      </c>
      <c r="G370" s="173" t="str">
        <f>'Stmt of Net Position'!$C$3</f>
        <v>Statement of Net Position—All Funds</v>
      </c>
    </row>
    <row r="371" spans="2:7" x14ac:dyDescent="0.25">
      <c r="B371" s="172" t="s">
        <v>159</v>
      </c>
      <c r="C371" s="173">
        <f>Certification!$C$4</f>
        <v>0</v>
      </c>
      <c r="D371" s="173" t="s">
        <v>1181</v>
      </c>
      <c r="E371" s="174">
        <f>IFERROR(VLOOKUP(B371,'Stmt of Net Position'!$B$9:$H$106,7,0),0)</f>
        <v>0</v>
      </c>
      <c r="F371" s="174" t="str">
        <f>IFERROR(VLOOKUP(B371,'Stmt of Net Position'!$B$9:$H$106,2,0),0)</f>
        <v>Accounts Payable</v>
      </c>
      <c r="G371" s="173" t="str">
        <f>'Stmt of Net Position'!$C$3</f>
        <v>Statement of Net Position—All Funds</v>
      </c>
    </row>
    <row r="372" spans="2:7" x14ac:dyDescent="0.25">
      <c r="B372" s="172" t="s">
        <v>160</v>
      </c>
      <c r="C372" s="173">
        <f>Certification!$C$4</f>
        <v>0</v>
      </c>
      <c r="D372" s="173" t="s">
        <v>1181</v>
      </c>
      <c r="E372" s="174">
        <f>IFERROR(VLOOKUP(B372,'Stmt of Net Position'!$B$9:$H$106,7,0),0)</f>
        <v>0</v>
      </c>
      <c r="F372" s="174" t="str">
        <f>IFERROR(VLOOKUP(B372,'Stmt of Net Position'!$B$9:$H$106,2,0),0)</f>
        <v>Amount Due to Pool Participants</v>
      </c>
      <c r="G372" s="173" t="str">
        <f>'Stmt of Net Position'!$C$3</f>
        <v>Statement of Net Position—All Funds</v>
      </c>
    </row>
    <row r="373" spans="2:7" x14ac:dyDescent="0.25">
      <c r="B373" s="172" t="s">
        <v>161</v>
      </c>
      <c r="C373" s="173">
        <f>Certification!$C$4</f>
        <v>0</v>
      </c>
      <c r="D373" s="173" t="s">
        <v>1181</v>
      </c>
      <c r="E373" s="174">
        <f>IFERROR(VLOOKUP(B373,'Stmt of Net Position'!$B$9:$H$106,7,0),0)</f>
        <v>0</v>
      </c>
      <c r="F373" s="174" t="str">
        <f>IFERROR(VLOOKUP(B373,'Stmt of Net Position'!$B$9:$H$106,2,0),0)</f>
        <v>Notes Payable</v>
      </c>
      <c r="G373" s="173" t="str">
        <f>'Stmt of Net Position'!$C$3</f>
        <v>Statement of Net Position—All Funds</v>
      </c>
    </row>
    <row r="374" spans="2:7" x14ac:dyDescent="0.25">
      <c r="B374" s="172" t="s">
        <v>130</v>
      </c>
      <c r="C374" s="173">
        <f>Certification!$C$4</f>
        <v>0</v>
      </c>
      <c r="D374" s="173" t="s">
        <v>1181</v>
      </c>
      <c r="E374" s="174">
        <f>IFERROR(VLOOKUP(B374,'Stmt of Net Position'!$B$9:$H$106,7,0),0)</f>
        <v>0</v>
      </c>
      <c r="F374" s="174" t="str">
        <f>IFERROR(VLOOKUP(B374,'Stmt of Net Position'!$B$9:$H$106,2,0),0)</f>
        <v>Accrued Interest Payable</v>
      </c>
      <c r="G374" s="173" t="str">
        <f>'Stmt of Net Position'!$C$3</f>
        <v>Statement of Net Position—All Funds</v>
      </c>
    </row>
    <row r="375" spans="2:7" x14ac:dyDescent="0.25">
      <c r="B375" s="172" t="s">
        <v>131</v>
      </c>
      <c r="C375" s="173">
        <f>Certification!$C$4</f>
        <v>0</v>
      </c>
      <c r="D375" s="173" t="s">
        <v>1181</v>
      </c>
      <c r="E375" s="174">
        <f>IFERROR(VLOOKUP(B375,'Stmt of Net Position'!$B$9:$H$106,7,0),0)</f>
        <v>0</v>
      </c>
      <c r="F375" s="174" t="str">
        <f>IFERROR(VLOOKUP(B375,'Stmt of Net Position'!$B$9:$H$106,2,0),0)</f>
        <v>Accrued Salaries</v>
      </c>
      <c r="G375" s="173" t="str">
        <f>'Stmt of Net Position'!$C$3</f>
        <v>Statement of Net Position—All Funds</v>
      </c>
    </row>
    <row r="376" spans="2:7" x14ac:dyDescent="0.25">
      <c r="B376" s="172" t="s">
        <v>132</v>
      </c>
      <c r="C376" s="173">
        <f>Certification!$C$4</f>
        <v>0</v>
      </c>
      <c r="D376" s="173" t="s">
        <v>1181</v>
      </c>
      <c r="E376" s="174">
        <f>IFERROR(VLOOKUP(B376,'Stmt of Net Position'!$B$9:$H$106,7,0),0)</f>
        <v>0</v>
      </c>
      <c r="F376" s="174" t="str">
        <f>IFERROR(VLOOKUP(B376,'Stmt of Net Position'!$B$9:$H$106,2,0),0)</f>
        <v>Payroll Deductions &amp; Taxes Payable</v>
      </c>
      <c r="G376" s="173" t="str">
        <f>'Stmt of Net Position'!$C$3</f>
        <v>Statement of Net Position—All Funds</v>
      </c>
    </row>
    <row r="377" spans="2:7" x14ac:dyDescent="0.25">
      <c r="B377" s="172" t="s">
        <v>162</v>
      </c>
      <c r="C377" s="173">
        <f>Certification!$C$4</f>
        <v>0</v>
      </c>
      <c r="D377" s="173" t="s">
        <v>1181</v>
      </c>
      <c r="E377" s="174">
        <f>IFERROR(VLOOKUP(B377,'Stmt of Net Position'!$B$9:$H$106,7,0),0)</f>
        <v>0</v>
      </c>
      <c r="F377" s="174" t="str">
        <f>IFERROR(VLOOKUP(B377,'Stmt of Net Position'!$B$9:$H$106,2,0),0)</f>
        <v>Public Employees' Retirement System</v>
      </c>
      <c r="G377" s="173" t="str">
        <f>'Stmt of Net Position'!$C$3</f>
        <v>Statement of Net Position—All Funds</v>
      </c>
    </row>
    <row r="378" spans="2:7" x14ac:dyDescent="0.25">
      <c r="B378" s="172" t="s">
        <v>163</v>
      </c>
      <c r="C378" s="173">
        <f>Certification!$C$4</f>
        <v>0</v>
      </c>
      <c r="D378" s="173" t="s">
        <v>1181</v>
      </c>
      <c r="E378" s="174">
        <f>IFERROR(VLOOKUP(B378,'Stmt of Net Position'!$B$9:$H$106,7,0),0)</f>
        <v>0</v>
      </c>
      <c r="F378" s="174" t="str">
        <f>IFERROR(VLOOKUP(B378,'Stmt of Net Position'!$B$9:$H$106,2,0),0)</f>
        <v>Deferred Compensation</v>
      </c>
      <c r="G378" s="173" t="str">
        <f>'Stmt of Net Position'!$C$3</f>
        <v>Statement of Net Position—All Funds</v>
      </c>
    </row>
    <row r="379" spans="2:7" x14ac:dyDescent="0.25">
      <c r="B379" s="172" t="s">
        <v>164</v>
      </c>
      <c r="C379" s="173">
        <f>Certification!$C$4</f>
        <v>0</v>
      </c>
      <c r="D379" s="173" t="s">
        <v>1181</v>
      </c>
      <c r="E379" s="174">
        <f>IFERROR(VLOOKUP(B379,'Stmt of Net Position'!$B$9:$H$106,7,0),0)</f>
        <v>0</v>
      </c>
      <c r="F379" s="174" t="str">
        <f>IFERROR(VLOOKUP(B379,'Stmt of Net Position'!$B$9:$H$106,2,0),0)</f>
        <v>Compensated Absences</v>
      </c>
      <c r="G379" s="173" t="str">
        <f>'Stmt of Net Position'!$C$3</f>
        <v>Statement of Net Position—All Funds</v>
      </c>
    </row>
    <row r="380" spans="2:7" x14ac:dyDescent="0.25">
      <c r="B380" s="172" t="s">
        <v>165</v>
      </c>
      <c r="C380" s="173">
        <f>Certification!$C$4</f>
        <v>0</v>
      </c>
      <c r="D380" s="173" t="s">
        <v>1181</v>
      </c>
      <c r="E380" s="174">
        <f>IFERROR(VLOOKUP(B380,'Stmt of Net Position'!$B$9:$H$106,7,0),0)</f>
        <v>0</v>
      </c>
      <c r="F380" s="174" t="str">
        <f>IFERROR(VLOOKUP(B380,'Stmt of Net Position'!$B$9:$H$106,2,0),0)</f>
        <v>Interfund Payable</v>
      </c>
      <c r="G380" s="173" t="str">
        <f>'Stmt of Net Position'!$C$3</f>
        <v>Statement of Net Position—All Funds</v>
      </c>
    </row>
    <row r="381" spans="2:7" x14ac:dyDescent="0.25">
      <c r="B381" s="172" t="s">
        <v>166</v>
      </c>
      <c r="C381" s="173">
        <f>Certification!$C$4</f>
        <v>0</v>
      </c>
      <c r="D381" s="173" t="s">
        <v>1181</v>
      </c>
      <c r="E381" s="174">
        <f>IFERROR(VLOOKUP(B381,'Stmt of Net Position'!$B$9:$H$106,7,0),0)</f>
        <v>0</v>
      </c>
      <c r="F381" s="174" t="str">
        <f>IFERROR(VLOOKUP(B381,'Stmt of Net Position'!$B$9:$H$106,2,0),0)</f>
        <v>Total OPEB Liability</v>
      </c>
      <c r="G381" s="173" t="str">
        <f>'Stmt of Net Position'!$C$3</f>
        <v>Statement of Net Position—All Funds</v>
      </c>
    </row>
    <row r="382" spans="2:7" x14ac:dyDescent="0.25">
      <c r="B382" s="172" t="s">
        <v>167</v>
      </c>
      <c r="C382" s="173">
        <f>Certification!$C$4</f>
        <v>0</v>
      </c>
      <c r="D382" s="173" t="s">
        <v>1181</v>
      </c>
      <c r="E382" s="174">
        <f>IFERROR(VLOOKUP(B382,'Stmt of Net Position'!$B$9:$H$106,7,0),0)</f>
        <v>0</v>
      </c>
      <c r="F382" s="174" t="str">
        <f>IFERROR(VLOOKUP(B382,'Stmt of Net Position'!$B$9:$H$106,2,0),0)</f>
        <v>Bonds Payable</v>
      </c>
      <c r="G382" s="173" t="str">
        <f>'Stmt of Net Position'!$C$3</f>
        <v>Statement of Net Position—All Funds</v>
      </c>
    </row>
    <row r="383" spans="2:7" x14ac:dyDescent="0.25">
      <c r="B383" s="172" t="s">
        <v>168</v>
      </c>
      <c r="C383" s="173">
        <f>Certification!$C$4</f>
        <v>0</v>
      </c>
      <c r="D383" s="173" t="s">
        <v>1181</v>
      </c>
      <c r="E383" s="174">
        <f>IFERROR(VLOOKUP(B383,'Stmt of Net Position'!$B$9:$H$106,7,0),0)</f>
        <v>0</v>
      </c>
      <c r="F383" s="174" t="str">
        <f>IFERROR(VLOOKUP(B383,'Stmt of Net Position'!$B$9:$H$106,2,0),0)</f>
        <v>Leases Payable</v>
      </c>
      <c r="G383" s="173" t="str">
        <f>'Stmt of Net Position'!$C$3</f>
        <v>Statement of Net Position—All Funds</v>
      </c>
    </row>
    <row r="384" spans="2:7" x14ac:dyDescent="0.25">
      <c r="B384" s="172" t="s">
        <v>133</v>
      </c>
      <c r="C384" s="173">
        <f>Certification!$C$4</f>
        <v>0</v>
      </c>
      <c r="D384" s="173" t="s">
        <v>1181</v>
      </c>
      <c r="E384" s="174">
        <f>IFERROR(VLOOKUP(B384,'Stmt of Net Position'!$B$9:$H$106,7,0),0)</f>
        <v>0</v>
      </c>
      <c r="F384" s="174" t="str">
        <f>IFERROR(VLOOKUP(B384,'Stmt of Net Position'!$B$9:$H$106,2,0),0)</f>
        <v>Claim Reserves</v>
      </c>
      <c r="G384" s="173" t="str">
        <f>'Stmt of Net Position'!$C$3</f>
        <v>Statement of Net Position—All Funds</v>
      </c>
    </row>
    <row r="385" spans="2:7" x14ac:dyDescent="0.25">
      <c r="B385" s="172" t="s">
        <v>134</v>
      </c>
      <c r="C385" s="173">
        <f>Certification!$C$4</f>
        <v>0</v>
      </c>
      <c r="D385" s="173" t="s">
        <v>1181</v>
      </c>
      <c r="E385" s="174">
        <f>IFERROR(VLOOKUP(B385,'Stmt of Net Position'!$B$9:$H$106,7,0),0)</f>
        <v>0</v>
      </c>
      <c r="F385" s="174" t="str">
        <f>IFERROR(VLOOKUP(B385,'Stmt of Net Position'!$B$9:$H$106,2,0),0)</f>
        <v>IBNR</v>
      </c>
      <c r="G385" s="173" t="str">
        <f>'Stmt of Net Position'!$C$3</f>
        <v>Statement of Net Position—All Funds</v>
      </c>
    </row>
    <row r="386" spans="2:7" x14ac:dyDescent="0.25">
      <c r="B386" s="172" t="s">
        <v>135</v>
      </c>
      <c r="C386" s="173">
        <f>Certification!$C$4</f>
        <v>0</v>
      </c>
      <c r="D386" s="173" t="s">
        <v>1181</v>
      </c>
      <c r="E386" s="174">
        <f>IFERROR(VLOOKUP(B386,'Stmt of Net Position'!$B$9:$H$106,7,0),0)</f>
        <v>0</v>
      </c>
      <c r="F386" s="174" t="str">
        <f>IFERROR(VLOOKUP(B386,'Stmt of Net Position'!$B$9:$H$106,2,0),0)</f>
        <v>Open Claims</v>
      </c>
      <c r="G386" s="173" t="str">
        <f>'Stmt of Net Position'!$C$3</f>
        <v>Statement of Net Position—All Funds</v>
      </c>
    </row>
    <row r="387" spans="2:7" x14ac:dyDescent="0.25">
      <c r="B387" s="172" t="s">
        <v>136</v>
      </c>
      <c r="C387" s="173">
        <f>Certification!$C$4</f>
        <v>0</v>
      </c>
      <c r="D387" s="173" t="s">
        <v>1181</v>
      </c>
      <c r="E387" s="174">
        <f>IFERROR(VLOOKUP(B387,'Stmt of Net Position'!$B$9:$H$106,7,0),0)</f>
        <v>0</v>
      </c>
      <c r="F387" s="174" t="str">
        <f>IFERROR(VLOOKUP(B387,'Stmt of Net Position'!$B$9:$H$106,2,0),0)</f>
        <v>Unallocated Loss Adjustment Expenses</v>
      </c>
      <c r="G387" s="173" t="str">
        <f>'Stmt of Net Position'!$C$3</f>
        <v>Statement of Net Position—All Funds</v>
      </c>
    </row>
    <row r="388" spans="2:7" x14ac:dyDescent="0.25">
      <c r="B388" s="172" t="s">
        <v>137</v>
      </c>
      <c r="C388" s="173">
        <f>Certification!$C$4</f>
        <v>0</v>
      </c>
      <c r="D388" s="173" t="s">
        <v>1181</v>
      </c>
      <c r="E388" s="174">
        <f>IFERROR(VLOOKUP(B388,'Stmt of Net Position'!$B$9:$H$106,7,0),0)</f>
        <v>0</v>
      </c>
      <c r="F388" s="174" t="str">
        <f>IFERROR(VLOOKUP(B388,'Stmt of Net Position'!$B$9:$H$106,2,0),0)</f>
        <v>Future L&amp;I Assessments</v>
      </c>
      <c r="G388" s="173" t="str">
        <f>'Stmt of Net Position'!$C$3</f>
        <v>Statement of Net Position—All Funds</v>
      </c>
    </row>
    <row r="389" spans="2:7" x14ac:dyDescent="0.25">
      <c r="B389" s="172" t="s">
        <v>138</v>
      </c>
      <c r="C389" s="173">
        <f>Certification!$C$4</f>
        <v>0</v>
      </c>
      <c r="D389" s="173" t="s">
        <v>1181</v>
      </c>
      <c r="E389" s="174">
        <f>IFERROR(VLOOKUP(B389,'Stmt of Net Position'!$B$9:$H$106,7,0),0)</f>
        <v>0</v>
      </c>
      <c r="F389" s="174" t="str">
        <f>IFERROR(VLOOKUP(B389,'Stmt of Net Position'!$B$9:$H$106,2,0),0)</f>
        <v>Deposits</v>
      </c>
      <c r="G389" s="173" t="str">
        <f>'Stmt of Net Position'!$C$3</f>
        <v>Statement of Net Position—All Funds</v>
      </c>
    </row>
    <row r="390" spans="2:7" x14ac:dyDescent="0.25">
      <c r="B390" s="172" t="s">
        <v>139</v>
      </c>
      <c r="C390" s="173">
        <f>Certification!$C$4</f>
        <v>0</v>
      </c>
      <c r="D390" s="173" t="s">
        <v>1181</v>
      </c>
      <c r="E390" s="174">
        <f>IFERROR(VLOOKUP(B390,'Stmt of Net Position'!$B$9:$H$106,7,0),0)</f>
        <v>0</v>
      </c>
      <c r="F390" s="174" t="str">
        <f>IFERROR(VLOOKUP(B390,'Stmt of Net Position'!$B$9:$H$106,2,0),0)</f>
        <v>Unearned Revenue</v>
      </c>
      <c r="G390" s="173" t="str">
        <f>'Stmt of Net Position'!$C$3</f>
        <v>Statement of Net Position—All Funds</v>
      </c>
    </row>
    <row r="391" spans="2:7" x14ac:dyDescent="0.25">
      <c r="B391" s="172" t="s">
        <v>140</v>
      </c>
      <c r="C391" s="173">
        <f>Certification!$C$4</f>
        <v>0</v>
      </c>
      <c r="D391" s="173" t="s">
        <v>1181</v>
      </c>
      <c r="E391" s="174">
        <f>IFERROR(VLOOKUP(B391,'Stmt of Net Position'!$B$9:$H$106,7,0),0)</f>
        <v>0</v>
      </c>
      <c r="F391" s="174" t="str">
        <f>IFERROR(VLOOKUP(B391,'Stmt of Net Position'!$B$9:$H$106,2,0),0)</f>
        <v>Unearned Member Assessments/Contributions</v>
      </c>
      <c r="G391" s="173" t="str">
        <f>'Stmt of Net Position'!$C$3</f>
        <v>Statement of Net Position—All Funds</v>
      </c>
    </row>
    <row r="392" spans="2:7" x14ac:dyDescent="0.25">
      <c r="B392" s="172" t="s">
        <v>141</v>
      </c>
      <c r="C392" s="173">
        <f>Certification!$C$4</f>
        <v>0</v>
      </c>
      <c r="D392" s="173" t="s">
        <v>1181</v>
      </c>
      <c r="E392" s="174">
        <f>IFERROR(VLOOKUP(B392,'Stmt of Net Position'!$B$9:$H$106,7,0),0)</f>
        <v>0</v>
      </c>
      <c r="F392" s="174" t="str">
        <f>IFERROR(VLOOKUP(B392,'Stmt of Net Position'!$B$9:$H$106,2,0),0)</f>
        <v>Other Liabilities and Credits</v>
      </c>
      <c r="G392" s="173" t="str">
        <f>'Stmt of Net Position'!$C$3</f>
        <v>Statement of Net Position—All Funds</v>
      </c>
    </row>
    <row r="393" spans="2:7" x14ac:dyDescent="0.25">
      <c r="B393" s="172" t="s">
        <v>142</v>
      </c>
      <c r="C393" s="173">
        <f>Certification!$C$4</f>
        <v>0</v>
      </c>
      <c r="D393" s="173" t="s">
        <v>1181</v>
      </c>
      <c r="E393" s="174">
        <f>IFERROR(VLOOKUP(B393,'Stmt of Net Position'!$B$9:$H$106,7,0),0)</f>
        <v>0</v>
      </c>
      <c r="F393" s="174" t="str">
        <f>IFERROR(VLOOKUP(B393,'Stmt of Net Position'!$B$9:$H$106,2,0),0)</f>
        <v>TOTAL CURRENT LIABILITIES</v>
      </c>
      <c r="G393" s="173" t="str">
        <f>'Stmt of Net Position'!$C$3</f>
        <v>Statement of Net Position—All Funds</v>
      </c>
    </row>
    <row r="394" spans="2:7" x14ac:dyDescent="0.25">
      <c r="B394" s="172" t="s">
        <v>143</v>
      </c>
      <c r="C394" s="173">
        <f>Certification!$C$4</f>
        <v>0</v>
      </c>
      <c r="D394" s="173" t="s">
        <v>1181</v>
      </c>
      <c r="E394" s="174">
        <f>IFERROR(VLOOKUP(B394,'Stmt of Net Position'!$B$9:$H$106,7,0),0)</f>
        <v>0</v>
      </c>
      <c r="F394" s="174" t="str">
        <f>IFERROR(VLOOKUP(B394,'Stmt of Net Position'!$B$9:$H$106,2,0),0)</f>
        <v>Compensated Absences_</v>
      </c>
      <c r="G394" s="173" t="str">
        <f>'Stmt of Net Position'!$C$3</f>
        <v>Statement of Net Position—All Funds</v>
      </c>
    </row>
    <row r="395" spans="2:7" x14ac:dyDescent="0.25">
      <c r="B395" s="172" t="s">
        <v>144</v>
      </c>
      <c r="C395" s="173">
        <f>Certification!$C$4</f>
        <v>0</v>
      </c>
      <c r="D395" s="173" t="s">
        <v>1181</v>
      </c>
      <c r="E395" s="174">
        <f>IFERROR(VLOOKUP(B395,'Stmt of Net Position'!$B$9:$H$106,7,0),0)</f>
        <v>0</v>
      </c>
      <c r="F395" s="174" t="str">
        <f>IFERROR(VLOOKUP(B395,'Stmt of Net Position'!$B$9:$H$106,2,0),0)</f>
        <v>Unemployment_</v>
      </c>
      <c r="G395" s="173" t="str">
        <f>'Stmt of Net Position'!$C$3</f>
        <v>Statement of Net Position—All Funds</v>
      </c>
    </row>
    <row r="396" spans="2:7" x14ac:dyDescent="0.25">
      <c r="B396" s="172" t="s">
        <v>145</v>
      </c>
      <c r="C396" s="173">
        <f>Certification!$C$4</f>
        <v>0</v>
      </c>
      <c r="D396" s="173" t="s">
        <v>1181</v>
      </c>
      <c r="E396" s="174">
        <f>IFERROR(VLOOKUP(B396,'Stmt of Net Position'!$B$9:$H$106,7,0),0)</f>
        <v>0</v>
      </c>
      <c r="F396" s="174" t="str">
        <f>IFERROR(VLOOKUP(B396,'Stmt of Net Position'!$B$9:$H$106,2,0),0)</f>
        <v>Notes Payable_</v>
      </c>
      <c r="G396" s="173" t="str">
        <f>'Stmt of Net Position'!$C$3</f>
        <v>Statement of Net Position—All Funds</v>
      </c>
    </row>
    <row r="397" spans="2:7" x14ac:dyDescent="0.25">
      <c r="B397" s="172" t="s">
        <v>146</v>
      </c>
      <c r="C397" s="173">
        <f>Certification!$C$4</f>
        <v>0</v>
      </c>
      <c r="D397" s="173" t="s">
        <v>1181</v>
      </c>
      <c r="E397" s="174">
        <f>IFERROR(VLOOKUP(B397,'Stmt of Net Position'!$B$9:$H$106,7,0),0)</f>
        <v>0</v>
      </c>
      <c r="F397" s="174" t="str">
        <f>IFERROR(VLOOKUP(B397,'Stmt of Net Position'!$B$9:$H$106,2,0),0)</f>
        <v>Claim Reserves_</v>
      </c>
      <c r="G397" s="173" t="str">
        <f>'Stmt of Net Position'!$C$3</f>
        <v>Statement of Net Position—All Funds</v>
      </c>
    </row>
    <row r="398" spans="2:7" x14ac:dyDescent="0.25">
      <c r="B398" s="172" t="s">
        <v>147</v>
      </c>
      <c r="C398" s="173">
        <f>Certification!$C$4</f>
        <v>0</v>
      </c>
      <c r="D398" s="173" t="s">
        <v>1181</v>
      </c>
      <c r="E398" s="174">
        <f>IFERROR(VLOOKUP(B398,'Stmt of Net Position'!$B$9:$H$106,7,0),0)</f>
        <v>0</v>
      </c>
      <c r="F398" s="174" t="str">
        <f>IFERROR(VLOOKUP(B398,'Stmt of Net Position'!$B$9:$H$106,2,0),0)</f>
        <v>IBNR_</v>
      </c>
      <c r="G398" s="173" t="str">
        <f>'Stmt of Net Position'!$C$3</f>
        <v>Statement of Net Position—All Funds</v>
      </c>
    </row>
    <row r="399" spans="2:7" x14ac:dyDescent="0.25">
      <c r="B399" s="172" t="s">
        <v>148</v>
      </c>
      <c r="C399" s="173">
        <f>Certification!$C$4</f>
        <v>0</v>
      </c>
      <c r="D399" s="173" t="s">
        <v>1181</v>
      </c>
      <c r="E399" s="174">
        <f>IFERROR(VLOOKUP(B399,'Stmt of Net Position'!$B$9:$H$106,7,0),0)</f>
        <v>0</v>
      </c>
      <c r="F399" s="174" t="str">
        <f>IFERROR(VLOOKUP(B399,'Stmt of Net Position'!$B$9:$H$106,2,0),0)</f>
        <v>Open Claims_</v>
      </c>
      <c r="G399" s="173" t="str">
        <f>'Stmt of Net Position'!$C$3</f>
        <v>Statement of Net Position—All Funds</v>
      </c>
    </row>
    <row r="400" spans="2:7" x14ac:dyDescent="0.25">
      <c r="B400" s="172" t="s">
        <v>149</v>
      </c>
      <c r="C400" s="173">
        <f>Certification!$C$4</f>
        <v>0</v>
      </c>
      <c r="D400" s="173" t="s">
        <v>1181</v>
      </c>
      <c r="E400" s="174">
        <f>IFERROR(VLOOKUP(B400,'Stmt of Net Position'!$B$9:$H$106,7,0),0)</f>
        <v>0</v>
      </c>
      <c r="F400" s="174" t="str">
        <f>IFERROR(VLOOKUP(B400,'Stmt of Net Position'!$B$9:$H$106,2,0),0)</f>
        <v>Unallocated Loss Adjustment Expenses_</v>
      </c>
      <c r="G400" s="173" t="str">
        <f>'Stmt of Net Position'!$C$3</f>
        <v>Statement of Net Position—All Funds</v>
      </c>
    </row>
    <row r="401" spans="2:7" x14ac:dyDescent="0.25">
      <c r="B401" s="172" t="s">
        <v>150</v>
      </c>
      <c r="C401" s="173">
        <f>Certification!$C$4</f>
        <v>0</v>
      </c>
      <c r="D401" s="173" t="s">
        <v>1181</v>
      </c>
      <c r="E401" s="174">
        <f>IFERROR(VLOOKUP(B401,'Stmt of Net Position'!$B$9:$H$106,7,0),0)</f>
        <v>0</v>
      </c>
      <c r="F401" s="174" t="str">
        <f>IFERROR(VLOOKUP(B401,'Stmt of Net Position'!$B$9:$H$106,2,0),0)</f>
        <v>Future L&amp;I Assessments_</v>
      </c>
      <c r="G401" s="173" t="str">
        <f>'Stmt of Net Position'!$C$3</f>
        <v>Statement of Net Position—All Funds</v>
      </c>
    </row>
    <row r="402" spans="2:7" x14ac:dyDescent="0.25">
      <c r="B402" s="172" t="s">
        <v>151</v>
      </c>
      <c r="C402" s="173">
        <f>Certification!$C$4</f>
        <v>0</v>
      </c>
      <c r="D402" s="173" t="s">
        <v>1181</v>
      </c>
      <c r="E402" s="174">
        <f>IFERROR(VLOOKUP(B402,'Stmt of Net Position'!$B$9:$H$106,7,0),0)</f>
        <v>0</v>
      </c>
      <c r="F402" s="174" t="str">
        <f>IFERROR(VLOOKUP(B402,'Stmt of Net Position'!$B$9:$H$106,2,0),0)</f>
        <v>Net Pension Liability</v>
      </c>
      <c r="G402" s="173" t="str">
        <f>'Stmt of Net Position'!$C$3</f>
        <v>Statement of Net Position—All Funds</v>
      </c>
    </row>
    <row r="403" spans="2:7" x14ac:dyDescent="0.25">
      <c r="B403" s="172" t="s">
        <v>152</v>
      </c>
      <c r="C403" s="173">
        <f>Certification!$C$4</f>
        <v>0</v>
      </c>
      <c r="D403" s="173" t="s">
        <v>1181</v>
      </c>
      <c r="E403" s="174">
        <f>IFERROR(VLOOKUP(B403,'Stmt of Net Position'!$B$9:$H$106,7,0),0)</f>
        <v>0</v>
      </c>
      <c r="F403" s="174" t="str">
        <f>IFERROR(VLOOKUP(B403,'Stmt of Net Position'!$B$9:$H$106,2,0),0)</f>
        <v>OPEB Liability_</v>
      </c>
      <c r="G403" s="173" t="str">
        <f>'Stmt of Net Position'!$C$3</f>
        <v>Statement of Net Position—All Funds</v>
      </c>
    </row>
    <row r="404" spans="2:7" x14ac:dyDescent="0.25">
      <c r="B404" s="172" t="s">
        <v>169</v>
      </c>
      <c r="C404" s="173">
        <f>Certification!$C$4</f>
        <v>0</v>
      </c>
      <c r="D404" s="173" t="s">
        <v>1181</v>
      </c>
      <c r="E404" s="174">
        <f>IFERROR(VLOOKUP(B404,'Stmt of Net Position'!$B$9:$H$106,7,0),0)</f>
        <v>0</v>
      </c>
      <c r="F404" s="174" t="str">
        <f>IFERROR(VLOOKUP(B404,'Stmt of Net Position'!$B$9:$H$106,2,0),0)</f>
        <v>Bonds Payable_</v>
      </c>
      <c r="G404" s="173" t="str">
        <f>'Stmt of Net Position'!$C$3</f>
        <v>Statement of Net Position—All Funds</v>
      </c>
    </row>
    <row r="405" spans="2:7" x14ac:dyDescent="0.25">
      <c r="B405" s="172" t="s">
        <v>170</v>
      </c>
      <c r="C405" s="173">
        <f>Certification!$C$4</f>
        <v>0</v>
      </c>
      <c r="D405" s="173" t="s">
        <v>1181</v>
      </c>
      <c r="E405" s="174">
        <f>IFERROR(VLOOKUP(B405,'Stmt of Net Position'!$B$9:$H$106,7,0),0)</f>
        <v>0</v>
      </c>
      <c r="F405" s="174" t="str">
        <f>IFERROR(VLOOKUP(B405,'Stmt of Net Position'!$B$9:$H$106,2,0),0)</f>
        <v>Leases Payable_</v>
      </c>
      <c r="G405" s="173" t="str">
        <f>'Stmt of Net Position'!$C$3</f>
        <v>Statement of Net Position—All Funds</v>
      </c>
    </row>
    <row r="406" spans="2:7" x14ac:dyDescent="0.25">
      <c r="B406" s="172" t="s">
        <v>171</v>
      </c>
      <c r="C406" s="173">
        <f>Certification!$C$4</f>
        <v>0</v>
      </c>
      <c r="D406" s="173" t="s">
        <v>1181</v>
      </c>
      <c r="E406" s="174">
        <f>IFERROR(VLOOKUP(B406,'Stmt of Net Position'!$B$9:$H$106,7,0),0)</f>
        <v>0</v>
      </c>
      <c r="F406" s="174" t="str">
        <f>IFERROR(VLOOKUP(B406,'Stmt of Net Position'!$B$9:$H$106,2,0),0)</f>
        <v>Other Liabilities and Credits_</v>
      </c>
      <c r="G406" s="173" t="str">
        <f>'Stmt of Net Position'!$C$3</f>
        <v>Statement of Net Position—All Funds</v>
      </c>
    </row>
    <row r="407" spans="2:7" x14ac:dyDescent="0.25">
      <c r="B407" s="172" t="s">
        <v>172</v>
      </c>
      <c r="C407" s="173">
        <f>Certification!$C$4</f>
        <v>0</v>
      </c>
      <c r="D407" s="173" t="s">
        <v>1181</v>
      </c>
      <c r="E407" s="174">
        <f>IFERROR(VLOOKUP(B407,'Stmt of Net Position'!$B$9:$H$106,7,0),0)</f>
        <v>0</v>
      </c>
      <c r="F407" s="174" t="str">
        <f>IFERROR(VLOOKUP(B407,'Stmt of Net Position'!$B$9:$H$106,2,0),0)</f>
        <v>TOTAL NONCURRENT LIABILITIES</v>
      </c>
      <c r="G407" s="173" t="str">
        <f>'Stmt of Net Position'!$C$3</f>
        <v>Statement of Net Position—All Funds</v>
      </c>
    </row>
    <row r="408" spans="2:7" x14ac:dyDescent="0.25">
      <c r="B408" s="172" t="s">
        <v>173</v>
      </c>
      <c r="C408" s="173">
        <f>Certification!$C$4</f>
        <v>0</v>
      </c>
      <c r="D408" s="173" t="s">
        <v>1181</v>
      </c>
      <c r="E408" s="174">
        <f>IFERROR(VLOOKUP(B408,'Stmt of Net Position'!$B$9:$H$106,7,0),0)</f>
        <v>0</v>
      </c>
      <c r="F408" s="174" t="str">
        <f>IFERROR(VLOOKUP(B408,'Stmt of Net Position'!$B$9:$H$106,2,0),0)</f>
        <v>TOTAL LIABILITIES</v>
      </c>
      <c r="G408" s="173" t="str">
        <f>'Stmt of Net Position'!$C$3</f>
        <v>Statement of Net Position—All Funds</v>
      </c>
    </row>
    <row r="409" spans="2:7" x14ac:dyDescent="0.25">
      <c r="B409" s="172" t="s">
        <v>499</v>
      </c>
      <c r="C409" s="173">
        <f>Certification!$C$4</f>
        <v>0</v>
      </c>
      <c r="D409" s="173" t="s">
        <v>1181</v>
      </c>
      <c r="E409" s="174">
        <f>IFERROR(VLOOKUP(B409,'Stmt of Net Position'!$B$9:$H$106,7,0),0)</f>
        <v>0</v>
      </c>
      <c r="F409" s="174" t="str">
        <f>IFERROR(VLOOKUP(B409,'Stmt of Net Position'!$B$9:$H$106,2,0),0)</f>
        <v>Deferred Gain on Refunding</v>
      </c>
      <c r="G409" s="173" t="str">
        <f>'Stmt of Net Position'!$C$3</f>
        <v>Statement of Net Position—All Funds</v>
      </c>
    </row>
    <row r="410" spans="2:7" x14ac:dyDescent="0.25">
      <c r="B410" s="172" t="s">
        <v>174</v>
      </c>
      <c r="C410" s="173">
        <f>Certification!$C$4</f>
        <v>0</v>
      </c>
      <c r="D410" s="173" t="s">
        <v>1181</v>
      </c>
      <c r="E410" s="174">
        <f>IFERROR(VLOOKUP(B410,'Stmt of Net Position'!$B$9:$H$106,7,0),0)</f>
        <v>0</v>
      </c>
      <c r="F410" s="174" t="str">
        <f>IFERROR(VLOOKUP(B410,'Stmt of Net Position'!$B$9:$H$106,2,0),0)</f>
        <v>Deferred InFlows Related to Pensions</v>
      </c>
      <c r="G410" s="173" t="str">
        <f>'Stmt of Net Position'!$C$3</f>
        <v>Statement of Net Position—All Funds</v>
      </c>
    </row>
    <row r="411" spans="2:7" x14ac:dyDescent="0.25">
      <c r="B411" s="172" t="s">
        <v>175</v>
      </c>
      <c r="C411" s="173">
        <f>Certification!$C$4</f>
        <v>0</v>
      </c>
      <c r="D411" s="173" t="s">
        <v>1181</v>
      </c>
      <c r="E411" s="174">
        <f>IFERROR(VLOOKUP(B411,'Stmt of Net Position'!$B$9:$H$106,7,0),0)</f>
        <v>0</v>
      </c>
      <c r="F411" s="174" t="str">
        <f>IFERROR(VLOOKUP(B411,'Stmt of Net Position'!$B$9:$H$106,2,0),0)</f>
        <v>Deferred InFlows Related to OPEB</v>
      </c>
      <c r="G411" s="173" t="str">
        <f>'Stmt of Net Position'!$C$3</f>
        <v>Statement of Net Position—All Funds</v>
      </c>
    </row>
    <row r="412" spans="2:7" x14ac:dyDescent="0.25">
      <c r="B412" s="172" t="s">
        <v>176</v>
      </c>
      <c r="C412" s="173">
        <f>Certification!$C$4</f>
        <v>0</v>
      </c>
      <c r="D412" s="173" t="s">
        <v>1181</v>
      </c>
      <c r="E412" s="174">
        <f>IFERROR(VLOOKUP(B412,'Stmt of Net Position'!$B$9:$H$106,7,0),0)</f>
        <v>0</v>
      </c>
      <c r="F412" s="174" t="str">
        <f>IFERROR(VLOOKUP(B412,'Stmt of Net Position'!$B$9:$H$106,2,0),0)</f>
        <v>TOTAL DEFERRED INFLOWS OF RESOURCES</v>
      </c>
      <c r="G412" s="173" t="str">
        <f>'Stmt of Net Position'!$C$3</f>
        <v>Statement of Net Position—All Funds</v>
      </c>
    </row>
    <row r="413" spans="2:7" x14ac:dyDescent="0.25">
      <c r="B413" s="172" t="s">
        <v>500</v>
      </c>
      <c r="C413" s="173">
        <f>Certification!$C$4</f>
        <v>0</v>
      </c>
      <c r="D413" s="173" t="s">
        <v>1181</v>
      </c>
      <c r="E413" s="174">
        <f>IFERROR(VLOOKUP(B413,'Stmt of Net Position'!$B$9:$H$106,7,0),0)</f>
        <v>0</v>
      </c>
      <c r="F413" s="174" t="str">
        <f>IFERROR(VLOOKUP(B413,'Stmt of Net Position'!$B$9:$H$106,2,0),0)</f>
        <v>Net Investment in Capital Assets</v>
      </c>
      <c r="G413" s="173" t="str">
        <f>'Stmt of Net Position'!$C$3</f>
        <v>Statement of Net Position—All Funds</v>
      </c>
    </row>
    <row r="414" spans="2:7" x14ac:dyDescent="0.25">
      <c r="B414" s="172" t="s">
        <v>501</v>
      </c>
      <c r="C414" s="173">
        <f>Certification!$C$4</f>
        <v>0</v>
      </c>
      <c r="D414" s="173" t="s">
        <v>1181</v>
      </c>
      <c r="E414" s="174">
        <f>IFERROR(VLOOKUP(B414,'Stmt of Net Position'!$B$9:$H$106,7,0),0)</f>
        <v>0</v>
      </c>
      <c r="F414" s="174" t="str">
        <f>IFERROR(VLOOKUP(B414,'Stmt of Net Position'!$B$9:$H$106,2,0),0)</f>
        <v>Restricted</v>
      </c>
      <c r="G414" s="173" t="str">
        <f>'Stmt of Net Position'!$C$3</f>
        <v>Statement of Net Position—All Funds</v>
      </c>
    </row>
    <row r="415" spans="2:7" x14ac:dyDescent="0.25">
      <c r="B415" s="172" t="s">
        <v>178</v>
      </c>
      <c r="C415" s="173">
        <f>Certification!$C$4</f>
        <v>0</v>
      </c>
      <c r="D415" s="173" t="s">
        <v>1181</v>
      </c>
      <c r="E415" s="174">
        <f>IFERROR(VLOOKUP(B415,'Stmt of Net Position'!$B$9:$H$106,7,0),0)</f>
        <v>0</v>
      </c>
      <c r="F415" s="174" t="str">
        <f>IFERROR(VLOOKUP(B415,'Stmt of Net Position'!$B$9:$H$106,2,0),0)</f>
        <v>Unrestricted</v>
      </c>
      <c r="G415" s="173" t="str">
        <f>'Stmt of Net Position'!$C$3</f>
        <v>Statement of Net Position—All Funds</v>
      </c>
    </row>
    <row r="416" spans="2:7" x14ac:dyDescent="0.25">
      <c r="B416" s="172" t="s">
        <v>179</v>
      </c>
      <c r="C416" s="173">
        <f>Certification!$C$4</f>
        <v>0</v>
      </c>
      <c r="D416" s="173" t="s">
        <v>1181</v>
      </c>
      <c r="E416" s="174">
        <f>IFERROR(VLOOKUP(B416,'Stmt of Net Position'!$B$9:$H$106,7,0),0)</f>
        <v>0</v>
      </c>
      <c r="F416" s="174" t="str">
        <f>IFERROR(VLOOKUP(B416,'Stmt of Net Position'!$B$9:$H$106,2,0),0)</f>
        <v>TOTAL NET POSITION</v>
      </c>
      <c r="G416" s="173" t="str">
        <f>'Stmt of Net Position'!$C$3</f>
        <v>Statement of Net Position—All Funds</v>
      </c>
    </row>
    <row r="417" spans="2:7" x14ac:dyDescent="0.25">
      <c r="B417" s="12" t="s">
        <v>227</v>
      </c>
      <c r="C417" s="117">
        <f>Certification!$C$4</f>
        <v>0</v>
      </c>
      <c r="D417" t="s">
        <v>1177</v>
      </c>
      <c r="E417" s="26">
        <f>IFERROR(VLOOKUP(B417,'Stmt of Rev Exp Chg in Net Pos'!$B$9:$H$58,3,0),0)</f>
        <v>606169.17000000004</v>
      </c>
      <c r="F417" t="str">
        <f>VLOOKUP(B417,'Stmt of Rev Exp Chg in Net Pos'!$B$9:$H$58,2,0)</f>
        <v>Local Sources</v>
      </c>
      <c r="G417" s="159" t="str">
        <f>'Stmt of Rev Exp Chg in Net Pos'!$C$3</f>
        <v>Statement of Revenues, Expenses, and Changes in Net Position</v>
      </c>
    </row>
    <row r="418" spans="2:7" x14ac:dyDescent="0.25">
      <c r="B418" s="12" t="s">
        <v>228</v>
      </c>
      <c r="C418" s="117">
        <f>Certification!$C$4</f>
        <v>0</v>
      </c>
      <c r="D418" t="s">
        <v>1177</v>
      </c>
      <c r="E418" s="26">
        <f>IFERROR(VLOOKUP(B418,'Stmt of Rev Exp Chg in Net Pos'!$B$9:$H$58,3,0),0)</f>
        <v>9102889.2699999996</v>
      </c>
      <c r="F418" t="str">
        <f>VLOOKUP(B418,'Stmt of Rev Exp Chg in Net Pos'!$B$9:$H$58,2,0)</f>
        <v>State Sources</v>
      </c>
      <c r="G418" s="159" t="str">
        <f>'Stmt of Rev Exp Chg in Net Pos'!$C$3</f>
        <v>Statement of Revenues, Expenses, and Changes in Net Position</v>
      </c>
    </row>
    <row r="419" spans="2:7" x14ac:dyDescent="0.25">
      <c r="B419" s="12" t="s">
        <v>229</v>
      </c>
      <c r="C419" s="117">
        <f>Certification!$C$4</f>
        <v>0</v>
      </c>
      <c r="D419" t="s">
        <v>1177</v>
      </c>
      <c r="E419" s="26">
        <f>IFERROR(VLOOKUP(B419,'Stmt of Rev Exp Chg in Net Pos'!$B$9:$H$58,3,0),0)</f>
        <v>1106000.4099999999</v>
      </c>
      <c r="F419" t="str">
        <f>VLOOKUP(B419,'Stmt of Rev Exp Chg in Net Pos'!$B$9:$H$58,2,0)</f>
        <v>Allotment</v>
      </c>
      <c r="G419" s="159" t="str">
        <f>'Stmt of Rev Exp Chg in Net Pos'!$C$3</f>
        <v>Statement of Revenues, Expenses, and Changes in Net Position</v>
      </c>
    </row>
    <row r="420" spans="2:7" x14ac:dyDescent="0.25">
      <c r="B420" s="12" t="s">
        <v>230</v>
      </c>
      <c r="C420" s="117">
        <f>Certification!$C$4</f>
        <v>0</v>
      </c>
      <c r="D420" t="s">
        <v>1177</v>
      </c>
      <c r="E420" s="26">
        <f>IFERROR(VLOOKUP(B420,'Stmt of Rev Exp Chg in Net Pos'!$B$9:$H$58,3,0),0)</f>
        <v>3177034.17</v>
      </c>
      <c r="F420" t="str">
        <f>VLOOKUP(B420,'Stmt of Rev Exp Chg in Net Pos'!$B$9:$H$58,2,0)</f>
        <v>Federal Sources</v>
      </c>
      <c r="G420" s="159" t="str">
        <f>'Stmt of Rev Exp Chg in Net Pos'!$C$3</f>
        <v>Statement of Revenues, Expenses, and Changes in Net Position</v>
      </c>
    </row>
    <row r="421" spans="2:7" x14ac:dyDescent="0.25">
      <c r="B421" s="12" t="s">
        <v>231</v>
      </c>
      <c r="C421" s="117">
        <f>Certification!$C$4</f>
        <v>0</v>
      </c>
      <c r="D421" t="s">
        <v>1177</v>
      </c>
      <c r="E421" s="26">
        <f>IFERROR(VLOOKUP(B421,'Stmt of Rev Exp Chg in Net Pos'!$B$9:$H$58,3,0),0)</f>
        <v>3968647.83</v>
      </c>
      <c r="F421" t="str">
        <f>VLOOKUP(B421,'Stmt of Rev Exp Chg in Net Pos'!$B$9:$H$58,2,0)</f>
        <v>Cooperative Programs</v>
      </c>
      <c r="G421" s="159" t="str">
        <f>'Stmt of Rev Exp Chg in Net Pos'!$C$3</f>
        <v>Statement of Revenues, Expenses, and Changes in Net Position</v>
      </c>
    </row>
    <row r="422" spans="2:7" x14ac:dyDescent="0.25">
      <c r="B422" s="12" t="s">
        <v>232</v>
      </c>
      <c r="C422" s="117">
        <f>Certification!$C$4</f>
        <v>0</v>
      </c>
      <c r="D422" t="s">
        <v>1177</v>
      </c>
      <c r="E422" s="26">
        <f>IFERROR(VLOOKUP(B422,'Stmt of Rev Exp Chg in Net Pos'!$B$9:$H$58,3,0),0)</f>
        <v>11301244.02</v>
      </c>
      <c r="F422" t="str">
        <f>VLOOKUP(B422,'Stmt of Rev Exp Chg in Net Pos'!$B$9:$H$58,2,0)</f>
        <v>Other Programs</v>
      </c>
      <c r="G422" s="159" t="str">
        <f>'Stmt of Rev Exp Chg in Net Pos'!$C$3</f>
        <v>Statement of Revenues, Expenses, and Changes in Net Position</v>
      </c>
    </row>
    <row r="423" spans="2:7" x14ac:dyDescent="0.25">
      <c r="B423" s="12" t="s">
        <v>233</v>
      </c>
      <c r="C423" s="117">
        <f>Certification!$C$4</f>
        <v>0</v>
      </c>
      <c r="D423" t="s">
        <v>1177</v>
      </c>
      <c r="E423" s="26">
        <f>IFERROR(VLOOKUP(B423,'Stmt of Rev Exp Chg in Net Pos'!$B$9:$H$58,3,0),0)</f>
        <v>0</v>
      </c>
      <c r="F423" t="str">
        <f>VLOOKUP(B423,'Stmt of Rev Exp Chg in Net Pos'!$B$9:$H$58,2,0)</f>
        <v>Member Assessments/Contributions</v>
      </c>
      <c r="G423" s="159" t="str">
        <f>'Stmt of Rev Exp Chg in Net Pos'!$C$3</f>
        <v>Statement of Revenues, Expenses, and Changes in Net Position</v>
      </c>
    </row>
    <row r="424" spans="2:7" x14ac:dyDescent="0.25">
      <c r="B424" s="12" t="s">
        <v>234</v>
      </c>
      <c r="C424" s="117">
        <f>Certification!$C$4</f>
        <v>0</v>
      </c>
      <c r="D424" t="s">
        <v>1177</v>
      </c>
      <c r="E424" s="26">
        <f>IFERROR(VLOOKUP(B424,'Stmt of Rev Exp Chg in Net Pos'!$B$9:$H$58,3,0),0)</f>
        <v>0</v>
      </c>
      <c r="F424" t="str">
        <f>VLOOKUP(B424,'Stmt of Rev Exp Chg in Net Pos'!$B$9:$H$58,2,0)</f>
        <v>Supplemental Member Assessments</v>
      </c>
      <c r="G424" s="159" t="str">
        <f>'Stmt of Rev Exp Chg in Net Pos'!$C$3</f>
        <v>Statement of Revenues, Expenses, and Changes in Net Position</v>
      </c>
    </row>
    <row r="425" spans="2:7" x14ac:dyDescent="0.25">
      <c r="B425" s="12" t="s">
        <v>235</v>
      </c>
      <c r="C425" s="117">
        <f>Certification!$C$4</f>
        <v>0</v>
      </c>
      <c r="D425" t="s">
        <v>1177</v>
      </c>
      <c r="E425" s="26">
        <f>IFERROR(VLOOKUP(B425,'Stmt of Rev Exp Chg in Net Pos'!$B$9:$H$58,3,0),0)</f>
        <v>0</v>
      </c>
      <c r="F425" t="str">
        <f>VLOOKUP(B425,'Stmt of Rev Exp Chg in Net Pos'!$B$9:$H$58,2,0)</f>
        <v>Other Operating Revenue</v>
      </c>
      <c r="G425" s="159" t="str">
        <f>'Stmt of Rev Exp Chg in Net Pos'!$C$3</f>
        <v>Statement of Revenues, Expenses, and Changes in Net Position</v>
      </c>
    </row>
    <row r="426" spans="2:7" x14ac:dyDescent="0.25">
      <c r="B426" s="12" t="s">
        <v>236</v>
      </c>
      <c r="C426" s="117">
        <f>Certification!$C$4</f>
        <v>0</v>
      </c>
      <c r="D426" t="s">
        <v>1177</v>
      </c>
      <c r="E426" s="26">
        <f>IFERROR(VLOOKUP(B426,'Stmt of Rev Exp Chg in Net Pos'!$B$9:$H$58,3,0),0)</f>
        <v>29261984.870000001</v>
      </c>
      <c r="F426" t="str">
        <f>VLOOKUP(B426,'Stmt of Rev Exp Chg in Net Pos'!$B$9:$H$58,2,0)</f>
        <v>TOTAL OPERATING REVENUE</v>
      </c>
      <c r="G426" s="159" t="str">
        <f>'Stmt of Rev Exp Chg in Net Pos'!$C$3</f>
        <v>Statement of Revenues, Expenses, and Changes in Net Position</v>
      </c>
    </row>
    <row r="427" spans="2:7" x14ac:dyDescent="0.25">
      <c r="B427" s="12" t="s">
        <v>239</v>
      </c>
      <c r="C427" s="117">
        <f>Certification!$C$4</f>
        <v>0</v>
      </c>
      <c r="D427" t="s">
        <v>1177</v>
      </c>
      <c r="E427" s="26">
        <f>IFERROR(VLOOKUP(B427,'Stmt of Rev Exp Chg in Net Pos'!$B$9:$H$58,3,0),0)</f>
        <v>2695096.1800000006</v>
      </c>
      <c r="F427" t="str">
        <f>VLOOKUP(B427,'Stmt of Rev Exp Chg in Net Pos'!$B$9:$H$58,2,0)</f>
        <v>General Operations and Administration</v>
      </c>
      <c r="G427" s="159" t="str">
        <f>'Stmt of Rev Exp Chg in Net Pos'!$C$3</f>
        <v>Statement of Revenues, Expenses, and Changes in Net Position</v>
      </c>
    </row>
    <row r="428" spans="2:7" x14ac:dyDescent="0.25">
      <c r="B428" s="12" t="s">
        <v>240</v>
      </c>
      <c r="C428" s="117">
        <f>Certification!$C$4</f>
        <v>0</v>
      </c>
      <c r="D428" t="s">
        <v>1177</v>
      </c>
      <c r="E428" s="26">
        <f>IFERROR(VLOOKUP(B428,'Stmt of Rev Exp Chg in Net Pos'!$B$9:$H$58,3,0),0)</f>
        <v>19269630.469999999</v>
      </c>
      <c r="F428" t="str">
        <f>VLOOKUP(B428,'Stmt of Rev Exp Chg in Net Pos'!$B$9:$H$58,2,0)</f>
        <v>Instructional Support Programs</v>
      </c>
      <c r="G428" s="159" t="str">
        <f>'Stmt of Rev Exp Chg in Net Pos'!$C$3</f>
        <v>Statement of Revenues, Expenses, and Changes in Net Position</v>
      </c>
    </row>
    <row r="429" spans="2:7" x14ac:dyDescent="0.25">
      <c r="B429" s="12" t="s">
        <v>241</v>
      </c>
      <c r="C429" s="117">
        <f>Certification!$C$4</f>
        <v>0</v>
      </c>
      <c r="D429" t="s">
        <v>1177</v>
      </c>
      <c r="E429" s="26">
        <f>IFERROR(VLOOKUP(B429,'Stmt of Rev Exp Chg in Net Pos'!$B$9:$H$58,3,0),0)</f>
        <v>5655450.8499999996</v>
      </c>
      <c r="F429" t="str">
        <f>VLOOKUP(B429,'Stmt of Rev Exp Chg in Net Pos'!$B$9:$H$58,2,0)</f>
        <v>Non Instructional Support Programs</v>
      </c>
      <c r="G429" s="159" t="str">
        <f>'Stmt of Rev Exp Chg in Net Pos'!$C$3</f>
        <v>Statement of Revenues, Expenses, and Changes in Net Position</v>
      </c>
    </row>
    <row r="430" spans="2:7" x14ac:dyDescent="0.25">
      <c r="B430" s="12" t="s">
        <v>243</v>
      </c>
      <c r="C430" s="117">
        <f>Certification!$C$4</f>
        <v>0</v>
      </c>
      <c r="D430" t="s">
        <v>1177</v>
      </c>
      <c r="E430" s="26">
        <f>IFERROR(VLOOKUP(B430,'Stmt of Rev Exp Chg in Net Pos'!$B$9:$H$58,3,0),0)</f>
        <v>0</v>
      </c>
      <c r="F430" t="str">
        <f>VLOOKUP(B430,'Stmt of Rev Exp Chg in Net Pos'!$B$9:$H$58,2,0)</f>
        <v>Paid on Current Losses</v>
      </c>
      <c r="G430" s="159" t="str">
        <f>'Stmt of Rev Exp Chg in Net Pos'!$C$3</f>
        <v>Statement of Revenues, Expenses, and Changes in Net Position</v>
      </c>
    </row>
    <row r="431" spans="2:7" x14ac:dyDescent="0.25">
      <c r="B431" s="12" t="s">
        <v>244</v>
      </c>
      <c r="C431" s="117">
        <f>Certification!$C$4</f>
        <v>0</v>
      </c>
      <c r="D431" t="s">
        <v>1177</v>
      </c>
      <c r="E431" s="26">
        <f>IFERROR(VLOOKUP(B431,'Stmt of Rev Exp Chg in Net Pos'!$B$9:$H$58,3,0),0)</f>
        <v>0</v>
      </c>
      <c r="F431" t="str">
        <f>VLOOKUP(B431,'Stmt of Rev Exp Chg in Net Pos'!$B$9:$H$58,2,0)</f>
        <v>Change in Loss Reserves</v>
      </c>
      <c r="G431" s="159" t="str">
        <f>'Stmt of Rev Exp Chg in Net Pos'!$C$3</f>
        <v>Statement of Revenues, Expenses, and Changes in Net Position</v>
      </c>
    </row>
    <row r="432" spans="2:7" x14ac:dyDescent="0.25">
      <c r="B432" s="12" t="s">
        <v>246</v>
      </c>
      <c r="C432" s="117">
        <f>Certification!$C$4</f>
        <v>0</v>
      </c>
      <c r="D432" t="s">
        <v>1177</v>
      </c>
      <c r="E432" s="26">
        <f>IFERROR(VLOOKUP(B432,'Stmt of Rev Exp Chg in Net Pos'!$B$9:$H$58,3,0),0)</f>
        <v>0</v>
      </c>
      <c r="F432" t="str">
        <f>VLOOKUP(B432,'Stmt of Rev Exp Chg in Net Pos'!$B$9:$H$58,2,0)</f>
        <v>Paid Unallocated Loss Adjustment Expenses</v>
      </c>
      <c r="G432" s="159" t="str">
        <f>'Stmt of Rev Exp Chg in Net Pos'!$C$3</f>
        <v>Statement of Revenues, Expenses, and Changes in Net Position</v>
      </c>
    </row>
    <row r="433" spans="2:7" x14ac:dyDescent="0.25">
      <c r="B433" s="12" t="s">
        <v>247</v>
      </c>
      <c r="C433" s="117">
        <f>Certification!$C$4</f>
        <v>0</v>
      </c>
      <c r="D433" t="s">
        <v>1177</v>
      </c>
      <c r="E433" s="26">
        <f>IFERROR(VLOOKUP(B433,'Stmt of Rev Exp Chg in Net Pos'!$B$9:$H$58,3,0),0)</f>
        <v>0</v>
      </c>
      <c r="F433" t="str">
        <f>VLOOKUP(B433,'Stmt of Rev Exp Chg in Net Pos'!$B$9:$H$58,2,0)</f>
        <v>Change in Unallocated Loss Reserves</v>
      </c>
      <c r="G433" s="159" t="str">
        <f>'Stmt of Rev Exp Chg in Net Pos'!$C$3</f>
        <v>Statement of Revenues, Expenses, and Changes in Net Position</v>
      </c>
    </row>
    <row r="434" spans="2:7" x14ac:dyDescent="0.25">
      <c r="B434" s="12" t="s">
        <v>248</v>
      </c>
      <c r="C434" s="117">
        <f>Certification!$C$4</f>
        <v>0</v>
      </c>
      <c r="D434" t="s">
        <v>1177</v>
      </c>
      <c r="E434" s="26">
        <f>IFERROR(VLOOKUP(B434,'Stmt of Rev Exp Chg in Net Pos'!$B$9:$H$58,3,0),0)</f>
        <v>0</v>
      </c>
      <c r="F434" t="str">
        <f>VLOOKUP(B434,'Stmt of Rev Exp Chg in Net Pos'!$B$9:$H$58,2,0)</f>
        <v>Excess/Reinsurance Premiums</v>
      </c>
      <c r="G434" s="159" t="str">
        <f>'Stmt of Rev Exp Chg in Net Pos'!$C$3</f>
        <v>Statement of Revenues, Expenses, and Changes in Net Position</v>
      </c>
    </row>
    <row r="435" spans="2:7" x14ac:dyDescent="0.25">
      <c r="B435" s="12" t="s">
        <v>249</v>
      </c>
      <c r="C435" s="117">
        <f>Certification!$C$4</f>
        <v>0</v>
      </c>
      <c r="D435" t="s">
        <v>1177</v>
      </c>
      <c r="E435" s="26">
        <f>IFERROR(VLOOKUP(B435,'Stmt of Rev Exp Chg in Net Pos'!$B$9:$H$58,3,0),0)</f>
        <v>0</v>
      </c>
      <c r="F435" t="str">
        <f>VLOOKUP(B435,'Stmt of Rev Exp Chg in Net Pos'!$B$9:$H$58,2,0)</f>
        <v>Labor &amp; Industries Assessments</v>
      </c>
      <c r="G435" s="159" t="str">
        <f>'Stmt of Rev Exp Chg in Net Pos'!$C$3</f>
        <v>Statement of Revenues, Expenses, and Changes in Net Position</v>
      </c>
    </row>
    <row r="436" spans="2:7" x14ac:dyDescent="0.25">
      <c r="B436" s="12" t="s">
        <v>250</v>
      </c>
      <c r="C436" s="117">
        <f>Certification!$C$4</f>
        <v>0</v>
      </c>
      <c r="D436" t="s">
        <v>1177</v>
      </c>
      <c r="E436" s="26">
        <f>IFERROR(VLOOKUP(B436,'Stmt of Rev Exp Chg in Net Pos'!$B$9:$H$58,3,0),0)</f>
        <v>175389.32</v>
      </c>
      <c r="F436" t="str">
        <f>VLOOKUP(B436,'Stmt of Rev Exp Chg in Net Pos'!$B$9:$H$58,2,0)</f>
        <v>Depreciation/Depletion</v>
      </c>
      <c r="G436" s="159" t="str">
        <f>'Stmt of Rev Exp Chg in Net Pos'!$C$3</f>
        <v>Statement of Revenues, Expenses, and Changes in Net Position</v>
      </c>
    </row>
    <row r="437" spans="2:7" x14ac:dyDescent="0.25">
      <c r="B437" s="12" t="s">
        <v>251</v>
      </c>
      <c r="C437" s="117">
        <f>Certification!$C$4</f>
        <v>0</v>
      </c>
      <c r="D437" t="s">
        <v>1177</v>
      </c>
      <c r="E437" s="26">
        <f>IFERROR(VLOOKUP(B437,'Stmt of Rev Exp Chg in Net Pos'!$B$9:$H$58,3,0),0)</f>
        <v>0</v>
      </c>
      <c r="F437" t="str">
        <f>VLOOKUP(B437,'Stmt of Rev Exp Chg in Net Pos'!$B$9:$H$58,2,0)</f>
        <v>Other Operating Expenses</v>
      </c>
      <c r="G437" s="159" t="str">
        <f>'Stmt of Rev Exp Chg in Net Pos'!$C$3</f>
        <v>Statement of Revenues, Expenses, and Changes in Net Position</v>
      </c>
    </row>
    <row r="438" spans="2:7" x14ac:dyDescent="0.25">
      <c r="B438" s="12" t="s">
        <v>252</v>
      </c>
      <c r="C438" s="117">
        <f>Certification!$C$4</f>
        <v>0</v>
      </c>
      <c r="D438" t="s">
        <v>1177</v>
      </c>
      <c r="E438" s="26">
        <f>IFERROR(VLOOKUP(B438,'Stmt of Rev Exp Chg in Net Pos'!$B$9:$H$58,3,0),0)</f>
        <v>27795566.82</v>
      </c>
      <c r="F438" t="str">
        <f>VLOOKUP(B438,'Stmt of Rev Exp Chg in Net Pos'!$B$9:$H$58,2,0)</f>
        <v>TOTAL OPERATING EXPENSES</v>
      </c>
      <c r="G438" s="159" t="str">
        <f>'Stmt of Rev Exp Chg in Net Pos'!$C$3</f>
        <v>Statement of Revenues, Expenses, and Changes in Net Position</v>
      </c>
    </row>
    <row r="439" spans="2:7" x14ac:dyDescent="0.25">
      <c r="B439" s="12" t="s">
        <v>254</v>
      </c>
      <c r="C439" s="117">
        <f>Certification!$C$4</f>
        <v>0</v>
      </c>
      <c r="D439" t="s">
        <v>1177</v>
      </c>
      <c r="E439" s="26">
        <f>IFERROR(VLOOKUP(B439,'Stmt of Rev Exp Chg in Net Pos'!$B$9:$H$58,3,0),0)</f>
        <v>1466418.0500000007</v>
      </c>
      <c r="F439" t="str">
        <f>VLOOKUP(B439,'Stmt of Rev Exp Chg in Net Pos'!$B$9:$H$58,2,0)</f>
        <v>OPERATING INCOME (LOSS)</v>
      </c>
      <c r="G439" s="159" t="str">
        <f>'Stmt of Rev Exp Chg in Net Pos'!$C$3</f>
        <v>Statement of Revenues, Expenses, and Changes in Net Position</v>
      </c>
    </row>
    <row r="440" spans="2:7" x14ac:dyDescent="0.25">
      <c r="B440" s="12" t="s">
        <v>256</v>
      </c>
      <c r="C440" s="117">
        <f>Certification!$C$4</f>
        <v>0</v>
      </c>
      <c r="D440" t="s">
        <v>1177</v>
      </c>
      <c r="E440" s="26">
        <f>IFERROR(VLOOKUP(B440,'Stmt of Rev Exp Chg in Net Pos'!$B$9:$H$58,3,0),0)</f>
        <v>0</v>
      </c>
      <c r="F440" t="str">
        <f>VLOOKUP(B440,'Stmt of Rev Exp Chg in Net Pos'!$B$9:$H$58,2,0)</f>
        <v>NONOPERATING REVENUES (EXPENSES)</v>
      </c>
      <c r="G440" s="159" t="str">
        <f>'Stmt of Rev Exp Chg in Net Pos'!$C$3</f>
        <v>Statement of Revenues, Expenses, and Changes in Net Position</v>
      </c>
    </row>
    <row r="441" spans="2:7" x14ac:dyDescent="0.25">
      <c r="B441" s="12" t="s">
        <v>257</v>
      </c>
      <c r="C441" s="117">
        <f>Certification!$C$4</f>
        <v>0</v>
      </c>
      <c r="D441" t="s">
        <v>1177</v>
      </c>
      <c r="E441" s="26">
        <f>IFERROR(VLOOKUP(B441,'Stmt of Rev Exp Chg in Net Pos'!$B$9:$H$58,3,0),0)</f>
        <v>349487.06</v>
      </c>
      <c r="F441" t="str">
        <f>VLOOKUP(B441,'Stmt of Rev Exp Chg in Net Pos'!$B$9:$H$58,2,0)</f>
        <v>Interest and Investment Income</v>
      </c>
      <c r="G441" s="159" t="str">
        <f>'Stmt of Rev Exp Chg in Net Pos'!$C$3</f>
        <v>Statement of Revenues, Expenses, and Changes in Net Position</v>
      </c>
    </row>
    <row r="442" spans="2:7" x14ac:dyDescent="0.25">
      <c r="B442" s="12" t="s">
        <v>258</v>
      </c>
      <c r="C442" s="117">
        <f>Certification!$C$4</f>
        <v>0</v>
      </c>
      <c r="D442" t="s">
        <v>1177</v>
      </c>
      <c r="E442" s="26">
        <f>IFERROR(VLOOKUP(B442,'Stmt of Rev Exp Chg in Net Pos'!$B$9:$H$58,3,0),0)</f>
        <v>-70596.53</v>
      </c>
      <c r="F442" t="str">
        <f>VLOOKUP(B442,'Stmt of Rev Exp Chg in Net Pos'!$B$9:$H$58,2,0)</f>
        <v>Interest Expense and Related Charges</v>
      </c>
      <c r="G442" s="159" t="str">
        <f>'Stmt of Rev Exp Chg in Net Pos'!$C$3</f>
        <v>Statement of Revenues, Expenses, and Changes in Net Position</v>
      </c>
    </row>
    <row r="443" spans="2:7" x14ac:dyDescent="0.25">
      <c r="B443" s="12" t="s">
        <v>259</v>
      </c>
      <c r="C443" s="117">
        <f>Certification!$C$4</f>
        <v>0</v>
      </c>
      <c r="D443" t="s">
        <v>1177</v>
      </c>
      <c r="E443" s="26">
        <f>IFERROR(VLOOKUP(B443,'Stmt of Rev Exp Chg in Net Pos'!$B$9:$H$58,3,0),0)</f>
        <v>12481.06</v>
      </c>
      <c r="F443" t="str">
        <f>VLOOKUP(B443,'Stmt of Rev Exp Chg in Net Pos'!$B$9:$H$58,2,0)</f>
        <v>Lease Income</v>
      </c>
      <c r="G443" s="159" t="str">
        <f>'Stmt of Rev Exp Chg in Net Pos'!$C$3</f>
        <v>Statement of Revenues, Expenses, and Changes in Net Position</v>
      </c>
    </row>
    <row r="444" spans="2:7" x14ac:dyDescent="0.25">
      <c r="B444" s="12" t="s">
        <v>260</v>
      </c>
      <c r="C444" s="117">
        <f>Certification!$C$4</f>
        <v>0</v>
      </c>
      <c r="D444" t="s">
        <v>1177</v>
      </c>
      <c r="E444" s="26">
        <f>IFERROR(VLOOKUP(B444,'Stmt of Rev Exp Chg in Net Pos'!$B$9:$H$58,3,0),0)</f>
        <v>0</v>
      </c>
      <c r="F444" t="str">
        <f>VLOOKUP(B444,'Stmt of Rev Exp Chg in Net Pos'!$B$9:$H$58,2,0)</f>
        <v>Gains (Losses) on Capital Asset Disposition</v>
      </c>
      <c r="G444" s="159" t="str">
        <f>'Stmt of Rev Exp Chg in Net Pos'!$C$3</f>
        <v>Statement of Revenues, Expenses, and Changes in Net Position</v>
      </c>
    </row>
    <row r="445" spans="2:7" x14ac:dyDescent="0.25">
      <c r="B445" s="12" t="s">
        <v>261</v>
      </c>
      <c r="C445" s="117">
        <f>Certification!$C$4</f>
        <v>0</v>
      </c>
      <c r="D445" t="s">
        <v>1177</v>
      </c>
      <c r="E445" s="26">
        <f>IFERROR(VLOOKUP(B445,'Stmt of Rev Exp Chg in Net Pos'!$B$9:$H$58,3,0),0)</f>
        <v>76430</v>
      </c>
      <c r="F445" t="str">
        <f>VLOOKUP(B445,'Stmt of Rev Exp Chg in Net Pos'!$B$9:$H$58,2,0)</f>
        <v>Change in Joint Venture</v>
      </c>
      <c r="G445" s="159" t="str">
        <f>'Stmt of Rev Exp Chg in Net Pos'!$C$3</f>
        <v>Statement of Revenues, Expenses, and Changes in Net Position</v>
      </c>
    </row>
    <row r="446" spans="2:7" x14ac:dyDescent="0.25">
      <c r="B446" s="12" t="s">
        <v>262</v>
      </c>
      <c r="C446" s="117">
        <f>Certification!$C$4</f>
        <v>0</v>
      </c>
      <c r="D446" t="s">
        <v>1177</v>
      </c>
      <c r="E446" s="26">
        <f>IFERROR(VLOOKUP(B446,'Stmt of Rev Exp Chg in Net Pos'!$B$9:$H$58,3,0),0)</f>
        <v>0</v>
      </c>
      <c r="F446" t="str">
        <f>VLOOKUP(B446,'Stmt of Rev Exp Chg in Net Pos'!$B$9:$H$58,2,0)</f>
        <v>Change in Compensated Absences</v>
      </c>
      <c r="G446" s="159" t="str">
        <f>'Stmt of Rev Exp Chg in Net Pos'!$C$3</f>
        <v>Statement of Revenues, Expenses, and Changes in Net Position</v>
      </c>
    </row>
    <row r="447" spans="2:7" x14ac:dyDescent="0.25">
      <c r="B447" s="12" t="s">
        <v>263</v>
      </c>
      <c r="C447" s="117">
        <f>Certification!$C$4</f>
        <v>0</v>
      </c>
      <c r="D447" t="s">
        <v>1177</v>
      </c>
      <c r="E447" s="26">
        <f>IFERROR(VLOOKUP(B447,'Stmt of Rev Exp Chg in Net Pos'!$B$9:$H$58,3,0),0)</f>
        <v>75412.14</v>
      </c>
      <c r="F447" t="str">
        <f>VLOOKUP(B447,'Stmt of Rev Exp Chg in Net Pos'!$B$9:$H$58,2,0)</f>
        <v>Other Nonoperating Revenues</v>
      </c>
      <c r="G447" s="159" t="str">
        <f>'Stmt of Rev Exp Chg in Net Pos'!$C$3</f>
        <v>Statement of Revenues, Expenses, and Changes in Net Position</v>
      </c>
    </row>
    <row r="448" spans="2:7" x14ac:dyDescent="0.25">
      <c r="B448" s="12" t="s">
        <v>264</v>
      </c>
      <c r="C448" s="117">
        <f>Certification!$C$4</f>
        <v>0</v>
      </c>
      <c r="D448" t="s">
        <v>1177</v>
      </c>
      <c r="E448" s="26">
        <f>IFERROR(VLOOKUP(B448,'Stmt of Rev Exp Chg in Net Pos'!$B$9:$H$58,3,0),0)</f>
        <v>258826.5</v>
      </c>
      <c r="F448" t="str">
        <f>VLOOKUP(B448,'Stmt of Rev Exp Chg in Net Pos'!$B$9:$H$58,2,0)</f>
        <v>Other Nonoperating Expenses</v>
      </c>
      <c r="G448" s="159" t="str">
        <f>'Stmt of Rev Exp Chg in Net Pos'!$C$3</f>
        <v>Statement of Revenues, Expenses, and Changes in Net Position</v>
      </c>
    </row>
    <row r="449" spans="2:7" x14ac:dyDescent="0.25">
      <c r="B449" s="12" t="s">
        <v>265</v>
      </c>
      <c r="C449" s="117">
        <f>Certification!$C$4</f>
        <v>0</v>
      </c>
      <c r="D449" t="s">
        <v>1177</v>
      </c>
      <c r="E449" s="26">
        <f>IFERROR(VLOOKUP(B449,'Stmt of Rev Exp Chg in Net Pos'!$B$9:$H$58,3,0),0)</f>
        <v>702040.23</v>
      </c>
      <c r="F449" t="str">
        <f>VLOOKUP(B449,'Stmt of Rev Exp Chg in Net Pos'!$B$9:$H$58,2,0)</f>
        <v>TOTAL NONOPERATING REVENUES (EXPENSES)</v>
      </c>
      <c r="G449" s="159" t="str">
        <f>'Stmt of Rev Exp Chg in Net Pos'!$C$3</f>
        <v>Statement of Revenues, Expenses, and Changes in Net Position</v>
      </c>
    </row>
    <row r="450" spans="2:7" x14ac:dyDescent="0.25">
      <c r="B450" s="12" t="s">
        <v>267</v>
      </c>
      <c r="C450" s="117">
        <f>Certification!$C$4</f>
        <v>0</v>
      </c>
      <c r="D450" t="s">
        <v>1177</v>
      </c>
      <c r="E450" s="26">
        <f>IFERROR(VLOOKUP(B450,'Stmt of Rev Exp Chg in Net Pos'!$B$9:$H$58,3,0),0)</f>
        <v>2168458.2800000007</v>
      </c>
      <c r="F450" t="str">
        <f>VLOOKUP(B450,'Stmt of Rev Exp Chg in Net Pos'!$B$9:$H$58,2,0)</f>
        <v>INCOME (LOSS) BEFORE OTHER ITEMS</v>
      </c>
      <c r="G450" s="159" t="str">
        <f>'Stmt of Rev Exp Chg in Net Pos'!$C$3</f>
        <v>Statement of Revenues, Expenses, and Changes in Net Position</v>
      </c>
    </row>
    <row r="451" spans="2:7" x14ac:dyDescent="0.25">
      <c r="B451" s="12" t="s">
        <v>269</v>
      </c>
      <c r="C451" s="117">
        <f>Certification!$C$4</f>
        <v>0</v>
      </c>
      <c r="D451" t="s">
        <v>1177</v>
      </c>
      <c r="E451" s="26">
        <f>IFERROR(VLOOKUP(B451,'Stmt of Rev Exp Chg in Net Pos'!$B$9:$H$58,3,0),0)</f>
        <v>0</v>
      </c>
      <c r="F451" t="str">
        <f>VLOOKUP(B451,'Stmt of Rev Exp Chg in Net Pos'!$B$9:$H$58,2,0)</f>
        <v>Extraordinary Items</v>
      </c>
      <c r="G451" s="159" t="str">
        <f>'Stmt of Rev Exp Chg in Net Pos'!$C$3</f>
        <v>Statement of Revenues, Expenses, and Changes in Net Position</v>
      </c>
    </row>
    <row r="452" spans="2:7" x14ac:dyDescent="0.25">
      <c r="B452" s="12" t="s">
        <v>270</v>
      </c>
      <c r="C452" s="117">
        <f>Certification!$C$4</f>
        <v>0</v>
      </c>
      <c r="D452" t="s">
        <v>1177</v>
      </c>
      <c r="E452" s="26">
        <f>IFERROR(VLOOKUP(B452,'Stmt of Rev Exp Chg in Net Pos'!$B$9:$H$58,3,0),0)</f>
        <v>0</v>
      </c>
      <c r="F452" t="str">
        <f>VLOOKUP(B452,'Stmt of Rev Exp Chg in Net Pos'!$B$9:$H$58,2,0)</f>
        <v>Special Items</v>
      </c>
      <c r="G452" s="159" t="str">
        <f>'Stmt of Rev Exp Chg in Net Pos'!$C$3</f>
        <v>Statement of Revenues, Expenses, and Changes in Net Position</v>
      </c>
    </row>
    <row r="453" spans="2:7" x14ac:dyDescent="0.25">
      <c r="B453" s="12" t="s">
        <v>271</v>
      </c>
      <c r="C453" s="117">
        <f>Certification!$C$4</f>
        <v>0</v>
      </c>
      <c r="D453" t="s">
        <v>1177</v>
      </c>
      <c r="E453" s="26">
        <f>IFERROR(VLOOKUP(B453,'Stmt of Rev Exp Chg in Net Pos'!$B$9:$H$58,3,0),0)</f>
        <v>2168458.2800000007</v>
      </c>
      <c r="F453" t="str">
        <f>VLOOKUP(B453,'Stmt of Rev Exp Chg in Net Pos'!$B$9:$H$58,2,0)</f>
        <v>INCREASE (DECREASE) IN NET POSITION</v>
      </c>
      <c r="G453" s="159" t="str">
        <f>'Stmt of Rev Exp Chg in Net Pos'!$C$3</f>
        <v>Statement of Revenues, Expenses, and Changes in Net Position</v>
      </c>
    </row>
    <row r="454" spans="2:7" x14ac:dyDescent="0.25">
      <c r="B454" s="12" t="s">
        <v>273</v>
      </c>
      <c r="C454" s="117">
        <f>Certification!$C$4</f>
        <v>0</v>
      </c>
      <c r="D454" t="s">
        <v>1177</v>
      </c>
      <c r="E454" s="26">
        <f>IFERROR(VLOOKUP(B454,'Stmt of Rev Exp Chg in Net Pos'!$B$9:$H$58,3,0),0)</f>
        <v>6123391.5599999996</v>
      </c>
      <c r="F454" t="str">
        <f>VLOOKUP(B454,'Stmt of Rev Exp Chg in Net Pos'!$B$9:$H$58,2,0)</f>
        <v>NET POSITION - BEGINNING BALANCE</v>
      </c>
      <c r="G454" s="159" t="str">
        <f>'Stmt of Rev Exp Chg in Net Pos'!$C$3</f>
        <v>Statement of Revenues, Expenses, and Changes in Net Position</v>
      </c>
    </row>
    <row r="455" spans="2:7" x14ac:dyDescent="0.25">
      <c r="B455" s="12" t="s">
        <v>274</v>
      </c>
      <c r="C455" s="117">
        <f>Certification!$C$4</f>
        <v>0</v>
      </c>
      <c r="D455" t="s">
        <v>1177</v>
      </c>
      <c r="E455" s="26">
        <f>IFERROR(VLOOKUP(B455,'Stmt of Rev Exp Chg in Net Pos'!$B$9:$H$58,3,0),0)</f>
        <v>0</v>
      </c>
      <c r="F455" t="str">
        <f>VLOOKUP(B455,'Stmt of Rev Exp Chg in Net Pos'!$B$9:$H$58,2,0)</f>
        <v>Cumulative Effect of Change in Accounting Principle</v>
      </c>
      <c r="G455" s="159" t="str">
        <f>'Stmt of Rev Exp Chg in Net Pos'!$C$3</f>
        <v>Statement of Revenues, Expenses, and Changes in Net Position</v>
      </c>
    </row>
    <row r="456" spans="2:7" x14ac:dyDescent="0.25">
      <c r="B456" s="12" t="s">
        <v>275</v>
      </c>
      <c r="C456" s="117">
        <f>Certification!$C$4</f>
        <v>0</v>
      </c>
      <c r="D456" t="s">
        <v>1177</v>
      </c>
      <c r="E456" s="26">
        <f>IFERROR(VLOOKUP(B456,'Stmt of Rev Exp Chg in Net Pos'!$B$9:$H$58,3,0),0)</f>
        <v>0</v>
      </c>
      <c r="F456" t="str">
        <f>VLOOKUP(B456,'Stmt of Rev Exp Chg in Net Pos'!$B$9:$H$58,2,0)</f>
        <v>PRIOR PERIOD ADJUSTMENT</v>
      </c>
      <c r="G456" s="159" t="str">
        <f>'Stmt of Rev Exp Chg in Net Pos'!$C$3</f>
        <v>Statement of Revenues, Expenses, and Changes in Net Position</v>
      </c>
    </row>
    <row r="457" spans="2:7" x14ac:dyDescent="0.25">
      <c r="B457" s="12" t="s">
        <v>277</v>
      </c>
      <c r="C457" s="117">
        <f>Certification!$C$4</f>
        <v>0</v>
      </c>
      <c r="D457" t="s">
        <v>1177</v>
      </c>
      <c r="E457" s="26">
        <f>IFERROR(VLOOKUP(B457,'Stmt of Rev Exp Chg in Net Pos'!$B$9:$H$58,3,0),0)</f>
        <v>8291849.8399999999</v>
      </c>
      <c r="F457" t="str">
        <f>VLOOKUP(B457,'Stmt of Rev Exp Chg in Net Pos'!$B$9:$H$58,2,0)</f>
        <v>NET POSITION - ENDING BALANCE</v>
      </c>
      <c r="G457" s="159" t="str">
        <f>'Stmt of Rev Exp Chg in Net Pos'!$C$3</f>
        <v>Statement of Revenues, Expenses, and Changes in Net Position</v>
      </c>
    </row>
    <row r="458" spans="2:7" x14ac:dyDescent="0.25">
      <c r="B458" s="12" t="s">
        <v>227</v>
      </c>
      <c r="C458" s="117">
        <f>Certification!$C$4</f>
        <v>0</v>
      </c>
      <c r="D458" t="s">
        <v>1178</v>
      </c>
      <c r="E458" s="26">
        <f>IFERROR(VLOOKUP(B458,'Stmt of Rev Exp Chg in Net Pos'!$B$9:$H$58,4,0),0)</f>
        <v>0</v>
      </c>
      <c r="F458" t="str">
        <f>VLOOKUP(B458,'Stmt of Rev Exp Chg in Net Pos'!$B$9:$H$58,2,0)</f>
        <v>Local Sources</v>
      </c>
      <c r="G458" s="159" t="str">
        <f>'Stmt of Rev Exp Chg in Net Pos'!$C$3</f>
        <v>Statement of Revenues, Expenses, and Changes in Net Position</v>
      </c>
    </row>
    <row r="459" spans="2:7" x14ac:dyDescent="0.25">
      <c r="B459" s="12" t="s">
        <v>228</v>
      </c>
      <c r="C459" s="117">
        <f>Certification!$C$4</f>
        <v>0</v>
      </c>
      <c r="D459" t="s">
        <v>1178</v>
      </c>
      <c r="E459" s="26">
        <f>IFERROR(VLOOKUP(B459,'Stmt of Rev Exp Chg in Net Pos'!$B$9:$H$58,4,0),0)</f>
        <v>0</v>
      </c>
      <c r="F459" t="str">
        <f>VLOOKUP(B459,'Stmt of Rev Exp Chg in Net Pos'!$B$9:$H$58,2,0)</f>
        <v>State Sources</v>
      </c>
      <c r="G459" s="159" t="str">
        <f>'Stmt of Rev Exp Chg in Net Pos'!$C$3</f>
        <v>Statement of Revenues, Expenses, and Changes in Net Position</v>
      </c>
    </row>
    <row r="460" spans="2:7" x14ac:dyDescent="0.25">
      <c r="B460" s="12" t="s">
        <v>229</v>
      </c>
      <c r="C460" s="117">
        <f>Certification!$C$4</f>
        <v>0</v>
      </c>
      <c r="D460" t="s">
        <v>1178</v>
      </c>
      <c r="E460" s="26">
        <f>IFERROR(VLOOKUP(B460,'Stmt of Rev Exp Chg in Net Pos'!$B$9:$H$58,4,0),0)</f>
        <v>0</v>
      </c>
      <c r="F460" t="str">
        <f>VLOOKUP(B460,'Stmt of Rev Exp Chg in Net Pos'!$B$9:$H$58,2,0)</f>
        <v>Allotment</v>
      </c>
      <c r="G460" s="159" t="str">
        <f>'Stmt of Rev Exp Chg in Net Pos'!$C$3</f>
        <v>Statement of Revenues, Expenses, and Changes in Net Position</v>
      </c>
    </row>
    <row r="461" spans="2:7" x14ac:dyDescent="0.25">
      <c r="B461" s="12" t="s">
        <v>230</v>
      </c>
      <c r="C461" s="117">
        <f>Certification!$C$4</f>
        <v>0</v>
      </c>
      <c r="D461" t="s">
        <v>1178</v>
      </c>
      <c r="E461" s="26">
        <f>IFERROR(VLOOKUP(B461,'Stmt of Rev Exp Chg in Net Pos'!$B$9:$H$58,4,0),0)</f>
        <v>0</v>
      </c>
      <c r="F461" t="str">
        <f>VLOOKUP(B461,'Stmt of Rev Exp Chg in Net Pos'!$B$9:$H$58,2,0)</f>
        <v>Federal Sources</v>
      </c>
      <c r="G461" s="159" t="str">
        <f>'Stmt of Rev Exp Chg in Net Pos'!$C$3</f>
        <v>Statement of Revenues, Expenses, and Changes in Net Position</v>
      </c>
    </row>
    <row r="462" spans="2:7" x14ac:dyDescent="0.25">
      <c r="B462" s="12" t="s">
        <v>231</v>
      </c>
      <c r="C462" s="117">
        <f>Certification!$C$4</f>
        <v>0</v>
      </c>
      <c r="D462" t="s">
        <v>1178</v>
      </c>
      <c r="E462" s="26">
        <f>IFERROR(VLOOKUP(B462,'Stmt of Rev Exp Chg in Net Pos'!$B$9:$H$58,4,0),0)</f>
        <v>0</v>
      </c>
      <c r="F462" t="str">
        <f>VLOOKUP(B462,'Stmt of Rev Exp Chg in Net Pos'!$B$9:$H$58,2,0)</f>
        <v>Cooperative Programs</v>
      </c>
      <c r="G462" s="159" t="str">
        <f>'Stmt of Rev Exp Chg in Net Pos'!$C$3</f>
        <v>Statement of Revenues, Expenses, and Changes in Net Position</v>
      </c>
    </row>
    <row r="463" spans="2:7" x14ac:dyDescent="0.25">
      <c r="B463" s="12" t="s">
        <v>232</v>
      </c>
      <c r="C463" s="117">
        <f>Certification!$C$4</f>
        <v>0</v>
      </c>
      <c r="D463" t="s">
        <v>1178</v>
      </c>
      <c r="E463" s="26">
        <f>IFERROR(VLOOKUP(B463,'Stmt of Rev Exp Chg in Net Pos'!$B$9:$H$58,4,0),0)</f>
        <v>0</v>
      </c>
      <c r="F463" t="str">
        <f>VLOOKUP(B463,'Stmt of Rev Exp Chg in Net Pos'!$B$9:$H$58,2,0)</f>
        <v>Other Programs</v>
      </c>
      <c r="G463" s="159" t="str">
        <f>'Stmt of Rev Exp Chg in Net Pos'!$C$3</f>
        <v>Statement of Revenues, Expenses, and Changes in Net Position</v>
      </c>
    </row>
    <row r="464" spans="2:7" x14ac:dyDescent="0.25">
      <c r="B464" s="12" t="s">
        <v>233</v>
      </c>
      <c r="C464" s="117">
        <f>Certification!$C$4</f>
        <v>0</v>
      </c>
      <c r="D464" t="s">
        <v>1178</v>
      </c>
      <c r="E464" s="26">
        <f>IFERROR(VLOOKUP(B464,'Stmt of Rev Exp Chg in Net Pos'!$B$9:$H$58,4,0),0)</f>
        <v>5767265.9699999997</v>
      </c>
      <c r="F464" t="str">
        <f>VLOOKUP(B464,'Stmt of Rev Exp Chg in Net Pos'!$B$9:$H$58,2,0)</f>
        <v>Member Assessments/Contributions</v>
      </c>
      <c r="G464" s="159" t="str">
        <f>'Stmt of Rev Exp Chg in Net Pos'!$C$3</f>
        <v>Statement of Revenues, Expenses, and Changes in Net Position</v>
      </c>
    </row>
    <row r="465" spans="2:7" x14ac:dyDescent="0.25">
      <c r="B465" s="12" t="s">
        <v>234</v>
      </c>
      <c r="C465" s="117">
        <f>Certification!$C$4</f>
        <v>0</v>
      </c>
      <c r="D465" t="s">
        <v>1178</v>
      </c>
      <c r="E465" s="26">
        <f>IFERROR(VLOOKUP(B465,'Stmt of Rev Exp Chg in Net Pos'!$B$9:$H$58,4,0),0)</f>
        <v>0</v>
      </c>
      <c r="F465" t="str">
        <f>VLOOKUP(B465,'Stmt of Rev Exp Chg in Net Pos'!$B$9:$H$58,2,0)</f>
        <v>Supplemental Member Assessments</v>
      </c>
      <c r="G465" s="159" t="str">
        <f>'Stmt of Rev Exp Chg in Net Pos'!$C$3</f>
        <v>Statement of Revenues, Expenses, and Changes in Net Position</v>
      </c>
    </row>
    <row r="466" spans="2:7" x14ac:dyDescent="0.25">
      <c r="B466" s="12" t="s">
        <v>235</v>
      </c>
      <c r="C466" s="117">
        <f>Certification!$C$4</f>
        <v>0</v>
      </c>
      <c r="D466" t="s">
        <v>1178</v>
      </c>
      <c r="E466" s="26">
        <f>IFERROR(VLOOKUP(B466,'Stmt of Rev Exp Chg in Net Pos'!$B$9:$H$58,4,0),0)</f>
        <v>0</v>
      </c>
      <c r="F466" t="str">
        <f>VLOOKUP(B466,'Stmt of Rev Exp Chg in Net Pos'!$B$9:$H$58,2,0)</f>
        <v>Other Operating Revenue</v>
      </c>
      <c r="G466" s="159" t="str">
        <f>'Stmt of Rev Exp Chg in Net Pos'!$C$3</f>
        <v>Statement of Revenues, Expenses, and Changes in Net Position</v>
      </c>
    </row>
    <row r="467" spans="2:7" x14ac:dyDescent="0.25">
      <c r="B467" s="12" t="s">
        <v>236</v>
      </c>
      <c r="C467" s="117">
        <f>Certification!$C$4</f>
        <v>0</v>
      </c>
      <c r="D467" t="s">
        <v>1178</v>
      </c>
      <c r="E467" s="26">
        <f>IFERROR(VLOOKUP(B467,'Stmt of Rev Exp Chg in Net Pos'!$B$9:$H$58,4,0),0)</f>
        <v>5767265.9699999997</v>
      </c>
      <c r="F467" t="str">
        <f>VLOOKUP(B467,'Stmt of Rev Exp Chg in Net Pos'!$B$9:$H$58,2,0)</f>
        <v>TOTAL OPERATING REVENUE</v>
      </c>
      <c r="G467" s="159" t="str">
        <f>'Stmt of Rev Exp Chg in Net Pos'!$C$3</f>
        <v>Statement of Revenues, Expenses, and Changes in Net Position</v>
      </c>
    </row>
    <row r="468" spans="2:7" x14ac:dyDescent="0.25">
      <c r="B468" s="12" t="s">
        <v>239</v>
      </c>
      <c r="C468" s="117">
        <f>Certification!$C$4</f>
        <v>0</v>
      </c>
      <c r="D468" t="s">
        <v>1178</v>
      </c>
      <c r="E468" s="26">
        <f>IFERROR(VLOOKUP(B468,'Stmt of Rev Exp Chg in Net Pos'!$B$9:$H$58,4,0),0)</f>
        <v>0</v>
      </c>
      <c r="F468" t="str">
        <f>VLOOKUP(B468,'Stmt of Rev Exp Chg in Net Pos'!$B$9:$H$58,2,0)</f>
        <v>General Operations and Administration</v>
      </c>
      <c r="G468" s="159" t="str">
        <f>'Stmt of Rev Exp Chg in Net Pos'!$C$3</f>
        <v>Statement of Revenues, Expenses, and Changes in Net Position</v>
      </c>
    </row>
    <row r="469" spans="2:7" x14ac:dyDescent="0.25">
      <c r="B469" s="12" t="s">
        <v>240</v>
      </c>
      <c r="C469" s="117">
        <f>Certification!$C$4</f>
        <v>0</v>
      </c>
      <c r="D469" t="s">
        <v>1178</v>
      </c>
      <c r="E469" s="26">
        <f>IFERROR(VLOOKUP(B469,'Stmt of Rev Exp Chg in Net Pos'!$B$9:$H$58,4,0),0)</f>
        <v>0</v>
      </c>
      <c r="F469" t="str">
        <f>VLOOKUP(B469,'Stmt of Rev Exp Chg in Net Pos'!$B$9:$H$58,2,0)</f>
        <v>Instructional Support Programs</v>
      </c>
      <c r="G469" s="159" t="str">
        <f>'Stmt of Rev Exp Chg in Net Pos'!$C$3</f>
        <v>Statement of Revenues, Expenses, and Changes in Net Position</v>
      </c>
    </row>
    <row r="470" spans="2:7" x14ac:dyDescent="0.25">
      <c r="B470" s="12" t="s">
        <v>241</v>
      </c>
      <c r="C470" s="117">
        <f>Certification!$C$4</f>
        <v>0</v>
      </c>
      <c r="D470" t="s">
        <v>1178</v>
      </c>
      <c r="E470" s="26">
        <f>IFERROR(VLOOKUP(B470,'Stmt of Rev Exp Chg in Net Pos'!$B$9:$H$58,4,0),0)</f>
        <v>0</v>
      </c>
      <c r="F470" t="str">
        <f>VLOOKUP(B470,'Stmt of Rev Exp Chg in Net Pos'!$B$9:$H$58,2,0)</f>
        <v>Non Instructional Support Programs</v>
      </c>
      <c r="G470" s="159" t="str">
        <f>'Stmt of Rev Exp Chg in Net Pos'!$C$3</f>
        <v>Statement of Revenues, Expenses, and Changes in Net Position</v>
      </c>
    </row>
    <row r="471" spans="2:7" x14ac:dyDescent="0.25">
      <c r="B471" s="12" t="s">
        <v>243</v>
      </c>
      <c r="C471" s="117">
        <f>Certification!$C$4</f>
        <v>0</v>
      </c>
      <c r="D471" t="s">
        <v>1178</v>
      </c>
      <c r="E471" s="26">
        <f>IFERROR(VLOOKUP(B471,'Stmt of Rev Exp Chg in Net Pos'!$B$9:$H$58,4,0),0)</f>
        <v>1981098.51</v>
      </c>
      <c r="F471" t="str">
        <f>VLOOKUP(B471,'Stmt of Rev Exp Chg in Net Pos'!$B$9:$H$58,2,0)</f>
        <v>Paid on Current Losses</v>
      </c>
      <c r="G471" s="159" t="str">
        <f>'Stmt of Rev Exp Chg in Net Pos'!$C$3</f>
        <v>Statement of Revenues, Expenses, and Changes in Net Position</v>
      </c>
    </row>
    <row r="472" spans="2:7" x14ac:dyDescent="0.25">
      <c r="B472" s="12" t="s">
        <v>244</v>
      </c>
      <c r="C472" s="117">
        <f>Certification!$C$4</f>
        <v>0</v>
      </c>
      <c r="D472" t="s">
        <v>1178</v>
      </c>
      <c r="E472" s="26">
        <f>IFERROR(VLOOKUP(B472,'Stmt of Rev Exp Chg in Net Pos'!$B$9:$H$58,4,0),0)</f>
        <v>462595</v>
      </c>
      <c r="F472" t="str">
        <f>VLOOKUP(B472,'Stmt of Rev Exp Chg in Net Pos'!$B$9:$H$58,2,0)</f>
        <v>Change in Loss Reserves</v>
      </c>
      <c r="G472" s="159" t="str">
        <f>'Stmt of Rev Exp Chg in Net Pos'!$C$3</f>
        <v>Statement of Revenues, Expenses, and Changes in Net Position</v>
      </c>
    </row>
    <row r="473" spans="2:7" x14ac:dyDescent="0.25">
      <c r="B473" s="12" t="s">
        <v>246</v>
      </c>
      <c r="C473" s="117">
        <f>Certification!$C$4</f>
        <v>0</v>
      </c>
      <c r="D473" t="s">
        <v>1178</v>
      </c>
      <c r="E473" s="26">
        <f>IFERROR(VLOOKUP(B473,'Stmt of Rev Exp Chg in Net Pos'!$B$9:$H$58,4,0),0)</f>
        <v>0</v>
      </c>
      <c r="F473" t="str">
        <f>VLOOKUP(B473,'Stmt of Rev Exp Chg in Net Pos'!$B$9:$H$58,2,0)</f>
        <v>Paid Unallocated Loss Adjustment Expenses</v>
      </c>
      <c r="G473" s="159" t="str">
        <f>'Stmt of Rev Exp Chg in Net Pos'!$C$3</f>
        <v>Statement of Revenues, Expenses, and Changes in Net Position</v>
      </c>
    </row>
    <row r="474" spans="2:7" x14ac:dyDescent="0.25">
      <c r="B474" s="12" t="s">
        <v>247</v>
      </c>
      <c r="C474" s="117">
        <f>Certification!$C$4</f>
        <v>0</v>
      </c>
      <c r="D474" t="s">
        <v>1178</v>
      </c>
      <c r="E474" s="26">
        <f>IFERROR(VLOOKUP(B474,'Stmt of Rev Exp Chg in Net Pos'!$B$9:$H$58,4,0),0)</f>
        <v>217000</v>
      </c>
      <c r="F474" t="str">
        <f>VLOOKUP(B474,'Stmt of Rev Exp Chg in Net Pos'!$B$9:$H$58,2,0)</f>
        <v>Change in Unallocated Loss Reserves</v>
      </c>
      <c r="G474" s="159" t="str">
        <f>'Stmt of Rev Exp Chg in Net Pos'!$C$3</f>
        <v>Statement of Revenues, Expenses, and Changes in Net Position</v>
      </c>
    </row>
    <row r="475" spans="2:7" x14ac:dyDescent="0.25">
      <c r="B475" s="12" t="s">
        <v>248</v>
      </c>
      <c r="C475" s="117">
        <f>Certification!$C$4</f>
        <v>0</v>
      </c>
      <c r="D475" t="s">
        <v>1178</v>
      </c>
      <c r="E475" s="26">
        <f>IFERROR(VLOOKUP(B475,'Stmt of Rev Exp Chg in Net Pos'!$B$9:$H$58,4,0),0)</f>
        <v>143460.44</v>
      </c>
      <c r="F475" t="str">
        <f>VLOOKUP(B475,'Stmt of Rev Exp Chg in Net Pos'!$B$9:$H$58,2,0)</f>
        <v>Excess/Reinsurance Premiums</v>
      </c>
      <c r="G475" s="159" t="str">
        <f>'Stmt of Rev Exp Chg in Net Pos'!$C$3</f>
        <v>Statement of Revenues, Expenses, and Changes in Net Position</v>
      </c>
    </row>
    <row r="476" spans="2:7" x14ac:dyDescent="0.25">
      <c r="B476" s="12" t="s">
        <v>249</v>
      </c>
      <c r="C476" s="117">
        <f>Certification!$C$4</f>
        <v>0</v>
      </c>
      <c r="D476" t="s">
        <v>1178</v>
      </c>
      <c r="E476" s="26">
        <f>IFERROR(VLOOKUP(B476,'Stmt of Rev Exp Chg in Net Pos'!$B$9:$H$58,4,0),0)</f>
        <v>1809174.97</v>
      </c>
      <c r="F476" t="str">
        <f>VLOOKUP(B476,'Stmt of Rev Exp Chg in Net Pos'!$B$9:$H$58,2,0)</f>
        <v>Labor &amp; Industries Assessments</v>
      </c>
      <c r="G476" s="159" t="str">
        <f>'Stmt of Rev Exp Chg in Net Pos'!$C$3</f>
        <v>Statement of Revenues, Expenses, and Changes in Net Position</v>
      </c>
    </row>
    <row r="477" spans="2:7" x14ac:dyDescent="0.25">
      <c r="B477" s="12" t="s">
        <v>250</v>
      </c>
      <c r="C477" s="117">
        <f>Certification!$C$4</f>
        <v>0</v>
      </c>
      <c r="D477" t="s">
        <v>1178</v>
      </c>
      <c r="E477" s="26">
        <f>IFERROR(VLOOKUP(B477,'Stmt of Rev Exp Chg in Net Pos'!$B$9:$H$58,4,0),0)</f>
        <v>0</v>
      </c>
      <c r="F477" t="str">
        <f>VLOOKUP(B477,'Stmt of Rev Exp Chg in Net Pos'!$B$9:$H$58,2,0)</f>
        <v>Depreciation/Depletion</v>
      </c>
      <c r="G477" s="159" t="str">
        <f>'Stmt of Rev Exp Chg in Net Pos'!$C$3</f>
        <v>Statement of Revenues, Expenses, and Changes in Net Position</v>
      </c>
    </row>
    <row r="478" spans="2:7" x14ac:dyDescent="0.25">
      <c r="B478" s="12" t="s">
        <v>251</v>
      </c>
      <c r="C478" s="117">
        <f>Certification!$C$4</f>
        <v>0</v>
      </c>
      <c r="D478" t="s">
        <v>1178</v>
      </c>
      <c r="E478" s="26">
        <f>IFERROR(VLOOKUP(B478,'Stmt of Rev Exp Chg in Net Pos'!$B$9:$H$58,4,0),0)</f>
        <v>983728.48</v>
      </c>
      <c r="F478" t="str">
        <f>VLOOKUP(B478,'Stmt of Rev Exp Chg in Net Pos'!$B$9:$H$58,2,0)</f>
        <v>Other Operating Expenses</v>
      </c>
      <c r="G478" s="159" t="str">
        <f>'Stmt of Rev Exp Chg in Net Pos'!$C$3</f>
        <v>Statement of Revenues, Expenses, and Changes in Net Position</v>
      </c>
    </row>
    <row r="479" spans="2:7" x14ac:dyDescent="0.25">
      <c r="B479" s="12" t="s">
        <v>252</v>
      </c>
      <c r="C479" s="117">
        <f>Certification!$C$4</f>
        <v>0</v>
      </c>
      <c r="D479" t="s">
        <v>1178</v>
      </c>
      <c r="E479" s="26">
        <f>IFERROR(VLOOKUP(B479,'Stmt of Rev Exp Chg in Net Pos'!$B$9:$H$58,4,0),0)</f>
        <v>5597057.4000000004</v>
      </c>
      <c r="F479" t="str">
        <f>VLOOKUP(B479,'Stmt of Rev Exp Chg in Net Pos'!$B$9:$H$58,2,0)</f>
        <v>TOTAL OPERATING EXPENSES</v>
      </c>
      <c r="G479" s="159" t="str">
        <f>'Stmt of Rev Exp Chg in Net Pos'!$C$3</f>
        <v>Statement of Revenues, Expenses, and Changes in Net Position</v>
      </c>
    </row>
    <row r="480" spans="2:7" x14ac:dyDescent="0.25">
      <c r="B480" s="12" t="s">
        <v>254</v>
      </c>
      <c r="C480" s="117">
        <f>Certification!$C$4</f>
        <v>0</v>
      </c>
      <c r="D480" t="s">
        <v>1178</v>
      </c>
      <c r="E480" s="26">
        <f>IFERROR(VLOOKUP(B480,'Stmt of Rev Exp Chg in Net Pos'!$B$9:$H$58,4,0),0)</f>
        <v>170208.56999999937</v>
      </c>
      <c r="F480" t="str">
        <f>VLOOKUP(B480,'Stmt of Rev Exp Chg in Net Pos'!$B$9:$H$58,2,0)</f>
        <v>OPERATING INCOME (LOSS)</v>
      </c>
      <c r="G480" s="159" t="str">
        <f>'Stmt of Rev Exp Chg in Net Pos'!$C$3</f>
        <v>Statement of Revenues, Expenses, and Changes in Net Position</v>
      </c>
    </row>
    <row r="481" spans="2:7" x14ac:dyDescent="0.25">
      <c r="B481" s="12" t="s">
        <v>256</v>
      </c>
      <c r="C481" s="117">
        <f>Certification!$C$4</f>
        <v>0</v>
      </c>
      <c r="D481" t="s">
        <v>1178</v>
      </c>
      <c r="E481" s="26">
        <f>IFERROR(VLOOKUP(B481,'Stmt of Rev Exp Chg in Net Pos'!$B$9:$H$58,4,0),0)</f>
        <v>0</v>
      </c>
      <c r="F481" t="str">
        <f>VLOOKUP(B481,'Stmt of Rev Exp Chg in Net Pos'!$B$9:$H$58,2,0)</f>
        <v>NONOPERATING REVENUES (EXPENSES)</v>
      </c>
      <c r="G481" s="159" t="str">
        <f>'Stmt of Rev Exp Chg in Net Pos'!$C$3</f>
        <v>Statement of Revenues, Expenses, and Changes in Net Position</v>
      </c>
    </row>
    <row r="482" spans="2:7" x14ac:dyDescent="0.25">
      <c r="B482" s="12" t="s">
        <v>257</v>
      </c>
      <c r="C482" s="117">
        <f>Certification!$C$4</f>
        <v>0</v>
      </c>
      <c r="D482" t="s">
        <v>1178</v>
      </c>
      <c r="E482" s="26">
        <f>IFERROR(VLOOKUP(B482,'Stmt of Rev Exp Chg in Net Pos'!$B$9:$H$58,4,0),0)</f>
        <v>786304.57</v>
      </c>
      <c r="F482" t="str">
        <f>VLOOKUP(B482,'Stmt of Rev Exp Chg in Net Pos'!$B$9:$H$58,2,0)</f>
        <v>Interest and Investment Income</v>
      </c>
      <c r="G482" s="159" t="str">
        <f>'Stmt of Rev Exp Chg in Net Pos'!$C$3</f>
        <v>Statement of Revenues, Expenses, and Changes in Net Position</v>
      </c>
    </row>
    <row r="483" spans="2:7" x14ac:dyDescent="0.25">
      <c r="B483" s="12" t="s">
        <v>258</v>
      </c>
      <c r="C483" s="117">
        <f>Certification!$C$4</f>
        <v>0</v>
      </c>
      <c r="D483" t="s">
        <v>1178</v>
      </c>
      <c r="E483" s="26">
        <f>IFERROR(VLOOKUP(B483,'Stmt of Rev Exp Chg in Net Pos'!$B$9:$H$58,4,0),0)</f>
        <v>0</v>
      </c>
      <c r="F483" t="str">
        <f>VLOOKUP(B483,'Stmt of Rev Exp Chg in Net Pos'!$B$9:$H$58,2,0)</f>
        <v>Interest Expense and Related Charges</v>
      </c>
      <c r="G483" s="159" t="str">
        <f>'Stmt of Rev Exp Chg in Net Pos'!$C$3</f>
        <v>Statement of Revenues, Expenses, and Changes in Net Position</v>
      </c>
    </row>
    <row r="484" spans="2:7" x14ac:dyDescent="0.25">
      <c r="B484" s="12" t="s">
        <v>259</v>
      </c>
      <c r="C484" s="117">
        <f>Certification!$C$4</f>
        <v>0</v>
      </c>
      <c r="D484" t="s">
        <v>1178</v>
      </c>
      <c r="E484" s="26">
        <f>IFERROR(VLOOKUP(B484,'Stmt of Rev Exp Chg in Net Pos'!$B$9:$H$58,4,0),0)</f>
        <v>0</v>
      </c>
      <c r="F484" t="str">
        <f>VLOOKUP(B484,'Stmt of Rev Exp Chg in Net Pos'!$B$9:$H$58,2,0)</f>
        <v>Lease Income</v>
      </c>
      <c r="G484" s="159" t="str">
        <f>'Stmt of Rev Exp Chg in Net Pos'!$C$3</f>
        <v>Statement of Revenues, Expenses, and Changes in Net Position</v>
      </c>
    </row>
    <row r="485" spans="2:7" x14ac:dyDescent="0.25">
      <c r="B485" s="12" t="s">
        <v>260</v>
      </c>
      <c r="C485" s="117">
        <f>Certification!$C$4</f>
        <v>0</v>
      </c>
      <c r="D485" t="s">
        <v>1178</v>
      </c>
      <c r="E485" s="26">
        <f>IFERROR(VLOOKUP(B485,'Stmt of Rev Exp Chg in Net Pos'!$B$9:$H$58,4,0),0)</f>
        <v>0</v>
      </c>
      <c r="F485" t="str">
        <f>VLOOKUP(B485,'Stmt of Rev Exp Chg in Net Pos'!$B$9:$H$58,2,0)</f>
        <v>Gains (Losses) on Capital Asset Disposition</v>
      </c>
      <c r="G485" s="159" t="str">
        <f>'Stmt of Rev Exp Chg in Net Pos'!$C$3</f>
        <v>Statement of Revenues, Expenses, and Changes in Net Position</v>
      </c>
    </row>
    <row r="486" spans="2:7" x14ac:dyDescent="0.25">
      <c r="B486" s="12" t="s">
        <v>261</v>
      </c>
      <c r="C486" s="117">
        <f>Certification!$C$4</f>
        <v>0</v>
      </c>
      <c r="D486" t="s">
        <v>1178</v>
      </c>
      <c r="E486" s="26">
        <f>IFERROR(VLOOKUP(B486,'Stmt of Rev Exp Chg in Net Pos'!$B$9:$H$58,4,0),0)</f>
        <v>0</v>
      </c>
      <c r="F486" t="str">
        <f>VLOOKUP(B486,'Stmt of Rev Exp Chg in Net Pos'!$B$9:$H$58,2,0)</f>
        <v>Change in Joint Venture</v>
      </c>
      <c r="G486" s="159" t="str">
        <f>'Stmt of Rev Exp Chg in Net Pos'!$C$3</f>
        <v>Statement of Revenues, Expenses, and Changes in Net Position</v>
      </c>
    </row>
    <row r="487" spans="2:7" x14ac:dyDescent="0.25">
      <c r="B487" s="12" t="s">
        <v>262</v>
      </c>
      <c r="C487" s="117">
        <f>Certification!$C$4</f>
        <v>0</v>
      </c>
      <c r="D487" t="s">
        <v>1178</v>
      </c>
      <c r="E487" s="26">
        <f>IFERROR(VLOOKUP(B487,'Stmt of Rev Exp Chg in Net Pos'!$B$9:$H$58,4,0),0)</f>
        <v>0</v>
      </c>
      <c r="F487" t="str">
        <f>VLOOKUP(B487,'Stmt of Rev Exp Chg in Net Pos'!$B$9:$H$58,2,0)</f>
        <v>Change in Compensated Absences</v>
      </c>
      <c r="G487" s="159" t="str">
        <f>'Stmt of Rev Exp Chg in Net Pos'!$C$3</f>
        <v>Statement of Revenues, Expenses, and Changes in Net Position</v>
      </c>
    </row>
    <row r="488" spans="2:7" x14ac:dyDescent="0.25">
      <c r="B488" s="12" t="s">
        <v>263</v>
      </c>
      <c r="C488" s="117">
        <f>Certification!$C$4</f>
        <v>0</v>
      </c>
      <c r="D488" t="s">
        <v>1178</v>
      </c>
      <c r="E488" s="26">
        <f>IFERROR(VLOOKUP(B488,'Stmt of Rev Exp Chg in Net Pos'!$B$9:$H$58,4,0),0)</f>
        <v>0</v>
      </c>
      <c r="F488" t="str">
        <f>VLOOKUP(B488,'Stmt of Rev Exp Chg in Net Pos'!$B$9:$H$58,2,0)</f>
        <v>Other Nonoperating Revenues</v>
      </c>
      <c r="G488" s="159" t="str">
        <f>'Stmt of Rev Exp Chg in Net Pos'!$C$3</f>
        <v>Statement of Revenues, Expenses, and Changes in Net Position</v>
      </c>
    </row>
    <row r="489" spans="2:7" x14ac:dyDescent="0.25">
      <c r="B489" s="12" t="s">
        <v>264</v>
      </c>
      <c r="C489" s="117">
        <f>Certification!$C$4</f>
        <v>0</v>
      </c>
      <c r="D489" t="s">
        <v>1178</v>
      </c>
      <c r="E489" s="26">
        <f>IFERROR(VLOOKUP(B489,'Stmt of Rev Exp Chg in Net Pos'!$B$9:$H$58,4,0),0)</f>
        <v>0</v>
      </c>
      <c r="F489" t="str">
        <f>VLOOKUP(B489,'Stmt of Rev Exp Chg in Net Pos'!$B$9:$H$58,2,0)</f>
        <v>Other Nonoperating Expenses</v>
      </c>
      <c r="G489" s="159" t="str">
        <f>'Stmt of Rev Exp Chg in Net Pos'!$C$3</f>
        <v>Statement of Revenues, Expenses, and Changes in Net Position</v>
      </c>
    </row>
    <row r="490" spans="2:7" x14ac:dyDescent="0.25">
      <c r="B490" s="12" t="s">
        <v>265</v>
      </c>
      <c r="C490" s="117">
        <f>Certification!$C$4</f>
        <v>0</v>
      </c>
      <c r="D490" t="s">
        <v>1178</v>
      </c>
      <c r="E490" s="26">
        <f>IFERROR(VLOOKUP(B490,'Stmt of Rev Exp Chg in Net Pos'!$B$9:$H$58,4,0),0)</f>
        <v>786304.57</v>
      </c>
      <c r="F490" t="str">
        <f>VLOOKUP(B490,'Stmt of Rev Exp Chg in Net Pos'!$B$9:$H$58,2,0)</f>
        <v>TOTAL NONOPERATING REVENUES (EXPENSES)</v>
      </c>
      <c r="G490" s="159" t="str">
        <f>'Stmt of Rev Exp Chg in Net Pos'!$C$3</f>
        <v>Statement of Revenues, Expenses, and Changes in Net Position</v>
      </c>
    </row>
    <row r="491" spans="2:7" x14ac:dyDescent="0.25">
      <c r="B491" s="12" t="s">
        <v>267</v>
      </c>
      <c r="C491" s="117">
        <f>Certification!$C$4</f>
        <v>0</v>
      </c>
      <c r="D491" t="s">
        <v>1178</v>
      </c>
      <c r="E491" s="26">
        <f>IFERROR(VLOOKUP(B491,'Stmt of Rev Exp Chg in Net Pos'!$B$9:$H$58,4,0),0)</f>
        <v>956513.13999999932</v>
      </c>
      <c r="F491" t="str">
        <f>VLOOKUP(B491,'Stmt of Rev Exp Chg in Net Pos'!$B$9:$H$58,2,0)</f>
        <v>INCOME (LOSS) BEFORE OTHER ITEMS</v>
      </c>
      <c r="G491" s="159" t="str">
        <f>'Stmt of Rev Exp Chg in Net Pos'!$C$3</f>
        <v>Statement of Revenues, Expenses, and Changes in Net Position</v>
      </c>
    </row>
    <row r="492" spans="2:7" x14ac:dyDescent="0.25">
      <c r="B492" s="12" t="s">
        <v>269</v>
      </c>
      <c r="C492" s="117">
        <f>Certification!$C$4</f>
        <v>0</v>
      </c>
      <c r="D492" t="s">
        <v>1178</v>
      </c>
      <c r="E492" s="26">
        <f>IFERROR(VLOOKUP(B492,'Stmt of Rev Exp Chg in Net Pos'!$B$9:$H$58,4,0),0)</f>
        <v>0</v>
      </c>
      <c r="F492" t="str">
        <f>VLOOKUP(B492,'Stmt of Rev Exp Chg in Net Pos'!$B$9:$H$58,2,0)</f>
        <v>Extraordinary Items</v>
      </c>
      <c r="G492" s="159" t="str">
        <f>'Stmt of Rev Exp Chg in Net Pos'!$C$3</f>
        <v>Statement of Revenues, Expenses, and Changes in Net Position</v>
      </c>
    </row>
    <row r="493" spans="2:7" x14ac:dyDescent="0.25">
      <c r="B493" s="12" t="s">
        <v>270</v>
      </c>
      <c r="C493" s="117">
        <f>Certification!$C$4</f>
        <v>0</v>
      </c>
      <c r="D493" t="s">
        <v>1178</v>
      </c>
      <c r="E493" s="26">
        <f>IFERROR(VLOOKUP(B493,'Stmt of Rev Exp Chg in Net Pos'!$B$9:$H$58,4,0),0)</f>
        <v>0</v>
      </c>
      <c r="F493" t="str">
        <f>VLOOKUP(B493,'Stmt of Rev Exp Chg in Net Pos'!$B$9:$H$58,2,0)</f>
        <v>Special Items</v>
      </c>
      <c r="G493" s="159" t="str">
        <f>'Stmt of Rev Exp Chg in Net Pos'!$C$3</f>
        <v>Statement of Revenues, Expenses, and Changes in Net Position</v>
      </c>
    </row>
    <row r="494" spans="2:7" x14ac:dyDescent="0.25">
      <c r="B494" s="12" t="s">
        <v>271</v>
      </c>
      <c r="C494" s="117">
        <f>Certification!$C$4</f>
        <v>0</v>
      </c>
      <c r="D494" t="s">
        <v>1178</v>
      </c>
      <c r="E494" s="26">
        <f>IFERROR(VLOOKUP(B494,'Stmt of Rev Exp Chg in Net Pos'!$B$9:$H$58,4,0),0)</f>
        <v>956513.13999999932</v>
      </c>
      <c r="F494" t="str">
        <f>VLOOKUP(B494,'Stmt of Rev Exp Chg in Net Pos'!$B$9:$H$58,2,0)</f>
        <v>INCREASE (DECREASE) IN NET POSITION</v>
      </c>
      <c r="G494" s="159" t="str">
        <f>'Stmt of Rev Exp Chg in Net Pos'!$C$3</f>
        <v>Statement of Revenues, Expenses, and Changes in Net Position</v>
      </c>
    </row>
    <row r="495" spans="2:7" x14ac:dyDescent="0.25">
      <c r="B495" s="12" t="s">
        <v>273</v>
      </c>
      <c r="C495" s="117">
        <f>Certification!$C$4</f>
        <v>0</v>
      </c>
      <c r="D495" t="s">
        <v>1178</v>
      </c>
      <c r="E495" s="26">
        <f>IFERROR(VLOOKUP(B495,'Stmt of Rev Exp Chg in Net Pos'!$B$9:$H$58,4,0),0)</f>
        <v>10745027.810000001</v>
      </c>
      <c r="F495" t="str">
        <f>VLOOKUP(B495,'Stmt of Rev Exp Chg in Net Pos'!$B$9:$H$58,2,0)</f>
        <v>NET POSITION - BEGINNING BALANCE</v>
      </c>
      <c r="G495" s="159" t="str">
        <f>'Stmt of Rev Exp Chg in Net Pos'!$C$3</f>
        <v>Statement of Revenues, Expenses, and Changes in Net Position</v>
      </c>
    </row>
    <row r="496" spans="2:7" x14ac:dyDescent="0.25">
      <c r="B496" s="12" t="s">
        <v>274</v>
      </c>
      <c r="C496" s="117">
        <f>Certification!$C$4</f>
        <v>0</v>
      </c>
      <c r="D496" t="s">
        <v>1178</v>
      </c>
      <c r="E496" s="26">
        <f>IFERROR(VLOOKUP(B496,'Stmt of Rev Exp Chg in Net Pos'!$B$9:$H$58,4,0),0)</f>
        <v>0</v>
      </c>
      <c r="F496" t="str">
        <f>VLOOKUP(B496,'Stmt of Rev Exp Chg in Net Pos'!$B$9:$H$58,2,0)</f>
        <v>Cumulative Effect of Change in Accounting Principle</v>
      </c>
      <c r="G496" s="159" t="str">
        <f>'Stmt of Rev Exp Chg in Net Pos'!$C$3</f>
        <v>Statement of Revenues, Expenses, and Changes in Net Position</v>
      </c>
    </row>
    <row r="497" spans="2:7" x14ac:dyDescent="0.25">
      <c r="B497" s="12" t="s">
        <v>275</v>
      </c>
      <c r="C497" s="117">
        <f>Certification!$C$4</f>
        <v>0</v>
      </c>
      <c r="D497" t="s">
        <v>1178</v>
      </c>
      <c r="E497" s="26">
        <f>IFERROR(VLOOKUP(B497,'Stmt of Rev Exp Chg in Net Pos'!$B$9:$H$58,4,0),0)</f>
        <v>0</v>
      </c>
      <c r="F497" t="str">
        <f>VLOOKUP(B497,'Stmt of Rev Exp Chg in Net Pos'!$B$9:$H$58,2,0)</f>
        <v>PRIOR PERIOD ADJUSTMENT</v>
      </c>
      <c r="G497" s="159" t="str">
        <f>'Stmt of Rev Exp Chg in Net Pos'!$C$3</f>
        <v>Statement of Revenues, Expenses, and Changes in Net Position</v>
      </c>
    </row>
    <row r="498" spans="2:7" x14ac:dyDescent="0.25">
      <c r="B498" s="12" t="s">
        <v>277</v>
      </c>
      <c r="C498" s="117">
        <f>Certification!$C$4</f>
        <v>0</v>
      </c>
      <c r="D498" t="s">
        <v>1178</v>
      </c>
      <c r="E498" s="26">
        <f>IFERROR(VLOOKUP(B498,'Stmt of Rev Exp Chg in Net Pos'!$B$9:$H$58,4,0),0)</f>
        <v>11701540.949999999</v>
      </c>
      <c r="F498" t="str">
        <f>VLOOKUP(B498,'Stmt of Rev Exp Chg in Net Pos'!$B$9:$H$58,2,0)</f>
        <v>NET POSITION - ENDING BALANCE</v>
      </c>
      <c r="G498" s="159" t="str">
        <f>'Stmt of Rev Exp Chg in Net Pos'!$C$3</f>
        <v>Statement of Revenues, Expenses, and Changes in Net Position</v>
      </c>
    </row>
    <row r="499" spans="2:7" x14ac:dyDescent="0.25">
      <c r="B499" s="12" t="s">
        <v>227</v>
      </c>
      <c r="C499" s="117">
        <f>Certification!$C$4</f>
        <v>0</v>
      </c>
      <c r="D499" t="s">
        <v>1179</v>
      </c>
      <c r="E499" s="26">
        <f>IFERROR(VLOOKUP(B499,'Stmt of Rev Exp Chg in Net Pos'!$B$9:$H$58,5,0),0)</f>
        <v>0</v>
      </c>
      <c r="F499" t="str">
        <f>VLOOKUP(B499,'Stmt of Rev Exp Chg in Net Pos'!$B$9:$H$58,2,0)</f>
        <v>Local Sources</v>
      </c>
      <c r="G499" s="159" t="str">
        <f>'Stmt of Rev Exp Chg in Net Pos'!$C$3</f>
        <v>Statement of Revenues, Expenses, and Changes in Net Position</v>
      </c>
    </row>
    <row r="500" spans="2:7" x14ac:dyDescent="0.25">
      <c r="B500" s="12" t="s">
        <v>228</v>
      </c>
      <c r="C500" s="117">
        <f>Certification!$C$4</f>
        <v>0</v>
      </c>
      <c r="D500" t="s">
        <v>1179</v>
      </c>
      <c r="E500" s="26">
        <f>IFERROR(VLOOKUP(B500,'Stmt of Rev Exp Chg in Net Pos'!$B$9:$H$58,5,0),0)</f>
        <v>0</v>
      </c>
      <c r="F500" t="str">
        <f>VLOOKUP(B500,'Stmt of Rev Exp Chg in Net Pos'!$B$9:$H$58,2,0)</f>
        <v>State Sources</v>
      </c>
      <c r="G500" s="159" t="str">
        <f>'Stmt of Rev Exp Chg in Net Pos'!$C$3</f>
        <v>Statement of Revenues, Expenses, and Changes in Net Position</v>
      </c>
    </row>
    <row r="501" spans="2:7" x14ac:dyDescent="0.25">
      <c r="B501" s="12" t="s">
        <v>229</v>
      </c>
      <c r="C501" s="117">
        <f>Certification!$C$4</f>
        <v>0</v>
      </c>
      <c r="D501" t="s">
        <v>1179</v>
      </c>
      <c r="E501" s="26">
        <f>IFERROR(VLOOKUP(B501,'Stmt of Rev Exp Chg in Net Pos'!$B$9:$H$58,5,0),0)</f>
        <v>0</v>
      </c>
      <c r="F501" t="str">
        <f>VLOOKUP(B501,'Stmt of Rev Exp Chg in Net Pos'!$B$9:$H$58,2,0)</f>
        <v>Allotment</v>
      </c>
      <c r="G501" s="159" t="str">
        <f>'Stmt of Rev Exp Chg in Net Pos'!$C$3</f>
        <v>Statement of Revenues, Expenses, and Changes in Net Position</v>
      </c>
    </row>
    <row r="502" spans="2:7" x14ac:dyDescent="0.25">
      <c r="B502" s="12" t="s">
        <v>230</v>
      </c>
      <c r="C502" s="117">
        <f>Certification!$C$4</f>
        <v>0</v>
      </c>
      <c r="D502" t="s">
        <v>1179</v>
      </c>
      <c r="E502" s="26">
        <f>IFERROR(VLOOKUP(B502,'Stmt of Rev Exp Chg in Net Pos'!$B$9:$H$58,5,0),0)</f>
        <v>0</v>
      </c>
      <c r="F502" t="str">
        <f>VLOOKUP(B502,'Stmt of Rev Exp Chg in Net Pos'!$B$9:$H$58,2,0)</f>
        <v>Federal Sources</v>
      </c>
      <c r="G502" s="159" t="str">
        <f>'Stmt of Rev Exp Chg in Net Pos'!$C$3</f>
        <v>Statement of Revenues, Expenses, and Changes in Net Position</v>
      </c>
    </row>
    <row r="503" spans="2:7" x14ac:dyDescent="0.25">
      <c r="B503" s="12" t="s">
        <v>231</v>
      </c>
      <c r="C503" s="117">
        <f>Certification!$C$4</f>
        <v>0</v>
      </c>
      <c r="D503" t="s">
        <v>1179</v>
      </c>
      <c r="E503" s="26">
        <f>IFERROR(VLOOKUP(B503,'Stmt of Rev Exp Chg in Net Pos'!$B$9:$H$58,5,0),0)</f>
        <v>0</v>
      </c>
      <c r="F503" t="str">
        <f>VLOOKUP(B503,'Stmt of Rev Exp Chg in Net Pos'!$B$9:$H$58,2,0)</f>
        <v>Cooperative Programs</v>
      </c>
      <c r="G503" s="159" t="str">
        <f>'Stmt of Rev Exp Chg in Net Pos'!$C$3</f>
        <v>Statement of Revenues, Expenses, and Changes in Net Position</v>
      </c>
    </row>
    <row r="504" spans="2:7" x14ac:dyDescent="0.25">
      <c r="B504" s="12" t="s">
        <v>232</v>
      </c>
      <c r="C504" s="117">
        <f>Certification!$C$4</f>
        <v>0</v>
      </c>
      <c r="D504" t="s">
        <v>1179</v>
      </c>
      <c r="E504" s="26">
        <f>IFERROR(VLOOKUP(B504,'Stmt of Rev Exp Chg in Net Pos'!$B$9:$H$58,5,0),0)</f>
        <v>0</v>
      </c>
      <c r="F504" t="str">
        <f>VLOOKUP(B504,'Stmt of Rev Exp Chg in Net Pos'!$B$9:$H$58,2,0)</f>
        <v>Other Programs</v>
      </c>
      <c r="G504" s="159" t="str">
        <f>'Stmt of Rev Exp Chg in Net Pos'!$C$3</f>
        <v>Statement of Revenues, Expenses, and Changes in Net Position</v>
      </c>
    </row>
    <row r="505" spans="2:7" x14ac:dyDescent="0.25">
      <c r="B505" s="12" t="s">
        <v>233</v>
      </c>
      <c r="C505" s="117">
        <f>Certification!$C$4</f>
        <v>0</v>
      </c>
      <c r="D505" t="s">
        <v>1179</v>
      </c>
      <c r="E505" s="26">
        <f>IFERROR(VLOOKUP(B505,'Stmt of Rev Exp Chg in Net Pos'!$B$9:$H$58,5,0),0)</f>
        <v>927295.82</v>
      </c>
      <c r="F505" t="str">
        <f>VLOOKUP(B505,'Stmt of Rev Exp Chg in Net Pos'!$B$9:$H$58,2,0)</f>
        <v>Member Assessments/Contributions</v>
      </c>
      <c r="G505" s="159" t="str">
        <f>'Stmt of Rev Exp Chg in Net Pos'!$C$3</f>
        <v>Statement of Revenues, Expenses, and Changes in Net Position</v>
      </c>
    </row>
    <row r="506" spans="2:7" x14ac:dyDescent="0.25">
      <c r="B506" s="12" t="s">
        <v>234</v>
      </c>
      <c r="C506" s="117">
        <f>Certification!$C$4</f>
        <v>0</v>
      </c>
      <c r="D506" t="s">
        <v>1179</v>
      </c>
      <c r="E506" s="26">
        <f>IFERROR(VLOOKUP(B506,'Stmt of Rev Exp Chg in Net Pos'!$B$9:$H$58,5,0),0)</f>
        <v>0</v>
      </c>
      <c r="F506" t="str">
        <f>VLOOKUP(B506,'Stmt of Rev Exp Chg in Net Pos'!$B$9:$H$58,2,0)</f>
        <v>Supplemental Member Assessments</v>
      </c>
      <c r="G506" s="159" t="str">
        <f>'Stmt of Rev Exp Chg in Net Pos'!$C$3</f>
        <v>Statement of Revenues, Expenses, and Changes in Net Position</v>
      </c>
    </row>
    <row r="507" spans="2:7" x14ac:dyDescent="0.25">
      <c r="B507" s="12" t="s">
        <v>235</v>
      </c>
      <c r="C507" s="117">
        <f>Certification!$C$4</f>
        <v>0</v>
      </c>
      <c r="D507" t="s">
        <v>1179</v>
      </c>
      <c r="E507" s="26">
        <f>IFERROR(VLOOKUP(B507,'Stmt of Rev Exp Chg in Net Pos'!$B$9:$H$58,5,0),0)</f>
        <v>0</v>
      </c>
      <c r="F507" t="str">
        <f>VLOOKUP(B507,'Stmt of Rev Exp Chg in Net Pos'!$B$9:$H$58,2,0)</f>
        <v>Other Operating Revenue</v>
      </c>
      <c r="G507" s="159" t="str">
        <f>'Stmt of Rev Exp Chg in Net Pos'!$C$3</f>
        <v>Statement of Revenues, Expenses, and Changes in Net Position</v>
      </c>
    </row>
    <row r="508" spans="2:7" x14ac:dyDescent="0.25">
      <c r="B508" s="12" t="s">
        <v>236</v>
      </c>
      <c r="C508" s="117">
        <f>Certification!$C$4</f>
        <v>0</v>
      </c>
      <c r="D508" t="s">
        <v>1179</v>
      </c>
      <c r="E508" s="26">
        <f>IFERROR(VLOOKUP(B508,'Stmt of Rev Exp Chg in Net Pos'!$B$9:$H$58,5,0),0)</f>
        <v>927295.82</v>
      </c>
      <c r="F508" t="str">
        <f>VLOOKUP(B508,'Stmt of Rev Exp Chg in Net Pos'!$B$9:$H$58,2,0)</f>
        <v>TOTAL OPERATING REVENUE</v>
      </c>
      <c r="G508" s="159" t="str">
        <f>'Stmt of Rev Exp Chg in Net Pos'!$C$3</f>
        <v>Statement of Revenues, Expenses, and Changes in Net Position</v>
      </c>
    </row>
    <row r="509" spans="2:7" x14ac:dyDescent="0.25">
      <c r="B509" s="12" t="s">
        <v>239</v>
      </c>
      <c r="C509" s="117">
        <f>Certification!$C$4</f>
        <v>0</v>
      </c>
      <c r="D509" t="s">
        <v>1179</v>
      </c>
      <c r="E509" s="26">
        <f>IFERROR(VLOOKUP(B509,'Stmt of Rev Exp Chg in Net Pos'!$B$9:$H$58,5,0),0)</f>
        <v>0</v>
      </c>
      <c r="F509" t="str">
        <f>VLOOKUP(B509,'Stmt of Rev Exp Chg in Net Pos'!$B$9:$H$58,2,0)</f>
        <v>General Operations and Administration</v>
      </c>
      <c r="G509" s="159" t="str">
        <f>'Stmt of Rev Exp Chg in Net Pos'!$C$3</f>
        <v>Statement of Revenues, Expenses, and Changes in Net Position</v>
      </c>
    </row>
    <row r="510" spans="2:7" x14ac:dyDescent="0.25">
      <c r="B510" s="12" t="s">
        <v>240</v>
      </c>
      <c r="C510" s="117">
        <f>Certification!$C$4</f>
        <v>0</v>
      </c>
      <c r="D510" t="s">
        <v>1179</v>
      </c>
      <c r="E510" s="26">
        <f>IFERROR(VLOOKUP(B510,'Stmt of Rev Exp Chg in Net Pos'!$B$9:$H$58,5,0),0)</f>
        <v>0</v>
      </c>
      <c r="F510" t="str">
        <f>VLOOKUP(B510,'Stmt of Rev Exp Chg in Net Pos'!$B$9:$H$58,2,0)</f>
        <v>Instructional Support Programs</v>
      </c>
      <c r="G510" s="159" t="str">
        <f>'Stmt of Rev Exp Chg in Net Pos'!$C$3</f>
        <v>Statement of Revenues, Expenses, and Changes in Net Position</v>
      </c>
    </row>
    <row r="511" spans="2:7" x14ac:dyDescent="0.25">
      <c r="B511" s="12" t="s">
        <v>241</v>
      </c>
      <c r="C511" s="117">
        <f>Certification!$C$4</f>
        <v>0</v>
      </c>
      <c r="D511" t="s">
        <v>1179</v>
      </c>
      <c r="E511" s="26">
        <f>IFERROR(VLOOKUP(B511,'Stmt of Rev Exp Chg in Net Pos'!$B$9:$H$58,5,0),0)</f>
        <v>0</v>
      </c>
      <c r="F511" t="str">
        <f>VLOOKUP(B511,'Stmt of Rev Exp Chg in Net Pos'!$B$9:$H$58,2,0)</f>
        <v>Non Instructional Support Programs</v>
      </c>
      <c r="G511" s="159" t="str">
        <f>'Stmt of Rev Exp Chg in Net Pos'!$C$3</f>
        <v>Statement of Revenues, Expenses, and Changes in Net Position</v>
      </c>
    </row>
    <row r="512" spans="2:7" x14ac:dyDescent="0.25">
      <c r="B512" s="12" t="s">
        <v>243</v>
      </c>
      <c r="C512" s="117">
        <f>Certification!$C$4</f>
        <v>0</v>
      </c>
      <c r="D512" t="s">
        <v>1179</v>
      </c>
      <c r="E512" s="26">
        <f>IFERROR(VLOOKUP(B512,'Stmt of Rev Exp Chg in Net Pos'!$B$9:$H$58,5,0),0)</f>
        <v>687449.19</v>
      </c>
      <c r="F512" t="str">
        <f>VLOOKUP(B512,'Stmt of Rev Exp Chg in Net Pos'!$B$9:$H$58,2,0)</f>
        <v>Paid on Current Losses</v>
      </c>
      <c r="G512" s="159" t="str">
        <f>'Stmt of Rev Exp Chg in Net Pos'!$C$3</f>
        <v>Statement of Revenues, Expenses, and Changes in Net Position</v>
      </c>
    </row>
    <row r="513" spans="2:7" x14ac:dyDescent="0.25">
      <c r="B513" s="12" t="s">
        <v>244</v>
      </c>
      <c r="C513" s="117">
        <f>Certification!$C$4</f>
        <v>0</v>
      </c>
      <c r="D513" t="s">
        <v>1179</v>
      </c>
      <c r="E513" s="26">
        <f>IFERROR(VLOOKUP(B513,'Stmt of Rev Exp Chg in Net Pos'!$B$9:$H$58,5,0),0)</f>
        <v>47233</v>
      </c>
      <c r="F513" t="str">
        <f>VLOOKUP(B513,'Stmt of Rev Exp Chg in Net Pos'!$B$9:$H$58,2,0)</f>
        <v>Change in Loss Reserves</v>
      </c>
      <c r="G513" s="159" t="str">
        <f>'Stmt of Rev Exp Chg in Net Pos'!$C$3</f>
        <v>Statement of Revenues, Expenses, and Changes in Net Position</v>
      </c>
    </row>
    <row r="514" spans="2:7" x14ac:dyDescent="0.25">
      <c r="B514" s="12" t="s">
        <v>246</v>
      </c>
      <c r="C514" s="117">
        <f>Certification!$C$4</f>
        <v>0</v>
      </c>
      <c r="D514" t="s">
        <v>1179</v>
      </c>
      <c r="E514" s="26">
        <f>IFERROR(VLOOKUP(B514,'Stmt of Rev Exp Chg in Net Pos'!$B$9:$H$58,5,0),0)</f>
        <v>0</v>
      </c>
      <c r="F514" t="str">
        <f>VLOOKUP(B514,'Stmt of Rev Exp Chg in Net Pos'!$B$9:$H$58,2,0)</f>
        <v>Paid Unallocated Loss Adjustment Expenses</v>
      </c>
      <c r="G514" s="159" t="str">
        <f>'Stmt of Rev Exp Chg in Net Pos'!$C$3</f>
        <v>Statement of Revenues, Expenses, and Changes in Net Position</v>
      </c>
    </row>
    <row r="515" spans="2:7" x14ac:dyDescent="0.25">
      <c r="B515" s="12" t="s">
        <v>247</v>
      </c>
      <c r="C515" s="117">
        <f>Certification!$C$4</f>
        <v>0</v>
      </c>
      <c r="D515" t="s">
        <v>1179</v>
      </c>
      <c r="E515" s="26">
        <f>IFERROR(VLOOKUP(B515,'Stmt of Rev Exp Chg in Net Pos'!$B$9:$H$58,5,0),0)</f>
        <v>2000</v>
      </c>
      <c r="F515" t="str">
        <f>VLOOKUP(B515,'Stmt of Rev Exp Chg in Net Pos'!$B$9:$H$58,2,0)</f>
        <v>Change in Unallocated Loss Reserves</v>
      </c>
      <c r="G515" s="159" t="str">
        <f>'Stmt of Rev Exp Chg in Net Pos'!$C$3</f>
        <v>Statement of Revenues, Expenses, and Changes in Net Position</v>
      </c>
    </row>
    <row r="516" spans="2:7" x14ac:dyDescent="0.25">
      <c r="B516" s="12" t="s">
        <v>248</v>
      </c>
      <c r="C516" s="117">
        <f>Certification!$C$4</f>
        <v>0</v>
      </c>
      <c r="D516" t="s">
        <v>1179</v>
      </c>
      <c r="E516" s="26">
        <f>IFERROR(VLOOKUP(B516,'Stmt of Rev Exp Chg in Net Pos'!$B$9:$H$58,5,0),0)</f>
        <v>0</v>
      </c>
      <c r="F516" t="str">
        <f>VLOOKUP(B516,'Stmt of Rev Exp Chg in Net Pos'!$B$9:$H$58,2,0)</f>
        <v>Excess/Reinsurance Premiums</v>
      </c>
      <c r="G516" s="159" t="str">
        <f>'Stmt of Rev Exp Chg in Net Pos'!$C$3</f>
        <v>Statement of Revenues, Expenses, and Changes in Net Position</v>
      </c>
    </row>
    <row r="517" spans="2:7" x14ac:dyDescent="0.25">
      <c r="B517" s="12" t="s">
        <v>249</v>
      </c>
      <c r="C517" s="117">
        <f>Certification!$C$4</f>
        <v>0</v>
      </c>
      <c r="D517" t="s">
        <v>1179</v>
      </c>
      <c r="E517" s="26">
        <f>IFERROR(VLOOKUP(B517,'Stmt of Rev Exp Chg in Net Pos'!$B$9:$H$58,5,0),0)</f>
        <v>0</v>
      </c>
      <c r="F517" t="str">
        <f>VLOOKUP(B517,'Stmt of Rev Exp Chg in Net Pos'!$B$9:$H$58,2,0)</f>
        <v>Labor &amp; Industries Assessments</v>
      </c>
      <c r="G517" s="159" t="str">
        <f>'Stmt of Rev Exp Chg in Net Pos'!$C$3</f>
        <v>Statement of Revenues, Expenses, and Changes in Net Position</v>
      </c>
    </row>
    <row r="518" spans="2:7" x14ac:dyDescent="0.25">
      <c r="B518" s="12" t="s">
        <v>250</v>
      </c>
      <c r="C518" s="117">
        <f>Certification!$C$4</f>
        <v>0</v>
      </c>
      <c r="D518" t="s">
        <v>1179</v>
      </c>
      <c r="E518" s="26">
        <f>IFERROR(VLOOKUP(B518,'Stmt of Rev Exp Chg in Net Pos'!$B$9:$H$58,5,0),0)</f>
        <v>0</v>
      </c>
      <c r="F518" t="str">
        <f>VLOOKUP(B518,'Stmt of Rev Exp Chg in Net Pos'!$B$9:$H$58,2,0)</f>
        <v>Depreciation/Depletion</v>
      </c>
      <c r="G518" s="159" t="str">
        <f>'Stmt of Rev Exp Chg in Net Pos'!$C$3</f>
        <v>Statement of Revenues, Expenses, and Changes in Net Position</v>
      </c>
    </row>
    <row r="519" spans="2:7" x14ac:dyDescent="0.25">
      <c r="B519" s="12" t="s">
        <v>251</v>
      </c>
      <c r="C519" s="117">
        <f>Certification!$C$4</f>
        <v>0</v>
      </c>
      <c r="D519" t="s">
        <v>1179</v>
      </c>
      <c r="E519" s="26">
        <f>IFERROR(VLOOKUP(B519,'Stmt of Rev Exp Chg in Net Pos'!$B$9:$H$58,5,0),0)</f>
        <v>107487.57</v>
      </c>
      <c r="F519" t="str">
        <f>VLOOKUP(B519,'Stmt of Rev Exp Chg in Net Pos'!$B$9:$H$58,2,0)</f>
        <v>Other Operating Expenses</v>
      </c>
      <c r="G519" s="159" t="str">
        <f>'Stmt of Rev Exp Chg in Net Pos'!$C$3</f>
        <v>Statement of Revenues, Expenses, and Changes in Net Position</v>
      </c>
    </row>
    <row r="520" spans="2:7" x14ac:dyDescent="0.25">
      <c r="B520" s="12" t="s">
        <v>252</v>
      </c>
      <c r="C520" s="117">
        <f>Certification!$C$4</f>
        <v>0</v>
      </c>
      <c r="D520" t="s">
        <v>1179</v>
      </c>
      <c r="E520" s="26">
        <f>IFERROR(VLOOKUP(B520,'Stmt of Rev Exp Chg in Net Pos'!$B$9:$H$58,5,0),0)</f>
        <v>844169.76</v>
      </c>
      <c r="F520" t="str">
        <f>VLOOKUP(B520,'Stmt of Rev Exp Chg in Net Pos'!$B$9:$H$58,2,0)</f>
        <v>TOTAL OPERATING EXPENSES</v>
      </c>
      <c r="G520" s="159" t="str">
        <f>'Stmt of Rev Exp Chg in Net Pos'!$C$3</f>
        <v>Statement of Revenues, Expenses, and Changes in Net Position</v>
      </c>
    </row>
    <row r="521" spans="2:7" x14ac:dyDescent="0.25">
      <c r="B521" s="12" t="s">
        <v>254</v>
      </c>
      <c r="C521" s="117">
        <f>Certification!$C$4</f>
        <v>0</v>
      </c>
      <c r="D521" t="s">
        <v>1179</v>
      </c>
      <c r="E521" s="26">
        <f>IFERROR(VLOOKUP(B521,'Stmt of Rev Exp Chg in Net Pos'!$B$9:$H$58,5,0),0)</f>
        <v>83126.059999999939</v>
      </c>
      <c r="F521" t="str">
        <f>VLOOKUP(B521,'Stmt of Rev Exp Chg in Net Pos'!$B$9:$H$58,2,0)</f>
        <v>OPERATING INCOME (LOSS)</v>
      </c>
      <c r="G521" s="159" t="str">
        <f>'Stmt of Rev Exp Chg in Net Pos'!$C$3</f>
        <v>Statement of Revenues, Expenses, and Changes in Net Position</v>
      </c>
    </row>
    <row r="522" spans="2:7" x14ac:dyDescent="0.25">
      <c r="B522" s="12" t="s">
        <v>256</v>
      </c>
      <c r="C522" s="117">
        <f>Certification!$C$4</f>
        <v>0</v>
      </c>
      <c r="D522" t="s">
        <v>1179</v>
      </c>
      <c r="E522" s="26">
        <f>IFERROR(VLOOKUP(B522,'Stmt of Rev Exp Chg in Net Pos'!$B$9:$H$58,5,0),0)</f>
        <v>0</v>
      </c>
      <c r="F522" t="str">
        <f>VLOOKUP(B522,'Stmt of Rev Exp Chg in Net Pos'!$B$9:$H$58,2,0)</f>
        <v>NONOPERATING REVENUES (EXPENSES)</v>
      </c>
      <c r="G522" s="159" t="str">
        <f>'Stmt of Rev Exp Chg in Net Pos'!$C$3</f>
        <v>Statement of Revenues, Expenses, and Changes in Net Position</v>
      </c>
    </row>
    <row r="523" spans="2:7" x14ac:dyDescent="0.25">
      <c r="B523" s="12" t="s">
        <v>257</v>
      </c>
      <c r="C523" s="117">
        <f>Certification!$C$4</f>
        <v>0</v>
      </c>
      <c r="D523" t="s">
        <v>1179</v>
      </c>
      <c r="E523" s="26">
        <f>IFERROR(VLOOKUP(B523,'Stmt of Rev Exp Chg in Net Pos'!$B$9:$H$58,5,0),0)</f>
        <v>298341.51</v>
      </c>
      <c r="F523" t="str">
        <f>VLOOKUP(B523,'Stmt of Rev Exp Chg in Net Pos'!$B$9:$H$58,2,0)</f>
        <v>Interest and Investment Income</v>
      </c>
      <c r="G523" s="159" t="str">
        <f>'Stmt of Rev Exp Chg in Net Pos'!$C$3</f>
        <v>Statement of Revenues, Expenses, and Changes in Net Position</v>
      </c>
    </row>
    <row r="524" spans="2:7" x14ac:dyDescent="0.25">
      <c r="B524" s="12" t="s">
        <v>258</v>
      </c>
      <c r="C524" s="117">
        <f>Certification!$C$4</f>
        <v>0</v>
      </c>
      <c r="D524" t="s">
        <v>1179</v>
      </c>
      <c r="E524" s="26">
        <f>IFERROR(VLOOKUP(B524,'Stmt of Rev Exp Chg in Net Pos'!$B$9:$H$58,5,0),0)</f>
        <v>0</v>
      </c>
      <c r="F524" t="str">
        <f>VLOOKUP(B524,'Stmt of Rev Exp Chg in Net Pos'!$B$9:$H$58,2,0)</f>
        <v>Interest Expense and Related Charges</v>
      </c>
      <c r="G524" s="159" t="str">
        <f>'Stmt of Rev Exp Chg in Net Pos'!$C$3</f>
        <v>Statement of Revenues, Expenses, and Changes in Net Position</v>
      </c>
    </row>
    <row r="525" spans="2:7" x14ac:dyDescent="0.25">
      <c r="B525" s="12" t="s">
        <v>259</v>
      </c>
      <c r="C525" s="117">
        <f>Certification!$C$4</f>
        <v>0</v>
      </c>
      <c r="D525" t="s">
        <v>1179</v>
      </c>
      <c r="E525" s="26">
        <f>IFERROR(VLOOKUP(B525,'Stmt of Rev Exp Chg in Net Pos'!$B$9:$H$58,5,0),0)</f>
        <v>0</v>
      </c>
      <c r="F525" t="str">
        <f>VLOOKUP(B525,'Stmt of Rev Exp Chg in Net Pos'!$B$9:$H$58,2,0)</f>
        <v>Lease Income</v>
      </c>
      <c r="G525" s="159" t="str">
        <f>'Stmt of Rev Exp Chg in Net Pos'!$C$3</f>
        <v>Statement of Revenues, Expenses, and Changes in Net Position</v>
      </c>
    </row>
    <row r="526" spans="2:7" x14ac:dyDescent="0.25">
      <c r="B526" s="12" t="s">
        <v>260</v>
      </c>
      <c r="C526" s="117">
        <f>Certification!$C$4</f>
        <v>0</v>
      </c>
      <c r="D526" t="s">
        <v>1179</v>
      </c>
      <c r="E526" s="26">
        <f>IFERROR(VLOOKUP(B526,'Stmt of Rev Exp Chg in Net Pos'!$B$9:$H$58,5,0),0)</f>
        <v>0</v>
      </c>
      <c r="F526" t="str">
        <f>VLOOKUP(B526,'Stmt of Rev Exp Chg in Net Pos'!$B$9:$H$58,2,0)</f>
        <v>Gains (Losses) on Capital Asset Disposition</v>
      </c>
      <c r="G526" s="159" t="str">
        <f>'Stmt of Rev Exp Chg in Net Pos'!$C$3</f>
        <v>Statement of Revenues, Expenses, and Changes in Net Position</v>
      </c>
    </row>
    <row r="527" spans="2:7" x14ac:dyDescent="0.25">
      <c r="B527" s="12" t="s">
        <v>261</v>
      </c>
      <c r="C527" s="117">
        <f>Certification!$C$4</f>
        <v>0</v>
      </c>
      <c r="D527" t="s">
        <v>1179</v>
      </c>
      <c r="E527" s="26">
        <f>IFERROR(VLOOKUP(B527,'Stmt of Rev Exp Chg in Net Pos'!$B$9:$H$58,5,0),0)</f>
        <v>0</v>
      </c>
      <c r="F527" t="str">
        <f>VLOOKUP(B527,'Stmt of Rev Exp Chg in Net Pos'!$B$9:$H$58,2,0)</f>
        <v>Change in Joint Venture</v>
      </c>
      <c r="G527" s="159" t="str">
        <f>'Stmt of Rev Exp Chg in Net Pos'!$C$3</f>
        <v>Statement of Revenues, Expenses, and Changes in Net Position</v>
      </c>
    </row>
    <row r="528" spans="2:7" x14ac:dyDescent="0.25">
      <c r="B528" s="12" t="s">
        <v>262</v>
      </c>
      <c r="C528" s="117">
        <f>Certification!$C$4</f>
        <v>0</v>
      </c>
      <c r="D528" t="s">
        <v>1179</v>
      </c>
      <c r="E528" s="26">
        <f>IFERROR(VLOOKUP(B528,'Stmt of Rev Exp Chg in Net Pos'!$B$9:$H$58,5,0),0)</f>
        <v>0</v>
      </c>
      <c r="F528" t="str">
        <f>VLOOKUP(B528,'Stmt of Rev Exp Chg in Net Pos'!$B$9:$H$58,2,0)</f>
        <v>Change in Compensated Absences</v>
      </c>
      <c r="G528" s="159" t="str">
        <f>'Stmt of Rev Exp Chg in Net Pos'!$C$3</f>
        <v>Statement of Revenues, Expenses, and Changes in Net Position</v>
      </c>
    </row>
    <row r="529" spans="2:7" x14ac:dyDescent="0.25">
      <c r="B529" s="12" t="s">
        <v>263</v>
      </c>
      <c r="C529" s="117">
        <f>Certification!$C$4</f>
        <v>0</v>
      </c>
      <c r="D529" t="s">
        <v>1179</v>
      </c>
      <c r="E529" s="26">
        <f>IFERROR(VLOOKUP(B529,'Stmt of Rev Exp Chg in Net Pos'!$B$9:$H$58,5,0),0)</f>
        <v>0</v>
      </c>
      <c r="F529" t="str">
        <f>VLOOKUP(B529,'Stmt of Rev Exp Chg in Net Pos'!$B$9:$H$58,2,0)</f>
        <v>Other Nonoperating Revenues</v>
      </c>
      <c r="G529" s="159" t="str">
        <f>'Stmt of Rev Exp Chg in Net Pos'!$C$3</f>
        <v>Statement of Revenues, Expenses, and Changes in Net Position</v>
      </c>
    </row>
    <row r="530" spans="2:7" x14ac:dyDescent="0.25">
      <c r="B530" s="12" t="s">
        <v>264</v>
      </c>
      <c r="C530" s="117">
        <f>Certification!$C$4</f>
        <v>0</v>
      </c>
      <c r="D530" t="s">
        <v>1179</v>
      </c>
      <c r="E530" s="26">
        <f>IFERROR(VLOOKUP(B530,'Stmt of Rev Exp Chg in Net Pos'!$B$9:$H$58,5,0),0)</f>
        <v>0</v>
      </c>
      <c r="F530" t="str">
        <f>VLOOKUP(B530,'Stmt of Rev Exp Chg in Net Pos'!$B$9:$H$58,2,0)</f>
        <v>Other Nonoperating Expenses</v>
      </c>
      <c r="G530" s="159" t="str">
        <f>'Stmt of Rev Exp Chg in Net Pos'!$C$3</f>
        <v>Statement of Revenues, Expenses, and Changes in Net Position</v>
      </c>
    </row>
    <row r="531" spans="2:7" x14ac:dyDescent="0.25">
      <c r="B531" s="12" t="s">
        <v>265</v>
      </c>
      <c r="C531" s="117">
        <f>Certification!$C$4</f>
        <v>0</v>
      </c>
      <c r="D531" t="s">
        <v>1179</v>
      </c>
      <c r="E531" s="26">
        <f>IFERROR(VLOOKUP(B531,'Stmt of Rev Exp Chg in Net Pos'!$B$9:$H$58,5,0),0)</f>
        <v>298341.51</v>
      </c>
      <c r="F531" t="str">
        <f>VLOOKUP(B531,'Stmt of Rev Exp Chg in Net Pos'!$B$9:$H$58,2,0)</f>
        <v>TOTAL NONOPERATING REVENUES (EXPENSES)</v>
      </c>
      <c r="G531" s="159" t="str">
        <f>'Stmt of Rev Exp Chg in Net Pos'!$C$3</f>
        <v>Statement of Revenues, Expenses, and Changes in Net Position</v>
      </c>
    </row>
    <row r="532" spans="2:7" x14ac:dyDescent="0.25">
      <c r="B532" s="12" t="s">
        <v>267</v>
      </c>
      <c r="C532" s="117">
        <f>Certification!$C$4</f>
        <v>0</v>
      </c>
      <c r="D532" t="s">
        <v>1179</v>
      </c>
      <c r="E532" s="26">
        <f>IFERROR(VLOOKUP(B532,'Stmt of Rev Exp Chg in Net Pos'!$B$9:$H$58,5,0),0)</f>
        <v>381467.56999999995</v>
      </c>
      <c r="F532" t="str">
        <f>VLOOKUP(B532,'Stmt of Rev Exp Chg in Net Pos'!$B$9:$H$58,2,0)</f>
        <v>INCOME (LOSS) BEFORE OTHER ITEMS</v>
      </c>
      <c r="G532" s="159" t="str">
        <f>'Stmt of Rev Exp Chg in Net Pos'!$C$3</f>
        <v>Statement of Revenues, Expenses, and Changes in Net Position</v>
      </c>
    </row>
    <row r="533" spans="2:7" x14ac:dyDescent="0.25">
      <c r="B533" s="12" t="s">
        <v>269</v>
      </c>
      <c r="C533" s="117">
        <f>Certification!$C$4</f>
        <v>0</v>
      </c>
      <c r="D533" t="s">
        <v>1179</v>
      </c>
      <c r="E533" s="26">
        <f>IFERROR(VLOOKUP(B533,'Stmt of Rev Exp Chg in Net Pos'!$B$9:$H$58,5,0),0)</f>
        <v>0</v>
      </c>
      <c r="F533" t="str">
        <f>VLOOKUP(B533,'Stmt of Rev Exp Chg in Net Pos'!$B$9:$H$58,2,0)</f>
        <v>Extraordinary Items</v>
      </c>
      <c r="G533" s="159" t="str">
        <f>'Stmt of Rev Exp Chg in Net Pos'!$C$3</f>
        <v>Statement of Revenues, Expenses, and Changes in Net Position</v>
      </c>
    </row>
    <row r="534" spans="2:7" x14ac:dyDescent="0.25">
      <c r="B534" s="12" t="s">
        <v>270</v>
      </c>
      <c r="C534" s="117">
        <f>Certification!$C$4</f>
        <v>0</v>
      </c>
      <c r="D534" t="s">
        <v>1179</v>
      </c>
      <c r="E534" s="26">
        <f>IFERROR(VLOOKUP(B534,'Stmt of Rev Exp Chg in Net Pos'!$B$9:$H$58,5,0),0)</f>
        <v>0</v>
      </c>
      <c r="F534" t="str">
        <f>VLOOKUP(B534,'Stmt of Rev Exp Chg in Net Pos'!$B$9:$H$58,2,0)</f>
        <v>Special Items</v>
      </c>
      <c r="G534" s="159" t="str">
        <f>'Stmt of Rev Exp Chg in Net Pos'!$C$3</f>
        <v>Statement of Revenues, Expenses, and Changes in Net Position</v>
      </c>
    </row>
    <row r="535" spans="2:7" x14ac:dyDescent="0.25">
      <c r="B535" s="12" t="s">
        <v>271</v>
      </c>
      <c r="C535" s="117">
        <f>Certification!$C$4</f>
        <v>0</v>
      </c>
      <c r="D535" t="s">
        <v>1179</v>
      </c>
      <c r="E535" s="26">
        <f>IFERROR(VLOOKUP(B535,'Stmt of Rev Exp Chg in Net Pos'!$B$9:$H$58,5,0),0)</f>
        <v>381467.56999999995</v>
      </c>
      <c r="F535" t="str">
        <f>VLOOKUP(B535,'Stmt of Rev Exp Chg in Net Pos'!$B$9:$H$58,2,0)</f>
        <v>INCREASE (DECREASE) IN NET POSITION</v>
      </c>
      <c r="G535" s="159" t="str">
        <f>'Stmt of Rev Exp Chg in Net Pos'!$C$3</f>
        <v>Statement of Revenues, Expenses, and Changes in Net Position</v>
      </c>
    </row>
    <row r="536" spans="2:7" x14ac:dyDescent="0.25">
      <c r="B536" s="12" t="s">
        <v>273</v>
      </c>
      <c r="C536" s="117">
        <f>Certification!$C$4</f>
        <v>0</v>
      </c>
      <c r="D536" t="s">
        <v>1179</v>
      </c>
      <c r="E536" s="26">
        <f>IFERROR(VLOOKUP(B536,'Stmt of Rev Exp Chg in Net Pos'!$B$9:$H$58,5,0),0)</f>
        <v>5028871.91</v>
      </c>
      <c r="F536" t="str">
        <f>VLOOKUP(B536,'Stmt of Rev Exp Chg in Net Pos'!$B$9:$H$58,2,0)</f>
        <v>NET POSITION - BEGINNING BALANCE</v>
      </c>
      <c r="G536" s="159" t="str">
        <f>'Stmt of Rev Exp Chg in Net Pos'!$C$3</f>
        <v>Statement of Revenues, Expenses, and Changes in Net Position</v>
      </c>
    </row>
    <row r="537" spans="2:7" x14ac:dyDescent="0.25">
      <c r="B537" s="12" t="s">
        <v>274</v>
      </c>
      <c r="C537" s="117">
        <f>Certification!$C$4</f>
        <v>0</v>
      </c>
      <c r="D537" t="s">
        <v>1179</v>
      </c>
      <c r="E537" s="26">
        <f>IFERROR(VLOOKUP(B537,'Stmt of Rev Exp Chg in Net Pos'!$B$9:$H$58,5,0),0)</f>
        <v>0</v>
      </c>
      <c r="F537" t="str">
        <f>VLOOKUP(B537,'Stmt of Rev Exp Chg in Net Pos'!$B$9:$H$58,2,0)</f>
        <v>Cumulative Effect of Change in Accounting Principle</v>
      </c>
      <c r="G537" s="159" t="str">
        <f>'Stmt of Rev Exp Chg in Net Pos'!$C$3</f>
        <v>Statement of Revenues, Expenses, and Changes in Net Position</v>
      </c>
    </row>
    <row r="538" spans="2:7" x14ac:dyDescent="0.25">
      <c r="B538" s="12" t="s">
        <v>275</v>
      </c>
      <c r="C538" s="117">
        <f>Certification!$C$4</f>
        <v>0</v>
      </c>
      <c r="D538" t="s">
        <v>1179</v>
      </c>
      <c r="E538" s="26">
        <f>IFERROR(VLOOKUP(B538,'Stmt of Rev Exp Chg in Net Pos'!$B$9:$H$58,5,0),0)</f>
        <v>0</v>
      </c>
      <c r="F538" t="str">
        <f>VLOOKUP(B538,'Stmt of Rev Exp Chg in Net Pos'!$B$9:$H$58,2,0)</f>
        <v>PRIOR PERIOD ADJUSTMENT</v>
      </c>
      <c r="G538" s="159" t="str">
        <f>'Stmt of Rev Exp Chg in Net Pos'!$C$3</f>
        <v>Statement of Revenues, Expenses, and Changes in Net Position</v>
      </c>
    </row>
    <row r="539" spans="2:7" x14ac:dyDescent="0.25">
      <c r="B539" s="12" t="s">
        <v>277</v>
      </c>
      <c r="C539" s="117">
        <f>Certification!$C$4</f>
        <v>0</v>
      </c>
      <c r="D539" t="s">
        <v>1179</v>
      </c>
      <c r="E539" s="26">
        <f>IFERROR(VLOOKUP(B539,'Stmt of Rev Exp Chg in Net Pos'!$B$9:$H$58,5,0),0)</f>
        <v>5410339.4800000004</v>
      </c>
      <c r="F539" t="str">
        <f>VLOOKUP(B539,'Stmt of Rev Exp Chg in Net Pos'!$B$9:$H$58,2,0)</f>
        <v>NET POSITION - ENDING BALANCE</v>
      </c>
      <c r="G539" s="159" t="str">
        <f>'Stmt of Rev Exp Chg in Net Pos'!$C$3</f>
        <v>Statement of Revenues, Expenses, and Changes in Net Position</v>
      </c>
    </row>
    <row r="540" spans="2:7" x14ac:dyDescent="0.25">
      <c r="B540" s="12" t="s">
        <v>227</v>
      </c>
      <c r="C540" s="117">
        <f>Certification!$C$4</f>
        <v>0</v>
      </c>
      <c r="D540" t="s">
        <v>1180</v>
      </c>
      <c r="E540" s="26">
        <f>IFERROR(VLOOKUP(B540,'Stmt of Rev Exp Chg in Net Pos'!$B$9:$H$58,6,0),0)</f>
        <v>0</v>
      </c>
      <c r="F540" t="str">
        <f>VLOOKUP(B540,'Stmt of Rev Exp Chg in Net Pos'!$B$9:$H$58,2,0)</f>
        <v>Local Sources</v>
      </c>
      <c r="G540" s="159" t="str">
        <f>'Stmt of Rev Exp Chg in Net Pos'!$C$3</f>
        <v>Statement of Revenues, Expenses, and Changes in Net Position</v>
      </c>
    </row>
    <row r="541" spans="2:7" x14ac:dyDescent="0.25">
      <c r="B541" s="12" t="s">
        <v>228</v>
      </c>
      <c r="C541" s="117">
        <f>Certification!$C$4</f>
        <v>0</v>
      </c>
      <c r="D541" t="s">
        <v>1180</v>
      </c>
      <c r="E541" s="26">
        <f>IFERROR(VLOOKUP(B541,'Stmt of Rev Exp Chg in Net Pos'!$B$9:$H$58,6,0),0)</f>
        <v>0</v>
      </c>
      <c r="F541" t="str">
        <f>VLOOKUP(B541,'Stmt of Rev Exp Chg in Net Pos'!$B$9:$H$58,2,0)</f>
        <v>State Sources</v>
      </c>
      <c r="G541" s="159" t="str">
        <f>'Stmt of Rev Exp Chg in Net Pos'!$C$3</f>
        <v>Statement of Revenues, Expenses, and Changes in Net Position</v>
      </c>
    </row>
    <row r="542" spans="2:7" x14ac:dyDescent="0.25">
      <c r="B542" s="12" t="s">
        <v>229</v>
      </c>
      <c r="C542" s="117">
        <f>Certification!$C$4</f>
        <v>0</v>
      </c>
      <c r="D542" t="s">
        <v>1180</v>
      </c>
      <c r="E542" s="26">
        <f>IFERROR(VLOOKUP(B542,'Stmt of Rev Exp Chg in Net Pos'!$B$9:$H$58,6,0),0)</f>
        <v>0</v>
      </c>
      <c r="F542" t="str">
        <f>VLOOKUP(B542,'Stmt of Rev Exp Chg in Net Pos'!$B$9:$H$58,2,0)</f>
        <v>Allotment</v>
      </c>
      <c r="G542" s="159" t="str">
        <f>'Stmt of Rev Exp Chg in Net Pos'!$C$3</f>
        <v>Statement of Revenues, Expenses, and Changes in Net Position</v>
      </c>
    </row>
    <row r="543" spans="2:7" x14ac:dyDescent="0.25">
      <c r="B543" s="12" t="s">
        <v>230</v>
      </c>
      <c r="C543" s="117">
        <f>Certification!$C$4</f>
        <v>0</v>
      </c>
      <c r="D543" t="s">
        <v>1180</v>
      </c>
      <c r="E543" s="26">
        <f>IFERROR(VLOOKUP(B543,'Stmt of Rev Exp Chg in Net Pos'!$B$9:$H$58,6,0),0)</f>
        <v>0</v>
      </c>
      <c r="F543" t="str">
        <f>VLOOKUP(B543,'Stmt of Rev Exp Chg in Net Pos'!$B$9:$H$58,2,0)</f>
        <v>Federal Sources</v>
      </c>
      <c r="G543" s="159" t="str">
        <f>'Stmt of Rev Exp Chg in Net Pos'!$C$3</f>
        <v>Statement of Revenues, Expenses, and Changes in Net Position</v>
      </c>
    </row>
    <row r="544" spans="2:7" x14ac:dyDescent="0.25">
      <c r="B544" s="12" t="s">
        <v>231</v>
      </c>
      <c r="C544" s="117">
        <f>Certification!$C$4</f>
        <v>0</v>
      </c>
      <c r="D544" t="s">
        <v>1180</v>
      </c>
      <c r="E544" s="26">
        <f>IFERROR(VLOOKUP(B544,'Stmt of Rev Exp Chg in Net Pos'!$B$9:$H$58,6,0),0)</f>
        <v>0</v>
      </c>
      <c r="F544" t="str">
        <f>VLOOKUP(B544,'Stmt of Rev Exp Chg in Net Pos'!$B$9:$H$58,2,0)</f>
        <v>Cooperative Programs</v>
      </c>
      <c r="G544" s="159" t="str">
        <f>'Stmt of Rev Exp Chg in Net Pos'!$C$3</f>
        <v>Statement of Revenues, Expenses, and Changes in Net Position</v>
      </c>
    </row>
    <row r="545" spans="2:7" x14ac:dyDescent="0.25">
      <c r="B545" s="12" t="s">
        <v>232</v>
      </c>
      <c r="C545" s="117">
        <f>Certification!$C$4</f>
        <v>0</v>
      </c>
      <c r="D545" t="s">
        <v>1180</v>
      </c>
      <c r="E545" s="26">
        <f>IFERROR(VLOOKUP(B545,'Stmt of Rev Exp Chg in Net Pos'!$B$9:$H$58,6,0),0)</f>
        <v>0</v>
      </c>
      <c r="F545" t="str">
        <f>VLOOKUP(B545,'Stmt of Rev Exp Chg in Net Pos'!$B$9:$H$58,2,0)</f>
        <v>Other Programs</v>
      </c>
      <c r="G545" s="159" t="str">
        <f>'Stmt of Rev Exp Chg in Net Pos'!$C$3</f>
        <v>Statement of Revenues, Expenses, and Changes in Net Position</v>
      </c>
    </row>
    <row r="546" spans="2:7" x14ac:dyDescent="0.25">
      <c r="B546" s="12" t="s">
        <v>233</v>
      </c>
      <c r="C546" s="117">
        <f>Certification!$C$4</f>
        <v>0</v>
      </c>
      <c r="D546" t="s">
        <v>1180</v>
      </c>
      <c r="E546" s="26">
        <f>IFERROR(VLOOKUP(B546,'Stmt of Rev Exp Chg in Net Pos'!$B$9:$H$58,6,0),0)</f>
        <v>0</v>
      </c>
      <c r="F546" t="str">
        <f>VLOOKUP(B546,'Stmt of Rev Exp Chg in Net Pos'!$B$9:$H$58,2,0)</f>
        <v>Member Assessments/Contributions</v>
      </c>
      <c r="G546" s="159" t="str">
        <f>'Stmt of Rev Exp Chg in Net Pos'!$C$3</f>
        <v>Statement of Revenues, Expenses, and Changes in Net Position</v>
      </c>
    </row>
    <row r="547" spans="2:7" x14ac:dyDescent="0.25">
      <c r="B547" s="12" t="s">
        <v>234</v>
      </c>
      <c r="C547" s="117">
        <f>Certification!$C$4</f>
        <v>0</v>
      </c>
      <c r="D547" t="s">
        <v>1180</v>
      </c>
      <c r="E547" s="26">
        <f>IFERROR(VLOOKUP(B547,'Stmt of Rev Exp Chg in Net Pos'!$B$9:$H$58,6,0),0)</f>
        <v>0</v>
      </c>
      <c r="F547" t="str">
        <f>VLOOKUP(B547,'Stmt of Rev Exp Chg in Net Pos'!$B$9:$H$58,2,0)</f>
        <v>Supplemental Member Assessments</v>
      </c>
      <c r="G547" s="159" t="str">
        <f>'Stmt of Rev Exp Chg in Net Pos'!$C$3</f>
        <v>Statement of Revenues, Expenses, and Changes in Net Position</v>
      </c>
    </row>
    <row r="548" spans="2:7" x14ac:dyDescent="0.25">
      <c r="B548" s="12" t="s">
        <v>235</v>
      </c>
      <c r="C548" s="117">
        <f>Certification!$C$4</f>
        <v>0</v>
      </c>
      <c r="D548" t="s">
        <v>1180</v>
      </c>
      <c r="E548" s="26">
        <f>IFERROR(VLOOKUP(B548,'Stmt of Rev Exp Chg in Net Pos'!$B$9:$H$58,6,0),0)</f>
        <v>0</v>
      </c>
      <c r="F548" t="str">
        <f>VLOOKUP(B548,'Stmt of Rev Exp Chg in Net Pos'!$B$9:$H$58,2,0)</f>
        <v>Other Operating Revenue</v>
      </c>
      <c r="G548" s="159" t="str">
        <f>'Stmt of Rev Exp Chg in Net Pos'!$C$3</f>
        <v>Statement of Revenues, Expenses, and Changes in Net Position</v>
      </c>
    </row>
    <row r="549" spans="2:7" x14ac:dyDescent="0.25">
      <c r="B549" s="12" t="s">
        <v>236</v>
      </c>
      <c r="C549" s="117">
        <f>Certification!$C$4</f>
        <v>0</v>
      </c>
      <c r="D549" t="s">
        <v>1180</v>
      </c>
      <c r="E549" s="26">
        <f>IFERROR(VLOOKUP(B549,'Stmt of Rev Exp Chg in Net Pos'!$B$9:$H$58,6,0),0)</f>
        <v>0</v>
      </c>
      <c r="F549" t="str">
        <f>VLOOKUP(B549,'Stmt of Rev Exp Chg in Net Pos'!$B$9:$H$58,2,0)</f>
        <v>TOTAL OPERATING REVENUE</v>
      </c>
      <c r="G549" s="159" t="str">
        <f>'Stmt of Rev Exp Chg in Net Pos'!$C$3</f>
        <v>Statement of Revenues, Expenses, and Changes in Net Position</v>
      </c>
    </row>
    <row r="550" spans="2:7" x14ac:dyDescent="0.25">
      <c r="B550" s="12" t="s">
        <v>239</v>
      </c>
      <c r="C550" s="117">
        <f>Certification!$C$4</f>
        <v>0</v>
      </c>
      <c r="D550" t="s">
        <v>1180</v>
      </c>
      <c r="E550" s="26">
        <f>IFERROR(VLOOKUP(B550,'Stmt of Rev Exp Chg in Net Pos'!$B$9:$H$58,6,0),0)</f>
        <v>0</v>
      </c>
      <c r="F550" t="str">
        <f>VLOOKUP(B550,'Stmt of Rev Exp Chg in Net Pos'!$B$9:$H$58,2,0)</f>
        <v>General Operations and Administration</v>
      </c>
      <c r="G550" s="159" t="str">
        <f>'Stmt of Rev Exp Chg in Net Pos'!$C$3</f>
        <v>Statement of Revenues, Expenses, and Changes in Net Position</v>
      </c>
    </row>
    <row r="551" spans="2:7" x14ac:dyDescent="0.25">
      <c r="B551" s="12" t="s">
        <v>240</v>
      </c>
      <c r="C551" s="117">
        <f>Certification!$C$4</f>
        <v>0</v>
      </c>
      <c r="D551" t="s">
        <v>1180</v>
      </c>
      <c r="E551" s="26">
        <f>IFERROR(VLOOKUP(B551,'Stmt of Rev Exp Chg in Net Pos'!$B$9:$H$58,6,0),0)</f>
        <v>0</v>
      </c>
      <c r="F551" t="str">
        <f>VLOOKUP(B551,'Stmt of Rev Exp Chg in Net Pos'!$B$9:$H$58,2,0)</f>
        <v>Instructional Support Programs</v>
      </c>
      <c r="G551" s="159" t="str">
        <f>'Stmt of Rev Exp Chg in Net Pos'!$C$3</f>
        <v>Statement of Revenues, Expenses, and Changes in Net Position</v>
      </c>
    </row>
    <row r="552" spans="2:7" x14ac:dyDescent="0.25">
      <c r="B552" s="12" t="s">
        <v>241</v>
      </c>
      <c r="C552" s="117">
        <f>Certification!$C$4</f>
        <v>0</v>
      </c>
      <c r="D552" t="s">
        <v>1180</v>
      </c>
      <c r="E552" s="26">
        <f>IFERROR(VLOOKUP(B552,'Stmt of Rev Exp Chg in Net Pos'!$B$9:$H$58,6,0),0)</f>
        <v>0</v>
      </c>
      <c r="F552" t="str">
        <f>VLOOKUP(B552,'Stmt of Rev Exp Chg in Net Pos'!$B$9:$H$58,2,0)</f>
        <v>Non Instructional Support Programs</v>
      </c>
      <c r="G552" s="159" t="str">
        <f>'Stmt of Rev Exp Chg in Net Pos'!$C$3</f>
        <v>Statement of Revenues, Expenses, and Changes in Net Position</v>
      </c>
    </row>
    <row r="553" spans="2:7" x14ac:dyDescent="0.25">
      <c r="B553" s="12" t="s">
        <v>243</v>
      </c>
      <c r="C553" s="117">
        <f>Certification!$C$4</f>
        <v>0</v>
      </c>
      <c r="D553" t="s">
        <v>1180</v>
      </c>
      <c r="E553" s="26">
        <f>IFERROR(VLOOKUP(B553,'Stmt of Rev Exp Chg in Net Pos'!$B$9:$H$58,6,0),0)</f>
        <v>0</v>
      </c>
      <c r="F553" t="str">
        <f>VLOOKUP(B553,'Stmt of Rev Exp Chg in Net Pos'!$B$9:$H$58,2,0)</f>
        <v>Paid on Current Losses</v>
      </c>
      <c r="G553" s="159" t="str">
        <f>'Stmt of Rev Exp Chg in Net Pos'!$C$3</f>
        <v>Statement of Revenues, Expenses, and Changes in Net Position</v>
      </c>
    </row>
    <row r="554" spans="2:7" x14ac:dyDescent="0.25">
      <c r="B554" s="12" t="s">
        <v>244</v>
      </c>
      <c r="C554" s="117">
        <f>Certification!$C$4</f>
        <v>0</v>
      </c>
      <c r="D554" t="s">
        <v>1180</v>
      </c>
      <c r="E554" s="26">
        <f>IFERROR(VLOOKUP(B554,'Stmt of Rev Exp Chg in Net Pos'!$B$9:$H$58,6,0),0)</f>
        <v>0</v>
      </c>
      <c r="F554" t="str">
        <f>VLOOKUP(B554,'Stmt of Rev Exp Chg in Net Pos'!$B$9:$H$58,2,0)</f>
        <v>Change in Loss Reserves</v>
      </c>
      <c r="G554" s="159" t="str">
        <f>'Stmt of Rev Exp Chg in Net Pos'!$C$3</f>
        <v>Statement of Revenues, Expenses, and Changes in Net Position</v>
      </c>
    </row>
    <row r="555" spans="2:7" x14ac:dyDescent="0.25">
      <c r="B555" s="12" t="s">
        <v>246</v>
      </c>
      <c r="C555" s="117">
        <f>Certification!$C$4</f>
        <v>0</v>
      </c>
      <c r="D555" t="s">
        <v>1180</v>
      </c>
      <c r="E555" s="26">
        <f>IFERROR(VLOOKUP(B555,'Stmt of Rev Exp Chg in Net Pos'!$B$9:$H$58,6,0),0)</f>
        <v>0</v>
      </c>
      <c r="F555" t="str">
        <f>VLOOKUP(B555,'Stmt of Rev Exp Chg in Net Pos'!$B$9:$H$58,2,0)</f>
        <v>Paid Unallocated Loss Adjustment Expenses</v>
      </c>
      <c r="G555" s="159" t="str">
        <f>'Stmt of Rev Exp Chg in Net Pos'!$C$3</f>
        <v>Statement of Revenues, Expenses, and Changes in Net Position</v>
      </c>
    </row>
    <row r="556" spans="2:7" x14ac:dyDescent="0.25">
      <c r="B556" s="12" t="s">
        <v>247</v>
      </c>
      <c r="C556" s="117">
        <f>Certification!$C$4</f>
        <v>0</v>
      </c>
      <c r="D556" t="s">
        <v>1180</v>
      </c>
      <c r="E556" s="26">
        <f>IFERROR(VLOOKUP(B556,'Stmt of Rev Exp Chg in Net Pos'!$B$9:$H$58,6,0),0)</f>
        <v>0</v>
      </c>
      <c r="F556" t="str">
        <f>VLOOKUP(B556,'Stmt of Rev Exp Chg in Net Pos'!$B$9:$H$58,2,0)</f>
        <v>Change in Unallocated Loss Reserves</v>
      </c>
      <c r="G556" s="159" t="str">
        <f>'Stmt of Rev Exp Chg in Net Pos'!$C$3</f>
        <v>Statement of Revenues, Expenses, and Changes in Net Position</v>
      </c>
    </row>
    <row r="557" spans="2:7" x14ac:dyDescent="0.25">
      <c r="B557" s="12" t="s">
        <v>248</v>
      </c>
      <c r="C557" s="117">
        <f>Certification!$C$4</f>
        <v>0</v>
      </c>
      <c r="D557" t="s">
        <v>1180</v>
      </c>
      <c r="E557" s="26">
        <f>IFERROR(VLOOKUP(B557,'Stmt of Rev Exp Chg in Net Pos'!$B$9:$H$58,6,0),0)</f>
        <v>0</v>
      </c>
      <c r="F557" t="str">
        <f>VLOOKUP(B557,'Stmt of Rev Exp Chg in Net Pos'!$B$9:$H$58,2,0)</f>
        <v>Excess/Reinsurance Premiums</v>
      </c>
      <c r="G557" s="159" t="str">
        <f>'Stmt of Rev Exp Chg in Net Pos'!$C$3</f>
        <v>Statement of Revenues, Expenses, and Changes in Net Position</v>
      </c>
    </row>
    <row r="558" spans="2:7" x14ac:dyDescent="0.25">
      <c r="B558" s="12" t="s">
        <v>249</v>
      </c>
      <c r="C558" s="117">
        <f>Certification!$C$4</f>
        <v>0</v>
      </c>
      <c r="D558" t="s">
        <v>1180</v>
      </c>
      <c r="E558" s="26">
        <f>IFERROR(VLOOKUP(B558,'Stmt of Rev Exp Chg in Net Pos'!$B$9:$H$58,6,0),0)</f>
        <v>0</v>
      </c>
      <c r="F558" t="str">
        <f>VLOOKUP(B558,'Stmt of Rev Exp Chg in Net Pos'!$B$9:$H$58,2,0)</f>
        <v>Labor &amp; Industries Assessments</v>
      </c>
      <c r="G558" s="159" t="str">
        <f>'Stmt of Rev Exp Chg in Net Pos'!$C$3</f>
        <v>Statement of Revenues, Expenses, and Changes in Net Position</v>
      </c>
    </row>
    <row r="559" spans="2:7" x14ac:dyDescent="0.25">
      <c r="B559" s="12" t="s">
        <v>250</v>
      </c>
      <c r="C559" s="117">
        <f>Certification!$C$4</f>
        <v>0</v>
      </c>
      <c r="D559" t="s">
        <v>1180</v>
      </c>
      <c r="E559" s="26">
        <f>IFERROR(VLOOKUP(B559,'Stmt of Rev Exp Chg in Net Pos'!$B$9:$H$58,6,0),0)</f>
        <v>0</v>
      </c>
      <c r="F559" t="str">
        <f>VLOOKUP(B559,'Stmt of Rev Exp Chg in Net Pos'!$B$9:$H$58,2,0)</f>
        <v>Depreciation/Depletion</v>
      </c>
      <c r="G559" s="159" t="str">
        <f>'Stmt of Rev Exp Chg in Net Pos'!$C$3</f>
        <v>Statement of Revenues, Expenses, and Changes in Net Position</v>
      </c>
    </row>
    <row r="560" spans="2:7" x14ac:dyDescent="0.25">
      <c r="B560" s="12" t="s">
        <v>251</v>
      </c>
      <c r="C560" s="117">
        <f>Certification!$C$4</f>
        <v>0</v>
      </c>
      <c r="D560" t="s">
        <v>1180</v>
      </c>
      <c r="E560" s="26">
        <f>IFERROR(VLOOKUP(B560,'Stmt of Rev Exp Chg in Net Pos'!$B$9:$H$58,6,0),0)</f>
        <v>0</v>
      </c>
      <c r="F560" t="str">
        <f>VLOOKUP(B560,'Stmt of Rev Exp Chg in Net Pos'!$B$9:$H$58,2,0)</f>
        <v>Other Operating Expenses</v>
      </c>
      <c r="G560" s="159" t="str">
        <f>'Stmt of Rev Exp Chg in Net Pos'!$C$3</f>
        <v>Statement of Revenues, Expenses, and Changes in Net Position</v>
      </c>
    </row>
    <row r="561" spans="2:7" x14ac:dyDescent="0.25">
      <c r="B561" s="12" t="s">
        <v>252</v>
      </c>
      <c r="C561" s="117">
        <f>Certification!$C$4</f>
        <v>0</v>
      </c>
      <c r="D561" t="s">
        <v>1180</v>
      </c>
      <c r="E561" s="26">
        <f>IFERROR(VLOOKUP(B561,'Stmt of Rev Exp Chg in Net Pos'!$B$9:$H$58,6,0),0)</f>
        <v>0</v>
      </c>
      <c r="F561" t="str">
        <f>VLOOKUP(B561,'Stmt of Rev Exp Chg in Net Pos'!$B$9:$H$58,2,0)</f>
        <v>TOTAL OPERATING EXPENSES</v>
      </c>
      <c r="G561" s="159" t="str">
        <f>'Stmt of Rev Exp Chg in Net Pos'!$C$3</f>
        <v>Statement of Revenues, Expenses, and Changes in Net Position</v>
      </c>
    </row>
    <row r="562" spans="2:7" x14ac:dyDescent="0.25">
      <c r="B562" s="12" t="s">
        <v>254</v>
      </c>
      <c r="C562" s="117">
        <f>Certification!$C$4</f>
        <v>0</v>
      </c>
      <c r="D562" t="s">
        <v>1180</v>
      </c>
      <c r="E562" s="26">
        <f>IFERROR(VLOOKUP(B562,'Stmt of Rev Exp Chg in Net Pos'!$B$9:$H$58,6,0),0)</f>
        <v>0</v>
      </c>
      <c r="F562" t="str">
        <f>VLOOKUP(B562,'Stmt of Rev Exp Chg in Net Pos'!$B$9:$H$58,2,0)</f>
        <v>OPERATING INCOME (LOSS)</v>
      </c>
      <c r="G562" s="159" t="str">
        <f>'Stmt of Rev Exp Chg in Net Pos'!$C$3</f>
        <v>Statement of Revenues, Expenses, and Changes in Net Position</v>
      </c>
    </row>
    <row r="563" spans="2:7" x14ac:dyDescent="0.25">
      <c r="B563" s="12" t="s">
        <v>256</v>
      </c>
      <c r="C563" s="117">
        <f>Certification!$C$4</f>
        <v>0</v>
      </c>
      <c r="D563" t="s">
        <v>1180</v>
      </c>
      <c r="E563" s="26">
        <f>IFERROR(VLOOKUP(B563,'Stmt of Rev Exp Chg in Net Pos'!$B$9:$H$58,6,0),0)</f>
        <v>0</v>
      </c>
      <c r="F563" t="str">
        <f>VLOOKUP(B563,'Stmt of Rev Exp Chg in Net Pos'!$B$9:$H$58,2,0)</f>
        <v>NONOPERATING REVENUES (EXPENSES)</v>
      </c>
      <c r="G563" s="159" t="str">
        <f>'Stmt of Rev Exp Chg in Net Pos'!$C$3</f>
        <v>Statement of Revenues, Expenses, and Changes in Net Position</v>
      </c>
    </row>
    <row r="564" spans="2:7" x14ac:dyDescent="0.25">
      <c r="B564" s="12" t="s">
        <v>257</v>
      </c>
      <c r="C564" s="117">
        <f>Certification!$C$4</f>
        <v>0</v>
      </c>
      <c r="D564" t="s">
        <v>1180</v>
      </c>
      <c r="E564" s="26">
        <f>IFERROR(VLOOKUP(B564,'Stmt of Rev Exp Chg in Net Pos'!$B$9:$H$58,6,0),0)</f>
        <v>0</v>
      </c>
      <c r="F564" t="str">
        <f>VLOOKUP(B564,'Stmt of Rev Exp Chg in Net Pos'!$B$9:$H$58,2,0)</f>
        <v>Interest and Investment Income</v>
      </c>
      <c r="G564" s="159" t="str">
        <f>'Stmt of Rev Exp Chg in Net Pos'!$C$3</f>
        <v>Statement of Revenues, Expenses, and Changes in Net Position</v>
      </c>
    </row>
    <row r="565" spans="2:7" x14ac:dyDescent="0.25">
      <c r="B565" s="12" t="s">
        <v>258</v>
      </c>
      <c r="C565" s="117">
        <f>Certification!$C$4</f>
        <v>0</v>
      </c>
      <c r="D565" t="s">
        <v>1180</v>
      </c>
      <c r="E565" s="26">
        <f>IFERROR(VLOOKUP(B565,'Stmt of Rev Exp Chg in Net Pos'!$B$9:$H$58,6,0),0)</f>
        <v>0</v>
      </c>
      <c r="F565" t="str">
        <f>VLOOKUP(B565,'Stmt of Rev Exp Chg in Net Pos'!$B$9:$H$58,2,0)</f>
        <v>Interest Expense and Related Charges</v>
      </c>
      <c r="G565" s="159" t="str">
        <f>'Stmt of Rev Exp Chg in Net Pos'!$C$3</f>
        <v>Statement of Revenues, Expenses, and Changes in Net Position</v>
      </c>
    </row>
    <row r="566" spans="2:7" x14ac:dyDescent="0.25">
      <c r="B566" s="12" t="s">
        <v>259</v>
      </c>
      <c r="C566" s="117">
        <f>Certification!$C$4</f>
        <v>0</v>
      </c>
      <c r="D566" t="s">
        <v>1180</v>
      </c>
      <c r="E566" s="26">
        <f>IFERROR(VLOOKUP(B566,'Stmt of Rev Exp Chg in Net Pos'!$B$9:$H$58,6,0),0)</f>
        <v>0</v>
      </c>
      <c r="F566" t="str">
        <f>VLOOKUP(B566,'Stmt of Rev Exp Chg in Net Pos'!$B$9:$H$58,2,0)</f>
        <v>Lease Income</v>
      </c>
      <c r="G566" s="159" t="str">
        <f>'Stmt of Rev Exp Chg in Net Pos'!$C$3</f>
        <v>Statement of Revenues, Expenses, and Changes in Net Position</v>
      </c>
    </row>
    <row r="567" spans="2:7" x14ac:dyDescent="0.25">
      <c r="B567" s="12" t="s">
        <v>260</v>
      </c>
      <c r="C567" s="117">
        <f>Certification!$C$4</f>
        <v>0</v>
      </c>
      <c r="D567" t="s">
        <v>1180</v>
      </c>
      <c r="E567" s="26">
        <f>IFERROR(VLOOKUP(B567,'Stmt of Rev Exp Chg in Net Pos'!$B$9:$H$58,6,0),0)</f>
        <v>0</v>
      </c>
      <c r="F567" t="str">
        <f>VLOOKUP(B567,'Stmt of Rev Exp Chg in Net Pos'!$B$9:$H$58,2,0)</f>
        <v>Gains (Losses) on Capital Asset Disposition</v>
      </c>
      <c r="G567" s="159" t="str">
        <f>'Stmt of Rev Exp Chg in Net Pos'!$C$3</f>
        <v>Statement of Revenues, Expenses, and Changes in Net Position</v>
      </c>
    </row>
    <row r="568" spans="2:7" x14ac:dyDescent="0.25">
      <c r="B568" s="12" t="s">
        <v>261</v>
      </c>
      <c r="C568" s="117">
        <f>Certification!$C$4</f>
        <v>0</v>
      </c>
      <c r="D568" t="s">
        <v>1180</v>
      </c>
      <c r="E568" s="26">
        <f>IFERROR(VLOOKUP(B568,'Stmt of Rev Exp Chg in Net Pos'!$B$9:$H$58,6,0),0)</f>
        <v>0</v>
      </c>
      <c r="F568" t="str">
        <f>VLOOKUP(B568,'Stmt of Rev Exp Chg in Net Pos'!$B$9:$H$58,2,0)</f>
        <v>Change in Joint Venture</v>
      </c>
      <c r="G568" s="159" t="str">
        <f>'Stmt of Rev Exp Chg in Net Pos'!$C$3</f>
        <v>Statement of Revenues, Expenses, and Changes in Net Position</v>
      </c>
    </row>
    <row r="569" spans="2:7" x14ac:dyDescent="0.25">
      <c r="B569" s="12" t="s">
        <v>262</v>
      </c>
      <c r="C569" s="117">
        <f>Certification!$C$4</f>
        <v>0</v>
      </c>
      <c r="D569" t="s">
        <v>1180</v>
      </c>
      <c r="E569" s="26">
        <f>IFERROR(VLOOKUP(B569,'Stmt of Rev Exp Chg in Net Pos'!$B$9:$H$58,6,0),0)</f>
        <v>0</v>
      </c>
      <c r="F569" t="str">
        <f>VLOOKUP(B569,'Stmt of Rev Exp Chg in Net Pos'!$B$9:$H$58,2,0)</f>
        <v>Change in Compensated Absences</v>
      </c>
      <c r="G569" s="159" t="str">
        <f>'Stmt of Rev Exp Chg in Net Pos'!$C$3</f>
        <v>Statement of Revenues, Expenses, and Changes in Net Position</v>
      </c>
    </row>
    <row r="570" spans="2:7" x14ac:dyDescent="0.25">
      <c r="B570" s="12" t="s">
        <v>263</v>
      </c>
      <c r="C570" s="117">
        <f>Certification!$C$4</f>
        <v>0</v>
      </c>
      <c r="D570" t="s">
        <v>1180</v>
      </c>
      <c r="E570" s="26">
        <f>IFERROR(VLOOKUP(B570,'Stmt of Rev Exp Chg in Net Pos'!$B$9:$H$58,6,0),0)</f>
        <v>0</v>
      </c>
      <c r="F570" t="str">
        <f>VLOOKUP(B570,'Stmt of Rev Exp Chg in Net Pos'!$B$9:$H$58,2,0)</f>
        <v>Other Nonoperating Revenues</v>
      </c>
      <c r="G570" s="159" t="str">
        <f>'Stmt of Rev Exp Chg in Net Pos'!$C$3</f>
        <v>Statement of Revenues, Expenses, and Changes in Net Position</v>
      </c>
    </row>
    <row r="571" spans="2:7" x14ac:dyDescent="0.25">
      <c r="B571" s="12" t="s">
        <v>264</v>
      </c>
      <c r="C571" s="117">
        <f>Certification!$C$4</f>
        <v>0</v>
      </c>
      <c r="D571" t="s">
        <v>1180</v>
      </c>
      <c r="E571" s="26">
        <f>IFERROR(VLOOKUP(B571,'Stmt of Rev Exp Chg in Net Pos'!$B$9:$H$58,6,0),0)</f>
        <v>0</v>
      </c>
      <c r="F571" t="str">
        <f>VLOOKUP(B571,'Stmt of Rev Exp Chg in Net Pos'!$B$9:$H$58,2,0)</f>
        <v>Other Nonoperating Expenses</v>
      </c>
      <c r="G571" s="159" t="str">
        <f>'Stmt of Rev Exp Chg in Net Pos'!$C$3</f>
        <v>Statement of Revenues, Expenses, and Changes in Net Position</v>
      </c>
    </row>
    <row r="572" spans="2:7" x14ac:dyDescent="0.25">
      <c r="B572" s="12" t="s">
        <v>265</v>
      </c>
      <c r="C572" s="117">
        <f>Certification!$C$4</f>
        <v>0</v>
      </c>
      <c r="D572" t="s">
        <v>1180</v>
      </c>
      <c r="E572" s="26">
        <f>IFERROR(VLOOKUP(B572,'Stmt of Rev Exp Chg in Net Pos'!$B$9:$H$58,6,0),0)</f>
        <v>0</v>
      </c>
      <c r="F572" t="str">
        <f>VLOOKUP(B572,'Stmt of Rev Exp Chg in Net Pos'!$B$9:$H$58,2,0)</f>
        <v>TOTAL NONOPERATING REVENUES (EXPENSES)</v>
      </c>
      <c r="G572" s="159" t="str">
        <f>'Stmt of Rev Exp Chg in Net Pos'!$C$3</f>
        <v>Statement of Revenues, Expenses, and Changes in Net Position</v>
      </c>
    </row>
    <row r="573" spans="2:7" x14ac:dyDescent="0.25">
      <c r="B573" s="12" t="s">
        <v>267</v>
      </c>
      <c r="C573" s="117">
        <f>Certification!$C$4</f>
        <v>0</v>
      </c>
      <c r="D573" t="s">
        <v>1180</v>
      </c>
      <c r="E573" s="26">
        <f>IFERROR(VLOOKUP(B573,'Stmt of Rev Exp Chg in Net Pos'!$B$9:$H$58,6,0),0)</f>
        <v>0</v>
      </c>
      <c r="F573" t="str">
        <f>VLOOKUP(B573,'Stmt of Rev Exp Chg in Net Pos'!$B$9:$H$58,2,0)</f>
        <v>INCOME (LOSS) BEFORE OTHER ITEMS</v>
      </c>
      <c r="G573" s="159" t="str">
        <f>'Stmt of Rev Exp Chg in Net Pos'!$C$3</f>
        <v>Statement of Revenues, Expenses, and Changes in Net Position</v>
      </c>
    </row>
    <row r="574" spans="2:7" x14ac:dyDescent="0.25">
      <c r="B574" s="12" t="s">
        <v>269</v>
      </c>
      <c r="C574" s="117">
        <f>Certification!$C$4</f>
        <v>0</v>
      </c>
      <c r="D574" t="s">
        <v>1180</v>
      </c>
      <c r="E574" s="26">
        <f>IFERROR(VLOOKUP(B574,'Stmt of Rev Exp Chg in Net Pos'!$B$9:$H$58,6,0),0)</f>
        <v>0</v>
      </c>
      <c r="F574" t="str">
        <f>VLOOKUP(B574,'Stmt of Rev Exp Chg in Net Pos'!$B$9:$H$58,2,0)</f>
        <v>Extraordinary Items</v>
      </c>
      <c r="G574" s="159" t="str">
        <f>'Stmt of Rev Exp Chg in Net Pos'!$C$3</f>
        <v>Statement of Revenues, Expenses, and Changes in Net Position</v>
      </c>
    </row>
    <row r="575" spans="2:7" x14ac:dyDescent="0.25">
      <c r="B575" s="12" t="s">
        <v>270</v>
      </c>
      <c r="C575" s="117">
        <f>Certification!$C$4</f>
        <v>0</v>
      </c>
      <c r="D575" t="s">
        <v>1180</v>
      </c>
      <c r="E575" s="26">
        <f>IFERROR(VLOOKUP(B575,'Stmt of Rev Exp Chg in Net Pos'!$B$9:$H$58,6,0),0)</f>
        <v>0</v>
      </c>
      <c r="F575" t="str">
        <f>VLOOKUP(B575,'Stmt of Rev Exp Chg in Net Pos'!$B$9:$H$58,2,0)</f>
        <v>Special Items</v>
      </c>
      <c r="G575" s="159" t="str">
        <f>'Stmt of Rev Exp Chg in Net Pos'!$C$3</f>
        <v>Statement of Revenues, Expenses, and Changes in Net Position</v>
      </c>
    </row>
    <row r="576" spans="2:7" x14ac:dyDescent="0.25">
      <c r="B576" s="12" t="s">
        <v>271</v>
      </c>
      <c r="C576" s="117">
        <f>Certification!$C$4</f>
        <v>0</v>
      </c>
      <c r="D576" t="s">
        <v>1180</v>
      </c>
      <c r="E576" s="26">
        <f>IFERROR(VLOOKUP(B576,'Stmt of Rev Exp Chg in Net Pos'!$B$9:$H$58,6,0),0)</f>
        <v>0</v>
      </c>
      <c r="F576" t="str">
        <f>VLOOKUP(B576,'Stmt of Rev Exp Chg in Net Pos'!$B$9:$H$58,2,0)</f>
        <v>INCREASE (DECREASE) IN NET POSITION</v>
      </c>
      <c r="G576" s="159" t="str">
        <f>'Stmt of Rev Exp Chg in Net Pos'!$C$3</f>
        <v>Statement of Revenues, Expenses, and Changes in Net Position</v>
      </c>
    </row>
    <row r="577" spans="2:7" x14ac:dyDescent="0.25">
      <c r="B577" s="12" t="s">
        <v>273</v>
      </c>
      <c r="C577" s="117">
        <f>Certification!$C$4</f>
        <v>0</v>
      </c>
      <c r="D577" t="s">
        <v>1180</v>
      </c>
      <c r="E577" s="26">
        <f>IFERROR(VLOOKUP(B577,'Stmt of Rev Exp Chg in Net Pos'!$B$9:$H$58,6,0),0)</f>
        <v>0</v>
      </c>
      <c r="F577" t="str">
        <f>VLOOKUP(B577,'Stmt of Rev Exp Chg in Net Pos'!$B$9:$H$58,2,0)</f>
        <v>NET POSITION - BEGINNING BALANCE</v>
      </c>
      <c r="G577" s="159" t="str">
        <f>'Stmt of Rev Exp Chg in Net Pos'!$C$3</f>
        <v>Statement of Revenues, Expenses, and Changes in Net Position</v>
      </c>
    </row>
    <row r="578" spans="2:7" x14ac:dyDescent="0.25">
      <c r="B578" s="12" t="s">
        <v>274</v>
      </c>
      <c r="C578" s="117">
        <f>Certification!$C$4</f>
        <v>0</v>
      </c>
      <c r="D578" t="s">
        <v>1180</v>
      </c>
      <c r="E578" s="26">
        <f>IFERROR(VLOOKUP(B578,'Stmt of Rev Exp Chg in Net Pos'!$B$9:$H$58,6,0),0)</f>
        <v>0</v>
      </c>
      <c r="F578" t="str">
        <f>VLOOKUP(B578,'Stmt of Rev Exp Chg in Net Pos'!$B$9:$H$58,2,0)</f>
        <v>Cumulative Effect of Change in Accounting Principle</v>
      </c>
      <c r="G578" s="159" t="str">
        <f>'Stmt of Rev Exp Chg in Net Pos'!$C$3</f>
        <v>Statement of Revenues, Expenses, and Changes in Net Position</v>
      </c>
    </row>
    <row r="579" spans="2:7" x14ac:dyDescent="0.25">
      <c r="B579" s="12" t="s">
        <v>275</v>
      </c>
      <c r="C579" s="117">
        <f>Certification!$C$4</f>
        <v>0</v>
      </c>
      <c r="D579" t="s">
        <v>1180</v>
      </c>
      <c r="E579" s="26">
        <f>IFERROR(VLOOKUP(B579,'Stmt of Rev Exp Chg in Net Pos'!$B$9:$H$58,6,0),0)</f>
        <v>0</v>
      </c>
      <c r="F579" t="str">
        <f>VLOOKUP(B579,'Stmt of Rev Exp Chg in Net Pos'!$B$9:$H$58,2,0)</f>
        <v>PRIOR PERIOD ADJUSTMENT</v>
      </c>
      <c r="G579" s="159" t="str">
        <f>'Stmt of Rev Exp Chg in Net Pos'!$C$3</f>
        <v>Statement of Revenues, Expenses, and Changes in Net Position</v>
      </c>
    </row>
    <row r="580" spans="2:7" x14ac:dyDescent="0.25">
      <c r="B580" s="12" t="s">
        <v>277</v>
      </c>
      <c r="C580" s="117">
        <f>Certification!$C$4</f>
        <v>0</v>
      </c>
      <c r="D580" t="s">
        <v>1180</v>
      </c>
      <c r="E580" s="26">
        <f>IFERROR(VLOOKUP(B580,'Stmt of Rev Exp Chg in Net Pos'!$B$9:$H$58,6,0),0)</f>
        <v>0</v>
      </c>
      <c r="F580" t="str">
        <f>VLOOKUP(B580,'Stmt of Rev Exp Chg in Net Pos'!$B$9:$H$58,2,0)</f>
        <v>NET POSITION - ENDING BALANCE</v>
      </c>
      <c r="G580" s="159" t="str">
        <f>'Stmt of Rev Exp Chg in Net Pos'!$C$3</f>
        <v>Statement of Revenues, Expenses, and Changes in Net Position</v>
      </c>
    </row>
    <row r="581" spans="2:7" x14ac:dyDescent="0.25">
      <c r="B581" s="12" t="s">
        <v>227</v>
      </c>
      <c r="C581" s="117">
        <f>Certification!$C$4</f>
        <v>0</v>
      </c>
      <c r="D581" t="s">
        <v>1181</v>
      </c>
      <c r="E581" s="26">
        <f>IFERROR(VLOOKUP(B581,'Stmt of Rev Exp Chg in Net Pos'!$B$9:$H$58,7,0),0)</f>
        <v>0</v>
      </c>
      <c r="F581" t="str">
        <f>VLOOKUP(B581,'Stmt of Rev Exp Chg in Net Pos'!$B$9:$H$58,2,0)</f>
        <v>Local Sources</v>
      </c>
      <c r="G581" s="159" t="str">
        <f>'Stmt of Rev Exp Chg in Net Pos'!$C$3</f>
        <v>Statement of Revenues, Expenses, and Changes in Net Position</v>
      </c>
    </row>
    <row r="582" spans="2:7" x14ac:dyDescent="0.25">
      <c r="B582" s="12" t="s">
        <v>228</v>
      </c>
      <c r="C582" s="117">
        <f>Certification!$C$4</f>
        <v>0</v>
      </c>
      <c r="D582" t="s">
        <v>1181</v>
      </c>
      <c r="E582" s="26">
        <f>IFERROR(VLOOKUP(B582,'Stmt of Rev Exp Chg in Net Pos'!$B$9:$H$58,7,0),0)</f>
        <v>0</v>
      </c>
      <c r="F582" t="str">
        <f>VLOOKUP(B582,'Stmt of Rev Exp Chg in Net Pos'!$B$9:$H$58,2,0)</f>
        <v>State Sources</v>
      </c>
      <c r="G582" s="159" t="str">
        <f>'Stmt of Rev Exp Chg in Net Pos'!$C$3</f>
        <v>Statement of Revenues, Expenses, and Changes in Net Position</v>
      </c>
    </row>
    <row r="583" spans="2:7" x14ac:dyDescent="0.25">
      <c r="B583" s="12" t="s">
        <v>229</v>
      </c>
      <c r="C583" s="117">
        <f>Certification!$C$4</f>
        <v>0</v>
      </c>
      <c r="D583" t="s">
        <v>1181</v>
      </c>
      <c r="E583" s="26">
        <f>IFERROR(VLOOKUP(B583,'Stmt of Rev Exp Chg in Net Pos'!$B$9:$H$58,7,0),0)</f>
        <v>0</v>
      </c>
      <c r="F583" t="str">
        <f>VLOOKUP(B583,'Stmt of Rev Exp Chg in Net Pos'!$B$9:$H$58,2,0)</f>
        <v>Allotment</v>
      </c>
      <c r="G583" s="159" t="str">
        <f>'Stmt of Rev Exp Chg in Net Pos'!$C$3</f>
        <v>Statement of Revenues, Expenses, and Changes in Net Position</v>
      </c>
    </row>
    <row r="584" spans="2:7" x14ac:dyDescent="0.25">
      <c r="B584" s="12" t="s">
        <v>230</v>
      </c>
      <c r="C584" s="117">
        <f>Certification!$C$4</f>
        <v>0</v>
      </c>
      <c r="D584" t="s">
        <v>1181</v>
      </c>
      <c r="E584" s="26">
        <f>IFERROR(VLOOKUP(B584,'Stmt of Rev Exp Chg in Net Pos'!$B$9:$H$58,7,0),0)</f>
        <v>0</v>
      </c>
      <c r="F584" t="str">
        <f>VLOOKUP(B584,'Stmt of Rev Exp Chg in Net Pos'!$B$9:$H$58,2,0)</f>
        <v>Federal Sources</v>
      </c>
      <c r="G584" s="159" t="str">
        <f>'Stmt of Rev Exp Chg in Net Pos'!$C$3</f>
        <v>Statement of Revenues, Expenses, and Changes in Net Position</v>
      </c>
    </row>
    <row r="585" spans="2:7" x14ac:dyDescent="0.25">
      <c r="B585" s="12" t="s">
        <v>231</v>
      </c>
      <c r="C585" s="117">
        <f>Certification!$C$4</f>
        <v>0</v>
      </c>
      <c r="D585" t="s">
        <v>1181</v>
      </c>
      <c r="E585" s="26">
        <f>IFERROR(VLOOKUP(B585,'Stmt of Rev Exp Chg in Net Pos'!$B$9:$H$58,7,0),0)</f>
        <v>0</v>
      </c>
      <c r="F585" t="str">
        <f>VLOOKUP(B585,'Stmt of Rev Exp Chg in Net Pos'!$B$9:$H$58,2,0)</f>
        <v>Cooperative Programs</v>
      </c>
      <c r="G585" s="159" t="str">
        <f>'Stmt of Rev Exp Chg in Net Pos'!$C$3</f>
        <v>Statement of Revenues, Expenses, and Changes in Net Position</v>
      </c>
    </row>
    <row r="586" spans="2:7" x14ac:dyDescent="0.25">
      <c r="B586" s="12" t="s">
        <v>232</v>
      </c>
      <c r="C586" s="117">
        <f>Certification!$C$4</f>
        <v>0</v>
      </c>
      <c r="D586" t="s">
        <v>1181</v>
      </c>
      <c r="E586" s="26">
        <f>IFERROR(VLOOKUP(B586,'Stmt of Rev Exp Chg in Net Pos'!$B$9:$H$58,7,0),0)</f>
        <v>0</v>
      </c>
      <c r="F586" t="str">
        <f>VLOOKUP(B586,'Stmt of Rev Exp Chg in Net Pos'!$B$9:$H$58,2,0)</f>
        <v>Other Programs</v>
      </c>
      <c r="G586" s="159" t="str">
        <f>'Stmt of Rev Exp Chg in Net Pos'!$C$3</f>
        <v>Statement of Revenues, Expenses, and Changes in Net Position</v>
      </c>
    </row>
    <row r="587" spans="2:7" x14ac:dyDescent="0.25">
      <c r="B587" s="12" t="s">
        <v>233</v>
      </c>
      <c r="C587" s="117">
        <f>Certification!$C$4</f>
        <v>0</v>
      </c>
      <c r="D587" t="s">
        <v>1181</v>
      </c>
      <c r="E587" s="26">
        <f>IFERROR(VLOOKUP(B587,'Stmt of Rev Exp Chg in Net Pos'!$B$9:$H$58,7,0),0)</f>
        <v>0</v>
      </c>
      <c r="F587" t="str">
        <f>VLOOKUP(B587,'Stmt of Rev Exp Chg in Net Pos'!$B$9:$H$58,2,0)</f>
        <v>Member Assessments/Contributions</v>
      </c>
      <c r="G587" s="159" t="str">
        <f>'Stmt of Rev Exp Chg in Net Pos'!$C$3</f>
        <v>Statement of Revenues, Expenses, and Changes in Net Position</v>
      </c>
    </row>
    <row r="588" spans="2:7" x14ac:dyDescent="0.25">
      <c r="B588" s="12" t="s">
        <v>234</v>
      </c>
      <c r="C588" s="117">
        <f>Certification!$C$4</f>
        <v>0</v>
      </c>
      <c r="D588" t="s">
        <v>1181</v>
      </c>
      <c r="E588" s="26">
        <f>IFERROR(VLOOKUP(B588,'Stmt of Rev Exp Chg in Net Pos'!$B$9:$H$58,7,0),0)</f>
        <v>0</v>
      </c>
      <c r="F588" t="str">
        <f>VLOOKUP(B588,'Stmt of Rev Exp Chg in Net Pos'!$B$9:$H$58,2,0)</f>
        <v>Supplemental Member Assessments</v>
      </c>
      <c r="G588" s="159" t="str">
        <f>'Stmt of Rev Exp Chg in Net Pos'!$C$3</f>
        <v>Statement of Revenues, Expenses, and Changes in Net Position</v>
      </c>
    </row>
    <row r="589" spans="2:7" x14ac:dyDescent="0.25">
      <c r="B589" s="12" t="s">
        <v>235</v>
      </c>
      <c r="C589" s="117">
        <f>Certification!$C$4</f>
        <v>0</v>
      </c>
      <c r="D589" t="s">
        <v>1181</v>
      </c>
      <c r="E589" s="26">
        <f>IFERROR(VLOOKUP(B589,'Stmt of Rev Exp Chg in Net Pos'!$B$9:$H$58,7,0),0)</f>
        <v>0</v>
      </c>
      <c r="F589" t="str">
        <f>VLOOKUP(B589,'Stmt of Rev Exp Chg in Net Pos'!$B$9:$H$58,2,0)</f>
        <v>Other Operating Revenue</v>
      </c>
      <c r="G589" s="159" t="str">
        <f>'Stmt of Rev Exp Chg in Net Pos'!$C$3</f>
        <v>Statement of Revenues, Expenses, and Changes in Net Position</v>
      </c>
    </row>
    <row r="590" spans="2:7" x14ac:dyDescent="0.25">
      <c r="B590" s="12" t="s">
        <v>236</v>
      </c>
      <c r="C590" s="117">
        <f>Certification!$C$4</f>
        <v>0</v>
      </c>
      <c r="D590" t="s">
        <v>1181</v>
      </c>
      <c r="E590" s="26">
        <f>IFERROR(VLOOKUP(B590,'Stmt of Rev Exp Chg in Net Pos'!$B$9:$H$58,7,0),0)</f>
        <v>0</v>
      </c>
      <c r="F590" t="str">
        <f>VLOOKUP(B590,'Stmt of Rev Exp Chg in Net Pos'!$B$9:$H$58,2,0)</f>
        <v>TOTAL OPERATING REVENUE</v>
      </c>
      <c r="G590" s="159" t="str">
        <f>'Stmt of Rev Exp Chg in Net Pos'!$C$3</f>
        <v>Statement of Revenues, Expenses, and Changes in Net Position</v>
      </c>
    </row>
    <row r="591" spans="2:7" x14ac:dyDescent="0.25">
      <c r="B591" s="12" t="s">
        <v>239</v>
      </c>
      <c r="C591" s="117">
        <f>Certification!$C$4</f>
        <v>0</v>
      </c>
      <c r="D591" t="s">
        <v>1181</v>
      </c>
      <c r="E591" s="26">
        <f>IFERROR(VLOOKUP(B591,'Stmt of Rev Exp Chg in Net Pos'!$B$9:$H$58,7,0),0)</f>
        <v>0</v>
      </c>
      <c r="F591" t="str">
        <f>VLOOKUP(B591,'Stmt of Rev Exp Chg in Net Pos'!$B$9:$H$58,2,0)</f>
        <v>General Operations and Administration</v>
      </c>
      <c r="G591" s="159" t="str">
        <f>'Stmt of Rev Exp Chg in Net Pos'!$C$3</f>
        <v>Statement of Revenues, Expenses, and Changes in Net Position</v>
      </c>
    </row>
    <row r="592" spans="2:7" x14ac:dyDescent="0.25">
      <c r="B592" s="12" t="s">
        <v>240</v>
      </c>
      <c r="C592" s="117">
        <f>Certification!$C$4</f>
        <v>0</v>
      </c>
      <c r="D592" t="s">
        <v>1181</v>
      </c>
      <c r="E592" s="26">
        <f>IFERROR(VLOOKUP(B592,'Stmt of Rev Exp Chg in Net Pos'!$B$9:$H$58,7,0),0)</f>
        <v>0</v>
      </c>
      <c r="F592" t="str">
        <f>VLOOKUP(B592,'Stmt of Rev Exp Chg in Net Pos'!$B$9:$H$58,2,0)</f>
        <v>Instructional Support Programs</v>
      </c>
      <c r="G592" s="159" t="str">
        <f>'Stmt of Rev Exp Chg in Net Pos'!$C$3</f>
        <v>Statement of Revenues, Expenses, and Changes in Net Position</v>
      </c>
    </row>
    <row r="593" spans="2:7" x14ac:dyDescent="0.25">
      <c r="B593" s="12" t="s">
        <v>241</v>
      </c>
      <c r="C593" s="117">
        <f>Certification!$C$4</f>
        <v>0</v>
      </c>
      <c r="D593" t="s">
        <v>1181</v>
      </c>
      <c r="E593" s="26">
        <f>IFERROR(VLOOKUP(B593,'Stmt of Rev Exp Chg in Net Pos'!$B$9:$H$58,7,0),0)</f>
        <v>0</v>
      </c>
      <c r="F593" t="str">
        <f>VLOOKUP(B593,'Stmt of Rev Exp Chg in Net Pos'!$B$9:$H$58,2,0)</f>
        <v>Non Instructional Support Programs</v>
      </c>
      <c r="G593" s="159" t="str">
        <f>'Stmt of Rev Exp Chg in Net Pos'!$C$3</f>
        <v>Statement of Revenues, Expenses, and Changes in Net Position</v>
      </c>
    </row>
    <row r="594" spans="2:7" x14ac:dyDescent="0.25">
      <c r="B594" s="12" t="s">
        <v>243</v>
      </c>
      <c r="C594" s="117">
        <f>Certification!$C$4</f>
        <v>0</v>
      </c>
      <c r="D594" t="s">
        <v>1181</v>
      </c>
      <c r="E594" s="26">
        <f>IFERROR(VLOOKUP(B594,'Stmt of Rev Exp Chg in Net Pos'!$B$9:$H$58,7,0),0)</f>
        <v>0</v>
      </c>
      <c r="F594" t="str">
        <f>VLOOKUP(B594,'Stmt of Rev Exp Chg in Net Pos'!$B$9:$H$58,2,0)</f>
        <v>Paid on Current Losses</v>
      </c>
      <c r="G594" s="159" t="str">
        <f>'Stmt of Rev Exp Chg in Net Pos'!$C$3</f>
        <v>Statement of Revenues, Expenses, and Changes in Net Position</v>
      </c>
    </row>
    <row r="595" spans="2:7" x14ac:dyDescent="0.25">
      <c r="B595" s="12" t="s">
        <v>244</v>
      </c>
      <c r="C595" s="117">
        <f>Certification!$C$4</f>
        <v>0</v>
      </c>
      <c r="D595" t="s">
        <v>1181</v>
      </c>
      <c r="E595" s="26">
        <f>IFERROR(VLOOKUP(B595,'Stmt of Rev Exp Chg in Net Pos'!$B$9:$H$58,7,0),0)</f>
        <v>0</v>
      </c>
      <c r="F595" t="str">
        <f>VLOOKUP(B595,'Stmt of Rev Exp Chg in Net Pos'!$B$9:$H$58,2,0)</f>
        <v>Change in Loss Reserves</v>
      </c>
      <c r="G595" s="159" t="str">
        <f>'Stmt of Rev Exp Chg in Net Pos'!$C$3</f>
        <v>Statement of Revenues, Expenses, and Changes in Net Position</v>
      </c>
    </row>
    <row r="596" spans="2:7" x14ac:dyDescent="0.25">
      <c r="B596" s="12" t="s">
        <v>246</v>
      </c>
      <c r="C596" s="117">
        <f>Certification!$C$4</f>
        <v>0</v>
      </c>
      <c r="D596" t="s">
        <v>1181</v>
      </c>
      <c r="E596" s="26">
        <f>IFERROR(VLOOKUP(B596,'Stmt of Rev Exp Chg in Net Pos'!$B$9:$H$58,7,0),0)</f>
        <v>0</v>
      </c>
      <c r="F596" t="str">
        <f>VLOOKUP(B596,'Stmt of Rev Exp Chg in Net Pos'!$B$9:$H$58,2,0)</f>
        <v>Paid Unallocated Loss Adjustment Expenses</v>
      </c>
      <c r="G596" s="159" t="str">
        <f>'Stmt of Rev Exp Chg in Net Pos'!$C$3</f>
        <v>Statement of Revenues, Expenses, and Changes in Net Position</v>
      </c>
    </row>
    <row r="597" spans="2:7" x14ac:dyDescent="0.25">
      <c r="B597" s="12" t="s">
        <v>247</v>
      </c>
      <c r="C597" s="117">
        <f>Certification!$C$4</f>
        <v>0</v>
      </c>
      <c r="D597" t="s">
        <v>1181</v>
      </c>
      <c r="E597" s="26">
        <f>IFERROR(VLOOKUP(B597,'Stmt of Rev Exp Chg in Net Pos'!$B$9:$H$58,7,0),0)</f>
        <v>0</v>
      </c>
      <c r="F597" t="str">
        <f>VLOOKUP(B597,'Stmt of Rev Exp Chg in Net Pos'!$B$9:$H$58,2,0)</f>
        <v>Change in Unallocated Loss Reserves</v>
      </c>
      <c r="G597" s="159" t="str">
        <f>'Stmt of Rev Exp Chg in Net Pos'!$C$3</f>
        <v>Statement of Revenues, Expenses, and Changes in Net Position</v>
      </c>
    </row>
    <row r="598" spans="2:7" x14ac:dyDescent="0.25">
      <c r="B598" s="12" t="s">
        <v>248</v>
      </c>
      <c r="C598" s="117">
        <f>Certification!$C$4</f>
        <v>0</v>
      </c>
      <c r="D598" t="s">
        <v>1181</v>
      </c>
      <c r="E598" s="26">
        <f>IFERROR(VLOOKUP(B598,'Stmt of Rev Exp Chg in Net Pos'!$B$9:$H$58,7,0),0)</f>
        <v>0</v>
      </c>
      <c r="F598" t="str">
        <f>VLOOKUP(B598,'Stmt of Rev Exp Chg in Net Pos'!$B$9:$H$58,2,0)</f>
        <v>Excess/Reinsurance Premiums</v>
      </c>
      <c r="G598" s="159" t="str">
        <f>'Stmt of Rev Exp Chg in Net Pos'!$C$3</f>
        <v>Statement of Revenues, Expenses, and Changes in Net Position</v>
      </c>
    </row>
    <row r="599" spans="2:7" x14ac:dyDescent="0.25">
      <c r="B599" s="12" t="s">
        <v>249</v>
      </c>
      <c r="C599" s="117">
        <f>Certification!$C$4</f>
        <v>0</v>
      </c>
      <c r="D599" t="s">
        <v>1181</v>
      </c>
      <c r="E599" s="26">
        <f>IFERROR(VLOOKUP(B599,'Stmt of Rev Exp Chg in Net Pos'!$B$9:$H$58,7,0),0)</f>
        <v>0</v>
      </c>
      <c r="F599" t="str">
        <f>VLOOKUP(B599,'Stmt of Rev Exp Chg in Net Pos'!$B$9:$H$58,2,0)</f>
        <v>Labor &amp; Industries Assessments</v>
      </c>
      <c r="G599" s="159" t="str">
        <f>'Stmt of Rev Exp Chg in Net Pos'!$C$3</f>
        <v>Statement of Revenues, Expenses, and Changes in Net Position</v>
      </c>
    </row>
    <row r="600" spans="2:7" x14ac:dyDescent="0.25">
      <c r="B600" s="12" t="s">
        <v>250</v>
      </c>
      <c r="C600" s="117">
        <f>Certification!$C$4</f>
        <v>0</v>
      </c>
      <c r="D600" t="s">
        <v>1181</v>
      </c>
      <c r="E600" s="26">
        <f>IFERROR(VLOOKUP(B600,'Stmt of Rev Exp Chg in Net Pos'!$B$9:$H$58,7,0),0)</f>
        <v>0</v>
      </c>
      <c r="F600" t="str">
        <f>VLOOKUP(B600,'Stmt of Rev Exp Chg in Net Pos'!$B$9:$H$58,2,0)</f>
        <v>Depreciation/Depletion</v>
      </c>
      <c r="G600" s="159" t="str">
        <f>'Stmt of Rev Exp Chg in Net Pos'!$C$3</f>
        <v>Statement of Revenues, Expenses, and Changes in Net Position</v>
      </c>
    </row>
    <row r="601" spans="2:7" x14ac:dyDescent="0.25">
      <c r="B601" s="12" t="s">
        <v>251</v>
      </c>
      <c r="C601" s="117">
        <f>Certification!$C$4</f>
        <v>0</v>
      </c>
      <c r="D601" t="s">
        <v>1181</v>
      </c>
      <c r="E601" s="26">
        <f>IFERROR(VLOOKUP(B601,'Stmt of Rev Exp Chg in Net Pos'!$B$9:$H$58,7,0),0)</f>
        <v>0</v>
      </c>
      <c r="F601" t="str">
        <f>VLOOKUP(B601,'Stmt of Rev Exp Chg in Net Pos'!$B$9:$H$58,2,0)</f>
        <v>Other Operating Expenses</v>
      </c>
      <c r="G601" s="159" t="str">
        <f>'Stmt of Rev Exp Chg in Net Pos'!$C$3</f>
        <v>Statement of Revenues, Expenses, and Changes in Net Position</v>
      </c>
    </row>
    <row r="602" spans="2:7" x14ac:dyDescent="0.25">
      <c r="B602" s="12" t="s">
        <v>252</v>
      </c>
      <c r="C602" s="117">
        <f>Certification!$C$4</f>
        <v>0</v>
      </c>
      <c r="D602" t="s">
        <v>1181</v>
      </c>
      <c r="E602" s="26">
        <f>IFERROR(VLOOKUP(B602,'Stmt of Rev Exp Chg in Net Pos'!$B$9:$H$58,7,0),0)</f>
        <v>0</v>
      </c>
      <c r="F602" t="str">
        <f>VLOOKUP(B602,'Stmt of Rev Exp Chg in Net Pos'!$B$9:$H$58,2,0)</f>
        <v>TOTAL OPERATING EXPENSES</v>
      </c>
      <c r="G602" s="159" t="str">
        <f>'Stmt of Rev Exp Chg in Net Pos'!$C$3</f>
        <v>Statement of Revenues, Expenses, and Changes in Net Position</v>
      </c>
    </row>
    <row r="603" spans="2:7" x14ac:dyDescent="0.25">
      <c r="B603" s="12" t="s">
        <v>254</v>
      </c>
      <c r="C603" s="117">
        <f>Certification!$C$4</f>
        <v>0</v>
      </c>
      <c r="D603" t="s">
        <v>1181</v>
      </c>
      <c r="E603" s="26">
        <f>IFERROR(VLOOKUP(B603,'Stmt of Rev Exp Chg in Net Pos'!$B$9:$H$58,7,0),0)</f>
        <v>0</v>
      </c>
      <c r="F603" t="str">
        <f>VLOOKUP(B603,'Stmt of Rev Exp Chg in Net Pos'!$B$9:$H$58,2,0)</f>
        <v>OPERATING INCOME (LOSS)</v>
      </c>
      <c r="G603" s="159" t="str">
        <f>'Stmt of Rev Exp Chg in Net Pos'!$C$3</f>
        <v>Statement of Revenues, Expenses, and Changes in Net Position</v>
      </c>
    </row>
    <row r="604" spans="2:7" x14ac:dyDescent="0.25">
      <c r="B604" s="12" t="s">
        <v>256</v>
      </c>
      <c r="C604" s="117">
        <f>Certification!$C$4</f>
        <v>0</v>
      </c>
      <c r="D604" t="s">
        <v>1181</v>
      </c>
      <c r="E604" s="26">
        <f>IFERROR(VLOOKUP(B604,'Stmt of Rev Exp Chg in Net Pos'!$B$9:$H$58,7,0),0)</f>
        <v>0</v>
      </c>
      <c r="F604" t="str">
        <f>VLOOKUP(B604,'Stmt of Rev Exp Chg in Net Pos'!$B$9:$H$58,2,0)</f>
        <v>NONOPERATING REVENUES (EXPENSES)</v>
      </c>
      <c r="G604" s="159" t="str">
        <f>'Stmt of Rev Exp Chg in Net Pos'!$C$3</f>
        <v>Statement of Revenues, Expenses, and Changes in Net Position</v>
      </c>
    </row>
    <row r="605" spans="2:7" x14ac:dyDescent="0.25">
      <c r="B605" s="12" t="s">
        <v>257</v>
      </c>
      <c r="C605" s="117">
        <f>Certification!$C$4</f>
        <v>0</v>
      </c>
      <c r="D605" t="s">
        <v>1181</v>
      </c>
      <c r="E605" s="26">
        <f>IFERROR(VLOOKUP(B605,'Stmt of Rev Exp Chg in Net Pos'!$B$9:$H$58,7,0),0)</f>
        <v>0</v>
      </c>
      <c r="F605" t="str">
        <f>VLOOKUP(B605,'Stmt of Rev Exp Chg in Net Pos'!$B$9:$H$58,2,0)</f>
        <v>Interest and Investment Income</v>
      </c>
      <c r="G605" s="159" t="str">
        <f>'Stmt of Rev Exp Chg in Net Pos'!$C$3</f>
        <v>Statement of Revenues, Expenses, and Changes in Net Position</v>
      </c>
    </row>
    <row r="606" spans="2:7" x14ac:dyDescent="0.25">
      <c r="B606" s="12" t="s">
        <v>258</v>
      </c>
      <c r="C606" s="117">
        <f>Certification!$C$4</f>
        <v>0</v>
      </c>
      <c r="D606" t="s">
        <v>1181</v>
      </c>
      <c r="E606" s="26">
        <f>IFERROR(VLOOKUP(B606,'Stmt of Rev Exp Chg in Net Pos'!$B$9:$H$58,7,0),0)</f>
        <v>0</v>
      </c>
      <c r="F606" t="str">
        <f>VLOOKUP(B606,'Stmt of Rev Exp Chg in Net Pos'!$B$9:$H$58,2,0)</f>
        <v>Interest Expense and Related Charges</v>
      </c>
      <c r="G606" s="159" t="str">
        <f>'Stmt of Rev Exp Chg in Net Pos'!$C$3</f>
        <v>Statement of Revenues, Expenses, and Changes in Net Position</v>
      </c>
    </row>
    <row r="607" spans="2:7" x14ac:dyDescent="0.25">
      <c r="B607" s="12" t="s">
        <v>259</v>
      </c>
      <c r="C607" s="117">
        <f>Certification!$C$4</f>
        <v>0</v>
      </c>
      <c r="D607" t="s">
        <v>1181</v>
      </c>
      <c r="E607" s="26">
        <f>IFERROR(VLOOKUP(B607,'Stmt of Rev Exp Chg in Net Pos'!$B$9:$H$58,7,0),0)</f>
        <v>0</v>
      </c>
      <c r="F607" t="str">
        <f>VLOOKUP(B607,'Stmt of Rev Exp Chg in Net Pos'!$B$9:$H$58,2,0)</f>
        <v>Lease Income</v>
      </c>
      <c r="G607" s="159" t="str">
        <f>'Stmt of Rev Exp Chg in Net Pos'!$C$3</f>
        <v>Statement of Revenues, Expenses, and Changes in Net Position</v>
      </c>
    </row>
    <row r="608" spans="2:7" x14ac:dyDescent="0.25">
      <c r="B608" s="12" t="s">
        <v>260</v>
      </c>
      <c r="C608" s="117">
        <f>Certification!$C$4</f>
        <v>0</v>
      </c>
      <c r="D608" t="s">
        <v>1181</v>
      </c>
      <c r="E608" s="26">
        <f>IFERROR(VLOOKUP(B608,'Stmt of Rev Exp Chg in Net Pos'!$B$9:$H$58,7,0),0)</f>
        <v>0</v>
      </c>
      <c r="F608" t="str">
        <f>VLOOKUP(B608,'Stmt of Rev Exp Chg in Net Pos'!$B$9:$H$58,2,0)</f>
        <v>Gains (Losses) on Capital Asset Disposition</v>
      </c>
      <c r="G608" s="159" t="str">
        <f>'Stmt of Rev Exp Chg in Net Pos'!$C$3</f>
        <v>Statement of Revenues, Expenses, and Changes in Net Position</v>
      </c>
    </row>
    <row r="609" spans="2:7" x14ac:dyDescent="0.25">
      <c r="B609" s="12" t="s">
        <v>261</v>
      </c>
      <c r="C609" s="117">
        <f>Certification!$C$4</f>
        <v>0</v>
      </c>
      <c r="D609" t="s">
        <v>1181</v>
      </c>
      <c r="E609" s="26">
        <f>IFERROR(VLOOKUP(B609,'Stmt of Rev Exp Chg in Net Pos'!$B$9:$H$58,7,0),0)</f>
        <v>0</v>
      </c>
      <c r="F609" t="str">
        <f>VLOOKUP(B609,'Stmt of Rev Exp Chg in Net Pos'!$B$9:$H$58,2,0)</f>
        <v>Change in Joint Venture</v>
      </c>
      <c r="G609" s="159" t="str">
        <f>'Stmt of Rev Exp Chg in Net Pos'!$C$3</f>
        <v>Statement of Revenues, Expenses, and Changes in Net Position</v>
      </c>
    </row>
    <row r="610" spans="2:7" x14ac:dyDescent="0.25">
      <c r="B610" s="12" t="s">
        <v>262</v>
      </c>
      <c r="C610" s="117">
        <f>Certification!$C$4</f>
        <v>0</v>
      </c>
      <c r="D610" t="s">
        <v>1181</v>
      </c>
      <c r="E610" s="26">
        <f>IFERROR(VLOOKUP(B610,'Stmt of Rev Exp Chg in Net Pos'!$B$9:$H$58,7,0),0)</f>
        <v>0</v>
      </c>
      <c r="F610" t="str">
        <f>VLOOKUP(B610,'Stmt of Rev Exp Chg in Net Pos'!$B$9:$H$58,2,0)</f>
        <v>Change in Compensated Absences</v>
      </c>
      <c r="G610" s="159" t="str">
        <f>'Stmt of Rev Exp Chg in Net Pos'!$C$3</f>
        <v>Statement of Revenues, Expenses, and Changes in Net Position</v>
      </c>
    </row>
    <row r="611" spans="2:7" x14ac:dyDescent="0.25">
      <c r="B611" s="12" t="s">
        <v>263</v>
      </c>
      <c r="C611" s="117">
        <f>Certification!$C$4</f>
        <v>0</v>
      </c>
      <c r="D611" t="s">
        <v>1181</v>
      </c>
      <c r="E611" s="26">
        <f>IFERROR(VLOOKUP(B611,'Stmt of Rev Exp Chg in Net Pos'!$B$9:$H$58,7,0),0)</f>
        <v>0</v>
      </c>
      <c r="F611" t="str">
        <f>VLOOKUP(B611,'Stmt of Rev Exp Chg in Net Pos'!$B$9:$H$58,2,0)</f>
        <v>Other Nonoperating Revenues</v>
      </c>
      <c r="G611" s="159" t="str">
        <f>'Stmt of Rev Exp Chg in Net Pos'!$C$3</f>
        <v>Statement of Revenues, Expenses, and Changes in Net Position</v>
      </c>
    </row>
    <row r="612" spans="2:7" x14ac:dyDescent="0.25">
      <c r="B612" s="12" t="s">
        <v>264</v>
      </c>
      <c r="C612" s="117">
        <f>Certification!$C$4</f>
        <v>0</v>
      </c>
      <c r="D612" t="s">
        <v>1181</v>
      </c>
      <c r="E612" s="26">
        <f>IFERROR(VLOOKUP(B612,'Stmt of Rev Exp Chg in Net Pos'!$B$9:$H$58,7,0),0)</f>
        <v>0</v>
      </c>
      <c r="F612" t="str">
        <f>VLOOKUP(B612,'Stmt of Rev Exp Chg in Net Pos'!$B$9:$H$58,2,0)</f>
        <v>Other Nonoperating Expenses</v>
      </c>
      <c r="G612" s="159" t="str">
        <f>'Stmt of Rev Exp Chg in Net Pos'!$C$3</f>
        <v>Statement of Revenues, Expenses, and Changes in Net Position</v>
      </c>
    </row>
    <row r="613" spans="2:7" x14ac:dyDescent="0.25">
      <c r="B613" s="12" t="s">
        <v>265</v>
      </c>
      <c r="C613" s="117">
        <f>Certification!$C$4</f>
        <v>0</v>
      </c>
      <c r="D613" t="s">
        <v>1181</v>
      </c>
      <c r="E613" s="26">
        <f>IFERROR(VLOOKUP(B613,'Stmt of Rev Exp Chg in Net Pos'!$B$9:$H$58,7,0),0)</f>
        <v>0</v>
      </c>
      <c r="F613" t="str">
        <f>VLOOKUP(B613,'Stmt of Rev Exp Chg in Net Pos'!$B$9:$H$58,2,0)</f>
        <v>TOTAL NONOPERATING REVENUES (EXPENSES)</v>
      </c>
      <c r="G613" s="159" t="str">
        <f>'Stmt of Rev Exp Chg in Net Pos'!$C$3</f>
        <v>Statement of Revenues, Expenses, and Changes in Net Position</v>
      </c>
    </row>
    <row r="614" spans="2:7" x14ac:dyDescent="0.25">
      <c r="B614" s="12" t="s">
        <v>267</v>
      </c>
      <c r="C614" s="117">
        <f>Certification!$C$4</f>
        <v>0</v>
      </c>
      <c r="D614" t="s">
        <v>1181</v>
      </c>
      <c r="E614" s="26">
        <f>IFERROR(VLOOKUP(B614,'Stmt of Rev Exp Chg in Net Pos'!$B$9:$H$58,7,0),0)</f>
        <v>0</v>
      </c>
      <c r="F614" t="str">
        <f>VLOOKUP(B614,'Stmt of Rev Exp Chg in Net Pos'!$B$9:$H$58,2,0)</f>
        <v>INCOME (LOSS) BEFORE OTHER ITEMS</v>
      </c>
      <c r="G614" s="159" t="str">
        <f>'Stmt of Rev Exp Chg in Net Pos'!$C$3</f>
        <v>Statement of Revenues, Expenses, and Changes in Net Position</v>
      </c>
    </row>
    <row r="615" spans="2:7" x14ac:dyDescent="0.25">
      <c r="B615" s="12" t="s">
        <v>269</v>
      </c>
      <c r="C615" s="117">
        <f>Certification!$C$4</f>
        <v>0</v>
      </c>
      <c r="D615" t="s">
        <v>1181</v>
      </c>
      <c r="E615" s="26">
        <f>IFERROR(VLOOKUP(B615,'Stmt of Rev Exp Chg in Net Pos'!$B$9:$H$58,7,0),0)</f>
        <v>0</v>
      </c>
      <c r="F615" t="str">
        <f>VLOOKUP(B615,'Stmt of Rev Exp Chg in Net Pos'!$B$9:$H$58,2,0)</f>
        <v>Extraordinary Items</v>
      </c>
      <c r="G615" s="159" t="str">
        <f>'Stmt of Rev Exp Chg in Net Pos'!$C$3</f>
        <v>Statement of Revenues, Expenses, and Changes in Net Position</v>
      </c>
    </row>
    <row r="616" spans="2:7" x14ac:dyDescent="0.25">
      <c r="B616" s="12" t="s">
        <v>270</v>
      </c>
      <c r="C616" s="117">
        <f>Certification!$C$4</f>
        <v>0</v>
      </c>
      <c r="D616" t="s">
        <v>1181</v>
      </c>
      <c r="E616" s="26">
        <f>IFERROR(VLOOKUP(B616,'Stmt of Rev Exp Chg in Net Pos'!$B$9:$H$58,7,0),0)</f>
        <v>0</v>
      </c>
      <c r="F616" t="str">
        <f>VLOOKUP(B616,'Stmt of Rev Exp Chg in Net Pos'!$B$9:$H$58,2,0)</f>
        <v>Special Items</v>
      </c>
      <c r="G616" s="159" t="str">
        <f>'Stmt of Rev Exp Chg in Net Pos'!$C$3</f>
        <v>Statement of Revenues, Expenses, and Changes in Net Position</v>
      </c>
    </row>
    <row r="617" spans="2:7" x14ac:dyDescent="0.25">
      <c r="B617" s="12" t="s">
        <v>271</v>
      </c>
      <c r="C617" s="117">
        <f>Certification!$C$4</f>
        <v>0</v>
      </c>
      <c r="D617" t="s">
        <v>1181</v>
      </c>
      <c r="E617" s="26">
        <f>IFERROR(VLOOKUP(B617,'Stmt of Rev Exp Chg in Net Pos'!$B$9:$H$58,7,0),0)</f>
        <v>0</v>
      </c>
      <c r="F617" t="str">
        <f>VLOOKUP(B617,'Stmt of Rev Exp Chg in Net Pos'!$B$9:$H$58,2,0)</f>
        <v>INCREASE (DECREASE) IN NET POSITION</v>
      </c>
      <c r="G617" s="159" t="str">
        <f>'Stmt of Rev Exp Chg in Net Pos'!$C$3</f>
        <v>Statement of Revenues, Expenses, and Changes in Net Position</v>
      </c>
    </row>
    <row r="618" spans="2:7" x14ac:dyDescent="0.25">
      <c r="B618" s="12" t="s">
        <v>273</v>
      </c>
      <c r="C618" s="117">
        <f>Certification!$C$4</f>
        <v>0</v>
      </c>
      <c r="D618" t="s">
        <v>1181</v>
      </c>
      <c r="E618" s="26">
        <f>IFERROR(VLOOKUP(B618,'Stmt of Rev Exp Chg in Net Pos'!$B$9:$H$58,7,0),0)</f>
        <v>0</v>
      </c>
      <c r="F618" t="str">
        <f>VLOOKUP(B618,'Stmt of Rev Exp Chg in Net Pos'!$B$9:$H$58,2,0)</f>
        <v>NET POSITION - BEGINNING BALANCE</v>
      </c>
      <c r="G618" s="159" t="str">
        <f>'Stmt of Rev Exp Chg in Net Pos'!$C$3</f>
        <v>Statement of Revenues, Expenses, and Changes in Net Position</v>
      </c>
    </row>
    <row r="619" spans="2:7" x14ac:dyDescent="0.25">
      <c r="B619" s="12" t="s">
        <v>274</v>
      </c>
      <c r="C619" s="117">
        <f>Certification!$C$4</f>
        <v>0</v>
      </c>
      <c r="D619" t="s">
        <v>1181</v>
      </c>
      <c r="E619" s="26">
        <f>IFERROR(VLOOKUP(B619,'Stmt of Rev Exp Chg in Net Pos'!$B$9:$H$58,7,0),0)</f>
        <v>0</v>
      </c>
      <c r="F619" t="str">
        <f>VLOOKUP(B619,'Stmt of Rev Exp Chg in Net Pos'!$B$9:$H$58,2,0)</f>
        <v>Cumulative Effect of Change in Accounting Principle</v>
      </c>
      <c r="G619" s="159" t="str">
        <f>'Stmt of Rev Exp Chg in Net Pos'!$C$3</f>
        <v>Statement of Revenues, Expenses, and Changes in Net Position</v>
      </c>
    </row>
    <row r="620" spans="2:7" x14ac:dyDescent="0.25">
      <c r="B620" s="12" t="s">
        <v>275</v>
      </c>
      <c r="C620" s="117">
        <f>Certification!$C$4</f>
        <v>0</v>
      </c>
      <c r="D620" t="s">
        <v>1181</v>
      </c>
      <c r="E620" s="26">
        <f>IFERROR(VLOOKUP(B620,'Stmt of Rev Exp Chg in Net Pos'!$B$9:$H$58,7,0),0)</f>
        <v>0</v>
      </c>
      <c r="F620" t="str">
        <f>VLOOKUP(B620,'Stmt of Rev Exp Chg in Net Pos'!$B$9:$H$58,2,0)</f>
        <v>PRIOR PERIOD ADJUSTMENT</v>
      </c>
      <c r="G620" s="159" t="str">
        <f>'Stmt of Rev Exp Chg in Net Pos'!$C$3</f>
        <v>Statement of Revenues, Expenses, and Changes in Net Position</v>
      </c>
    </row>
    <row r="621" spans="2:7" x14ac:dyDescent="0.25">
      <c r="B621" s="12" t="s">
        <v>277</v>
      </c>
      <c r="C621" s="117">
        <f>Certification!$C$4</f>
        <v>0</v>
      </c>
      <c r="D621" t="s">
        <v>1181</v>
      </c>
      <c r="E621" s="26">
        <f>IFERROR(VLOOKUP(B621,'Stmt of Rev Exp Chg in Net Pos'!$B$9:$H$58,7,0),0)</f>
        <v>0</v>
      </c>
      <c r="F621" t="str">
        <f>VLOOKUP(B621,'Stmt of Rev Exp Chg in Net Pos'!$B$9:$H$58,2,0)</f>
        <v>NET POSITION - ENDING BALANCE</v>
      </c>
      <c r="G621" s="159" t="str">
        <f>'Stmt of Rev Exp Chg in Net Pos'!$C$3</f>
        <v>Statement of Revenues, Expenses, and Changes in Net Position</v>
      </c>
    </row>
    <row r="622" spans="2:7" x14ac:dyDescent="0.25">
      <c r="B622" t="s">
        <v>285</v>
      </c>
      <c r="C622" s="117">
        <f>Certification!$C$4</f>
        <v>0</v>
      </c>
      <c r="D622" t="s">
        <v>279</v>
      </c>
      <c r="E622" s="26">
        <f>IFERROR(VLOOKUP(B622,'Budget to Actual'!$B$10:$G$59,3,0),0)</f>
        <v>2909911</v>
      </c>
      <c r="F622" t="str">
        <f>VLOOKUP(B622,'Budget to Actual'!$B$10:$G$59,2,0)</f>
        <v>Local Sources</v>
      </c>
      <c r="G622" t="str">
        <f>'Budget to Actual'!$C$3</f>
        <v>Budgetary Comparison Schedule</v>
      </c>
    </row>
    <row r="623" spans="2:7" x14ac:dyDescent="0.25">
      <c r="B623" t="s">
        <v>289</v>
      </c>
      <c r="C623" s="117">
        <f>Certification!$C$4</f>
        <v>0</v>
      </c>
      <c r="D623" t="s">
        <v>279</v>
      </c>
      <c r="E623" s="26">
        <f>IFERROR(VLOOKUP(B623,'Budget to Actual'!$B$10:$G$59,3,0),0)</f>
        <v>7793402</v>
      </c>
      <c r="F623" t="str">
        <f>VLOOKUP(B623,'Budget to Actual'!$B$10:$G$59,2,0)</f>
        <v>State Sources</v>
      </c>
      <c r="G623" t="str">
        <f>'Budget to Actual'!$C$3</f>
        <v>Budgetary Comparison Schedule</v>
      </c>
    </row>
    <row r="624" spans="2:7" x14ac:dyDescent="0.25">
      <c r="B624" t="s">
        <v>290</v>
      </c>
      <c r="C624" s="117">
        <f>Certification!$C$4</f>
        <v>0</v>
      </c>
      <c r="D624" t="s">
        <v>279</v>
      </c>
      <c r="E624" s="26">
        <f>IFERROR(VLOOKUP(B624,'Budget to Actual'!$B$10:$G$59,3,0),0)</f>
        <v>1006478</v>
      </c>
      <c r="F624" t="str">
        <f>VLOOKUP(B624,'Budget to Actual'!$B$10:$G$59,2,0)</f>
        <v>Allotment</v>
      </c>
      <c r="G624" t="str">
        <f>'Budget to Actual'!$C$3</f>
        <v>Budgetary Comparison Schedule</v>
      </c>
    </row>
    <row r="625" spans="2:7" x14ac:dyDescent="0.25">
      <c r="B625" t="s">
        <v>292</v>
      </c>
      <c r="C625" s="117">
        <f>Certification!$C$4</f>
        <v>0</v>
      </c>
      <c r="D625" t="s">
        <v>279</v>
      </c>
      <c r="E625" s="26">
        <f>IFERROR(VLOOKUP(B625,'Budget to Actual'!$B$10:$G$59,3,0),0)</f>
        <v>3055482</v>
      </c>
      <c r="F625" t="str">
        <f>VLOOKUP(B625,'Budget to Actual'!$B$10:$G$59,2,0)</f>
        <v>Federal Sources</v>
      </c>
      <c r="G625" t="str">
        <f>'Budget to Actual'!$C$3</f>
        <v>Budgetary Comparison Schedule</v>
      </c>
    </row>
    <row r="626" spans="2:7" x14ac:dyDescent="0.25">
      <c r="B626" t="s">
        <v>293</v>
      </c>
      <c r="C626" s="117">
        <f>Certification!$C$4</f>
        <v>0</v>
      </c>
      <c r="D626" t="s">
        <v>279</v>
      </c>
      <c r="E626" s="26">
        <f>IFERROR(VLOOKUP(B626,'Budget to Actual'!$B$10:$G$59,3,0),0)</f>
        <v>3921930</v>
      </c>
      <c r="F626" t="str">
        <f>VLOOKUP(B626,'Budget to Actual'!$B$10:$G$59,2,0)</f>
        <v>Cooperative Programs</v>
      </c>
      <c r="G626" t="str">
        <f>'Budget to Actual'!$C$3</f>
        <v>Budgetary Comparison Schedule</v>
      </c>
    </row>
    <row r="627" spans="2:7" x14ac:dyDescent="0.25">
      <c r="B627" t="s">
        <v>294</v>
      </c>
      <c r="C627" s="117">
        <f>Certification!$C$4</f>
        <v>0</v>
      </c>
      <c r="D627" t="s">
        <v>279</v>
      </c>
      <c r="E627" s="26">
        <f>IFERROR(VLOOKUP(B627,'Budget to Actual'!$B$10:$G$59,3,0),0)</f>
        <v>11019433</v>
      </c>
      <c r="F627" t="str">
        <f>VLOOKUP(B627,'Budget to Actual'!$B$10:$G$59,2,0)</f>
        <v>Other Programs</v>
      </c>
      <c r="G627" t="str">
        <f>'Budget to Actual'!$C$3</f>
        <v>Budgetary Comparison Schedule</v>
      </c>
    </row>
    <row r="628" spans="2:7" x14ac:dyDescent="0.25">
      <c r="B628" t="s">
        <v>295</v>
      </c>
      <c r="C628" s="117">
        <f>Certification!$C$4</f>
        <v>0</v>
      </c>
      <c r="D628" t="s">
        <v>279</v>
      </c>
      <c r="E628" s="26">
        <f>IFERROR(VLOOKUP(B628,'Budget to Actual'!$B$10:$G$59,3,0),0)</f>
        <v>0</v>
      </c>
      <c r="F628" t="str">
        <f>VLOOKUP(B628,'Budget to Actual'!$B$10:$G$59,2,0)</f>
        <v>Member Assessments/Contributions</v>
      </c>
      <c r="G628" t="str">
        <f>'Budget to Actual'!$C$3</f>
        <v>Budgetary Comparison Schedule</v>
      </c>
    </row>
    <row r="629" spans="2:7" x14ac:dyDescent="0.25">
      <c r="B629" t="s">
        <v>296</v>
      </c>
      <c r="C629" s="117">
        <f>Certification!$C$4</f>
        <v>0</v>
      </c>
      <c r="D629" t="s">
        <v>279</v>
      </c>
      <c r="E629" s="26">
        <f>IFERROR(VLOOKUP(B629,'Budget to Actual'!$B$10:$G$59,3,0),0)</f>
        <v>0</v>
      </c>
      <c r="F629" t="str">
        <f>VLOOKUP(B629,'Budget to Actual'!$B$10:$G$59,2,0)</f>
        <v>Supplemental Member Assessments</v>
      </c>
      <c r="G629" t="str">
        <f>'Budget to Actual'!$C$3</f>
        <v>Budgetary Comparison Schedule</v>
      </c>
    </row>
    <row r="630" spans="2:7" x14ac:dyDescent="0.25">
      <c r="B630" t="s">
        <v>297</v>
      </c>
      <c r="C630" s="117">
        <f>Certification!$C$4</f>
        <v>0</v>
      </c>
      <c r="D630" t="s">
        <v>279</v>
      </c>
      <c r="E630" s="26">
        <f>IFERROR(VLOOKUP(B630,'Budget to Actual'!$B$10:$G$59,3,0),0)</f>
        <v>0</v>
      </c>
      <c r="F630" t="str">
        <f>VLOOKUP(B630,'Budget to Actual'!$B$10:$G$59,2,0)</f>
        <v>Other Operating Revenue</v>
      </c>
      <c r="G630" t="str">
        <f>'Budget to Actual'!$C$3</f>
        <v>Budgetary Comparison Schedule</v>
      </c>
    </row>
    <row r="631" spans="2:7" x14ac:dyDescent="0.25">
      <c r="B631" t="s">
        <v>298</v>
      </c>
      <c r="C631" s="117">
        <f>Certification!$C$4</f>
        <v>0</v>
      </c>
      <c r="D631" t="s">
        <v>279</v>
      </c>
      <c r="E631" s="26">
        <f>IFERROR(VLOOKUP(B631,'Budget to Actual'!$B$10:$G$59,3,0),0)</f>
        <v>29706636</v>
      </c>
      <c r="F631" t="str">
        <f>VLOOKUP(B631,'Budget to Actual'!$B$10:$G$59,2,0)</f>
        <v>TOTAL OPERATING REVENUE</v>
      </c>
      <c r="G631" t="str">
        <f>'Budget to Actual'!$C$3</f>
        <v>Budgetary Comparison Schedule</v>
      </c>
    </row>
    <row r="632" spans="2:7" x14ac:dyDescent="0.25">
      <c r="B632" t="s">
        <v>301</v>
      </c>
      <c r="C632" s="117">
        <f>Certification!$C$4</f>
        <v>0</v>
      </c>
      <c r="D632" t="s">
        <v>279</v>
      </c>
      <c r="E632" s="26">
        <f>IFERROR(VLOOKUP(B632,'Budget to Actual'!$B$10:$G$59,3,0),0)</f>
        <v>3847454</v>
      </c>
      <c r="F632" t="str">
        <f>VLOOKUP(B632,'Budget to Actual'!$B$10:$G$59,2,0)</f>
        <v>General Operations and Administration</v>
      </c>
      <c r="G632" t="str">
        <f>'Budget to Actual'!$C$3</f>
        <v>Budgetary Comparison Schedule</v>
      </c>
    </row>
    <row r="633" spans="2:7" x14ac:dyDescent="0.25">
      <c r="B633" t="s">
        <v>302</v>
      </c>
      <c r="C633" s="117">
        <f>Certification!$C$4</f>
        <v>0</v>
      </c>
      <c r="D633" t="s">
        <v>279</v>
      </c>
      <c r="E633" s="26">
        <f>IFERROR(VLOOKUP(B633,'Budget to Actual'!$B$10:$G$59,3,0),0)</f>
        <v>18441458</v>
      </c>
      <c r="F633" t="str">
        <f>VLOOKUP(B633,'Budget to Actual'!$B$10:$G$59,2,0)</f>
        <v>Instructional Support Programs</v>
      </c>
      <c r="G633" t="str">
        <f>'Budget to Actual'!$C$3</f>
        <v>Budgetary Comparison Schedule</v>
      </c>
    </row>
    <row r="634" spans="2:7" x14ac:dyDescent="0.25">
      <c r="B634" t="s">
        <v>303</v>
      </c>
      <c r="C634" s="117">
        <f>Certification!$C$4</f>
        <v>0</v>
      </c>
      <c r="D634" t="s">
        <v>279</v>
      </c>
      <c r="E634" s="26">
        <f>IFERROR(VLOOKUP(B634,'Budget to Actual'!$B$10:$G$59,3,0),0)</f>
        <v>7431613</v>
      </c>
      <c r="F634" t="str">
        <f>VLOOKUP(B634,'Budget to Actual'!$B$10:$G$59,2,0)</f>
        <v>Non Instructional Support Programs</v>
      </c>
      <c r="G634" t="str">
        <f>'Budget to Actual'!$C$3</f>
        <v>Budgetary Comparison Schedule</v>
      </c>
    </row>
    <row r="635" spans="2:7" x14ac:dyDescent="0.25">
      <c r="B635" t="s">
        <v>304</v>
      </c>
      <c r="C635" s="117">
        <f>Certification!$C$4</f>
        <v>0</v>
      </c>
      <c r="D635" t="s">
        <v>279</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305</v>
      </c>
      <c r="C636" s="117">
        <f>Certification!$C$4</f>
        <v>0</v>
      </c>
      <c r="D636" t="s">
        <v>279</v>
      </c>
      <c r="E636" s="26">
        <f>IFERROR(VLOOKUP(B636,'Budget to Actual'!$B$10:$G$59,3,0),0)</f>
        <v>0</v>
      </c>
      <c r="F636" t="str">
        <f>VLOOKUP(B636,'Budget to Actual'!$B$10:$G$59,2,0)</f>
        <v>Paid on Current Losses</v>
      </c>
      <c r="G636" t="str">
        <f>'Budget to Actual'!$C$3</f>
        <v>Budgetary Comparison Schedule</v>
      </c>
    </row>
    <row r="637" spans="2:7" x14ac:dyDescent="0.25">
      <c r="B637" t="s">
        <v>306</v>
      </c>
      <c r="C637" s="117">
        <f>Certification!$C$4</f>
        <v>0</v>
      </c>
      <c r="D637" t="s">
        <v>279</v>
      </c>
      <c r="E637" s="26">
        <f>IFERROR(VLOOKUP(B637,'Budget to Actual'!$B$10:$G$59,3,0),0)</f>
        <v>0</v>
      </c>
      <c r="F637" t="str">
        <f>VLOOKUP(B637,'Budget to Actual'!$B$10:$G$59,2,0)</f>
        <v>Change in Loss Reserves</v>
      </c>
      <c r="G637" t="str">
        <f>'Budget to Actual'!$C$3</f>
        <v>Budgetary Comparison Schedule</v>
      </c>
    </row>
    <row r="638" spans="2:7" x14ac:dyDescent="0.25">
      <c r="B638" t="s">
        <v>307</v>
      </c>
      <c r="C638" s="117">
        <f>Certification!$C$4</f>
        <v>0</v>
      </c>
      <c r="D638" t="s">
        <v>279</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308</v>
      </c>
      <c r="C639" s="117">
        <f>Certification!$C$4</f>
        <v>0</v>
      </c>
      <c r="D639" t="s">
        <v>279</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309</v>
      </c>
      <c r="C640" s="117">
        <f>Certification!$C$4</f>
        <v>0</v>
      </c>
      <c r="D640" t="s">
        <v>279</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310</v>
      </c>
      <c r="C641" s="117">
        <f>Certification!$C$4</f>
        <v>0</v>
      </c>
      <c r="D641" t="s">
        <v>279</v>
      </c>
      <c r="E641" s="26">
        <f>IFERROR(VLOOKUP(B641,'Budget to Actual'!$B$10:$G$59,3,0),0)</f>
        <v>0</v>
      </c>
      <c r="F641" t="str">
        <f>VLOOKUP(B641,'Budget to Actual'!$B$10:$G$59,2,0)</f>
        <v>Excess/Reinsurance Premiums</v>
      </c>
      <c r="G641" t="str">
        <f>'Budget to Actual'!$C$3</f>
        <v>Budgetary Comparison Schedule</v>
      </c>
    </row>
    <row r="642" spans="2:7" x14ac:dyDescent="0.25">
      <c r="B642" t="s">
        <v>311</v>
      </c>
      <c r="C642" s="117">
        <f>Certification!$C$4</f>
        <v>0</v>
      </c>
      <c r="D642" t="s">
        <v>279</v>
      </c>
      <c r="E642" s="26">
        <f>IFERROR(VLOOKUP(B642,'Budget to Actual'!$B$10:$G$59,3,0),0)</f>
        <v>0</v>
      </c>
      <c r="F642" t="str">
        <f>VLOOKUP(B642,'Budget to Actual'!$B$10:$G$59,2,0)</f>
        <v>Professional Fees</v>
      </c>
      <c r="G642" t="str">
        <f>'Budget to Actual'!$C$3</f>
        <v>Budgetary Comparison Schedule</v>
      </c>
    </row>
    <row r="643" spans="2:7" x14ac:dyDescent="0.25">
      <c r="B643" t="s">
        <v>312</v>
      </c>
      <c r="C643" s="117">
        <f>Certification!$C$4</f>
        <v>0</v>
      </c>
      <c r="D643" t="s">
        <v>279</v>
      </c>
      <c r="E643" s="26">
        <f>IFERROR(VLOOKUP(B643,'Budget to Actual'!$B$10:$G$59,3,0),0)</f>
        <v>0</v>
      </c>
      <c r="F643" t="str">
        <f>VLOOKUP(B643,'Budget to Actual'!$B$10:$G$59,2,0)</f>
        <v>Labor &amp; Industries Assessments</v>
      </c>
      <c r="G643" t="str">
        <f>'Budget to Actual'!$C$3</f>
        <v>Budgetary Comparison Schedule</v>
      </c>
    </row>
    <row r="644" spans="2:7" x14ac:dyDescent="0.25">
      <c r="B644" t="s">
        <v>313</v>
      </c>
      <c r="C644" s="117">
        <f>Certification!$C$4</f>
        <v>0</v>
      </c>
      <c r="D644" t="s">
        <v>279</v>
      </c>
      <c r="E644" s="26">
        <f>IFERROR(VLOOKUP(B644,'Budget to Actual'!$B$10:$G$59,3,0),0)</f>
        <v>200000</v>
      </c>
      <c r="F644" t="str">
        <f>VLOOKUP(B644,'Budget to Actual'!$B$10:$G$59,2,0)</f>
        <v>Depreciation/Depletion</v>
      </c>
      <c r="G644" t="str">
        <f>'Budget to Actual'!$C$3</f>
        <v>Budgetary Comparison Schedule</v>
      </c>
    </row>
    <row r="645" spans="2:7" x14ac:dyDescent="0.25">
      <c r="B645" t="s">
        <v>314</v>
      </c>
      <c r="C645" s="117">
        <f>Certification!$C$4</f>
        <v>0</v>
      </c>
      <c r="D645" t="s">
        <v>279</v>
      </c>
      <c r="E645" s="26">
        <f>IFERROR(VLOOKUP(B645,'Budget to Actual'!$B$10:$G$59,3,0),0)</f>
        <v>0</v>
      </c>
      <c r="F645" t="str">
        <f>VLOOKUP(B645,'Budget to Actual'!$B$10:$G$59,2,0)</f>
        <v>Other Operating Expenses</v>
      </c>
      <c r="G645" t="str">
        <f>'Budget to Actual'!$C$3</f>
        <v>Budgetary Comparison Schedule</v>
      </c>
    </row>
    <row r="646" spans="2:7" x14ac:dyDescent="0.25">
      <c r="B646" t="s">
        <v>315</v>
      </c>
      <c r="C646" s="117">
        <f>Certification!$C$4</f>
        <v>0</v>
      </c>
      <c r="D646" t="s">
        <v>279</v>
      </c>
      <c r="E646" s="26">
        <f>IFERROR(VLOOKUP(B646,'Budget to Actual'!$B$10:$G$59,3,0),0)</f>
        <v>29920525</v>
      </c>
      <c r="F646" t="str">
        <f>VLOOKUP(B646,'Budget to Actual'!$B$10:$G$59,2,0)</f>
        <v>TOTAL OPERATING EXPENSES</v>
      </c>
      <c r="G646" t="str">
        <f>'Budget to Actual'!$C$3</f>
        <v>Budgetary Comparison Schedule</v>
      </c>
    </row>
    <row r="647" spans="2:7" x14ac:dyDescent="0.25">
      <c r="B647" t="s">
        <v>317</v>
      </c>
      <c r="C647" s="117">
        <f>Certification!$C$4</f>
        <v>0</v>
      </c>
      <c r="D647" t="s">
        <v>279</v>
      </c>
      <c r="E647" s="26">
        <f>IFERROR(VLOOKUP(B647,'Budget to Actual'!$B$10:$G$59,3,0),0)</f>
        <v>-213889</v>
      </c>
      <c r="F647" t="str">
        <f>VLOOKUP(B647,'Budget to Actual'!$B$10:$G$59,2,0)</f>
        <v>OPERATING INCOME (LOSS)</v>
      </c>
      <c r="G647" t="str">
        <f>'Budget to Actual'!$C$3</f>
        <v>Budgetary Comparison Schedule</v>
      </c>
    </row>
    <row r="648" spans="2:7" x14ac:dyDescent="0.25">
      <c r="B648" t="s">
        <v>318</v>
      </c>
      <c r="C648" s="117">
        <f>Certification!$C$4</f>
        <v>0</v>
      </c>
      <c r="D648" t="s">
        <v>279</v>
      </c>
      <c r="E648" s="26">
        <f>IFERROR(VLOOKUP(B648,'Budget to Actual'!$B$10:$G$59,3,0),0)</f>
        <v>100000</v>
      </c>
      <c r="F648" t="str">
        <f>VLOOKUP(B648,'Budget to Actual'!$B$10:$G$59,2,0)</f>
        <v>Interest and Investment Income</v>
      </c>
      <c r="G648" t="str">
        <f>'Budget to Actual'!$C$3</f>
        <v>Budgetary Comparison Schedule</v>
      </c>
    </row>
    <row r="649" spans="2:7" x14ac:dyDescent="0.25">
      <c r="B649" t="s">
        <v>319</v>
      </c>
      <c r="C649" s="117">
        <f>Certification!$C$4</f>
        <v>0</v>
      </c>
      <c r="D649" t="s">
        <v>279</v>
      </c>
      <c r="E649" s="26">
        <f>IFERROR(VLOOKUP(B649,'Budget to Actual'!$B$10:$G$59,3,0),0)</f>
        <v>-82407</v>
      </c>
      <c r="F649" t="str">
        <f>VLOOKUP(B649,'Budget to Actual'!$B$10:$G$59,2,0)</f>
        <v>Interest Expense and Related Charges</v>
      </c>
      <c r="G649" t="str">
        <f>'Budget to Actual'!$C$3</f>
        <v>Budgetary Comparison Schedule</v>
      </c>
    </row>
    <row r="650" spans="2:7" x14ac:dyDescent="0.25">
      <c r="B650" t="s">
        <v>320</v>
      </c>
      <c r="C650" s="117">
        <f>Certification!$C$4</f>
        <v>0</v>
      </c>
      <c r="D650" t="s">
        <v>279</v>
      </c>
      <c r="E650" s="26">
        <f>IFERROR(VLOOKUP(B650,'Budget to Actual'!$B$10:$G$59,3,0),0)</f>
        <v>98400</v>
      </c>
      <c r="F650" t="str">
        <f>VLOOKUP(B650,'Budget to Actual'!$B$10:$G$59,2,0)</f>
        <v>Lease Income</v>
      </c>
      <c r="G650" t="str">
        <f>'Budget to Actual'!$C$3</f>
        <v>Budgetary Comparison Schedule</v>
      </c>
    </row>
    <row r="651" spans="2:7" x14ac:dyDescent="0.25">
      <c r="B651" t="s">
        <v>321</v>
      </c>
      <c r="C651" s="117">
        <f>Certification!$C$4</f>
        <v>0</v>
      </c>
      <c r="D651" t="s">
        <v>279</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322</v>
      </c>
      <c r="C652" s="117">
        <f>Certification!$C$4</f>
        <v>0</v>
      </c>
      <c r="D652" t="s">
        <v>279</v>
      </c>
      <c r="E652" s="26">
        <f>IFERROR(VLOOKUP(B652,'Budget to Actual'!$B$10:$G$59,3,0),0)</f>
        <v>0</v>
      </c>
      <c r="F652" t="str">
        <f>VLOOKUP(B652,'Budget to Actual'!$B$10:$G$59,2,0)</f>
        <v>Change in Joint Venture</v>
      </c>
      <c r="G652" t="str">
        <f>'Budget to Actual'!$C$3</f>
        <v>Budgetary Comparison Schedule</v>
      </c>
    </row>
    <row r="653" spans="2:7" x14ac:dyDescent="0.25">
      <c r="B653" t="s">
        <v>323</v>
      </c>
      <c r="C653" s="117">
        <f>Certification!$C$4</f>
        <v>0</v>
      </c>
      <c r="D653" t="s">
        <v>279</v>
      </c>
      <c r="E653" s="26">
        <f>IFERROR(VLOOKUP(B653,'Budget to Actual'!$B$10:$G$59,3,0),0)</f>
        <v>0</v>
      </c>
      <c r="F653" t="str">
        <f>VLOOKUP(B653,'Budget to Actual'!$B$10:$G$59,2,0)</f>
        <v>Change in Compensated Absences</v>
      </c>
      <c r="G653" t="str">
        <f>'Budget to Actual'!$C$3</f>
        <v>Budgetary Comparison Schedule</v>
      </c>
    </row>
    <row r="654" spans="2:7" x14ac:dyDescent="0.25">
      <c r="B654" t="s">
        <v>324</v>
      </c>
      <c r="C654" s="117">
        <f>Certification!$C$4</f>
        <v>0</v>
      </c>
      <c r="D654" t="s">
        <v>279</v>
      </c>
      <c r="E654" s="26">
        <f>IFERROR(VLOOKUP(B654,'Budget to Actual'!$B$10:$G$59,3,0),0)</f>
        <v>0</v>
      </c>
      <c r="F654" t="str">
        <f>VLOOKUP(B654,'Budget to Actual'!$B$10:$G$59,2,0)</f>
        <v>Other Nonoperating Revenues</v>
      </c>
      <c r="G654" t="str">
        <f>'Budget to Actual'!$C$3</f>
        <v>Budgetary Comparison Schedule</v>
      </c>
    </row>
    <row r="655" spans="2:7" x14ac:dyDescent="0.25">
      <c r="B655" t="s">
        <v>325</v>
      </c>
      <c r="C655" s="117">
        <f>Certification!$C$4</f>
        <v>0</v>
      </c>
      <c r="D655" t="s">
        <v>279</v>
      </c>
      <c r="E655" s="26">
        <f>IFERROR(VLOOKUP(B655,'Budget to Actual'!$B$10:$G$59,3,0),0)</f>
        <v>0</v>
      </c>
      <c r="F655" t="str">
        <f>VLOOKUP(B655,'Budget to Actual'!$B$10:$G$59,2,0)</f>
        <v>Other Nonoperating Expenses</v>
      </c>
      <c r="G655" t="str">
        <f>'Budget to Actual'!$C$3</f>
        <v>Budgetary Comparison Schedule</v>
      </c>
    </row>
    <row r="656" spans="2:7" x14ac:dyDescent="0.25">
      <c r="B656" t="s">
        <v>326</v>
      </c>
      <c r="C656" s="117">
        <f>Certification!$C$4</f>
        <v>0</v>
      </c>
      <c r="D656" t="s">
        <v>279</v>
      </c>
      <c r="E656" s="26">
        <f>IFERROR(VLOOKUP(B656,'Budget to Actual'!$B$10:$G$59,3,0),0)</f>
        <v>115993</v>
      </c>
      <c r="F656" t="str">
        <f>VLOOKUP(B656,'Budget to Actual'!$B$10:$G$59,2,0)</f>
        <v>TOTAL NONOPERATING REVENUES (EXPENSES)</v>
      </c>
      <c r="G656" t="str">
        <f>'Budget to Actual'!$C$3</f>
        <v>Budgetary Comparison Schedule</v>
      </c>
    </row>
    <row r="657" spans="2:7" x14ac:dyDescent="0.25">
      <c r="B657" t="s">
        <v>328</v>
      </c>
      <c r="C657" s="117">
        <f>Certification!$C$4</f>
        <v>0</v>
      </c>
      <c r="D657" t="s">
        <v>279</v>
      </c>
      <c r="E657" s="26">
        <f>IFERROR(VLOOKUP(B657,'Budget to Actual'!$B$10:$G$59,3,0),0)</f>
        <v>-97896</v>
      </c>
      <c r="F657" t="str">
        <f>VLOOKUP(B657,'Budget to Actual'!$B$10:$G$59,2,0)</f>
        <v>INCOME (LOSS) BEFORE OTHER ITEMS</v>
      </c>
      <c r="G657" t="str">
        <f>'Budget to Actual'!$C$3</f>
        <v>Budgetary Comparison Schedule</v>
      </c>
    </row>
    <row r="658" spans="2:7" x14ac:dyDescent="0.25">
      <c r="B658" t="s">
        <v>329</v>
      </c>
      <c r="C658" s="117">
        <f>Certification!$C$4</f>
        <v>0</v>
      </c>
      <c r="D658" t="s">
        <v>279</v>
      </c>
      <c r="E658" s="26">
        <f>IFERROR(VLOOKUP(B658,'Budget to Actual'!$B$10:$G$59,3,0),0)</f>
        <v>0</v>
      </c>
      <c r="F658" t="str">
        <f>VLOOKUP(B658,'Budget to Actual'!$B$10:$G$59,2,0)</f>
        <v>Extraordinary Items</v>
      </c>
      <c r="G658" t="str">
        <f>'Budget to Actual'!$C$3</f>
        <v>Budgetary Comparison Schedule</v>
      </c>
    </row>
    <row r="659" spans="2:7" x14ac:dyDescent="0.25">
      <c r="B659" t="s">
        <v>330</v>
      </c>
      <c r="C659" s="117">
        <f>Certification!$C$4</f>
        <v>0</v>
      </c>
      <c r="D659" t="s">
        <v>279</v>
      </c>
      <c r="E659" s="26">
        <f>IFERROR(VLOOKUP(B659,'Budget to Actual'!$B$10:$G$59,3,0),0)</f>
        <v>0</v>
      </c>
      <c r="F659" t="str">
        <f>VLOOKUP(B659,'Budget to Actual'!$B$10:$G$59,2,0)</f>
        <v>Special Items</v>
      </c>
      <c r="G659" t="str">
        <f>'Budget to Actual'!$C$3</f>
        <v>Budgetary Comparison Schedule</v>
      </c>
    </row>
    <row r="660" spans="2:7" x14ac:dyDescent="0.25">
      <c r="B660" t="s">
        <v>331</v>
      </c>
      <c r="C660" s="117">
        <f>Certification!$C$4</f>
        <v>0</v>
      </c>
      <c r="D660" t="s">
        <v>279</v>
      </c>
      <c r="E660" s="26">
        <f>IFERROR(VLOOKUP(B660,'Budget to Actual'!$B$10:$G$59,3,0),0)</f>
        <v>-97896</v>
      </c>
      <c r="F660" t="str">
        <f>VLOOKUP(B660,'Budget to Actual'!$B$10:$G$59,2,0)</f>
        <v>INCREASE (DECREASE) IN NET POSITION</v>
      </c>
      <c r="G660" t="str">
        <f>'Budget to Actual'!$C$3</f>
        <v>Budgetary Comparison Schedule</v>
      </c>
    </row>
    <row r="661" spans="2:7" x14ac:dyDescent="0.25">
      <c r="B661" t="s">
        <v>333</v>
      </c>
      <c r="C661" s="117">
        <f>Certification!$C$4</f>
        <v>0</v>
      </c>
      <c r="D661" t="s">
        <v>279</v>
      </c>
      <c r="E661" s="26">
        <f>IFERROR(VLOOKUP(B661,'Budget to Actual'!$B$10:$G$59,3,0),0)</f>
        <v>4797750</v>
      </c>
      <c r="F661" t="str">
        <f>VLOOKUP(B661,'Budget to Actual'!$B$10:$G$59,2,0)</f>
        <v>NET POSITION - BEGINNING BALANCE</v>
      </c>
      <c r="G661" t="str">
        <f>'Budget to Actual'!$C$3</f>
        <v>Budgetary Comparison Schedule</v>
      </c>
    </row>
    <row r="662" spans="2:7" x14ac:dyDescent="0.25">
      <c r="B662" t="s">
        <v>334</v>
      </c>
      <c r="C662" s="117">
        <f>Certification!$C$4</f>
        <v>0</v>
      </c>
      <c r="D662" t="s">
        <v>279</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335</v>
      </c>
      <c r="C663" s="117">
        <f>Certification!$C$4</f>
        <v>0</v>
      </c>
      <c r="D663" t="s">
        <v>279</v>
      </c>
      <c r="E663" s="26">
        <f>IFERROR(VLOOKUP(B663,'Budget to Actual'!$B$10:$G$59,3,0),0)</f>
        <v>0</v>
      </c>
      <c r="F663" t="str">
        <f>VLOOKUP(B663,'Budget to Actual'!$B$10:$G$59,2,0)</f>
        <v>PRIOR PERIOD ADJUSTMENT</v>
      </c>
      <c r="G663" t="str">
        <f>'Budget to Actual'!$C$3</f>
        <v>Budgetary Comparison Schedule</v>
      </c>
    </row>
    <row r="664" spans="2:7" x14ac:dyDescent="0.25">
      <c r="B664" t="s">
        <v>336</v>
      </c>
      <c r="C664" s="117">
        <f>Certification!$C$4</f>
        <v>0</v>
      </c>
      <c r="D664" t="s">
        <v>279</v>
      </c>
      <c r="E664" s="26">
        <f>IFERROR(VLOOKUP(B664,'Budget to Actual'!$B$10:$G$59,3,0),0)</f>
        <v>4699854</v>
      </c>
      <c r="F664" t="str">
        <f>VLOOKUP(B664,'Budget to Actual'!$B$10:$G$59,2,0)</f>
        <v>NET POSITION - ENDING BALANCE</v>
      </c>
      <c r="G664" t="str">
        <f>'Budget to Actual'!$C$3</f>
        <v>Budgetary Comparison Schedule</v>
      </c>
    </row>
    <row r="665" spans="2:7" x14ac:dyDescent="0.25">
      <c r="B665" t="s">
        <v>285</v>
      </c>
      <c r="C665" s="117">
        <f>Certification!$C$4</f>
        <v>0</v>
      </c>
      <c r="D665" t="s">
        <v>280</v>
      </c>
      <c r="E665" s="26">
        <f>IFERROR(VLOOKUP(B665,'Budget to Actual'!$B$10:$G$59,4,0),0)</f>
        <v>646522</v>
      </c>
      <c r="F665" t="str">
        <f>VLOOKUP(B665,'Budget to Actual'!$B$10:$G$59,2,0)</f>
        <v>Local Sources</v>
      </c>
      <c r="G665" t="str">
        <f>'Budget to Actual'!$C$3</f>
        <v>Budgetary Comparison Schedule</v>
      </c>
    </row>
    <row r="666" spans="2:7" x14ac:dyDescent="0.25">
      <c r="B666" t="s">
        <v>289</v>
      </c>
      <c r="C666" s="117">
        <f>Certification!$C$4</f>
        <v>0</v>
      </c>
      <c r="D666" t="s">
        <v>280</v>
      </c>
      <c r="E666" s="26">
        <f>IFERROR(VLOOKUP(B666,'Budget to Actual'!$B$10:$G$59,4,0),0)</f>
        <v>8799528</v>
      </c>
      <c r="F666" t="str">
        <f>VLOOKUP(B666,'Budget to Actual'!$B$10:$G$59,2,0)</f>
        <v>State Sources</v>
      </c>
      <c r="G666" t="str">
        <f>'Budget to Actual'!$C$3</f>
        <v>Budgetary Comparison Schedule</v>
      </c>
    </row>
    <row r="667" spans="2:7" x14ac:dyDescent="0.25">
      <c r="B667" t="s">
        <v>290</v>
      </c>
      <c r="C667" s="117">
        <f>Certification!$C$4</f>
        <v>0</v>
      </c>
      <c r="D667" t="s">
        <v>280</v>
      </c>
      <c r="E667" s="26">
        <f>IFERROR(VLOOKUP(B667,'Budget to Actual'!$B$10:$G$59,4,0),0)</f>
        <v>1006478</v>
      </c>
      <c r="F667" t="str">
        <f>VLOOKUP(B667,'Budget to Actual'!$B$10:$G$59,2,0)</f>
        <v>Allotment</v>
      </c>
      <c r="G667" t="str">
        <f>'Budget to Actual'!$C$3</f>
        <v>Budgetary Comparison Schedule</v>
      </c>
    </row>
    <row r="668" spans="2:7" x14ac:dyDescent="0.25">
      <c r="B668" t="s">
        <v>292</v>
      </c>
      <c r="C668" s="117">
        <f>Certification!$C$4</f>
        <v>0</v>
      </c>
      <c r="D668" t="s">
        <v>280</v>
      </c>
      <c r="E668" s="26">
        <f>IFERROR(VLOOKUP(B668,'Budget to Actual'!$B$10:$G$59,4,0),0)</f>
        <v>3378871</v>
      </c>
      <c r="F668" t="str">
        <f>VLOOKUP(B668,'Budget to Actual'!$B$10:$G$59,2,0)</f>
        <v>Federal Sources</v>
      </c>
      <c r="G668" t="str">
        <f>'Budget to Actual'!$C$3</f>
        <v>Budgetary Comparison Schedule</v>
      </c>
    </row>
    <row r="669" spans="2:7" x14ac:dyDescent="0.25">
      <c r="B669" t="s">
        <v>293</v>
      </c>
      <c r="C669" s="117">
        <f>Certification!$C$4</f>
        <v>0</v>
      </c>
      <c r="D669" t="s">
        <v>280</v>
      </c>
      <c r="E669" s="26">
        <f>IFERROR(VLOOKUP(B669,'Budget to Actual'!$B$10:$G$59,4,0),0)</f>
        <v>3628945</v>
      </c>
      <c r="F669" t="str">
        <f>VLOOKUP(B669,'Budget to Actual'!$B$10:$G$59,2,0)</f>
        <v>Cooperative Programs</v>
      </c>
      <c r="G669" t="str">
        <f>'Budget to Actual'!$C$3</f>
        <v>Budgetary Comparison Schedule</v>
      </c>
    </row>
    <row r="670" spans="2:7" x14ac:dyDescent="0.25">
      <c r="B670" t="s">
        <v>294</v>
      </c>
      <c r="C670" s="117">
        <f>Certification!$C$4</f>
        <v>0</v>
      </c>
      <c r="D670" t="s">
        <v>280</v>
      </c>
      <c r="E670" s="26">
        <f>IFERROR(VLOOKUP(B670,'Budget to Actual'!$B$10:$G$59,4,0),0)</f>
        <v>11623357</v>
      </c>
      <c r="F670" t="str">
        <f>VLOOKUP(B670,'Budget to Actual'!$B$10:$G$59,2,0)</f>
        <v>Other Programs</v>
      </c>
      <c r="G670" t="str">
        <f>'Budget to Actual'!$C$3</f>
        <v>Budgetary Comparison Schedule</v>
      </c>
    </row>
    <row r="671" spans="2:7" x14ac:dyDescent="0.25">
      <c r="B671" t="s">
        <v>295</v>
      </c>
      <c r="C671" s="117">
        <f>Certification!$C$4</f>
        <v>0</v>
      </c>
      <c r="D671" t="s">
        <v>280</v>
      </c>
      <c r="E671" s="26">
        <f>IFERROR(VLOOKUP(B671,'Budget to Actual'!$B$10:$G$59,4,0),0)</f>
        <v>0</v>
      </c>
      <c r="F671" t="str">
        <f>VLOOKUP(B671,'Budget to Actual'!$B$10:$G$59,2,0)</f>
        <v>Member Assessments/Contributions</v>
      </c>
      <c r="G671" t="str">
        <f>'Budget to Actual'!$C$3</f>
        <v>Budgetary Comparison Schedule</v>
      </c>
    </row>
    <row r="672" spans="2:7" x14ac:dyDescent="0.25">
      <c r="B672" t="s">
        <v>296</v>
      </c>
      <c r="C672" s="117">
        <f>Certification!$C$4</f>
        <v>0</v>
      </c>
      <c r="D672" t="s">
        <v>280</v>
      </c>
      <c r="E672" s="26">
        <f>IFERROR(VLOOKUP(B672,'Budget to Actual'!$B$10:$G$59,4,0),0)</f>
        <v>0</v>
      </c>
      <c r="F672" t="str">
        <f>VLOOKUP(B672,'Budget to Actual'!$B$10:$G$59,2,0)</f>
        <v>Supplemental Member Assessments</v>
      </c>
      <c r="G672" t="str">
        <f>'Budget to Actual'!$C$3</f>
        <v>Budgetary Comparison Schedule</v>
      </c>
    </row>
    <row r="673" spans="2:7" x14ac:dyDescent="0.25">
      <c r="B673" t="s">
        <v>297</v>
      </c>
      <c r="C673" s="117">
        <f>Certification!$C$4</f>
        <v>0</v>
      </c>
      <c r="D673" t="s">
        <v>280</v>
      </c>
      <c r="E673" s="26">
        <f>IFERROR(VLOOKUP(B673,'Budget to Actual'!$B$10:$G$59,4,0),0)</f>
        <v>0</v>
      </c>
      <c r="F673" t="str">
        <f>VLOOKUP(B673,'Budget to Actual'!$B$10:$G$59,2,0)</f>
        <v>Other Operating Revenue</v>
      </c>
      <c r="G673" t="str">
        <f>'Budget to Actual'!$C$3</f>
        <v>Budgetary Comparison Schedule</v>
      </c>
    </row>
    <row r="674" spans="2:7" x14ac:dyDescent="0.25">
      <c r="B674" t="s">
        <v>298</v>
      </c>
      <c r="C674" s="117">
        <f>Certification!$C$4</f>
        <v>0</v>
      </c>
      <c r="D674" t="s">
        <v>280</v>
      </c>
      <c r="E674" s="26">
        <f>IFERROR(VLOOKUP(B674,'Budget to Actual'!$B$10:$G$59,4,0),0)</f>
        <v>29083701</v>
      </c>
      <c r="F674" t="str">
        <f>VLOOKUP(B674,'Budget to Actual'!$B$10:$G$59,2,0)</f>
        <v>TOTAL OPERATING REVENUE</v>
      </c>
      <c r="G674" t="str">
        <f>'Budget to Actual'!$C$3</f>
        <v>Budgetary Comparison Schedule</v>
      </c>
    </row>
    <row r="675" spans="2:7" x14ac:dyDescent="0.25">
      <c r="B675" t="s">
        <v>301</v>
      </c>
      <c r="C675" s="117">
        <f>Certification!$C$4</f>
        <v>0</v>
      </c>
      <c r="D675" t="s">
        <v>280</v>
      </c>
      <c r="E675" s="26">
        <f>IFERROR(VLOOKUP(B675,'Budget to Actual'!$B$10:$G$59,4,0),0)</f>
        <v>3606795</v>
      </c>
      <c r="F675" t="str">
        <f>VLOOKUP(B675,'Budget to Actual'!$B$10:$G$59,2,0)</f>
        <v>General Operations and Administration</v>
      </c>
      <c r="G675" t="str">
        <f>'Budget to Actual'!$C$3</f>
        <v>Budgetary Comparison Schedule</v>
      </c>
    </row>
    <row r="676" spans="2:7" x14ac:dyDescent="0.25">
      <c r="B676" t="s">
        <v>302</v>
      </c>
      <c r="C676" s="117">
        <f>Certification!$C$4</f>
        <v>0</v>
      </c>
      <c r="D676" t="s">
        <v>280</v>
      </c>
      <c r="E676" s="26">
        <f>IFERROR(VLOOKUP(B676,'Budget to Actual'!$B$10:$G$59,4,0),0)</f>
        <v>20042089</v>
      </c>
      <c r="F676" t="str">
        <f>VLOOKUP(B676,'Budget to Actual'!$B$10:$G$59,2,0)</f>
        <v>Instructional Support Programs</v>
      </c>
      <c r="G676" t="str">
        <f>'Budget to Actual'!$C$3</f>
        <v>Budgetary Comparison Schedule</v>
      </c>
    </row>
    <row r="677" spans="2:7" x14ac:dyDescent="0.25">
      <c r="B677" t="s">
        <v>303</v>
      </c>
      <c r="C677" s="117">
        <f>Certification!$C$4</f>
        <v>0</v>
      </c>
      <c r="D677" t="s">
        <v>280</v>
      </c>
      <c r="E677" s="26">
        <f>IFERROR(VLOOKUP(B677,'Budget to Actual'!$B$10:$G$59,4,0),0)</f>
        <v>5797630</v>
      </c>
      <c r="F677" t="str">
        <f>VLOOKUP(B677,'Budget to Actual'!$B$10:$G$59,2,0)</f>
        <v>Non Instructional Support Programs</v>
      </c>
      <c r="G677" t="str">
        <f>'Budget to Actual'!$C$3</f>
        <v>Budgetary Comparison Schedule</v>
      </c>
    </row>
    <row r="678" spans="2:7" x14ac:dyDescent="0.25">
      <c r="B678" t="s">
        <v>304</v>
      </c>
      <c r="C678" s="117">
        <f>Certification!$C$4</f>
        <v>0</v>
      </c>
      <c r="D678" t="s">
        <v>280</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305</v>
      </c>
      <c r="C679" s="117">
        <f>Certification!$C$4</f>
        <v>0</v>
      </c>
      <c r="D679" t="s">
        <v>280</v>
      </c>
      <c r="E679" s="26">
        <f>IFERROR(VLOOKUP(B679,'Budget to Actual'!$B$10:$G$59,4,0),0)</f>
        <v>0</v>
      </c>
      <c r="F679" t="str">
        <f>VLOOKUP(B679,'Budget to Actual'!$B$10:$G$59,2,0)</f>
        <v>Paid on Current Losses</v>
      </c>
      <c r="G679" t="str">
        <f>'Budget to Actual'!$C$3</f>
        <v>Budgetary Comparison Schedule</v>
      </c>
    </row>
    <row r="680" spans="2:7" x14ac:dyDescent="0.25">
      <c r="B680" t="s">
        <v>306</v>
      </c>
      <c r="C680" s="117">
        <f>Certification!$C$4</f>
        <v>0</v>
      </c>
      <c r="D680" t="s">
        <v>280</v>
      </c>
      <c r="E680" s="26">
        <f>IFERROR(VLOOKUP(B680,'Budget to Actual'!$B$10:$G$59,4,0),0)</f>
        <v>0</v>
      </c>
      <c r="F680" t="str">
        <f>VLOOKUP(B680,'Budget to Actual'!$B$10:$G$59,2,0)</f>
        <v>Change in Loss Reserves</v>
      </c>
      <c r="G680" t="str">
        <f>'Budget to Actual'!$C$3</f>
        <v>Budgetary Comparison Schedule</v>
      </c>
    </row>
    <row r="681" spans="2:7" x14ac:dyDescent="0.25">
      <c r="B681" t="s">
        <v>307</v>
      </c>
      <c r="C681" s="117">
        <f>Certification!$C$4</f>
        <v>0</v>
      </c>
      <c r="D681" t="s">
        <v>280</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308</v>
      </c>
      <c r="C682" s="117">
        <f>Certification!$C$4</f>
        <v>0</v>
      </c>
      <c r="D682" t="s">
        <v>280</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309</v>
      </c>
      <c r="C683" s="117">
        <f>Certification!$C$4</f>
        <v>0</v>
      </c>
      <c r="D683" t="s">
        <v>280</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310</v>
      </c>
      <c r="C684" s="117">
        <f>Certification!$C$4</f>
        <v>0</v>
      </c>
      <c r="D684" t="s">
        <v>280</v>
      </c>
      <c r="E684" s="26">
        <f>IFERROR(VLOOKUP(B684,'Budget to Actual'!$B$10:$G$59,4,0),0)</f>
        <v>0</v>
      </c>
      <c r="F684" t="str">
        <f>VLOOKUP(B684,'Budget to Actual'!$B$10:$G$59,2,0)</f>
        <v>Excess/Reinsurance Premiums</v>
      </c>
      <c r="G684" t="str">
        <f>'Budget to Actual'!$C$3</f>
        <v>Budgetary Comparison Schedule</v>
      </c>
    </row>
    <row r="685" spans="2:7" x14ac:dyDescent="0.25">
      <c r="B685" t="s">
        <v>311</v>
      </c>
      <c r="C685" s="117">
        <f>Certification!$C$4</f>
        <v>0</v>
      </c>
      <c r="D685" t="s">
        <v>280</v>
      </c>
      <c r="E685" s="26">
        <f>IFERROR(VLOOKUP(B685,'Budget to Actual'!$B$10:$G$59,4,0),0)</f>
        <v>0</v>
      </c>
      <c r="F685" t="str">
        <f>VLOOKUP(B685,'Budget to Actual'!$B$10:$G$59,2,0)</f>
        <v>Professional Fees</v>
      </c>
      <c r="G685" t="str">
        <f>'Budget to Actual'!$C$3</f>
        <v>Budgetary Comparison Schedule</v>
      </c>
    </row>
    <row r="686" spans="2:7" x14ac:dyDescent="0.25">
      <c r="B686" t="s">
        <v>312</v>
      </c>
      <c r="C686" s="117">
        <f>Certification!$C$4</f>
        <v>0</v>
      </c>
      <c r="D686" t="s">
        <v>280</v>
      </c>
      <c r="E686" s="26">
        <f>IFERROR(VLOOKUP(B686,'Budget to Actual'!$B$10:$G$59,4,0),0)</f>
        <v>0</v>
      </c>
      <c r="F686" t="str">
        <f>VLOOKUP(B686,'Budget to Actual'!$B$10:$G$59,2,0)</f>
        <v>Labor &amp; Industries Assessments</v>
      </c>
      <c r="G686" t="str">
        <f>'Budget to Actual'!$C$3</f>
        <v>Budgetary Comparison Schedule</v>
      </c>
    </row>
    <row r="687" spans="2:7" x14ac:dyDescent="0.25">
      <c r="B687" t="s">
        <v>313</v>
      </c>
      <c r="C687" s="117">
        <f>Certification!$C$4</f>
        <v>0</v>
      </c>
      <c r="D687" t="s">
        <v>280</v>
      </c>
      <c r="E687" s="26">
        <f>IFERROR(VLOOKUP(B687,'Budget to Actual'!$B$10:$G$59,4,0),0)</f>
        <v>200000</v>
      </c>
      <c r="F687" t="str">
        <f>VLOOKUP(B687,'Budget to Actual'!$B$10:$G$59,2,0)</f>
        <v>Depreciation/Depletion</v>
      </c>
      <c r="G687" t="str">
        <f>'Budget to Actual'!$C$3</f>
        <v>Budgetary Comparison Schedule</v>
      </c>
    </row>
    <row r="688" spans="2:7" x14ac:dyDescent="0.25">
      <c r="B688" t="s">
        <v>314</v>
      </c>
      <c r="C688" s="117">
        <f>Certification!$C$4</f>
        <v>0</v>
      </c>
      <c r="D688" t="s">
        <v>280</v>
      </c>
      <c r="E688" s="26">
        <f>IFERROR(VLOOKUP(B688,'Budget to Actual'!$B$10:$G$59,4,0),0)</f>
        <v>0</v>
      </c>
      <c r="F688" t="str">
        <f>VLOOKUP(B688,'Budget to Actual'!$B$10:$G$59,2,0)</f>
        <v>Other Operating Expenses</v>
      </c>
      <c r="G688" t="str">
        <f>'Budget to Actual'!$C$3</f>
        <v>Budgetary Comparison Schedule</v>
      </c>
    </row>
    <row r="689" spans="2:7" x14ac:dyDescent="0.25">
      <c r="B689" t="s">
        <v>315</v>
      </c>
      <c r="C689" s="117">
        <f>Certification!$C$4</f>
        <v>0</v>
      </c>
      <c r="D689" t="s">
        <v>280</v>
      </c>
      <c r="E689" s="26">
        <f>IFERROR(VLOOKUP(B689,'Budget to Actual'!$B$10:$G$59,4,0),0)</f>
        <v>29646514</v>
      </c>
      <c r="F689" t="str">
        <f>VLOOKUP(B689,'Budget to Actual'!$B$10:$G$59,2,0)</f>
        <v>TOTAL OPERATING EXPENSES</v>
      </c>
      <c r="G689" t="str">
        <f>'Budget to Actual'!$C$3</f>
        <v>Budgetary Comparison Schedule</v>
      </c>
    </row>
    <row r="690" spans="2:7" x14ac:dyDescent="0.25">
      <c r="B690" t="s">
        <v>317</v>
      </c>
      <c r="C690" s="117">
        <f>Certification!$C$4</f>
        <v>0</v>
      </c>
      <c r="D690" t="s">
        <v>280</v>
      </c>
      <c r="E690" s="26">
        <f>IFERROR(VLOOKUP(B690,'Budget to Actual'!$B$10:$G$59,4,0),0)</f>
        <v>-562813</v>
      </c>
      <c r="F690" t="str">
        <f>VLOOKUP(B690,'Budget to Actual'!$B$10:$G$59,2,0)</f>
        <v>OPERATING INCOME (LOSS)</v>
      </c>
      <c r="G690" t="str">
        <f>'Budget to Actual'!$C$3</f>
        <v>Budgetary Comparison Schedule</v>
      </c>
    </row>
    <row r="691" spans="2:7" x14ac:dyDescent="0.25">
      <c r="B691" t="s">
        <v>318</v>
      </c>
      <c r="C691" s="117">
        <f>Certification!$C$4</f>
        <v>0</v>
      </c>
      <c r="D691" t="s">
        <v>280</v>
      </c>
      <c r="E691" s="26">
        <f>IFERROR(VLOOKUP(B691,'Budget to Actual'!$B$10:$G$59,4,0),0)</f>
        <v>300000</v>
      </c>
      <c r="F691" t="str">
        <f>VLOOKUP(B691,'Budget to Actual'!$B$10:$G$59,2,0)</f>
        <v>Interest and Investment Income</v>
      </c>
      <c r="G691" t="str">
        <f>'Budget to Actual'!$C$3</f>
        <v>Budgetary Comparison Schedule</v>
      </c>
    </row>
    <row r="692" spans="2:7" x14ac:dyDescent="0.25">
      <c r="B692" t="s">
        <v>319</v>
      </c>
      <c r="C692" s="117">
        <f>Certification!$C$4</f>
        <v>0</v>
      </c>
      <c r="D692" t="s">
        <v>280</v>
      </c>
      <c r="E692" s="26">
        <f>IFERROR(VLOOKUP(B692,'Budget to Actual'!$B$10:$G$59,4,0),0)</f>
        <v>-82407</v>
      </c>
      <c r="F692" t="str">
        <f>VLOOKUP(B692,'Budget to Actual'!$B$10:$G$59,2,0)</f>
        <v>Interest Expense and Related Charges</v>
      </c>
      <c r="G692" t="str">
        <f>'Budget to Actual'!$C$3</f>
        <v>Budgetary Comparison Schedule</v>
      </c>
    </row>
    <row r="693" spans="2:7" x14ac:dyDescent="0.25">
      <c r="B693" t="s">
        <v>320</v>
      </c>
      <c r="C693" s="117">
        <f>Certification!$C$4</f>
        <v>0</v>
      </c>
      <c r="D693" t="s">
        <v>280</v>
      </c>
      <c r="E693" s="26">
        <f>IFERROR(VLOOKUP(B693,'Budget to Actual'!$B$10:$G$59,4,0),0)</f>
        <v>25000</v>
      </c>
      <c r="F693" t="str">
        <f>VLOOKUP(B693,'Budget to Actual'!$B$10:$G$59,2,0)</f>
        <v>Lease Income</v>
      </c>
      <c r="G693" t="str">
        <f>'Budget to Actual'!$C$3</f>
        <v>Budgetary Comparison Schedule</v>
      </c>
    </row>
    <row r="694" spans="2:7" x14ac:dyDescent="0.25">
      <c r="B694" t="s">
        <v>321</v>
      </c>
      <c r="C694" s="117">
        <f>Certification!$C$4</f>
        <v>0</v>
      </c>
      <c r="D694" t="s">
        <v>280</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322</v>
      </c>
      <c r="C695" s="117">
        <f>Certification!$C$4</f>
        <v>0</v>
      </c>
      <c r="D695" t="s">
        <v>280</v>
      </c>
      <c r="E695" s="26">
        <f>IFERROR(VLOOKUP(B695,'Budget to Actual'!$B$10:$G$59,4,0),0)</f>
        <v>0</v>
      </c>
      <c r="F695" t="str">
        <f>VLOOKUP(B695,'Budget to Actual'!$B$10:$G$59,2,0)</f>
        <v>Change in Joint Venture</v>
      </c>
      <c r="G695" t="str">
        <f>'Budget to Actual'!$C$3</f>
        <v>Budgetary Comparison Schedule</v>
      </c>
    </row>
    <row r="696" spans="2:7" x14ac:dyDescent="0.25">
      <c r="B696" t="s">
        <v>323</v>
      </c>
      <c r="C696" s="117">
        <f>Certification!$C$4</f>
        <v>0</v>
      </c>
      <c r="D696" t="s">
        <v>280</v>
      </c>
      <c r="E696" s="26">
        <f>IFERROR(VLOOKUP(B696,'Budget to Actual'!$B$10:$G$59,4,0),0)</f>
        <v>0</v>
      </c>
      <c r="F696" t="str">
        <f>VLOOKUP(B696,'Budget to Actual'!$B$10:$G$59,2,0)</f>
        <v>Change in Compensated Absences</v>
      </c>
      <c r="G696" t="str">
        <f>'Budget to Actual'!$C$3</f>
        <v>Budgetary Comparison Schedule</v>
      </c>
    </row>
    <row r="697" spans="2:7" x14ac:dyDescent="0.25">
      <c r="B697" t="s">
        <v>324</v>
      </c>
      <c r="C697" s="117">
        <f>Certification!$C$4</f>
        <v>0</v>
      </c>
      <c r="D697" t="s">
        <v>280</v>
      </c>
      <c r="E697" s="26">
        <f>IFERROR(VLOOKUP(B697,'Budget to Actual'!$B$10:$G$59,4,0),0)</f>
        <v>0</v>
      </c>
      <c r="F697" t="str">
        <f>VLOOKUP(B697,'Budget to Actual'!$B$10:$G$59,2,0)</f>
        <v>Other Nonoperating Revenues</v>
      </c>
      <c r="G697" t="str">
        <f>'Budget to Actual'!$C$3</f>
        <v>Budgetary Comparison Schedule</v>
      </c>
    </row>
    <row r="698" spans="2:7" x14ac:dyDescent="0.25">
      <c r="B698" t="s">
        <v>325</v>
      </c>
      <c r="C698" s="117">
        <f>Certification!$C$4</f>
        <v>0</v>
      </c>
      <c r="D698" t="s">
        <v>280</v>
      </c>
      <c r="E698" s="26">
        <f>IFERROR(VLOOKUP(B698,'Budget to Actual'!$B$10:$G$59,4,0),0)</f>
        <v>0</v>
      </c>
      <c r="F698" t="str">
        <f>VLOOKUP(B698,'Budget to Actual'!$B$10:$G$59,2,0)</f>
        <v>Other Nonoperating Expenses</v>
      </c>
      <c r="G698" t="str">
        <f>'Budget to Actual'!$C$3</f>
        <v>Budgetary Comparison Schedule</v>
      </c>
    </row>
    <row r="699" spans="2:7" x14ac:dyDescent="0.25">
      <c r="B699" t="s">
        <v>326</v>
      </c>
      <c r="C699" s="117">
        <f>Certification!$C$4</f>
        <v>0</v>
      </c>
      <c r="D699" t="s">
        <v>280</v>
      </c>
      <c r="E699" s="26">
        <f>IFERROR(VLOOKUP(B699,'Budget to Actual'!$B$10:$G$59,4,0),0)</f>
        <v>242593</v>
      </c>
      <c r="F699" t="str">
        <f>VLOOKUP(B699,'Budget to Actual'!$B$10:$G$59,2,0)</f>
        <v>TOTAL NONOPERATING REVENUES (EXPENSES)</v>
      </c>
      <c r="G699" t="str">
        <f>'Budget to Actual'!$C$3</f>
        <v>Budgetary Comparison Schedule</v>
      </c>
    </row>
    <row r="700" spans="2:7" x14ac:dyDescent="0.25">
      <c r="B700" t="s">
        <v>328</v>
      </c>
      <c r="C700" s="117">
        <f>Certification!$C$4</f>
        <v>0</v>
      </c>
      <c r="D700" t="s">
        <v>280</v>
      </c>
      <c r="E700" s="26">
        <f>IFERROR(VLOOKUP(B700,'Budget to Actual'!$B$10:$G$59,4,0),0)</f>
        <v>-320220</v>
      </c>
      <c r="F700" t="str">
        <f>VLOOKUP(B700,'Budget to Actual'!$B$10:$G$59,2,0)</f>
        <v>INCOME (LOSS) BEFORE OTHER ITEMS</v>
      </c>
      <c r="G700" t="str">
        <f>'Budget to Actual'!$C$3</f>
        <v>Budgetary Comparison Schedule</v>
      </c>
    </row>
    <row r="701" spans="2:7" x14ac:dyDescent="0.25">
      <c r="B701" t="s">
        <v>329</v>
      </c>
      <c r="C701" s="117">
        <f>Certification!$C$4</f>
        <v>0</v>
      </c>
      <c r="D701" t="s">
        <v>280</v>
      </c>
      <c r="E701" s="26">
        <f>IFERROR(VLOOKUP(B701,'Budget to Actual'!$B$10:$G$59,4,0),0)</f>
        <v>0</v>
      </c>
      <c r="F701" t="str">
        <f>VLOOKUP(B701,'Budget to Actual'!$B$10:$G$59,2,0)</f>
        <v>Extraordinary Items</v>
      </c>
      <c r="G701" t="str">
        <f>'Budget to Actual'!$C$3</f>
        <v>Budgetary Comparison Schedule</v>
      </c>
    </row>
    <row r="702" spans="2:7" x14ac:dyDescent="0.25">
      <c r="B702" t="s">
        <v>330</v>
      </c>
      <c r="C702" s="117">
        <f>Certification!$C$4</f>
        <v>0</v>
      </c>
      <c r="D702" t="s">
        <v>280</v>
      </c>
      <c r="E702" s="26">
        <f>IFERROR(VLOOKUP(B702,'Budget to Actual'!$B$10:$G$59,4,0),0)</f>
        <v>0</v>
      </c>
      <c r="F702" t="str">
        <f>VLOOKUP(B702,'Budget to Actual'!$B$10:$G$59,2,0)</f>
        <v>Special Items</v>
      </c>
      <c r="G702" t="str">
        <f>'Budget to Actual'!$C$3</f>
        <v>Budgetary Comparison Schedule</v>
      </c>
    </row>
    <row r="703" spans="2:7" x14ac:dyDescent="0.25">
      <c r="B703" t="s">
        <v>331</v>
      </c>
      <c r="C703" s="117">
        <f>Certification!$C$4</f>
        <v>0</v>
      </c>
      <c r="D703" t="s">
        <v>280</v>
      </c>
      <c r="E703" s="26">
        <f>IFERROR(VLOOKUP(B703,'Budget to Actual'!$B$10:$G$59,4,0),0)</f>
        <v>-320220</v>
      </c>
      <c r="F703" t="str">
        <f>VLOOKUP(B703,'Budget to Actual'!$B$10:$G$59,2,0)</f>
        <v>INCREASE (DECREASE) IN NET POSITION</v>
      </c>
      <c r="G703" t="str">
        <f>'Budget to Actual'!$C$3</f>
        <v>Budgetary Comparison Schedule</v>
      </c>
    </row>
    <row r="704" spans="2:7" x14ac:dyDescent="0.25">
      <c r="B704" t="s">
        <v>333</v>
      </c>
      <c r="C704" s="117">
        <f>Certification!$C$4</f>
        <v>0</v>
      </c>
      <c r="D704" t="s">
        <v>280</v>
      </c>
      <c r="E704" s="26">
        <f>IFERROR(VLOOKUP(B704,'Budget to Actual'!$B$10:$G$59,4,0),0)</f>
        <v>6123391.5599999996</v>
      </c>
      <c r="F704" t="str">
        <f>VLOOKUP(B704,'Budget to Actual'!$B$10:$G$59,2,0)</f>
        <v>NET POSITION - BEGINNING BALANCE</v>
      </c>
      <c r="G704" t="str">
        <f>'Budget to Actual'!$C$3</f>
        <v>Budgetary Comparison Schedule</v>
      </c>
    </row>
    <row r="705" spans="2:7" x14ac:dyDescent="0.25">
      <c r="B705" t="s">
        <v>334</v>
      </c>
      <c r="C705" s="117">
        <f>Certification!$C$4</f>
        <v>0</v>
      </c>
      <c r="D705" t="s">
        <v>280</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335</v>
      </c>
      <c r="C706" s="117">
        <f>Certification!$C$4</f>
        <v>0</v>
      </c>
      <c r="D706" t="s">
        <v>280</v>
      </c>
      <c r="E706" s="26">
        <f>IFERROR(VLOOKUP(B706,'Budget to Actual'!$B$10:$G$59,4,0),0)</f>
        <v>0</v>
      </c>
      <c r="F706" t="str">
        <f>VLOOKUP(B706,'Budget to Actual'!$B$10:$G$59,2,0)</f>
        <v>PRIOR PERIOD ADJUSTMENT</v>
      </c>
      <c r="G706" t="str">
        <f>'Budget to Actual'!$C$3</f>
        <v>Budgetary Comparison Schedule</v>
      </c>
    </row>
    <row r="707" spans="2:7" x14ac:dyDescent="0.25">
      <c r="B707" t="s">
        <v>336</v>
      </c>
      <c r="C707" s="117">
        <f>Certification!$C$4</f>
        <v>0</v>
      </c>
      <c r="D707" t="s">
        <v>280</v>
      </c>
      <c r="E707" s="26">
        <f>IFERROR(VLOOKUP(B707,'Budget to Actual'!$B$10:$G$59,4,0),0)</f>
        <v>5803171.5599999996</v>
      </c>
      <c r="F707" t="str">
        <f>VLOOKUP(B707,'Budget to Actual'!$B$10:$G$59,2,0)</f>
        <v>NET POSITION - ENDING BALANCE</v>
      </c>
      <c r="G707" t="str">
        <f>'Budget to Actual'!$C$3</f>
        <v>Budgetary Comparison Schedule</v>
      </c>
    </row>
    <row r="708" spans="2:7" x14ac:dyDescent="0.25">
      <c r="B708" t="s">
        <v>285</v>
      </c>
      <c r="C708" s="117">
        <f>Certification!$C$4</f>
        <v>0</v>
      </c>
      <c r="D708" t="s">
        <v>1168</v>
      </c>
      <c r="E708" s="26">
        <f>IFERROR(VLOOKUP(B708,'Budget to Actual'!$B$10:$G$59,5,0),0)</f>
        <v>606169.17000000004</v>
      </c>
      <c r="F708" t="str">
        <f>VLOOKUP(B708,'Budget to Actual'!$B$10:$G$59,2,0)</f>
        <v>Local Sources</v>
      </c>
      <c r="G708" t="str">
        <f>'Budget to Actual'!$C$3</f>
        <v>Budgetary Comparison Schedule</v>
      </c>
    </row>
    <row r="709" spans="2:7" x14ac:dyDescent="0.25">
      <c r="B709" t="s">
        <v>289</v>
      </c>
      <c r="C709" s="117">
        <f>Certification!$C$4</f>
        <v>0</v>
      </c>
      <c r="D709" t="s">
        <v>1168</v>
      </c>
      <c r="E709" s="26">
        <f>IFERROR(VLOOKUP(B709,'Budget to Actual'!$B$10:$G$59,5,0),0)</f>
        <v>9102889.2699999996</v>
      </c>
      <c r="F709" t="str">
        <f>VLOOKUP(B709,'Budget to Actual'!$B$10:$G$59,2,0)</f>
        <v>State Sources</v>
      </c>
      <c r="G709" t="str">
        <f>'Budget to Actual'!$C$3</f>
        <v>Budgetary Comparison Schedule</v>
      </c>
    </row>
    <row r="710" spans="2:7" x14ac:dyDescent="0.25">
      <c r="B710" t="s">
        <v>290</v>
      </c>
      <c r="C710" s="117">
        <f>Certification!$C$4</f>
        <v>0</v>
      </c>
      <c r="D710" t="s">
        <v>1168</v>
      </c>
      <c r="E710" s="26">
        <f>IFERROR(VLOOKUP(B710,'Budget to Actual'!$B$10:$G$59,5,0),0)</f>
        <v>1106000.4099999999</v>
      </c>
      <c r="F710" t="str">
        <f>VLOOKUP(B710,'Budget to Actual'!$B$10:$G$59,2,0)</f>
        <v>Allotment</v>
      </c>
      <c r="G710" t="str">
        <f>'Budget to Actual'!$C$3</f>
        <v>Budgetary Comparison Schedule</v>
      </c>
    </row>
    <row r="711" spans="2:7" x14ac:dyDescent="0.25">
      <c r="B711" t="s">
        <v>292</v>
      </c>
      <c r="C711" s="117">
        <f>Certification!$C$4</f>
        <v>0</v>
      </c>
      <c r="D711" t="s">
        <v>1168</v>
      </c>
      <c r="E711" s="26">
        <f>IFERROR(VLOOKUP(B711,'Budget to Actual'!$B$10:$G$59,5,0),0)</f>
        <v>3177034.17</v>
      </c>
      <c r="F711" t="str">
        <f>VLOOKUP(B711,'Budget to Actual'!$B$10:$G$59,2,0)</f>
        <v>Federal Sources</v>
      </c>
      <c r="G711" t="str">
        <f>'Budget to Actual'!$C$3</f>
        <v>Budgetary Comparison Schedule</v>
      </c>
    </row>
    <row r="712" spans="2:7" x14ac:dyDescent="0.25">
      <c r="B712" t="s">
        <v>293</v>
      </c>
      <c r="C712" s="117">
        <f>Certification!$C$4</f>
        <v>0</v>
      </c>
      <c r="D712" t="s">
        <v>1168</v>
      </c>
      <c r="E712" s="26">
        <f>IFERROR(VLOOKUP(B712,'Budget to Actual'!$B$10:$G$59,5,0),0)</f>
        <v>3968647.83</v>
      </c>
      <c r="F712" t="str">
        <f>VLOOKUP(B712,'Budget to Actual'!$B$10:$G$59,2,0)</f>
        <v>Cooperative Programs</v>
      </c>
      <c r="G712" t="str">
        <f>'Budget to Actual'!$C$3</f>
        <v>Budgetary Comparison Schedule</v>
      </c>
    </row>
    <row r="713" spans="2:7" x14ac:dyDescent="0.25">
      <c r="B713" t="s">
        <v>294</v>
      </c>
      <c r="C713" s="117">
        <f>Certification!$C$4</f>
        <v>0</v>
      </c>
      <c r="D713" t="s">
        <v>1168</v>
      </c>
      <c r="E713" s="26">
        <f>IFERROR(VLOOKUP(B713,'Budget to Actual'!$B$10:$G$59,5,0),0)</f>
        <v>11301244.02</v>
      </c>
      <c r="F713" t="str">
        <f>VLOOKUP(B713,'Budget to Actual'!$B$10:$G$59,2,0)</f>
        <v>Other Programs</v>
      </c>
      <c r="G713" t="str">
        <f>'Budget to Actual'!$C$3</f>
        <v>Budgetary Comparison Schedule</v>
      </c>
    </row>
    <row r="714" spans="2:7" x14ac:dyDescent="0.25">
      <c r="B714" t="s">
        <v>295</v>
      </c>
      <c r="C714" s="117">
        <f>Certification!$C$4</f>
        <v>0</v>
      </c>
      <c r="D714" t="s">
        <v>1168</v>
      </c>
      <c r="E714" s="26">
        <f>IFERROR(VLOOKUP(B714,'Budget to Actual'!$B$10:$G$59,5,0),0)</f>
        <v>0</v>
      </c>
      <c r="F714" t="str">
        <f>VLOOKUP(B714,'Budget to Actual'!$B$10:$G$59,2,0)</f>
        <v>Member Assessments/Contributions</v>
      </c>
      <c r="G714" t="str">
        <f>'Budget to Actual'!$C$3</f>
        <v>Budgetary Comparison Schedule</v>
      </c>
    </row>
    <row r="715" spans="2:7" x14ac:dyDescent="0.25">
      <c r="B715" t="s">
        <v>296</v>
      </c>
      <c r="C715" s="117">
        <f>Certification!$C$4</f>
        <v>0</v>
      </c>
      <c r="D715" t="s">
        <v>1168</v>
      </c>
      <c r="E715" s="26">
        <f>IFERROR(VLOOKUP(B715,'Budget to Actual'!$B$10:$G$59,5,0),0)</f>
        <v>0</v>
      </c>
      <c r="F715" t="str">
        <f>VLOOKUP(B715,'Budget to Actual'!$B$10:$G$59,2,0)</f>
        <v>Supplemental Member Assessments</v>
      </c>
      <c r="G715" t="str">
        <f>'Budget to Actual'!$C$3</f>
        <v>Budgetary Comparison Schedule</v>
      </c>
    </row>
    <row r="716" spans="2:7" x14ac:dyDescent="0.25">
      <c r="B716" t="s">
        <v>297</v>
      </c>
      <c r="C716" s="117">
        <f>Certification!$C$4</f>
        <v>0</v>
      </c>
      <c r="D716" t="s">
        <v>1168</v>
      </c>
      <c r="E716" s="26">
        <f>IFERROR(VLOOKUP(B716,'Budget to Actual'!$B$10:$G$59,5,0),0)</f>
        <v>0</v>
      </c>
      <c r="F716" t="str">
        <f>VLOOKUP(B716,'Budget to Actual'!$B$10:$G$59,2,0)</f>
        <v>Other Operating Revenue</v>
      </c>
      <c r="G716" t="str">
        <f>'Budget to Actual'!$C$3</f>
        <v>Budgetary Comparison Schedule</v>
      </c>
    </row>
    <row r="717" spans="2:7" x14ac:dyDescent="0.25">
      <c r="B717" t="s">
        <v>298</v>
      </c>
      <c r="C717" s="117">
        <f>Certification!$C$4</f>
        <v>0</v>
      </c>
      <c r="D717" t="s">
        <v>1168</v>
      </c>
      <c r="E717" s="26">
        <f>IFERROR(VLOOKUP(B717,'Budget to Actual'!$B$10:$G$59,5,0),0)</f>
        <v>29261984.870000001</v>
      </c>
      <c r="F717" t="str">
        <f>VLOOKUP(B717,'Budget to Actual'!$B$10:$G$59,2,0)</f>
        <v>TOTAL OPERATING REVENUE</v>
      </c>
      <c r="G717" t="str">
        <f>'Budget to Actual'!$C$3</f>
        <v>Budgetary Comparison Schedule</v>
      </c>
    </row>
    <row r="718" spans="2:7" x14ac:dyDescent="0.25">
      <c r="B718" t="s">
        <v>301</v>
      </c>
      <c r="C718" s="117">
        <f>Certification!$C$4</f>
        <v>0</v>
      </c>
      <c r="D718" t="s">
        <v>1168</v>
      </c>
      <c r="E718" s="26">
        <f>IFERROR(VLOOKUP(B718,'Budget to Actual'!$B$10:$G$59,5,0),0)</f>
        <v>2695096.1800000006</v>
      </c>
      <c r="F718" t="str">
        <f>VLOOKUP(B718,'Budget to Actual'!$B$10:$G$59,2,0)</f>
        <v>General Operations and Administration</v>
      </c>
      <c r="G718" t="str">
        <f>'Budget to Actual'!$C$3</f>
        <v>Budgetary Comparison Schedule</v>
      </c>
    </row>
    <row r="719" spans="2:7" x14ac:dyDescent="0.25">
      <c r="B719" t="s">
        <v>302</v>
      </c>
      <c r="C719" s="117">
        <f>Certification!$C$4</f>
        <v>0</v>
      </c>
      <c r="D719" t="s">
        <v>1168</v>
      </c>
      <c r="E719" s="26">
        <f>IFERROR(VLOOKUP(B719,'Budget to Actual'!$B$10:$G$59,5,0),0)</f>
        <v>19269630.469999999</v>
      </c>
      <c r="F719" t="str">
        <f>VLOOKUP(B719,'Budget to Actual'!$B$10:$G$59,2,0)</f>
        <v>Instructional Support Programs</v>
      </c>
      <c r="G719" t="str">
        <f>'Budget to Actual'!$C$3</f>
        <v>Budgetary Comparison Schedule</v>
      </c>
    </row>
    <row r="720" spans="2:7" x14ac:dyDescent="0.25">
      <c r="B720" t="s">
        <v>303</v>
      </c>
      <c r="C720" s="117">
        <f>Certification!$C$4</f>
        <v>0</v>
      </c>
      <c r="D720" t="s">
        <v>1168</v>
      </c>
      <c r="E720" s="26">
        <f>IFERROR(VLOOKUP(B720,'Budget to Actual'!$B$10:$G$59,5,0),0)</f>
        <v>5655450.8499999996</v>
      </c>
      <c r="F720" t="str">
        <f>VLOOKUP(B720,'Budget to Actual'!$B$10:$G$59,2,0)</f>
        <v>Non Instructional Support Programs</v>
      </c>
      <c r="G720" t="str">
        <f>'Budget to Actual'!$C$3</f>
        <v>Budgetary Comparison Schedule</v>
      </c>
    </row>
    <row r="721" spans="2:7" x14ac:dyDescent="0.25">
      <c r="B721" t="s">
        <v>304</v>
      </c>
      <c r="C721" s="117">
        <f>Certification!$C$4</f>
        <v>0</v>
      </c>
      <c r="D721" t="s">
        <v>1168</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305</v>
      </c>
      <c r="C722" s="117">
        <f>Certification!$C$4</f>
        <v>0</v>
      </c>
      <c r="D722" t="s">
        <v>1168</v>
      </c>
      <c r="E722" s="26">
        <f>IFERROR(VLOOKUP(B722,'Budget to Actual'!$B$10:$G$59,5,0),0)</f>
        <v>0</v>
      </c>
      <c r="F722" t="str">
        <f>VLOOKUP(B722,'Budget to Actual'!$B$10:$G$59,2,0)</f>
        <v>Paid on Current Losses</v>
      </c>
      <c r="G722" t="str">
        <f>'Budget to Actual'!$C$3</f>
        <v>Budgetary Comparison Schedule</v>
      </c>
    </row>
    <row r="723" spans="2:7" x14ac:dyDescent="0.25">
      <c r="B723" t="s">
        <v>306</v>
      </c>
      <c r="C723" s="117">
        <f>Certification!$C$4</f>
        <v>0</v>
      </c>
      <c r="D723" t="s">
        <v>1168</v>
      </c>
      <c r="E723" s="26">
        <f>IFERROR(VLOOKUP(B723,'Budget to Actual'!$B$10:$G$59,5,0),0)</f>
        <v>0</v>
      </c>
      <c r="F723" t="str">
        <f>VLOOKUP(B723,'Budget to Actual'!$B$10:$G$59,2,0)</f>
        <v>Change in Loss Reserves</v>
      </c>
      <c r="G723" t="str">
        <f>'Budget to Actual'!$C$3</f>
        <v>Budgetary Comparison Schedule</v>
      </c>
    </row>
    <row r="724" spans="2:7" x14ac:dyDescent="0.25">
      <c r="B724" t="s">
        <v>307</v>
      </c>
      <c r="C724" s="117">
        <f>Certification!$C$4</f>
        <v>0</v>
      </c>
      <c r="D724" t="s">
        <v>1168</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308</v>
      </c>
      <c r="C725" s="117">
        <f>Certification!$C$4</f>
        <v>0</v>
      </c>
      <c r="D725" t="s">
        <v>1168</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309</v>
      </c>
      <c r="C726" s="117">
        <f>Certification!$C$4</f>
        <v>0</v>
      </c>
      <c r="D726" t="s">
        <v>1168</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310</v>
      </c>
      <c r="C727" s="117">
        <f>Certification!$C$4</f>
        <v>0</v>
      </c>
      <c r="D727" t="s">
        <v>1168</v>
      </c>
      <c r="E727" s="26">
        <f>IFERROR(VLOOKUP(B727,'Budget to Actual'!$B$10:$G$59,5,0),0)</f>
        <v>0</v>
      </c>
      <c r="F727" t="str">
        <f>VLOOKUP(B727,'Budget to Actual'!$B$10:$G$59,2,0)</f>
        <v>Excess/Reinsurance Premiums</v>
      </c>
      <c r="G727" t="str">
        <f>'Budget to Actual'!$C$3</f>
        <v>Budgetary Comparison Schedule</v>
      </c>
    </row>
    <row r="728" spans="2:7" x14ac:dyDescent="0.25">
      <c r="B728" t="s">
        <v>311</v>
      </c>
      <c r="C728" s="117">
        <f>Certification!$C$4</f>
        <v>0</v>
      </c>
      <c r="D728" t="s">
        <v>1168</v>
      </c>
      <c r="E728" s="26">
        <f>IFERROR(VLOOKUP(B728,'Budget to Actual'!$B$10:$G$59,5,0),0)</f>
        <v>0</v>
      </c>
      <c r="F728" t="str">
        <f>VLOOKUP(B728,'Budget to Actual'!$B$10:$G$59,2,0)</f>
        <v>Professional Fees</v>
      </c>
      <c r="G728" t="str">
        <f>'Budget to Actual'!$C$3</f>
        <v>Budgetary Comparison Schedule</v>
      </c>
    </row>
    <row r="729" spans="2:7" x14ac:dyDescent="0.25">
      <c r="B729" t="s">
        <v>312</v>
      </c>
      <c r="C729" s="117">
        <f>Certification!$C$4</f>
        <v>0</v>
      </c>
      <c r="D729" t="s">
        <v>1168</v>
      </c>
      <c r="E729" s="26">
        <f>IFERROR(VLOOKUP(B729,'Budget to Actual'!$B$10:$G$59,5,0),0)</f>
        <v>0</v>
      </c>
      <c r="F729" t="str">
        <f>VLOOKUP(B729,'Budget to Actual'!$B$10:$G$59,2,0)</f>
        <v>Labor &amp; Industries Assessments</v>
      </c>
      <c r="G729" t="str">
        <f>'Budget to Actual'!$C$3</f>
        <v>Budgetary Comparison Schedule</v>
      </c>
    </row>
    <row r="730" spans="2:7" x14ac:dyDescent="0.25">
      <c r="B730" t="s">
        <v>313</v>
      </c>
      <c r="C730" s="117">
        <f>Certification!$C$4</f>
        <v>0</v>
      </c>
      <c r="D730" t="s">
        <v>1168</v>
      </c>
      <c r="E730" s="26">
        <f>IFERROR(VLOOKUP(B730,'Budget to Actual'!$B$10:$G$59,5,0),0)</f>
        <v>175389.32</v>
      </c>
      <c r="F730" t="str">
        <f>VLOOKUP(B730,'Budget to Actual'!$B$10:$G$59,2,0)</f>
        <v>Depreciation/Depletion</v>
      </c>
      <c r="G730" t="str">
        <f>'Budget to Actual'!$C$3</f>
        <v>Budgetary Comparison Schedule</v>
      </c>
    </row>
    <row r="731" spans="2:7" x14ac:dyDescent="0.25">
      <c r="B731" t="s">
        <v>314</v>
      </c>
      <c r="C731" s="117">
        <f>Certification!$C$4</f>
        <v>0</v>
      </c>
      <c r="D731" t="s">
        <v>1168</v>
      </c>
      <c r="E731" s="26">
        <f>IFERROR(VLOOKUP(B731,'Budget to Actual'!$B$10:$G$59,5,0),0)</f>
        <v>0</v>
      </c>
      <c r="F731" t="str">
        <f>VLOOKUP(B731,'Budget to Actual'!$B$10:$G$59,2,0)</f>
        <v>Other Operating Expenses</v>
      </c>
      <c r="G731" t="str">
        <f>'Budget to Actual'!$C$3</f>
        <v>Budgetary Comparison Schedule</v>
      </c>
    </row>
    <row r="732" spans="2:7" x14ac:dyDescent="0.25">
      <c r="B732" t="s">
        <v>315</v>
      </c>
      <c r="C732" s="117">
        <f>Certification!$C$4</f>
        <v>0</v>
      </c>
      <c r="D732" t="s">
        <v>1168</v>
      </c>
      <c r="E732" s="26">
        <f>IFERROR(VLOOKUP(B732,'Budget to Actual'!$B$10:$G$59,5,0),0)</f>
        <v>27795566.82</v>
      </c>
      <c r="F732" t="str">
        <f>VLOOKUP(B732,'Budget to Actual'!$B$10:$G$59,2,0)</f>
        <v>TOTAL OPERATING EXPENSES</v>
      </c>
      <c r="G732" t="str">
        <f>'Budget to Actual'!$C$3</f>
        <v>Budgetary Comparison Schedule</v>
      </c>
    </row>
    <row r="733" spans="2:7" x14ac:dyDescent="0.25">
      <c r="B733" t="s">
        <v>317</v>
      </c>
      <c r="C733" s="117">
        <f>Certification!$C$4</f>
        <v>0</v>
      </c>
      <c r="D733" t="s">
        <v>1168</v>
      </c>
      <c r="E733" s="26">
        <f>IFERROR(VLOOKUP(B733,'Budget to Actual'!$B$10:$G$59,5,0),0)</f>
        <v>1466418.0500000007</v>
      </c>
      <c r="F733" t="str">
        <f>VLOOKUP(B733,'Budget to Actual'!$B$10:$G$59,2,0)</f>
        <v>OPERATING INCOME (LOSS)</v>
      </c>
      <c r="G733" t="str">
        <f>'Budget to Actual'!$C$3</f>
        <v>Budgetary Comparison Schedule</v>
      </c>
    </row>
    <row r="734" spans="2:7" x14ac:dyDescent="0.25">
      <c r="B734" t="s">
        <v>318</v>
      </c>
      <c r="C734" s="117">
        <f>Certification!$C$4</f>
        <v>0</v>
      </c>
      <c r="D734" t="s">
        <v>1168</v>
      </c>
      <c r="E734" s="26">
        <f>IFERROR(VLOOKUP(B734,'Budget to Actual'!$B$10:$G$59,5,0),0)</f>
        <v>349487.06</v>
      </c>
      <c r="F734" t="str">
        <f>VLOOKUP(B734,'Budget to Actual'!$B$10:$G$59,2,0)</f>
        <v>Interest and Investment Income</v>
      </c>
      <c r="G734" t="str">
        <f>'Budget to Actual'!$C$3</f>
        <v>Budgetary Comparison Schedule</v>
      </c>
    </row>
    <row r="735" spans="2:7" x14ac:dyDescent="0.25">
      <c r="B735" t="s">
        <v>319</v>
      </c>
      <c r="C735" s="117">
        <f>Certification!$C$4</f>
        <v>0</v>
      </c>
      <c r="D735" t="s">
        <v>1168</v>
      </c>
      <c r="E735" s="26">
        <f>IFERROR(VLOOKUP(B735,'Budget to Actual'!$B$10:$G$59,5,0),0)</f>
        <v>-70596.53</v>
      </c>
      <c r="F735" t="str">
        <f>VLOOKUP(B735,'Budget to Actual'!$B$10:$G$59,2,0)</f>
        <v>Interest Expense and Related Charges</v>
      </c>
      <c r="G735" t="str">
        <f>'Budget to Actual'!$C$3</f>
        <v>Budgetary Comparison Schedule</v>
      </c>
    </row>
    <row r="736" spans="2:7" x14ac:dyDescent="0.25">
      <c r="B736" t="s">
        <v>320</v>
      </c>
      <c r="C736" s="117">
        <f>Certification!$C$4</f>
        <v>0</v>
      </c>
      <c r="D736" t="s">
        <v>1168</v>
      </c>
      <c r="E736" s="26">
        <f>IFERROR(VLOOKUP(B736,'Budget to Actual'!$B$10:$G$59,5,0),0)</f>
        <v>12481.06</v>
      </c>
      <c r="F736" t="str">
        <f>VLOOKUP(B736,'Budget to Actual'!$B$10:$G$59,2,0)</f>
        <v>Lease Income</v>
      </c>
      <c r="G736" t="str">
        <f>'Budget to Actual'!$C$3</f>
        <v>Budgetary Comparison Schedule</v>
      </c>
    </row>
    <row r="737" spans="2:7" x14ac:dyDescent="0.25">
      <c r="B737" t="s">
        <v>321</v>
      </c>
      <c r="C737" s="117">
        <f>Certification!$C$4</f>
        <v>0</v>
      </c>
      <c r="D737" t="s">
        <v>1168</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322</v>
      </c>
      <c r="C738" s="117">
        <f>Certification!$C$4</f>
        <v>0</v>
      </c>
      <c r="D738" t="s">
        <v>1168</v>
      </c>
      <c r="E738" s="26">
        <f>IFERROR(VLOOKUP(B738,'Budget to Actual'!$B$10:$G$59,5,0),0)</f>
        <v>76430</v>
      </c>
      <c r="F738" t="str">
        <f>VLOOKUP(B738,'Budget to Actual'!$B$10:$G$59,2,0)</f>
        <v>Change in Joint Venture</v>
      </c>
      <c r="G738" t="str">
        <f>'Budget to Actual'!$C$3</f>
        <v>Budgetary Comparison Schedule</v>
      </c>
    </row>
    <row r="739" spans="2:7" x14ac:dyDescent="0.25">
      <c r="B739" t="s">
        <v>323</v>
      </c>
      <c r="C739" s="117">
        <f>Certification!$C$4</f>
        <v>0</v>
      </c>
      <c r="D739" t="s">
        <v>1168</v>
      </c>
      <c r="E739" s="26">
        <f>IFERROR(VLOOKUP(B739,'Budget to Actual'!$B$10:$G$59,5,0),0)</f>
        <v>0</v>
      </c>
      <c r="F739" t="str">
        <f>VLOOKUP(B739,'Budget to Actual'!$B$10:$G$59,2,0)</f>
        <v>Change in Compensated Absences</v>
      </c>
      <c r="G739" t="str">
        <f>'Budget to Actual'!$C$3</f>
        <v>Budgetary Comparison Schedule</v>
      </c>
    </row>
    <row r="740" spans="2:7" x14ac:dyDescent="0.25">
      <c r="B740" t="s">
        <v>324</v>
      </c>
      <c r="C740" s="117">
        <f>Certification!$C$4</f>
        <v>0</v>
      </c>
      <c r="D740" t="s">
        <v>1168</v>
      </c>
      <c r="E740" s="26">
        <f>IFERROR(VLOOKUP(B740,'Budget to Actual'!$B$10:$G$59,5,0),0)</f>
        <v>75412.14</v>
      </c>
      <c r="F740" t="str">
        <f>VLOOKUP(B740,'Budget to Actual'!$B$10:$G$59,2,0)</f>
        <v>Other Nonoperating Revenues</v>
      </c>
      <c r="G740" t="str">
        <f>'Budget to Actual'!$C$3</f>
        <v>Budgetary Comparison Schedule</v>
      </c>
    </row>
    <row r="741" spans="2:7" x14ac:dyDescent="0.25">
      <c r="B741" t="s">
        <v>325</v>
      </c>
      <c r="C741" s="117">
        <f>Certification!$C$4</f>
        <v>0</v>
      </c>
      <c r="D741" t="s">
        <v>1168</v>
      </c>
      <c r="E741" s="26">
        <f>IFERROR(VLOOKUP(B741,'Budget to Actual'!$B$10:$G$59,5,0),0)</f>
        <v>258826.5</v>
      </c>
      <c r="F741" t="str">
        <f>VLOOKUP(B741,'Budget to Actual'!$B$10:$G$59,2,0)</f>
        <v>Other Nonoperating Expenses</v>
      </c>
      <c r="G741" t="str">
        <f>'Budget to Actual'!$C$3</f>
        <v>Budgetary Comparison Schedule</v>
      </c>
    </row>
    <row r="742" spans="2:7" x14ac:dyDescent="0.25">
      <c r="B742" t="s">
        <v>326</v>
      </c>
      <c r="C742" s="117">
        <f>Certification!$C$4</f>
        <v>0</v>
      </c>
      <c r="D742" t="s">
        <v>1168</v>
      </c>
      <c r="E742" s="26">
        <f>IFERROR(VLOOKUP(B742,'Budget to Actual'!$B$10:$G$59,5,0),0)</f>
        <v>702040.23</v>
      </c>
      <c r="F742" t="str">
        <f>VLOOKUP(B742,'Budget to Actual'!$B$10:$G$59,2,0)</f>
        <v>TOTAL NONOPERATING REVENUES (EXPENSES)</v>
      </c>
      <c r="G742" t="str">
        <f>'Budget to Actual'!$C$3</f>
        <v>Budgetary Comparison Schedule</v>
      </c>
    </row>
    <row r="743" spans="2:7" x14ac:dyDescent="0.25">
      <c r="B743" t="s">
        <v>328</v>
      </c>
      <c r="C743" s="117">
        <f>Certification!$C$4</f>
        <v>0</v>
      </c>
      <c r="D743" t="s">
        <v>1168</v>
      </c>
      <c r="E743" s="26">
        <f>IFERROR(VLOOKUP(B743,'Budget to Actual'!$B$10:$G$59,5,0),0)</f>
        <v>2168458.2800000007</v>
      </c>
      <c r="F743" t="str">
        <f>VLOOKUP(B743,'Budget to Actual'!$B$10:$G$59,2,0)</f>
        <v>INCOME (LOSS) BEFORE OTHER ITEMS</v>
      </c>
      <c r="G743" t="str">
        <f>'Budget to Actual'!$C$3</f>
        <v>Budgetary Comparison Schedule</v>
      </c>
    </row>
    <row r="744" spans="2:7" x14ac:dyDescent="0.25">
      <c r="B744" t="s">
        <v>329</v>
      </c>
      <c r="C744" s="117">
        <f>Certification!$C$4</f>
        <v>0</v>
      </c>
      <c r="D744" t="s">
        <v>1168</v>
      </c>
      <c r="E744" s="26">
        <f>IFERROR(VLOOKUP(B744,'Budget to Actual'!$B$10:$G$59,5,0),0)</f>
        <v>0</v>
      </c>
      <c r="F744" t="str">
        <f>VLOOKUP(B744,'Budget to Actual'!$B$10:$G$59,2,0)</f>
        <v>Extraordinary Items</v>
      </c>
      <c r="G744" t="str">
        <f>'Budget to Actual'!$C$3</f>
        <v>Budgetary Comparison Schedule</v>
      </c>
    </row>
    <row r="745" spans="2:7" x14ac:dyDescent="0.25">
      <c r="B745" t="s">
        <v>330</v>
      </c>
      <c r="C745" s="117">
        <f>Certification!$C$4</f>
        <v>0</v>
      </c>
      <c r="D745" t="s">
        <v>1168</v>
      </c>
      <c r="E745" s="26">
        <f>IFERROR(VLOOKUP(B745,'Budget to Actual'!$B$10:$G$59,5,0),0)</f>
        <v>0</v>
      </c>
      <c r="F745" t="str">
        <f>VLOOKUP(B745,'Budget to Actual'!$B$10:$G$59,2,0)</f>
        <v>Special Items</v>
      </c>
      <c r="G745" t="str">
        <f>'Budget to Actual'!$C$3</f>
        <v>Budgetary Comparison Schedule</v>
      </c>
    </row>
    <row r="746" spans="2:7" x14ac:dyDescent="0.25">
      <c r="B746" t="s">
        <v>331</v>
      </c>
      <c r="C746" s="117">
        <f>Certification!$C$4</f>
        <v>0</v>
      </c>
      <c r="D746" t="s">
        <v>1168</v>
      </c>
      <c r="E746" s="26">
        <f>IFERROR(VLOOKUP(B746,'Budget to Actual'!$B$10:$G$59,5,0),0)</f>
        <v>2168458.2800000007</v>
      </c>
      <c r="F746" t="str">
        <f>VLOOKUP(B746,'Budget to Actual'!$B$10:$G$59,2,0)</f>
        <v>INCREASE (DECREASE) IN NET POSITION</v>
      </c>
      <c r="G746" t="str">
        <f>'Budget to Actual'!$C$3</f>
        <v>Budgetary Comparison Schedule</v>
      </c>
    </row>
    <row r="747" spans="2:7" x14ac:dyDescent="0.25">
      <c r="B747" t="s">
        <v>333</v>
      </c>
      <c r="C747" s="117">
        <f>Certification!$C$4</f>
        <v>0</v>
      </c>
      <c r="D747" t="s">
        <v>1168</v>
      </c>
      <c r="E747" s="26">
        <f>IFERROR(VLOOKUP(B747,'Budget to Actual'!$B$10:$G$59,5,0),0)</f>
        <v>6123391.5599999996</v>
      </c>
      <c r="F747" t="str">
        <f>VLOOKUP(B747,'Budget to Actual'!$B$10:$G$59,2,0)</f>
        <v>NET POSITION - BEGINNING BALANCE</v>
      </c>
      <c r="G747" t="str">
        <f>'Budget to Actual'!$C$3</f>
        <v>Budgetary Comparison Schedule</v>
      </c>
    </row>
    <row r="748" spans="2:7" x14ac:dyDescent="0.25">
      <c r="B748" t="s">
        <v>334</v>
      </c>
      <c r="C748" s="117">
        <f>Certification!$C$4</f>
        <v>0</v>
      </c>
      <c r="D748" t="s">
        <v>1168</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335</v>
      </c>
      <c r="C749" s="117">
        <f>Certification!$C$4</f>
        <v>0</v>
      </c>
      <c r="D749" t="s">
        <v>1168</v>
      </c>
      <c r="E749" s="26">
        <f>IFERROR(VLOOKUP(B749,'Budget to Actual'!$B$10:$G$59,5,0),0)</f>
        <v>0</v>
      </c>
      <c r="F749" t="str">
        <f>VLOOKUP(B749,'Budget to Actual'!$B$10:$G$59,2,0)</f>
        <v>PRIOR PERIOD ADJUSTMENT</v>
      </c>
      <c r="G749" t="str">
        <f>'Budget to Actual'!$C$3</f>
        <v>Budgetary Comparison Schedule</v>
      </c>
    </row>
    <row r="750" spans="2:7" x14ac:dyDescent="0.25">
      <c r="B750" t="s">
        <v>336</v>
      </c>
      <c r="C750" s="117">
        <f>Certification!$C$4</f>
        <v>0</v>
      </c>
      <c r="D750" t="s">
        <v>1168</v>
      </c>
      <c r="E750" s="26">
        <f>IFERROR(VLOOKUP(B750,'Budget to Actual'!$B$10:$G$59,5,0),0)</f>
        <v>8291849.8399999999</v>
      </c>
      <c r="F750" t="str">
        <f>VLOOKUP(B750,'Budget to Actual'!$B$10:$G$59,2,0)</f>
        <v>NET POSITION - ENDING BALANCE</v>
      </c>
      <c r="G750" t="str">
        <f>'Budget to Actual'!$C$3</f>
        <v>Budgetary Comparison Schedule</v>
      </c>
    </row>
    <row r="751" spans="2:7" x14ac:dyDescent="0.25">
      <c r="B751" t="s">
        <v>405</v>
      </c>
      <c r="C751" s="117">
        <f>Certification!$C$4</f>
        <v>0</v>
      </c>
      <c r="D751" t="s">
        <v>1177</v>
      </c>
      <c r="E751" s="26">
        <f>IFERROR(VLOOKUP(B751,'Stmt of Cash Flow'!$B$9:$H$84,3,0),0)</f>
        <v>15364016.630000001</v>
      </c>
      <c r="F751" t="str">
        <f>VLOOKUP(B751,'Stmt of Cash Flow'!$B$9:$H$84,2,0)</f>
        <v>Cash Received from Customers</v>
      </c>
      <c r="G751" s="159" t="str">
        <f>'Stmt of Cash Flow'!$C$3</f>
        <v>Statement of Cash Flows</v>
      </c>
    </row>
    <row r="752" spans="2:7" x14ac:dyDescent="0.25">
      <c r="B752" t="s">
        <v>407</v>
      </c>
      <c r="C752" s="117">
        <f>Certification!$C$4</f>
        <v>0</v>
      </c>
      <c r="D752" t="s">
        <v>1177</v>
      </c>
      <c r="E752" s="26">
        <f>IFERROR(VLOOKUP(B752,'Stmt of Cash Flow'!$B$9:$H$84,3,0),0)</f>
        <v>13491162.039999999</v>
      </c>
      <c r="F752" t="str">
        <f>VLOOKUP(B752,'Stmt of Cash Flow'!$B$9:$H$84,2,0)</f>
        <v>Cash Received from State and Federal Sources</v>
      </c>
      <c r="G752" s="159" t="str">
        <f>'Stmt of Cash Flow'!$C$3</f>
        <v>Statement of Cash Flows</v>
      </c>
    </row>
    <row r="753" spans="2:7" x14ac:dyDescent="0.25">
      <c r="B753" t="s">
        <v>408</v>
      </c>
      <c r="C753" s="117">
        <f>Certification!$C$4</f>
        <v>0</v>
      </c>
      <c r="D753" t="s">
        <v>1177</v>
      </c>
      <c r="E753" s="26">
        <f>IFERROR(VLOOKUP(B753,'Stmt of Cash Flow'!$B$9:$H$84,3,0),0)</f>
        <v>0</v>
      </c>
      <c r="F753" t="str">
        <f>VLOOKUP(B753,'Stmt of Cash Flow'!$B$9:$H$84,2,0)</f>
        <v>Cash Received from Members</v>
      </c>
      <c r="G753" s="159" t="str">
        <f>'Stmt of Cash Flow'!$C$3</f>
        <v>Statement of Cash Flows</v>
      </c>
    </row>
    <row r="754" spans="2:7" x14ac:dyDescent="0.25">
      <c r="B754" t="s">
        <v>409</v>
      </c>
      <c r="C754" s="117">
        <f>Certification!$C$4</f>
        <v>0</v>
      </c>
      <c r="D754" t="s">
        <v>1177</v>
      </c>
      <c r="E754" s="26">
        <f>IFERROR(VLOOKUP(B754,'Stmt of Cash Flow'!$B$9:$H$84,3,0),0)</f>
        <v>-6661416.3700000001</v>
      </c>
      <c r="F754" t="str">
        <f>VLOOKUP(B754,'Stmt of Cash Flow'!$B$9:$H$84,2,0)</f>
        <v>Payments to Suppliers for Goods and Services</v>
      </c>
      <c r="G754" s="159" t="str">
        <f>'Stmt of Cash Flow'!$C$3</f>
        <v>Statement of Cash Flows</v>
      </c>
    </row>
    <row r="755" spans="2:7" x14ac:dyDescent="0.25">
      <c r="B755" t="s">
        <v>410</v>
      </c>
      <c r="C755" s="117">
        <f>Certification!$C$4</f>
        <v>0</v>
      </c>
      <c r="D755" t="s">
        <v>1177</v>
      </c>
      <c r="E755" s="26">
        <f>IFERROR(VLOOKUP(B755,'Stmt of Cash Flow'!$B$9:$H$84,3,0),0)</f>
        <v>-11072091.060000001</v>
      </c>
      <c r="F755" t="str">
        <f>VLOOKUP(B755,'Stmt of Cash Flow'!$B$9:$H$84,2,0)</f>
        <v>Payments to Employees for Services</v>
      </c>
      <c r="G755" s="159" t="str">
        <f>'Stmt of Cash Flow'!$C$3</f>
        <v>Statement of Cash Flows</v>
      </c>
    </row>
    <row r="756" spans="2:7" x14ac:dyDescent="0.25">
      <c r="B756" t="s">
        <v>411</v>
      </c>
      <c r="C756" s="117">
        <f>Certification!$C$4</f>
        <v>0</v>
      </c>
      <c r="D756" t="s">
        <v>1177</v>
      </c>
      <c r="E756" s="26">
        <f>IFERROR(VLOOKUP(B756,'Stmt of Cash Flow'!$B$9:$H$84,3,0),0)</f>
        <v>0</v>
      </c>
      <c r="F756" t="str">
        <f>VLOOKUP(B756,'Stmt of Cash Flow'!$B$9:$H$84,2,0)</f>
        <v>Cash Paid for Compensated Absences</v>
      </c>
      <c r="G756" s="159" t="str">
        <f>'Stmt of Cash Flow'!$C$3</f>
        <v>Statement of Cash Flows</v>
      </c>
    </row>
    <row r="757" spans="2:7" x14ac:dyDescent="0.25">
      <c r="B757" t="s">
        <v>412</v>
      </c>
      <c r="C757" s="117">
        <f>Certification!$C$4</f>
        <v>0</v>
      </c>
      <c r="D757" t="s">
        <v>1177</v>
      </c>
      <c r="E757" s="26">
        <f>IFERROR(VLOOKUP(B757,'Stmt of Cash Flow'!$B$9:$H$84,3,0),0)</f>
        <v>-10306462.35</v>
      </c>
      <c r="F757" t="str">
        <f>VLOOKUP(B757,'Stmt of Cash Flow'!$B$9:$H$84,2,0)</f>
        <v>Cash Paid for Benefits/Claims</v>
      </c>
      <c r="G757" s="159" t="str">
        <f>'Stmt of Cash Flow'!$C$3</f>
        <v>Statement of Cash Flows</v>
      </c>
    </row>
    <row r="758" spans="2:7" x14ac:dyDescent="0.25">
      <c r="B758" t="s">
        <v>413</v>
      </c>
      <c r="C758" s="117">
        <f>Certification!$C$4</f>
        <v>0</v>
      </c>
      <c r="D758" t="s">
        <v>1177</v>
      </c>
      <c r="E758" s="26">
        <f>IFERROR(VLOOKUP(B758,'Stmt of Cash Flow'!$B$9:$H$84,3,0),0)</f>
        <v>0</v>
      </c>
      <c r="F758" t="str">
        <f>VLOOKUP(B758,'Stmt of Cash Flow'!$B$9:$H$84,2,0)</f>
        <v>Internal Activity - Reimbursements from Other Funds</v>
      </c>
      <c r="G758" s="159" t="str">
        <f>'Stmt of Cash Flow'!$C$3</f>
        <v>Statement of Cash Flows</v>
      </c>
    </row>
    <row r="759" spans="2:7" x14ac:dyDescent="0.25">
      <c r="B759" t="s">
        <v>414</v>
      </c>
      <c r="C759" s="117">
        <f>Certification!$C$4</f>
        <v>0</v>
      </c>
      <c r="D759" t="s">
        <v>1177</v>
      </c>
      <c r="E759" s="26">
        <f>IFERROR(VLOOKUP(B759,'Stmt of Cash Flow'!$B$9:$H$84,3,0),0)</f>
        <v>0</v>
      </c>
      <c r="F759" t="str">
        <f>VLOOKUP(B759,'Stmt of Cash Flow'!$B$9:$H$84,2,0)</f>
        <v>Internal Activity - Payments made to Other Funds</v>
      </c>
      <c r="G759" s="159" t="str">
        <f>'Stmt of Cash Flow'!$C$3</f>
        <v>Statement of Cash Flows</v>
      </c>
    </row>
    <row r="760" spans="2:7" x14ac:dyDescent="0.25">
      <c r="B760" t="s">
        <v>415</v>
      </c>
      <c r="C760" s="117">
        <f>Certification!$C$4</f>
        <v>0</v>
      </c>
      <c r="D760" t="s">
        <v>1177</v>
      </c>
      <c r="E760" s="26">
        <f>IFERROR(VLOOKUP(B760,'Stmt of Cash Flow'!$B$9:$H$84,3,0),0)</f>
        <v>0</v>
      </c>
      <c r="F760" t="str">
        <f>VLOOKUP(B760,'Stmt of Cash Flow'!$B$9:$H$84,2,0)</f>
        <v>Cash Paid for Reinsurance</v>
      </c>
      <c r="G760" s="159" t="str">
        <f>'Stmt of Cash Flow'!$C$3</f>
        <v>Statement of Cash Flows</v>
      </c>
    </row>
    <row r="761" spans="2:7" x14ac:dyDescent="0.25">
      <c r="B761" t="s">
        <v>416</v>
      </c>
      <c r="C761" s="117">
        <f>Certification!$C$4</f>
        <v>0</v>
      </c>
      <c r="D761" t="s">
        <v>1177</v>
      </c>
      <c r="E761" s="26">
        <f>IFERROR(VLOOKUP(B761,'Stmt of Cash Flow'!$B$9:$H$84,3,0),0)</f>
        <v>0</v>
      </c>
      <c r="F761" t="str">
        <f>VLOOKUP(B761,'Stmt of Cash Flow'!$B$9:$H$84,2,0)</f>
        <v>Cash Received for Labor and Industries Assessments</v>
      </c>
      <c r="G761" s="159" t="str">
        <f>'Stmt of Cash Flow'!$C$3</f>
        <v>Statement of Cash Flows</v>
      </c>
    </row>
    <row r="762" spans="2:7" x14ac:dyDescent="0.25">
      <c r="B762" t="s">
        <v>417</v>
      </c>
      <c r="C762" s="117">
        <f>Certification!$C$4</f>
        <v>0</v>
      </c>
      <c r="D762" t="s">
        <v>1177</v>
      </c>
      <c r="E762" s="26">
        <f>IFERROR(VLOOKUP(B762,'Stmt of Cash Flow'!$B$9:$H$84,3,0),0)</f>
        <v>0</v>
      </c>
      <c r="F762" t="str">
        <f>VLOOKUP(B762,'Stmt of Cash Flow'!$B$9:$H$84,2,0)</f>
        <v>Cash Paid for Labor and Industries Assessments</v>
      </c>
      <c r="G762" s="159" t="str">
        <f>'Stmt of Cash Flow'!$C$3</f>
        <v>Statement of Cash Flows</v>
      </c>
    </row>
    <row r="763" spans="2:7" x14ac:dyDescent="0.25">
      <c r="B763" t="s">
        <v>418</v>
      </c>
      <c r="C763" s="117">
        <f>Certification!$C$4</f>
        <v>0</v>
      </c>
      <c r="D763" t="s">
        <v>1177</v>
      </c>
      <c r="E763" s="26">
        <f>IFERROR(VLOOKUP(B763,'Stmt of Cash Flow'!$B$9:$H$84,3,0),0)</f>
        <v>0</v>
      </c>
      <c r="F763" t="str">
        <f>VLOOKUP(B763,'Stmt of Cash Flow'!$B$9:$H$84,2,0)</f>
        <v>Cash Paid for Other Operating Expense</v>
      </c>
      <c r="G763" s="159" t="str">
        <f>'Stmt of Cash Flow'!$C$3</f>
        <v>Statement of Cash Flows</v>
      </c>
    </row>
    <row r="764" spans="2:7" x14ac:dyDescent="0.25">
      <c r="B764" t="s">
        <v>419</v>
      </c>
      <c r="C764" s="117">
        <f>Certification!$C$4</f>
        <v>0</v>
      </c>
      <c r="D764" t="s">
        <v>1177</v>
      </c>
      <c r="E764" s="26">
        <f>IFERROR(VLOOKUP(B764,'Stmt of Cash Flow'!$B$9:$H$84,3,0),0)</f>
        <v>0</v>
      </c>
      <c r="F764" t="str">
        <f>VLOOKUP(B764,'Stmt of Cash Flow'!$B$9:$H$84,2,0)</f>
        <v>Other Receipts (Payments)</v>
      </c>
      <c r="G764" s="159" t="str">
        <f>'Stmt of Cash Flow'!$C$3</f>
        <v>Statement of Cash Flows</v>
      </c>
    </row>
    <row r="765" spans="2:7" x14ac:dyDescent="0.25">
      <c r="B765" t="s">
        <v>420</v>
      </c>
      <c r="C765" s="117">
        <f>Certification!$C$4</f>
        <v>0</v>
      </c>
      <c r="D765" t="s">
        <v>1177</v>
      </c>
      <c r="E765" s="26">
        <f>IFERROR(VLOOKUP(B765,'Stmt of Cash Flow'!$B$9:$H$84,3,0),0)</f>
        <v>815208.8900000006</v>
      </c>
      <c r="F765" t="str">
        <f>VLOOKUP(B765,'Stmt of Cash Flow'!$B$9:$H$84,2,0)</f>
        <v>NET CASH PROVIDED (USED) BY OPERATING ACTIVITIES</v>
      </c>
      <c r="G765" s="159" t="str">
        <f>'Stmt of Cash Flow'!$C$3</f>
        <v>Statement of Cash Flows</v>
      </c>
    </row>
    <row r="766" spans="2:7" x14ac:dyDescent="0.25">
      <c r="B766" t="s">
        <v>423</v>
      </c>
      <c r="C766" s="117">
        <f>Certification!$C$4</f>
        <v>0</v>
      </c>
      <c r="D766" t="s">
        <v>1177</v>
      </c>
      <c r="E766" s="26">
        <f>IFERROR(VLOOKUP(B766,'Stmt of Cash Flow'!$B$9:$H$84,3,0),0)</f>
        <v>0</v>
      </c>
      <c r="F766" t="str">
        <f>VLOOKUP(B766,'Stmt of Cash Flow'!$B$9:$H$84,2,0)</f>
        <v>Operating Grants Received</v>
      </c>
      <c r="G766" s="159" t="str">
        <f>'Stmt of Cash Flow'!$C$3</f>
        <v>Statement of Cash Flows</v>
      </c>
    </row>
    <row r="767" spans="2:7" x14ac:dyDescent="0.25">
      <c r="B767" t="s">
        <v>424</v>
      </c>
      <c r="C767" s="117">
        <f>Certification!$C$4</f>
        <v>0</v>
      </c>
      <c r="D767" t="s">
        <v>1177</v>
      </c>
      <c r="E767" s="26">
        <f>IFERROR(VLOOKUP(B767,'Stmt of Cash Flow'!$B$9:$H$84,3,0),0)</f>
        <v>0</v>
      </c>
      <c r="F767" t="str">
        <f>VLOOKUP(B767,'Stmt of Cash Flow'!$B$9:$H$84,2,0)</f>
        <v>Transfer to (from) Other Funds</v>
      </c>
      <c r="G767" s="159" t="str">
        <f>'Stmt of Cash Flow'!$C$3</f>
        <v>Statement of Cash Flows</v>
      </c>
    </row>
    <row r="768" spans="2:7" x14ac:dyDescent="0.25">
      <c r="B768" t="s">
        <v>425</v>
      </c>
      <c r="C768" s="117">
        <f>Certification!$C$4</f>
        <v>0</v>
      </c>
      <c r="D768" t="s">
        <v>1177</v>
      </c>
      <c r="E768" s="26">
        <f>IFERROR(VLOOKUP(B768,'Stmt of Cash Flow'!$B$9:$H$84,3,0),0)</f>
        <v>0</v>
      </c>
      <c r="F768" t="str">
        <f>VLOOKUP(B768,'Stmt of Cash Flow'!$B$9:$H$84,2,0)</f>
        <v>Proceeds from Issuance of Notes</v>
      </c>
      <c r="G768" s="159" t="str">
        <f>'Stmt of Cash Flow'!$C$3</f>
        <v>Statement of Cash Flows</v>
      </c>
    </row>
    <row r="769" spans="2:7" x14ac:dyDescent="0.25">
      <c r="B769" t="s">
        <v>426</v>
      </c>
      <c r="C769" s="117">
        <f>Certification!$C$4</f>
        <v>0</v>
      </c>
      <c r="D769" t="s">
        <v>1177</v>
      </c>
      <c r="E769" s="26">
        <f>IFERROR(VLOOKUP(B769,'Stmt of Cash Flow'!$B$9:$H$84,3,0),0)</f>
        <v>0</v>
      </c>
      <c r="F769" t="str">
        <f>VLOOKUP(B769,'Stmt of Cash Flow'!$B$9:$H$84,2,0)</f>
        <v>Principal and Interest Payment on Notes</v>
      </c>
      <c r="G769" s="159" t="str">
        <f>'Stmt of Cash Flow'!$C$3</f>
        <v>Statement of Cash Flows</v>
      </c>
    </row>
    <row r="770" spans="2:7" x14ac:dyDescent="0.25">
      <c r="B770" t="s">
        <v>427</v>
      </c>
      <c r="C770" s="117">
        <f>Certification!$C$4</f>
        <v>0</v>
      </c>
      <c r="D770" t="s">
        <v>1177</v>
      </c>
      <c r="E770" s="26">
        <f>IFERROR(VLOOKUP(B770,'Stmt of Cash Flow'!$B$9:$H$84,3,0),0)</f>
        <v>0</v>
      </c>
      <c r="F770" t="str">
        <f>VLOOKUP(B770,'Stmt of Cash Flow'!$B$9:$H$84,2,0)</f>
        <v>Other Noncapital Activities</v>
      </c>
      <c r="G770" s="159" t="str">
        <f>'Stmt of Cash Flow'!$C$3</f>
        <v>Statement of Cash Flows</v>
      </c>
    </row>
    <row r="771" spans="2:7" x14ac:dyDescent="0.25">
      <c r="B771" t="s">
        <v>428</v>
      </c>
      <c r="C771" s="117">
        <f>Certification!$C$4</f>
        <v>0</v>
      </c>
      <c r="D771" t="s">
        <v>1177</v>
      </c>
      <c r="E771" s="26">
        <f>IFERROR(VLOOKUP(B771,'Stmt of Cash Flow'!$B$9:$H$84,3,0),0)</f>
        <v>0</v>
      </c>
      <c r="F771" t="str">
        <f>VLOOKUP(B771,'Stmt of Cash Flow'!$B$9:$H$84,2,0)</f>
        <v>NET CASH PROVIDED (USED) BY NONCAPITAL FINANCING ACTIVITIES</v>
      </c>
      <c r="G771" s="159" t="str">
        <f>'Stmt of Cash Flow'!$C$3</f>
        <v>Statement of Cash Flows</v>
      </c>
    </row>
    <row r="772" spans="2:7" x14ac:dyDescent="0.25">
      <c r="B772" t="s">
        <v>431</v>
      </c>
      <c r="C772" s="117">
        <f>Certification!$C$4</f>
        <v>0</v>
      </c>
      <c r="D772" t="s">
        <v>1177</v>
      </c>
      <c r="E772" s="26">
        <f>IFERROR(VLOOKUP(B772,'Stmt of Cash Flow'!$B$9:$H$84,3,0),0)</f>
        <v>-620174.64</v>
      </c>
      <c r="F772" t="str">
        <f>VLOOKUP(B772,'Stmt of Cash Flow'!$B$9:$H$84,2,0)</f>
        <v>Purchase of Capital Assets</v>
      </c>
      <c r="G772" s="159" t="str">
        <f>'Stmt of Cash Flow'!$C$3</f>
        <v>Statement of Cash Flows</v>
      </c>
    </row>
    <row r="773" spans="2:7" x14ac:dyDescent="0.25">
      <c r="B773" t="s">
        <v>432</v>
      </c>
      <c r="C773" s="117">
        <f>Certification!$C$4</f>
        <v>0</v>
      </c>
      <c r="D773" t="s">
        <v>1177</v>
      </c>
      <c r="E773" s="26">
        <f>IFERROR(VLOOKUP(B773,'Stmt of Cash Flow'!$B$9:$H$84,3,0),0)</f>
        <v>0</v>
      </c>
      <c r="F773" t="str">
        <f>VLOOKUP(B773,'Stmt of Cash Flow'!$B$9:$H$84,2,0)</f>
        <v>Proceeds from Capital Debt</v>
      </c>
      <c r="G773" s="159" t="str">
        <f>'Stmt of Cash Flow'!$C$3</f>
        <v>Statement of Cash Flows</v>
      </c>
    </row>
    <row r="774" spans="2:7" x14ac:dyDescent="0.25">
      <c r="B774" t="s">
        <v>433</v>
      </c>
      <c r="C774" s="117">
        <f>Certification!$C$4</f>
        <v>0</v>
      </c>
      <c r="D774" t="s">
        <v>1177</v>
      </c>
      <c r="E774" s="26">
        <f>IFERROR(VLOOKUP(B774,'Stmt of Cash Flow'!$B$9:$H$84,3,0),0)</f>
        <v>-428881.16</v>
      </c>
      <c r="F774" t="str">
        <f>VLOOKUP(B774,'Stmt of Cash Flow'!$B$9:$H$84,2,0)</f>
        <v>Principal and Interest Paid on Capital Debt</v>
      </c>
      <c r="G774" s="159" t="str">
        <f>'Stmt of Cash Flow'!$C$3</f>
        <v>Statement of Cash Flows</v>
      </c>
    </row>
    <row r="775" spans="2:7" x14ac:dyDescent="0.25">
      <c r="B775" t="s">
        <v>434</v>
      </c>
      <c r="C775" s="117">
        <f>Certification!$C$4</f>
        <v>0</v>
      </c>
      <c r="D775" t="s">
        <v>1177</v>
      </c>
      <c r="E775" s="26">
        <f>IFERROR(VLOOKUP(B775,'Stmt of Cash Flow'!$B$9:$H$84,3,0),0)</f>
        <v>0</v>
      </c>
      <c r="F775" t="str">
        <f>VLOOKUP(B775,'Stmt of Cash Flow'!$B$9:$H$84,2,0)</f>
        <v>Capital Contributions</v>
      </c>
      <c r="G775" s="159" t="str">
        <f>'Stmt of Cash Flow'!$C$3</f>
        <v>Statement of Cash Flows</v>
      </c>
    </row>
    <row r="776" spans="2:7" x14ac:dyDescent="0.25">
      <c r="B776" t="s">
        <v>435</v>
      </c>
      <c r="C776" s="117">
        <f>Certification!$C$4</f>
        <v>0</v>
      </c>
      <c r="D776" t="s">
        <v>1177</v>
      </c>
      <c r="E776" s="26">
        <f>IFERROR(VLOOKUP(B776,'Stmt of Cash Flow'!$B$9:$H$84,3,0),0)</f>
        <v>-105556.25</v>
      </c>
      <c r="F776" t="str">
        <f>VLOOKUP(B776,'Stmt of Cash Flow'!$B$9:$H$84,2,0)</f>
        <v>Principal and Interest Paid on Lease Financing</v>
      </c>
      <c r="G776" s="159" t="str">
        <f>'Stmt of Cash Flow'!$C$3</f>
        <v>Statement of Cash Flows</v>
      </c>
    </row>
    <row r="777" spans="2:7" x14ac:dyDescent="0.25">
      <c r="B777" t="s">
        <v>436</v>
      </c>
      <c r="C777" s="117">
        <f>Certification!$C$4</f>
        <v>0</v>
      </c>
      <c r="D777" t="s">
        <v>1177</v>
      </c>
      <c r="E777" s="26">
        <f>IFERROR(VLOOKUP(B777,'Stmt of Cash Flow'!$B$9:$H$84,3,0),0)</f>
        <v>12481.06</v>
      </c>
      <c r="F777" t="str">
        <f>VLOOKUP(B777,'Stmt of Cash Flow'!$B$9:$H$84,2,0)</f>
        <v>Lease Income</v>
      </c>
      <c r="G777" s="159" t="str">
        <f>'Stmt of Cash Flow'!$C$3</f>
        <v>Statement of Cash Flows</v>
      </c>
    </row>
    <row r="778" spans="2:7" x14ac:dyDescent="0.25">
      <c r="B778" t="s">
        <v>437</v>
      </c>
      <c r="C778" s="117">
        <f>Certification!$C$4</f>
        <v>0</v>
      </c>
      <c r="D778" t="s">
        <v>1177</v>
      </c>
      <c r="E778" s="26">
        <f>IFERROR(VLOOKUP(B778,'Stmt of Cash Flow'!$B$9:$H$84,3,0),0)</f>
        <v>0</v>
      </c>
      <c r="F778" t="str">
        <f>VLOOKUP(B778,'Stmt of Cash Flow'!$B$9:$H$84,2,0)</f>
        <v>Other Receipts (Payments)_</v>
      </c>
      <c r="G778" s="159" t="str">
        <f>'Stmt of Cash Flow'!$C$3</f>
        <v>Statement of Cash Flows</v>
      </c>
    </row>
    <row r="779" spans="2:7" x14ac:dyDescent="0.25">
      <c r="B779" t="s">
        <v>438</v>
      </c>
      <c r="C779" s="117">
        <f>Certification!$C$4</f>
        <v>0</v>
      </c>
      <c r="D779" t="s">
        <v>1177</v>
      </c>
      <c r="E779" s="26">
        <f>IFERROR(VLOOKUP(B779,'Stmt of Cash Flow'!$B$9:$H$84,3,0),0)</f>
        <v>-1142130.99</v>
      </c>
      <c r="F779" t="str">
        <f>VLOOKUP(B779,'Stmt of Cash Flow'!$B$9:$H$84,2,0)</f>
        <v>NET CASH PROVIDED (USED) BY CAPITAL AND RELATED FINANCING ACTIVITIES</v>
      </c>
      <c r="G779" s="159" t="str">
        <f>'Stmt of Cash Flow'!$C$3</f>
        <v>Statement of Cash Flows</v>
      </c>
    </row>
    <row r="780" spans="2:7" x14ac:dyDescent="0.25">
      <c r="B780" t="s">
        <v>441</v>
      </c>
      <c r="C780" s="117">
        <f>Certification!$C$4</f>
        <v>0</v>
      </c>
      <c r="D780" t="s">
        <v>1177</v>
      </c>
      <c r="E780" s="26">
        <f>IFERROR(VLOOKUP(B780,'Stmt of Cash Flow'!$B$9:$H$84,3,0),0)</f>
        <v>0</v>
      </c>
      <c r="F780" t="str">
        <f>VLOOKUP(B780,'Stmt of Cash Flow'!$B$9:$H$84,2,0)</f>
        <v>Proceeds from Sales and Maturities of Investments</v>
      </c>
      <c r="G780" s="159" t="str">
        <f>'Stmt of Cash Flow'!$C$3</f>
        <v>Statement of Cash Flows</v>
      </c>
    </row>
    <row r="781" spans="2:7" x14ac:dyDescent="0.25">
      <c r="B781" t="s">
        <v>442</v>
      </c>
      <c r="C781" s="117">
        <f>Certification!$C$4</f>
        <v>0</v>
      </c>
      <c r="D781" t="s">
        <v>1177</v>
      </c>
      <c r="E781" s="26">
        <f>IFERROR(VLOOKUP(B781,'Stmt of Cash Flow'!$B$9:$H$84,3,0),0)</f>
        <v>0</v>
      </c>
      <c r="F781" t="str">
        <f>VLOOKUP(B781,'Stmt of Cash Flow'!$B$9:$H$84,2,0)</f>
        <v>Purchase of Investments</v>
      </c>
      <c r="G781" s="159" t="str">
        <f>'Stmt of Cash Flow'!$C$3</f>
        <v>Statement of Cash Flows</v>
      </c>
    </row>
    <row r="782" spans="2:7" x14ac:dyDescent="0.25">
      <c r="B782" t="s">
        <v>443</v>
      </c>
      <c r="C782" s="117">
        <f>Certification!$C$4</f>
        <v>0</v>
      </c>
      <c r="D782" t="s">
        <v>1177</v>
      </c>
      <c r="E782" s="26">
        <f>IFERROR(VLOOKUP(B782,'Stmt of Cash Flow'!$B$9:$H$84,3,0),0)</f>
        <v>349487.06</v>
      </c>
      <c r="F782" t="str">
        <f>VLOOKUP(B782,'Stmt of Cash Flow'!$B$9:$H$84,2,0)</f>
        <v>Interest and Dividends Received</v>
      </c>
      <c r="G782" s="159" t="str">
        <f>'Stmt of Cash Flow'!$C$3</f>
        <v>Statement of Cash Flows</v>
      </c>
    </row>
    <row r="783" spans="2:7" x14ac:dyDescent="0.25">
      <c r="B783" t="s">
        <v>444</v>
      </c>
      <c r="C783" s="117">
        <f>Certification!$C$4</f>
        <v>0</v>
      </c>
      <c r="D783" t="s">
        <v>1177</v>
      </c>
      <c r="E783" s="26">
        <f>IFERROR(VLOOKUP(B783,'Stmt of Cash Flow'!$B$9:$H$84,3,0),0)</f>
        <v>349487.06</v>
      </c>
      <c r="F783" t="str">
        <f>VLOOKUP(B783,'Stmt of Cash Flow'!$B$9:$H$84,2,0)</f>
        <v>NET CASH PROVIDED (USED) BY INVESTING ACTIVITIES</v>
      </c>
      <c r="G783" s="159" t="str">
        <f>'Stmt of Cash Flow'!$C$3</f>
        <v>Statement of Cash Flows</v>
      </c>
    </row>
    <row r="784" spans="2:7" x14ac:dyDescent="0.25">
      <c r="B784" t="s">
        <v>446</v>
      </c>
      <c r="C784" s="117">
        <f>Certification!$C$4</f>
        <v>0</v>
      </c>
      <c r="D784" t="s">
        <v>1177</v>
      </c>
      <c r="E784" s="26">
        <f>IFERROR(VLOOKUP(B784,'Stmt of Cash Flow'!$B$9:$H$84,3,0),0)</f>
        <v>22564.960000000661</v>
      </c>
      <c r="F784" t="str">
        <f>VLOOKUP(B784,'Stmt of Cash Flow'!$B$9:$H$84,2,0)</f>
        <v>INCREASE (DECREASE) IN CASH AND CASH EQUIVALENTS</v>
      </c>
      <c r="G784" s="159" t="str">
        <f>'Stmt of Cash Flow'!$C$3</f>
        <v>Statement of Cash Flows</v>
      </c>
    </row>
    <row r="785" spans="2:7" x14ac:dyDescent="0.25">
      <c r="B785" t="s">
        <v>448</v>
      </c>
      <c r="C785" s="117">
        <f>Certification!$C$4</f>
        <v>0</v>
      </c>
      <c r="D785" t="s">
        <v>1177</v>
      </c>
      <c r="E785" s="26">
        <f>IFERROR(VLOOKUP(B785,'Stmt of Cash Flow'!$B$9:$H$84,3,0),0)</f>
        <v>6603040.0199999996</v>
      </c>
      <c r="F785" t="str">
        <f>VLOOKUP(B785,'Stmt of Cash Flow'!$B$9:$H$84,2,0)</f>
        <v>CASH AND CASH EQUIVALENTS - BEGINNING</v>
      </c>
      <c r="G785" s="159" t="str">
        <f>'Stmt of Cash Flow'!$C$3</f>
        <v>Statement of Cash Flows</v>
      </c>
    </row>
    <row r="786" spans="2:7" x14ac:dyDescent="0.25">
      <c r="B786" t="s">
        <v>449</v>
      </c>
      <c r="C786" s="117">
        <f>Certification!$C$4</f>
        <v>0</v>
      </c>
      <c r="D786" t="s">
        <v>1177</v>
      </c>
      <c r="E786" s="26">
        <f>IFERROR(VLOOKUP(B786,'Stmt of Cash Flow'!$B$9:$H$84,3,0),0)</f>
        <v>0</v>
      </c>
      <c r="F786" t="str">
        <f>VLOOKUP(B786,'Stmt of Cash Flow'!$B$9:$H$84,2,0)</f>
        <v>PRIOR PERIOD ADJUSTMENT</v>
      </c>
      <c r="G786" s="159" t="str">
        <f>'Stmt of Cash Flow'!$C$3</f>
        <v>Statement of Cash Flows</v>
      </c>
    </row>
    <row r="787" spans="2:7" x14ac:dyDescent="0.25">
      <c r="B787" t="s">
        <v>450</v>
      </c>
      <c r="C787" s="117">
        <f>Certification!$C$4</f>
        <v>0</v>
      </c>
      <c r="D787" t="s">
        <v>1177</v>
      </c>
      <c r="E787" s="26">
        <f>IFERROR(VLOOKUP(B787,'Stmt of Cash Flow'!$B$9:$H$84,3,0),0)</f>
        <v>6625604.9800000004</v>
      </c>
      <c r="F787" t="str">
        <f>VLOOKUP(B787,'Stmt of Cash Flow'!$B$9:$H$84,2,0)</f>
        <v>CASH AND CASH EQUIVALENTS - ENDING</v>
      </c>
      <c r="G787" s="159" t="str">
        <f>'Stmt of Cash Flow'!$C$3</f>
        <v>Statement of Cash Flows</v>
      </c>
    </row>
    <row r="788" spans="2:7" x14ac:dyDescent="0.25">
      <c r="B788" t="s">
        <v>456</v>
      </c>
      <c r="C788" s="117">
        <f>Certification!$C$4</f>
        <v>0</v>
      </c>
      <c r="D788" t="s">
        <v>1177</v>
      </c>
      <c r="E788" s="26">
        <f>IFERROR(VLOOKUP(B788,'Stmt of Cash Flow'!$B$9:$H$84,3,0),0)</f>
        <v>1466418.0500000007</v>
      </c>
      <c r="F788" t="str">
        <f>VLOOKUP(B788,'Stmt of Cash Flow'!$B$9:$H$84,2,0)</f>
        <v>OPERATING NET INCOME</v>
      </c>
      <c r="G788" s="159" t="str">
        <f>'Stmt of Cash Flow'!$C$3</f>
        <v>Statement of Cash Flows</v>
      </c>
    </row>
    <row r="789" spans="2:7" x14ac:dyDescent="0.25">
      <c r="B789" t="s">
        <v>457</v>
      </c>
      <c r="C789" s="117">
        <f>Certification!$C$4</f>
        <v>0</v>
      </c>
      <c r="D789" t="s">
        <v>1177</v>
      </c>
      <c r="E789" s="26">
        <f>IFERROR(VLOOKUP(B789,'Stmt of Cash Flow'!$B$9:$H$84,3,0),0)</f>
        <v>0</v>
      </c>
      <c r="F789" t="str">
        <f>VLOOKUP(B789,'Stmt of Cash Flow'!$B$9:$H$84,2,0)</f>
        <v>Adjustment to Reconcile Operating Inc to Net Cash Provided (Used) by Operating Activities</v>
      </c>
      <c r="G789" s="159" t="str">
        <f>'Stmt of Cash Flow'!$C$3</f>
        <v>Statement of Cash Flows</v>
      </c>
    </row>
    <row r="790" spans="2:7" x14ac:dyDescent="0.25">
      <c r="B790" t="s">
        <v>458</v>
      </c>
      <c r="C790" s="117">
        <f>Certification!$C$4</f>
        <v>0</v>
      </c>
      <c r="D790" t="s">
        <v>1177</v>
      </c>
      <c r="E790" s="26">
        <f>IFERROR(VLOOKUP(B790,'Stmt of Cash Flow'!$B$9:$H$84,3,0),0)</f>
        <v>175389.32</v>
      </c>
      <c r="F790" t="str">
        <f>VLOOKUP(B790,'Stmt of Cash Flow'!$B$9:$H$84,2,0)</f>
        <v>Depreciation Expense</v>
      </c>
      <c r="G790" s="159" t="str">
        <f>'Stmt of Cash Flow'!$C$3</f>
        <v>Statement of Cash Flows</v>
      </c>
    </row>
    <row r="791" spans="2:7" x14ac:dyDescent="0.25">
      <c r="B791" t="s">
        <v>459</v>
      </c>
      <c r="C791" s="117">
        <f>Certification!$C$4</f>
        <v>0</v>
      </c>
      <c r="D791" t="s">
        <v>1177</v>
      </c>
      <c r="E791" s="26">
        <f>IFERROR(VLOOKUP(B791,'Stmt of Cash Flow'!$B$9:$H$84,3,0),0)</f>
        <v>0</v>
      </c>
      <c r="F791" t="str">
        <f>VLOOKUP(B791,'Stmt of Cash Flow'!$B$9:$H$84,2,0)</f>
        <v>Change in Assets and Liabilities</v>
      </c>
      <c r="G791" s="159" t="str">
        <f>'Stmt of Cash Flow'!$C$3</f>
        <v>Statement of Cash Flows</v>
      </c>
    </row>
    <row r="792" spans="2:7" x14ac:dyDescent="0.25">
      <c r="B792" t="s">
        <v>460</v>
      </c>
      <c r="C792" s="117">
        <f>Certification!$C$4</f>
        <v>0</v>
      </c>
      <c r="D792" t="s">
        <v>1177</v>
      </c>
      <c r="E792" s="26">
        <f>IFERROR(VLOOKUP(B792,'Stmt of Cash Flow'!$B$9:$H$84,3,0),0)</f>
        <v>-413090.14</v>
      </c>
      <c r="F792" t="str">
        <f>VLOOKUP(B792,'Stmt of Cash Flow'!$B$9:$H$84,2,0)</f>
        <v>Receivables, Net</v>
      </c>
      <c r="G792" s="159" t="str">
        <f>'Stmt of Cash Flow'!$C$3</f>
        <v>Statement of Cash Flows</v>
      </c>
    </row>
    <row r="793" spans="2:7" x14ac:dyDescent="0.25">
      <c r="B793" t="s">
        <v>461</v>
      </c>
      <c r="C793" s="117">
        <f>Certification!$C$4</f>
        <v>0</v>
      </c>
      <c r="D793" t="s">
        <v>1177</v>
      </c>
      <c r="E793" s="26">
        <f>IFERROR(VLOOKUP(B793,'Stmt of Cash Flow'!$B$9:$H$84,3,0),0)</f>
        <v>123471.75</v>
      </c>
      <c r="F793" t="str">
        <f>VLOOKUP(B793,'Stmt of Cash Flow'!$B$9:$H$84,2,0)</f>
        <v>Prepaids</v>
      </c>
      <c r="G793" s="159" t="str">
        <f>'Stmt of Cash Flow'!$C$3</f>
        <v>Statement of Cash Flows</v>
      </c>
    </row>
    <row r="794" spans="2:7" x14ac:dyDescent="0.25">
      <c r="B794" t="s">
        <v>462</v>
      </c>
      <c r="C794" s="117">
        <f>Certification!$C$4</f>
        <v>0</v>
      </c>
      <c r="D794" t="s">
        <v>1177</v>
      </c>
      <c r="E794" s="26">
        <f>IFERROR(VLOOKUP(B794,'Stmt of Cash Flow'!$B$9:$H$84,3,0),0)</f>
        <v>0</v>
      </c>
      <c r="F794" t="str">
        <f>VLOOKUP(B794,'Stmt of Cash Flow'!$B$9:$H$84,2,0)</f>
        <v>Inventories</v>
      </c>
      <c r="G794" s="159" t="str">
        <f>'Stmt of Cash Flow'!$C$3</f>
        <v>Statement of Cash Flows</v>
      </c>
    </row>
    <row r="795" spans="2:7" x14ac:dyDescent="0.25">
      <c r="B795" t="s">
        <v>463</v>
      </c>
      <c r="C795" s="117">
        <f>Certification!$C$4</f>
        <v>0</v>
      </c>
      <c r="D795" t="s">
        <v>1177</v>
      </c>
      <c r="E795" s="26">
        <f>IFERROR(VLOOKUP(B795,'Stmt of Cash Flow'!$B$9:$H$84,3,0),0)</f>
        <v>17008.7</v>
      </c>
      <c r="F795" t="str">
        <f>VLOOKUP(B795,'Stmt of Cash Flow'!$B$9:$H$84,2,0)</f>
        <v>Accounts and Other Payables</v>
      </c>
      <c r="G795" s="159" t="str">
        <f>'Stmt of Cash Flow'!$C$3</f>
        <v>Statement of Cash Flows</v>
      </c>
    </row>
    <row r="796" spans="2:7" x14ac:dyDescent="0.25">
      <c r="B796" t="s">
        <v>464</v>
      </c>
      <c r="C796" s="117">
        <f>Certification!$C$4</f>
        <v>0</v>
      </c>
      <c r="D796" t="s">
        <v>1177</v>
      </c>
      <c r="E796" s="26">
        <f>IFERROR(VLOOKUP(B796,'Stmt of Cash Flow'!$B$9:$H$84,3,0),0)</f>
        <v>79459.16</v>
      </c>
      <c r="F796" t="str">
        <f>VLOOKUP(B796,'Stmt of Cash Flow'!$B$9:$H$84,2,0)</f>
        <v>Accrued Expenses</v>
      </c>
      <c r="G796" s="159" t="str">
        <f>'Stmt of Cash Flow'!$C$3</f>
        <v>Statement of Cash Flows</v>
      </c>
    </row>
    <row r="797" spans="2:7" x14ac:dyDescent="0.25">
      <c r="B797" t="s">
        <v>465</v>
      </c>
      <c r="C797" s="117">
        <f>Certification!$C$4</f>
        <v>0</v>
      </c>
      <c r="D797" t="s">
        <v>1177</v>
      </c>
      <c r="E797" s="26">
        <f>IFERROR(VLOOKUP(B797,'Stmt of Cash Flow'!$B$9:$H$84,3,0),0)</f>
        <v>10469.049999999999</v>
      </c>
      <c r="F797" t="str">
        <f>VLOOKUP(B797,'Stmt of Cash Flow'!$B$9:$H$84,2,0)</f>
        <v>Unearned Revenue</v>
      </c>
      <c r="G797" s="159" t="str">
        <f>'Stmt of Cash Flow'!$C$3</f>
        <v>Statement of Cash Flows</v>
      </c>
    </row>
    <row r="798" spans="2:7" x14ac:dyDescent="0.25">
      <c r="B798" t="s">
        <v>466</v>
      </c>
      <c r="C798" s="117">
        <f>Certification!$C$4</f>
        <v>0</v>
      </c>
      <c r="D798" t="s">
        <v>1177</v>
      </c>
      <c r="E798" s="26">
        <f>IFERROR(VLOOKUP(B798,'Stmt of Cash Flow'!$B$9:$H$84,3,0),0)</f>
        <v>0</v>
      </c>
      <c r="F798" t="str">
        <f>VLOOKUP(B798,'Stmt of Cash Flow'!$B$9:$H$84,2,0)</f>
        <v>Pension Expense from change in Net Pension Liability</v>
      </c>
      <c r="G798" s="159" t="str">
        <f>'Stmt of Cash Flow'!$C$3</f>
        <v>Statement of Cash Flows</v>
      </c>
    </row>
    <row r="799" spans="2:7" x14ac:dyDescent="0.25">
      <c r="B799" t="s">
        <v>467</v>
      </c>
      <c r="C799" s="117">
        <f>Certification!$C$4</f>
        <v>0</v>
      </c>
      <c r="D799" t="s">
        <v>1177</v>
      </c>
      <c r="E799" s="26">
        <f>IFERROR(VLOOKUP(B799,'Stmt of Cash Flow'!$B$9:$H$84,3,0),0)</f>
        <v>-740602</v>
      </c>
      <c r="F799" t="str">
        <f>VLOOKUP(B799,'Stmt of Cash Flow'!$B$9:$H$84,2,0)</f>
        <v>Change in Deferred Outflows</v>
      </c>
      <c r="G799" s="159" t="str">
        <f>'Stmt of Cash Flow'!$C$3</f>
        <v>Statement of Cash Flows</v>
      </c>
    </row>
    <row r="800" spans="2:7" x14ac:dyDescent="0.25">
      <c r="B800" t="s">
        <v>468</v>
      </c>
      <c r="C800" s="117">
        <f>Certification!$C$4</f>
        <v>0</v>
      </c>
      <c r="D800" t="s">
        <v>1177</v>
      </c>
      <c r="E800" s="26">
        <f>IFERROR(VLOOKUP(B800,'Stmt of Cash Flow'!$B$9:$H$84,3,0),0)</f>
        <v>-270567</v>
      </c>
      <c r="F800" t="str">
        <f>VLOOKUP(B800,'Stmt of Cash Flow'!$B$9:$H$84,2,0)</f>
        <v>Change in Deferred Inflows</v>
      </c>
      <c r="G800" s="159" t="str">
        <f>'Stmt of Cash Flow'!$C$3</f>
        <v>Statement of Cash Flows</v>
      </c>
    </row>
    <row r="801" spans="2:7" x14ac:dyDescent="0.25">
      <c r="B801" t="s">
        <v>469</v>
      </c>
      <c r="C801" s="117">
        <f>Certification!$C$4</f>
        <v>0</v>
      </c>
      <c r="D801" t="s">
        <v>1177</v>
      </c>
      <c r="E801" s="26">
        <f>IFERROR(VLOOKUP(B801,'Stmt of Cash Flow'!$B$9:$H$84,3,0),0)</f>
        <v>237355</v>
      </c>
      <c r="F801" t="str">
        <f>VLOOKUP(B801,'Stmt of Cash Flow'!$B$9:$H$84,2,0)</f>
        <v>Change in Net Pension Liability</v>
      </c>
      <c r="G801" s="159" t="str">
        <f>'Stmt of Cash Flow'!$C$3</f>
        <v>Statement of Cash Flows</v>
      </c>
    </row>
    <row r="802" spans="2:7" x14ac:dyDescent="0.25">
      <c r="B802" t="s">
        <v>470</v>
      </c>
      <c r="C802" s="117">
        <f>Certification!$C$4</f>
        <v>0</v>
      </c>
      <c r="D802" t="s">
        <v>1177</v>
      </c>
      <c r="E802" s="26">
        <f>IFERROR(VLOOKUP(B802,'Stmt of Cash Flow'!$B$9:$H$84,3,0),0)</f>
        <v>0</v>
      </c>
      <c r="F802" t="str">
        <f>VLOOKUP(B802,'Stmt of Cash Flow'!$B$9:$H$84,2,0)</f>
        <v>OPEB Expense from change in Net OPEB Liability</v>
      </c>
      <c r="G802" s="159" t="str">
        <f>'Stmt of Cash Flow'!$C$3</f>
        <v>Statement of Cash Flows</v>
      </c>
    </row>
    <row r="803" spans="2:7" x14ac:dyDescent="0.25">
      <c r="B803" t="s">
        <v>471</v>
      </c>
      <c r="C803" s="117">
        <f>Certification!$C$4</f>
        <v>0</v>
      </c>
      <c r="D803" t="s">
        <v>1177</v>
      </c>
      <c r="E803" s="26">
        <f>IFERROR(VLOOKUP(B803,'Stmt of Cash Flow'!$B$9:$H$84,3,0),0)</f>
        <v>19878</v>
      </c>
      <c r="F803" t="str">
        <f>VLOOKUP(B803,'Stmt of Cash Flow'!$B$9:$H$84,2,0)</f>
        <v>Change in Deferred Outflows_</v>
      </c>
      <c r="G803" s="159" t="str">
        <f>'Stmt of Cash Flow'!$C$3</f>
        <v>Statement of Cash Flows</v>
      </c>
    </row>
    <row r="804" spans="2:7" x14ac:dyDescent="0.25">
      <c r="B804" t="s">
        <v>472</v>
      </c>
      <c r="C804" s="117">
        <f>Certification!$C$4</f>
        <v>0</v>
      </c>
      <c r="D804" t="s">
        <v>1177</v>
      </c>
      <c r="E804" s="26">
        <f>IFERROR(VLOOKUP(B804,'Stmt of Cash Flow'!$B$9:$H$84,3,0),0)</f>
        <v>-174974</v>
      </c>
      <c r="F804" t="str">
        <f>VLOOKUP(B804,'Stmt of Cash Flow'!$B$9:$H$84,2,0)</f>
        <v>Change in Deferred Inflows_</v>
      </c>
      <c r="G804" s="159" t="str">
        <f>'Stmt of Cash Flow'!$C$3</f>
        <v>Statement of Cash Flows</v>
      </c>
    </row>
    <row r="805" spans="2:7" x14ac:dyDescent="0.25">
      <c r="B805" t="s">
        <v>473</v>
      </c>
      <c r="C805" s="117">
        <f>Certification!$C$4</f>
        <v>0</v>
      </c>
      <c r="D805" t="s">
        <v>1177</v>
      </c>
      <c r="E805" s="26">
        <f>IFERROR(VLOOKUP(B805,'Stmt of Cash Flow'!$B$9:$H$84,3,0),0)</f>
        <v>284993</v>
      </c>
      <c r="F805" t="str">
        <f>VLOOKUP(B805,'Stmt of Cash Flow'!$B$9:$H$84,2,0)</f>
        <v>Change in Net OPEB Liability_</v>
      </c>
      <c r="G805" s="159" t="str">
        <f>'Stmt of Cash Flow'!$C$3</f>
        <v>Statement of Cash Flows</v>
      </c>
    </row>
    <row r="806" spans="2:7" x14ac:dyDescent="0.25">
      <c r="B806" t="s">
        <v>474</v>
      </c>
      <c r="C806" s="117">
        <f>Certification!$C$4</f>
        <v>0</v>
      </c>
      <c r="D806" t="s">
        <v>1177</v>
      </c>
      <c r="E806" s="26">
        <f>IFERROR(VLOOKUP(B806,'Stmt of Cash Flow'!$B$9:$H$84,3,0),0)</f>
        <v>0</v>
      </c>
      <c r="F806" t="str">
        <f>VLOOKUP(B806,'Stmt of Cash Flow'!$B$9:$H$84,2,0)</f>
        <v>Other Changes for Insurance Funds</v>
      </c>
      <c r="G806" s="159" t="str">
        <f>'Stmt of Cash Flow'!$C$3</f>
        <v>Statement of Cash Flows</v>
      </c>
    </row>
    <row r="807" spans="2:7" x14ac:dyDescent="0.25">
      <c r="B807" t="s">
        <v>475</v>
      </c>
      <c r="C807" s="117">
        <f>Certification!$C$4</f>
        <v>0</v>
      </c>
      <c r="D807" t="s">
        <v>1177</v>
      </c>
      <c r="E807" s="26">
        <f>IFERROR(VLOOKUP(B807,'Stmt of Cash Flow'!$B$9:$H$84,3,0),0)</f>
        <v>0</v>
      </c>
      <c r="F807" t="str">
        <f>VLOOKUP(B807,'Stmt of Cash Flow'!$B$9:$H$84,2,0)</f>
        <v>Claims Reserve-Current</v>
      </c>
      <c r="G807" s="159" t="str">
        <f>'Stmt of Cash Flow'!$C$3</f>
        <v>Statement of Cash Flows</v>
      </c>
    </row>
    <row r="808" spans="2:7" x14ac:dyDescent="0.25">
      <c r="B808" t="s">
        <v>476</v>
      </c>
      <c r="C808" s="117">
        <f>Certification!$C$4</f>
        <v>0</v>
      </c>
      <c r="D808" t="s">
        <v>1177</v>
      </c>
      <c r="E808" s="26">
        <f>IFERROR(VLOOKUP(B808,'Stmt of Cash Flow'!$B$9:$H$84,3,0),0)</f>
        <v>0</v>
      </c>
      <c r="F808" t="str">
        <f>VLOOKUP(B808,'Stmt of Cash Flow'!$B$9:$H$84,2,0)</f>
        <v>Claims Reserve-Prior Year</v>
      </c>
      <c r="G808" s="159" t="str">
        <f>'Stmt of Cash Flow'!$C$3</f>
        <v>Statement of Cash Flows</v>
      </c>
    </row>
    <row r="809" spans="2:7" x14ac:dyDescent="0.25">
      <c r="B809" t="s">
        <v>477</v>
      </c>
      <c r="C809" s="117">
        <f>Certification!$C$4</f>
        <v>0</v>
      </c>
      <c r="D809" t="s">
        <v>1177</v>
      </c>
      <c r="E809" s="26">
        <f>IFERROR(VLOOKUP(B809,'Stmt of Cash Flow'!$B$9:$H$84,3,0),0)</f>
        <v>0</v>
      </c>
      <c r="F809" t="str">
        <f>VLOOKUP(B809,'Stmt of Cash Flow'!$B$9:$H$84,2,0)</f>
        <v>IBNR-Current</v>
      </c>
      <c r="G809" s="159" t="str">
        <f>'Stmt of Cash Flow'!$C$3</f>
        <v>Statement of Cash Flows</v>
      </c>
    </row>
    <row r="810" spans="2:7" x14ac:dyDescent="0.25">
      <c r="B810" t="s">
        <v>478</v>
      </c>
      <c r="C810" s="117">
        <f>Certification!$C$4</f>
        <v>0</v>
      </c>
      <c r="D810" t="s">
        <v>1177</v>
      </c>
      <c r="E810" s="26">
        <f>IFERROR(VLOOKUP(B810,'Stmt of Cash Flow'!$B$9:$H$84,3,0),0)</f>
        <v>0</v>
      </c>
      <c r="F810" t="str">
        <f>VLOOKUP(B810,'Stmt of Cash Flow'!$B$9:$H$84,2,0)</f>
        <v>IBNR-Prior Year</v>
      </c>
      <c r="G810" s="159" t="str">
        <f>'Stmt of Cash Flow'!$C$3</f>
        <v>Statement of Cash Flows</v>
      </c>
    </row>
    <row r="811" spans="2:7" x14ac:dyDescent="0.25">
      <c r="B811" t="s">
        <v>479</v>
      </c>
      <c r="C811" s="117">
        <f>Certification!$C$4</f>
        <v>0</v>
      </c>
      <c r="D811" t="s">
        <v>1177</v>
      </c>
      <c r="E811" s="26">
        <f>IFERROR(VLOOKUP(B811,'Stmt of Cash Flow'!$B$9:$H$84,3,0),0)</f>
        <v>0</v>
      </c>
      <c r="F811" t="str">
        <f>VLOOKUP(B811,'Stmt of Cash Flow'!$B$9:$H$84,2,0)</f>
        <v>Future L&amp;I Assessments</v>
      </c>
      <c r="G811" s="159" t="str">
        <f>'Stmt of Cash Flow'!$C$3</f>
        <v>Statement of Cash Flows</v>
      </c>
    </row>
    <row r="812" spans="2:7" x14ac:dyDescent="0.25">
      <c r="B812" t="s">
        <v>480</v>
      </c>
      <c r="C812" s="117">
        <f>Certification!$C$4</f>
        <v>0</v>
      </c>
      <c r="D812" t="s">
        <v>1177</v>
      </c>
      <c r="E812" s="26">
        <f>IFERROR(VLOOKUP(B812,'Stmt of Cash Flow'!$B$9:$H$84,3,0),0)</f>
        <v>0</v>
      </c>
      <c r="F812" t="str">
        <f>VLOOKUP(B812,'Stmt of Cash Flow'!$B$9:$H$84,2,0)</f>
        <v>Provision for Unallocated Loss Adjustment</v>
      </c>
      <c r="G812" s="159" t="str">
        <f>'Stmt of Cash Flow'!$C$3</f>
        <v>Statement of Cash Flows</v>
      </c>
    </row>
    <row r="813" spans="2:7" x14ac:dyDescent="0.25">
      <c r="B813" t="s">
        <v>481</v>
      </c>
      <c r="C813" s="117">
        <f>Certification!$C$4</f>
        <v>0</v>
      </c>
      <c r="D813" t="s">
        <v>1177</v>
      </c>
      <c r="E813" s="26">
        <f>IFERROR(VLOOKUP(B813,'Stmt of Cash Flow'!$B$9:$H$84,3,0),0)</f>
        <v>0</v>
      </c>
      <c r="F813" t="str">
        <f>VLOOKUP(B813,'Stmt of Cash Flow'!$B$9:$H$84,2,0)</f>
        <v>Unearned Member Assessments</v>
      </c>
      <c r="G813" s="159" t="str">
        <f>'Stmt of Cash Flow'!$C$3</f>
        <v>Statement of Cash Flows</v>
      </c>
    </row>
    <row r="814" spans="2:7" x14ac:dyDescent="0.25">
      <c r="B814" t="s">
        <v>482</v>
      </c>
      <c r="C814" s="117">
        <f>Certification!$C$4</f>
        <v>0</v>
      </c>
      <c r="D814" t="s">
        <v>1177</v>
      </c>
      <c r="E814" s="26">
        <f>IFERROR(VLOOKUP(B814,'Stmt of Cash Flow'!$B$9:$H$84,3,0),0)</f>
        <v>0</v>
      </c>
      <c r="F814" t="str">
        <f>VLOOKUP(B814,'Stmt of Cash Flow'!$B$9:$H$84,2,0)</f>
        <v>Insurance Recoverables</v>
      </c>
      <c r="G814" s="159" t="str">
        <f>'Stmt of Cash Flow'!$C$3</f>
        <v>Statement of Cash Flows</v>
      </c>
    </row>
    <row r="815" spans="2:7" x14ac:dyDescent="0.25">
      <c r="B815" t="s">
        <v>483</v>
      </c>
      <c r="C815" s="117">
        <f>Certification!$C$4</f>
        <v>0</v>
      </c>
      <c r="D815" t="s">
        <v>1177</v>
      </c>
      <c r="E815" s="26">
        <f>IFERROR(VLOOKUP(B815,'Stmt of Cash Flow'!$B$9:$H$84,3,0),0)</f>
        <v>0</v>
      </c>
      <c r="F815" t="str">
        <f>VLOOKUP(B815,'Stmt of Cash Flow'!$B$9:$H$84,2,0)</f>
        <v>Claim Reserves</v>
      </c>
      <c r="G815" s="159" t="str">
        <f>'Stmt of Cash Flow'!$C$3</f>
        <v>Statement of Cash Flows</v>
      </c>
    </row>
    <row r="816" spans="2:7" x14ac:dyDescent="0.25">
      <c r="B816" t="s">
        <v>484</v>
      </c>
      <c r="C816" s="117">
        <f>Certification!$C$4</f>
        <v>0</v>
      </c>
      <c r="D816" t="s">
        <v>1177</v>
      </c>
      <c r="E816" s="26">
        <f>IFERROR(VLOOKUP(B816,'Stmt of Cash Flow'!$B$9:$H$84,3,0),0)</f>
        <v>815208.89000000083</v>
      </c>
      <c r="F816" t="str">
        <f>VLOOKUP(B816,'Stmt of Cash Flow'!$B$9:$H$84,2,0)</f>
        <v>NET CASH PROVIDED (USED) BY OPERATING ACTIVITIES_</v>
      </c>
      <c r="G816" s="159" t="str">
        <f>'Stmt of Cash Flow'!$C$3</f>
        <v>Statement of Cash Flows</v>
      </c>
    </row>
    <row r="817" spans="2:7" x14ac:dyDescent="0.25">
      <c r="B817" t="s">
        <v>405</v>
      </c>
      <c r="C817" s="117">
        <f>Certification!$C$4</f>
        <v>0</v>
      </c>
      <c r="D817" t="s">
        <v>1178</v>
      </c>
      <c r="E817" s="26">
        <f>IFERROR(VLOOKUP(B817,'Stmt of Cash Flow'!$B$9:$H$84,3,0),0)</f>
        <v>15364016.630000001</v>
      </c>
      <c r="F817" t="str">
        <f>VLOOKUP(B817,'Stmt of Cash Flow'!$B$9:$H$84,2,0)</f>
        <v>Cash Received from Customers</v>
      </c>
      <c r="G817" s="159" t="str">
        <f>'Stmt of Cash Flow'!$C$3</f>
        <v>Statement of Cash Flows</v>
      </c>
    </row>
    <row r="818" spans="2:7" x14ac:dyDescent="0.25">
      <c r="B818" t="s">
        <v>407</v>
      </c>
      <c r="C818" s="117">
        <f>Certification!$C$4</f>
        <v>0</v>
      </c>
      <c r="D818" t="s">
        <v>1178</v>
      </c>
      <c r="E818" s="26">
        <f>IFERROR(VLOOKUP(B818,'Stmt of Cash Flow'!$B$9:$H$84,4,0),0)</f>
        <v>0</v>
      </c>
      <c r="F818" t="str">
        <f>VLOOKUP(B818,'Stmt of Cash Flow'!$B$9:$H$84,2,0)</f>
        <v>Cash Received from State and Federal Sources</v>
      </c>
      <c r="G818" s="159" t="str">
        <f>'Stmt of Cash Flow'!$C$3</f>
        <v>Statement of Cash Flows</v>
      </c>
    </row>
    <row r="819" spans="2:7" x14ac:dyDescent="0.25">
      <c r="B819" t="s">
        <v>408</v>
      </c>
      <c r="C819" s="117">
        <f>Certification!$C$4</f>
        <v>0</v>
      </c>
      <c r="D819" t="s">
        <v>1178</v>
      </c>
      <c r="E819" s="26">
        <f>IFERROR(VLOOKUP(B819,'Stmt of Cash Flow'!$B$9:$H$84,4,0),0)</f>
        <v>5786749.2300000004</v>
      </c>
      <c r="F819" t="str">
        <f>VLOOKUP(B819,'Stmt of Cash Flow'!$B$9:$H$84,2,0)</f>
        <v>Cash Received from Members</v>
      </c>
      <c r="G819" s="159" t="str">
        <f>'Stmt of Cash Flow'!$C$3</f>
        <v>Statement of Cash Flows</v>
      </c>
    </row>
    <row r="820" spans="2:7" x14ac:dyDescent="0.25">
      <c r="B820" t="s">
        <v>409</v>
      </c>
      <c r="C820" s="117">
        <f>Certification!$C$4</f>
        <v>0</v>
      </c>
      <c r="D820" t="s">
        <v>1178</v>
      </c>
      <c r="E820" s="26">
        <f>IFERROR(VLOOKUP(B820,'Stmt of Cash Flow'!$B$9:$H$84,4,0),0)</f>
        <v>0</v>
      </c>
      <c r="F820" t="str">
        <f>VLOOKUP(B820,'Stmt of Cash Flow'!$B$9:$H$84,2,0)</f>
        <v>Payments to Suppliers for Goods and Services</v>
      </c>
      <c r="G820" s="159" t="str">
        <f>'Stmt of Cash Flow'!$C$3</f>
        <v>Statement of Cash Flows</v>
      </c>
    </row>
    <row r="821" spans="2:7" x14ac:dyDescent="0.25">
      <c r="B821" t="s">
        <v>410</v>
      </c>
      <c r="C821" s="117">
        <f>Certification!$C$4</f>
        <v>0</v>
      </c>
      <c r="D821" t="s">
        <v>1178</v>
      </c>
      <c r="E821" s="26">
        <f>IFERROR(VLOOKUP(B821,'Stmt of Cash Flow'!$B$9:$H$84,4,0),0)</f>
        <v>0</v>
      </c>
      <c r="F821" t="str">
        <f>VLOOKUP(B821,'Stmt of Cash Flow'!$B$9:$H$84,2,0)</f>
        <v>Payments to Employees for Services</v>
      </c>
      <c r="G821" s="159" t="str">
        <f>'Stmt of Cash Flow'!$C$3</f>
        <v>Statement of Cash Flows</v>
      </c>
    </row>
    <row r="822" spans="2:7" x14ac:dyDescent="0.25">
      <c r="B822" t="s">
        <v>411</v>
      </c>
      <c r="C822" s="117">
        <f>Certification!$C$4</f>
        <v>0</v>
      </c>
      <c r="D822" t="s">
        <v>1178</v>
      </c>
      <c r="E822" s="26">
        <f>IFERROR(VLOOKUP(B822,'Stmt of Cash Flow'!$B$9:$H$84,4,0),0)</f>
        <v>0</v>
      </c>
      <c r="F822" t="str">
        <f>VLOOKUP(B822,'Stmt of Cash Flow'!$B$9:$H$84,2,0)</f>
        <v>Cash Paid for Compensated Absences</v>
      </c>
      <c r="G822" s="159" t="str">
        <f>'Stmt of Cash Flow'!$C$3</f>
        <v>Statement of Cash Flows</v>
      </c>
    </row>
    <row r="823" spans="2:7" x14ac:dyDescent="0.25">
      <c r="B823" t="s">
        <v>412</v>
      </c>
      <c r="C823" s="117">
        <f>Certification!$C$4</f>
        <v>0</v>
      </c>
      <c r="D823" t="s">
        <v>1178</v>
      </c>
      <c r="E823" s="26">
        <f>IFERROR(VLOOKUP(B823,'Stmt of Cash Flow'!$B$9:$H$84,4,0),0)</f>
        <v>-2207898.86</v>
      </c>
      <c r="F823" t="str">
        <f>VLOOKUP(B823,'Stmt of Cash Flow'!$B$9:$H$84,2,0)</f>
        <v>Cash Paid for Benefits/Claims</v>
      </c>
      <c r="G823" s="159" t="str">
        <f>'Stmt of Cash Flow'!$C$3</f>
        <v>Statement of Cash Flows</v>
      </c>
    </row>
    <row r="824" spans="2:7" x14ac:dyDescent="0.25">
      <c r="B824" t="s">
        <v>413</v>
      </c>
      <c r="C824" s="117">
        <f>Certification!$C$4</f>
        <v>0</v>
      </c>
      <c r="D824" t="s">
        <v>1178</v>
      </c>
      <c r="E824" s="26">
        <f>IFERROR(VLOOKUP(B824,'Stmt of Cash Flow'!$B$9:$H$84,4,0),0)</f>
        <v>0</v>
      </c>
      <c r="F824" t="str">
        <f>VLOOKUP(B824,'Stmt of Cash Flow'!$B$9:$H$84,2,0)</f>
        <v>Internal Activity - Reimbursements from Other Funds</v>
      </c>
      <c r="G824" s="159" t="str">
        <f>'Stmt of Cash Flow'!$C$3</f>
        <v>Statement of Cash Flows</v>
      </c>
    </row>
    <row r="825" spans="2:7" x14ac:dyDescent="0.25">
      <c r="B825" t="s">
        <v>414</v>
      </c>
      <c r="C825" s="117">
        <f>Certification!$C$4</f>
        <v>0</v>
      </c>
      <c r="D825" t="s">
        <v>1178</v>
      </c>
      <c r="E825" s="26">
        <f>IFERROR(VLOOKUP(B825,'Stmt of Cash Flow'!$B$9:$H$84,4,0),0)</f>
        <v>0</v>
      </c>
      <c r="F825" t="str">
        <f>VLOOKUP(B825,'Stmt of Cash Flow'!$B$9:$H$84,2,0)</f>
        <v>Internal Activity - Payments made to Other Funds</v>
      </c>
      <c r="G825" s="159" t="str">
        <f>'Stmt of Cash Flow'!$C$3</f>
        <v>Statement of Cash Flows</v>
      </c>
    </row>
    <row r="826" spans="2:7" x14ac:dyDescent="0.25">
      <c r="B826" t="s">
        <v>415</v>
      </c>
      <c r="C826" s="117">
        <f>Certification!$C$4</f>
        <v>0</v>
      </c>
      <c r="D826" t="s">
        <v>1178</v>
      </c>
      <c r="E826" s="26">
        <f>IFERROR(VLOOKUP(B826,'Stmt of Cash Flow'!$B$9:$H$84,4,0),0)</f>
        <v>-143460.44</v>
      </c>
      <c r="F826" t="str">
        <f>VLOOKUP(B826,'Stmt of Cash Flow'!$B$9:$H$84,2,0)</f>
        <v>Cash Paid for Reinsurance</v>
      </c>
      <c r="G826" s="159" t="str">
        <f>'Stmt of Cash Flow'!$C$3</f>
        <v>Statement of Cash Flows</v>
      </c>
    </row>
    <row r="827" spans="2:7" x14ac:dyDescent="0.25">
      <c r="B827" t="s">
        <v>416</v>
      </c>
      <c r="C827" s="117">
        <f>Certification!$C$4</f>
        <v>0</v>
      </c>
      <c r="D827" t="s">
        <v>1178</v>
      </c>
      <c r="E827" s="26">
        <f>IFERROR(VLOOKUP(B827,'Stmt of Cash Flow'!$B$9:$H$84,4,0),0)</f>
        <v>0</v>
      </c>
      <c r="F827" t="str">
        <f>VLOOKUP(B827,'Stmt of Cash Flow'!$B$9:$H$84,2,0)</f>
        <v>Cash Received for Labor and Industries Assessments</v>
      </c>
      <c r="G827" s="159" t="str">
        <f>'Stmt of Cash Flow'!$C$3</f>
        <v>Statement of Cash Flows</v>
      </c>
    </row>
    <row r="828" spans="2:7" x14ac:dyDescent="0.25">
      <c r="B828" t="s">
        <v>417</v>
      </c>
      <c r="C828" s="117">
        <f>Certification!$C$4</f>
        <v>0</v>
      </c>
      <c r="D828" t="s">
        <v>1178</v>
      </c>
      <c r="E828" s="26">
        <f>IFERROR(VLOOKUP(B828,'Stmt of Cash Flow'!$B$9:$H$84,4,0),0)</f>
        <v>-1812429.76</v>
      </c>
      <c r="F828" t="str">
        <f>VLOOKUP(B828,'Stmt of Cash Flow'!$B$9:$H$84,2,0)</f>
        <v>Cash Paid for Labor and Industries Assessments</v>
      </c>
      <c r="G828" s="159" t="str">
        <f>'Stmt of Cash Flow'!$C$3</f>
        <v>Statement of Cash Flows</v>
      </c>
    </row>
    <row r="829" spans="2:7" x14ac:dyDescent="0.25">
      <c r="B829" t="s">
        <v>418</v>
      </c>
      <c r="C829" s="117">
        <f>Certification!$C$4</f>
        <v>0</v>
      </c>
      <c r="D829" t="s">
        <v>1178</v>
      </c>
      <c r="E829" s="26">
        <f>IFERROR(VLOOKUP(B829,'Stmt of Cash Flow'!$B$9:$H$84,4,0),0)</f>
        <v>-976573.49999999988</v>
      </c>
      <c r="F829" t="str">
        <f>VLOOKUP(B829,'Stmt of Cash Flow'!$B$9:$H$84,2,0)</f>
        <v>Cash Paid for Other Operating Expense</v>
      </c>
      <c r="G829" s="159" t="str">
        <f>'Stmt of Cash Flow'!$C$3</f>
        <v>Statement of Cash Flows</v>
      </c>
    </row>
    <row r="830" spans="2:7" x14ac:dyDescent="0.25">
      <c r="B830" t="s">
        <v>419</v>
      </c>
      <c r="C830" s="117">
        <f>Certification!$C$4</f>
        <v>0</v>
      </c>
      <c r="D830" t="s">
        <v>1178</v>
      </c>
      <c r="E830" s="26">
        <f>IFERROR(VLOOKUP(B830,'Stmt of Cash Flow'!$B$9:$H$84,4,0),0)</f>
        <v>0</v>
      </c>
      <c r="F830" t="str">
        <f>VLOOKUP(B830,'Stmt of Cash Flow'!$B$9:$H$84,2,0)</f>
        <v>Other Receipts (Payments)</v>
      </c>
      <c r="G830" s="159" t="str">
        <f>'Stmt of Cash Flow'!$C$3</f>
        <v>Statement of Cash Flows</v>
      </c>
    </row>
    <row r="831" spans="2:7" x14ac:dyDescent="0.25">
      <c r="B831" t="s">
        <v>420</v>
      </c>
      <c r="C831" s="117">
        <f>Certification!$C$4</f>
        <v>0</v>
      </c>
      <c r="D831" t="s">
        <v>1178</v>
      </c>
      <c r="E831" s="26">
        <f>IFERROR(VLOOKUP(B831,'Stmt of Cash Flow'!$B$9:$H$84,4,0),0)</f>
        <v>646386.67000000074</v>
      </c>
      <c r="F831" t="str">
        <f>VLOOKUP(B831,'Stmt of Cash Flow'!$B$9:$H$84,2,0)</f>
        <v>NET CASH PROVIDED (USED) BY OPERATING ACTIVITIES</v>
      </c>
      <c r="G831" s="159" t="str">
        <f>'Stmt of Cash Flow'!$C$3</f>
        <v>Statement of Cash Flows</v>
      </c>
    </row>
    <row r="832" spans="2:7" x14ac:dyDescent="0.25">
      <c r="B832" t="s">
        <v>423</v>
      </c>
      <c r="C832" s="117">
        <f>Certification!$C$4</f>
        <v>0</v>
      </c>
      <c r="D832" t="s">
        <v>1178</v>
      </c>
      <c r="E832" s="26">
        <f>IFERROR(VLOOKUP(B832,'Stmt of Cash Flow'!$B$9:$H$84,4,0),0)</f>
        <v>0</v>
      </c>
      <c r="F832" t="str">
        <f>VLOOKUP(B832,'Stmt of Cash Flow'!$B$9:$H$84,2,0)</f>
        <v>Operating Grants Received</v>
      </c>
      <c r="G832" s="159" t="str">
        <f>'Stmt of Cash Flow'!$C$3</f>
        <v>Statement of Cash Flows</v>
      </c>
    </row>
    <row r="833" spans="2:7" x14ac:dyDescent="0.25">
      <c r="B833" t="s">
        <v>424</v>
      </c>
      <c r="C833" s="117">
        <f>Certification!$C$4</f>
        <v>0</v>
      </c>
      <c r="D833" t="s">
        <v>1178</v>
      </c>
      <c r="E833" s="26">
        <f>IFERROR(VLOOKUP(B833,'Stmt of Cash Flow'!$B$9:$H$84,4,0),0)</f>
        <v>0</v>
      </c>
      <c r="F833" t="str">
        <f>VLOOKUP(B833,'Stmt of Cash Flow'!$B$9:$H$84,2,0)</f>
        <v>Transfer to (from) Other Funds</v>
      </c>
      <c r="G833" s="159" t="str">
        <f>'Stmt of Cash Flow'!$C$3</f>
        <v>Statement of Cash Flows</v>
      </c>
    </row>
    <row r="834" spans="2:7" x14ac:dyDescent="0.25">
      <c r="B834" t="s">
        <v>425</v>
      </c>
      <c r="C834" s="117">
        <f>Certification!$C$4</f>
        <v>0</v>
      </c>
      <c r="D834" t="s">
        <v>1178</v>
      </c>
      <c r="E834" s="26">
        <f>IFERROR(VLOOKUP(B834,'Stmt of Cash Flow'!$B$9:$H$84,4,0),0)</f>
        <v>0</v>
      </c>
      <c r="F834" t="str">
        <f>VLOOKUP(B834,'Stmt of Cash Flow'!$B$9:$H$84,2,0)</f>
        <v>Proceeds from Issuance of Notes</v>
      </c>
      <c r="G834" s="159" t="str">
        <f>'Stmt of Cash Flow'!$C$3</f>
        <v>Statement of Cash Flows</v>
      </c>
    </row>
    <row r="835" spans="2:7" x14ac:dyDescent="0.25">
      <c r="B835" t="s">
        <v>426</v>
      </c>
      <c r="C835" s="117">
        <f>Certification!$C$4</f>
        <v>0</v>
      </c>
      <c r="D835" t="s">
        <v>1178</v>
      </c>
      <c r="E835" s="26">
        <f>IFERROR(VLOOKUP(B835,'Stmt of Cash Flow'!$B$9:$H$84,4,0),0)</f>
        <v>0</v>
      </c>
      <c r="F835" t="str">
        <f>VLOOKUP(B835,'Stmt of Cash Flow'!$B$9:$H$84,2,0)</f>
        <v>Principal and Interest Payment on Notes</v>
      </c>
      <c r="G835" s="159" t="str">
        <f>'Stmt of Cash Flow'!$C$3</f>
        <v>Statement of Cash Flows</v>
      </c>
    </row>
    <row r="836" spans="2:7" x14ac:dyDescent="0.25">
      <c r="B836" t="s">
        <v>427</v>
      </c>
      <c r="C836" s="117">
        <f>Certification!$C$4</f>
        <v>0</v>
      </c>
      <c r="D836" t="s">
        <v>1178</v>
      </c>
      <c r="E836" s="26">
        <f>IFERROR(VLOOKUP(B836,'Stmt of Cash Flow'!$B$9:$H$84,4,0),0)</f>
        <v>0</v>
      </c>
      <c r="F836" t="str">
        <f>VLOOKUP(B836,'Stmt of Cash Flow'!$B$9:$H$84,2,0)</f>
        <v>Other Noncapital Activities</v>
      </c>
      <c r="G836" s="159" t="str">
        <f>'Stmt of Cash Flow'!$C$3</f>
        <v>Statement of Cash Flows</v>
      </c>
    </row>
    <row r="837" spans="2:7" x14ac:dyDescent="0.25">
      <c r="B837" t="s">
        <v>428</v>
      </c>
      <c r="C837" s="117">
        <f>Certification!$C$4</f>
        <v>0</v>
      </c>
      <c r="D837" t="s">
        <v>1178</v>
      </c>
      <c r="E837" s="26">
        <f>IFERROR(VLOOKUP(B837,'Stmt of Cash Flow'!$B$9:$H$84,4,0),0)</f>
        <v>0</v>
      </c>
      <c r="F837" t="str">
        <f>VLOOKUP(B837,'Stmt of Cash Flow'!$B$9:$H$84,2,0)</f>
        <v>NET CASH PROVIDED (USED) BY NONCAPITAL FINANCING ACTIVITIES</v>
      </c>
      <c r="G837" s="159" t="str">
        <f>'Stmt of Cash Flow'!$C$3</f>
        <v>Statement of Cash Flows</v>
      </c>
    </row>
    <row r="838" spans="2:7" x14ac:dyDescent="0.25">
      <c r="B838" t="s">
        <v>431</v>
      </c>
      <c r="C838" s="117">
        <f>Certification!$C$4</f>
        <v>0</v>
      </c>
      <c r="D838" t="s">
        <v>1178</v>
      </c>
      <c r="E838" s="26">
        <f>IFERROR(VLOOKUP(B838,'Stmt of Cash Flow'!$B$9:$H$84,4,0),0)</f>
        <v>0</v>
      </c>
      <c r="F838" t="str">
        <f>VLOOKUP(B838,'Stmt of Cash Flow'!$B$9:$H$84,2,0)</f>
        <v>Purchase of Capital Assets</v>
      </c>
      <c r="G838" s="159" t="str">
        <f>'Stmt of Cash Flow'!$C$3</f>
        <v>Statement of Cash Flows</v>
      </c>
    </row>
    <row r="839" spans="2:7" x14ac:dyDescent="0.25">
      <c r="B839" t="s">
        <v>432</v>
      </c>
      <c r="C839" s="117">
        <f>Certification!$C$4</f>
        <v>0</v>
      </c>
      <c r="D839" t="s">
        <v>1178</v>
      </c>
      <c r="E839" s="26">
        <f>IFERROR(VLOOKUP(B839,'Stmt of Cash Flow'!$B$9:$H$84,4,0),0)</f>
        <v>0</v>
      </c>
      <c r="F839" t="str">
        <f>VLOOKUP(B839,'Stmt of Cash Flow'!$B$9:$H$84,2,0)</f>
        <v>Proceeds from Capital Debt</v>
      </c>
      <c r="G839" s="159" t="str">
        <f>'Stmt of Cash Flow'!$C$3</f>
        <v>Statement of Cash Flows</v>
      </c>
    </row>
    <row r="840" spans="2:7" x14ac:dyDescent="0.25">
      <c r="B840" t="s">
        <v>433</v>
      </c>
      <c r="C840" s="117">
        <f>Certification!$C$4</f>
        <v>0</v>
      </c>
      <c r="D840" t="s">
        <v>1178</v>
      </c>
      <c r="E840" s="26">
        <f>IFERROR(VLOOKUP(B840,'Stmt of Cash Flow'!$B$9:$H$84,4,0),0)</f>
        <v>0</v>
      </c>
      <c r="F840" t="str">
        <f>VLOOKUP(B840,'Stmt of Cash Flow'!$B$9:$H$84,2,0)</f>
        <v>Principal and Interest Paid on Capital Debt</v>
      </c>
      <c r="G840" s="159" t="str">
        <f>'Stmt of Cash Flow'!$C$3</f>
        <v>Statement of Cash Flows</v>
      </c>
    </row>
    <row r="841" spans="2:7" x14ac:dyDescent="0.25">
      <c r="B841" t="s">
        <v>434</v>
      </c>
      <c r="C841" s="117">
        <f>Certification!$C$4</f>
        <v>0</v>
      </c>
      <c r="D841" t="s">
        <v>1178</v>
      </c>
      <c r="E841" s="26">
        <f>IFERROR(VLOOKUP(B841,'Stmt of Cash Flow'!$B$9:$H$84,4,0),0)</f>
        <v>0</v>
      </c>
      <c r="F841" t="str">
        <f>VLOOKUP(B841,'Stmt of Cash Flow'!$B$9:$H$84,2,0)</f>
        <v>Capital Contributions</v>
      </c>
      <c r="G841" s="159" t="str">
        <f>'Stmt of Cash Flow'!$C$3</f>
        <v>Statement of Cash Flows</v>
      </c>
    </row>
    <row r="842" spans="2:7" x14ac:dyDescent="0.25">
      <c r="B842" t="s">
        <v>435</v>
      </c>
      <c r="C842" s="117">
        <f>Certification!$C$4</f>
        <v>0</v>
      </c>
      <c r="D842" t="s">
        <v>1178</v>
      </c>
      <c r="E842" s="26">
        <f>IFERROR(VLOOKUP(B842,'Stmt of Cash Flow'!$B$9:$H$84,4,0),0)</f>
        <v>0</v>
      </c>
      <c r="F842" t="str">
        <f>VLOOKUP(B842,'Stmt of Cash Flow'!$B$9:$H$84,2,0)</f>
        <v>Principal and Interest Paid on Lease Financing</v>
      </c>
      <c r="G842" s="159" t="str">
        <f>'Stmt of Cash Flow'!$C$3</f>
        <v>Statement of Cash Flows</v>
      </c>
    </row>
    <row r="843" spans="2:7" x14ac:dyDescent="0.25">
      <c r="B843" t="s">
        <v>436</v>
      </c>
      <c r="C843" s="117">
        <f>Certification!$C$4</f>
        <v>0</v>
      </c>
      <c r="D843" t="s">
        <v>1178</v>
      </c>
      <c r="E843" s="26">
        <f>IFERROR(VLOOKUP(B843,'Stmt of Cash Flow'!$B$9:$H$84,4,0),0)</f>
        <v>0</v>
      </c>
      <c r="F843" t="str">
        <f>VLOOKUP(B843,'Stmt of Cash Flow'!$B$9:$H$84,2,0)</f>
        <v>Lease Income</v>
      </c>
      <c r="G843" s="159" t="str">
        <f>'Stmt of Cash Flow'!$C$3</f>
        <v>Statement of Cash Flows</v>
      </c>
    </row>
    <row r="844" spans="2:7" x14ac:dyDescent="0.25">
      <c r="B844" t="s">
        <v>437</v>
      </c>
      <c r="C844" s="117">
        <f>Certification!$C$4</f>
        <v>0</v>
      </c>
      <c r="D844" t="s">
        <v>1178</v>
      </c>
      <c r="E844" s="26">
        <f>IFERROR(VLOOKUP(B844,'Stmt of Cash Flow'!$B$9:$H$84,4,0),0)</f>
        <v>0</v>
      </c>
      <c r="F844" t="str">
        <f>VLOOKUP(B844,'Stmt of Cash Flow'!$B$9:$H$84,2,0)</f>
        <v>Other Receipts (Payments)_</v>
      </c>
      <c r="G844" s="159" t="str">
        <f>'Stmt of Cash Flow'!$C$3</f>
        <v>Statement of Cash Flows</v>
      </c>
    </row>
    <row r="845" spans="2:7" x14ac:dyDescent="0.25">
      <c r="B845" t="s">
        <v>438</v>
      </c>
      <c r="C845" s="117">
        <f>Certification!$C$4</f>
        <v>0</v>
      </c>
      <c r="D845" t="s">
        <v>1178</v>
      </c>
      <c r="E845" s="26">
        <f>IFERROR(VLOOKUP(B845,'Stmt of Cash Flow'!$B$9:$H$84,4,0),0)</f>
        <v>0</v>
      </c>
      <c r="F845" t="str">
        <f>VLOOKUP(B845,'Stmt of Cash Flow'!$B$9:$H$84,2,0)</f>
        <v>NET CASH PROVIDED (USED) BY CAPITAL AND RELATED FINANCING ACTIVITIES</v>
      </c>
      <c r="G845" s="159" t="str">
        <f>'Stmt of Cash Flow'!$C$3</f>
        <v>Statement of Cash Flows</v>
      </c>
    </row>
    <row r="846" spans="2:7" x14ac:dyDescent="0.25">
      <c r="B846" t="s">
        <v>441</v>
      </c>
      <c r="C846" s="117">
        <f>Certification!$C$4</f>
        <v>0</v>
      </c>
      <c r="D846" t="s">
        <v>1178</v>
      </c>
      <c r="E846" s="26">
        <f>IFERROR(VLOOKUP(B846,'Stmt of Cash Flow'!$B$9:$H$84,4,0),0)</f>
        <v>0</v>
      </c>
      <c r="F846" t="str">
        <f>VLOOKUP(B846,'Stmt of Cash Flow'!$B$9:$H$84,2,0)</f>
        <v>Proceeds from Sales and Maturities of Investments</v>
      </c>
      <c r="G846" s="159" t="str">
        <f>'Stmt of Cash Flow'!$C$3</f>
        <v>Statement of Cash Flows</v>
      </c>
    </row>
    <row r="847" spans="2:7" x14ac:dyDescent="0.25">
      <c r="B847" t="s">
        <v>442</v>
      </c>
      <c r="C847" s="117">
        <f>Certification!$C$4</f>
        <v>0</v>
      </c>
      <c r="D847" t="s">
        <v>1178</v>
      </c>
      <c r="E847" s="26">
        <f>IFERROR(VLOOKUP(B847,'Stmt of Cash Flow'!$B$9:$H$84,4,0),0)</f>
        <v>0</v>
      </c>
      <c r="F847" t="str">
        <f>VLOOKUP(B847,'Stmt of Cash Flow'!$B$9:$H$84,2,0)</f>
        <v>Purchase of Investments</v>
      </c>
      <c r="G847" s="159" t="str">
        <f>'Stmt of Cash Flow'!$C$3</f>
        <v>Statement of Cash Flows</v>
      </c>
    </row>
    <row r="848" spans="2:7" x14ac:dyDescent="0.25">
      <c r="B848" t="s">
        <v>443</v>
      </c>
      <c r="C848" s="117">
        <f>Certification!$C$4</f>
        <v>0</v>
      </c>
      <c r="D848" t="s">
        <v>1178</v>
      </c>
      <c r="E848" s="26">
        <f>IFERROR(VLOOKUP(B848,'Stmt of Cash Flow'!$B$9:$H$84,4,0),0)</f>
        <v>786304.57</v>
      </c>
      <c r="F848" t="str">
        <f>VLOOKUP(B848,'Stmt of Cash Flow'!$B$9:$H$84,2,0)</f>
        <v>Interest and Dividends Received</v>
      </c>
      <c r="G848" s="159" t="str">
        <f>'Stmt of Cash Flow'!$C$3</f>
        <v>Statement of Cash Flows</v>
      </c>
    </row>
    <row r="849" spans="2:7" x14ac:dyDescent="0.25">
      <c r="B849" t="s">
        <v>444</v>
      </c>
      <c r="C849" s="117">
        <f>Certification!$C$4</f>
        <v>0</v>
      </c>
      <c r="D849" t="s">
        <v>1178</v>
      </c>
      <c r="E849" s="26">
        <f>IFERROR(VLOOKUP(B849,'Stmt of Cash Flow'!$B$9:$H$84,4,0),0)</f>
        <v>786304.57</v>
      </c>
      <c r="F849" t="str">
        <f>VLOOKUP(B849,'Stmt of Cash Flow'!$B$9:$H$84,2,0)</f>
        <v>NET CASH PROVIDED (USED) BY INVESTING ACTIVITIES</v>
      </c>
      <c r="G849" s="159" t="str">
        <f>'Stmt of Cash Flow'!$C$3</f>
        <v>Statement of Cash Flows</v>
      </c>
    </row>
    <row r="850" spans="2:7" x14ac:dyDescent="0.25">
      <c r="B850" t="s">
        <v>446</v>
      </c>
      <c r="C850" s="117">
        <f>Certification!$C$4</f>
        <v>0</v>
      </c>
      <c r="D850" t="s">
        <v>1178</v>
      </c>
      <c r="E850" s="26">
        <f>IFERROR(VLOOKUP(B850,'Stmt of Cash Flow'!$B$9:$H$84,4,0),0)</f>
        <v>1432691.2400000007</v>
      </c>
      <c r="F850" t="str">
        <f>VLOOKUP(B850,'Stmt of Cash Flow'!$B$9:$H$84,2,0)</f>
        <v>INCREASE (DECREASE) IN CASH AND CASH EQUIVALENTS</v>
      </c>
      <c r="G850" s="159" t="str">
        <f>'Stmt of Cash Flow'!$C$3</f>
        <v>Statement of Cash Flows</v>
      </c>
    </row>
    <row r="851" spans="2:7" x14ac:dyDescent="0.25">
      <c r="B851" t="s">
        <v>448</v>
      </c>
      <c r="C851" s="117">
        <f>Certification!$C$4</f>
        <v>0</v>
      </c>
      <c r="D851" t="s">
        <v>1178</v>
      </c>
      <c r="E851" s="26">
        <f>IFERROR(VLOOKUP(B851,'Stmt of Cash Flow'!$B$9:$H$84,4,0),0)</f>
        <v>14654449.859999999</v>
      </c>
      <c r="F851" t="str">
        <f>VLOOKUP(B851,'Stmt of Cash Flow'!$B$9:$H$84,2,0)</f>
        <v>CASH AND CASH EQUIVALENTS - BEGINNING</v>
      </c>
      <c r="G851" s="159" t="str">
        <f>'Stmt of Cash Flow'!$C$3</f>
        <v>Statement of Cash Flows</v>
      </c>
    </row>
    <row r="852" spans="2:7" x14ac:dyDescent="0.25">
      <c r="B852" t="s">
        <v>449</v>
      </c>
      <c r="C852" s="117">
        <f>Certification!$C$4</f>
        <v>0</v>
      </c>
      <c r="D852" t="s">
        <v>1178</v>
      </c>
      <c r="E852" s="26">
        <f>IFERROR(VLOOKUP(B852,'Stmt of Cash Flow'!$B$9:$H$84,4,0),0)</f>
        <v>0</v>
      </c>
      <c r="F852" t="str">
        <f>VLOOKUP(B852,'Stmt of Cash Flow'!$B$9:$H$84,2,0)</f>
        <v>PRIOR PERIOD ADJUSTMENT</v>
      </c>
      <c r="G852" s="159" t="str">
        <f>'Stmt of Cash Flow'!$C$3</f>
        <v>Statement of Cash Flows</v>
      </c>
    </row>
    <row r="853" spans="2:7" x14ac:dyDescent="0.25">
      <c r="B853" t="s">
        <v>450</v>
      </c>
      <c r="C853" s="117">
        <f>Certification!$C$4</f>
        <v>0</v>
      </c>
      <c r="D853" t="s">
        <v>1178</v>
      </c>
      <c r="E853" s="26">
        <f>IFERROR(VLOOKUP(B853,'Stmt of Cash Flow'!$B$9:$H$84,4,0),0)</f>
        <v>16087141.1</v>
      </c>
      <c r="F853" t="str">
        <f>VLOOKUP(B853,'Stmt of Cash Flow'!$B$9:$H$84,2,0)</f>
        <v>CASH AND CASH EQUIVALENTS - ENDING</v>
      </c>
      <c r="G853" s="159" t="str">
        <f>'Stmt of Cash Flow'!$C$3</f>
        <v>Statement of Cash Flows</v>
      </c>
    </row>
    <row r="854" spans="2:7" x14ac:dyDescent="0.25">
      <c r="B854" t="s">
        <v>456</v>
      </c>
      <c r="C854" s="117">
        <f>Certification!$C$4</f>
        <v>0</v>
      </c>
      <c r="D854" t="s">
        <v>1178</v>
      </c>
      <c r="E854" s="26">
        <f>IFERROR(VLOOKUP(B854,'Stmt of Cash Flow'!$B$9:$H$84,4,0),0)</f>
        <v>170208.56999999937</v>
      </c>
      <c r="F854" t="str">
        <f>VLOOKUP(B854,'Stmt of Cash Flow'!$B$9:$H$84,2,0)</f>
        <v>OPERATING NET INCOME</v>
      </c>
      <c r="G854" s="159" t="str">
        <f>'Stmt of Cash Flow'!$C$3</f>
        <v>Statement of Cash Flows</v>
      </c>
    </row>
    <row r="855" spans="2:7" x14ac:dyDescent="0.25">
      <c r="B855" t="s">
        <v>457</v>
      </c>
      <c r="C855" s="117">
        <f>Certification!$C$4</f>
        <v>0</v>
      </c>
      <c r="D855" t="s">
        <v>1178</v>
      </c>
      <c r="E855" s="26">
        <f>IFERROR(VLOOKUP(B855,'Stmt of Cash Flow'!$B$9:$H$84,4,0),0)</f>
        <v>0</v>
      </c>
      <c r="F855" t="str">
        <f>VLOOKUP(B855,'Stmt of Cash Flow'!$B$9:$H$84,2,0)</f>
        <v>Adjustment to Reconcile Operating Inc to Net Cash Provided (Used) by Operating Activities</v>
      </c>
      <c r="G855" s="159" t="str">
        <f>'Stmt of Cash Flow'!$C$3</f>
        <v>Statement of Cash Flows</v>
      </c>
    </row>
    <row r="856" spans="2:7" x14ac:dyDescent="0.25">
      <c r="B856" t="s">
        <v>458</v>
      </c>
      <c r="C856" s="117">
        <f>Certification!$C$4</f>
        <v>0</v>
      </c>
      <c r="D856" t="s">
        <v>1178</v>
      </c>
      <c r="E856" s="26">
        <f>IFERROR(VLOOKUP(B856,'Stmt of Cash Flow'!$B$9:$H$84,4,0),0)</f>
        <v>0</v>
      </c>
      <c r="F856" t="str">
        <f>VLOOKUP(B856,'Stmt of Cash Flow'!$B$9:$H$84,2,0)</f>
        <v>Depreciation Expense</v>
      </c>
      <c r="G856" s="159" t="str">
        <f>'Stmt of Cash Flow'!$C$3</f>
        <v>Statement of Cash Flows</v>
      </c>
    </row>
    <row r="857" spans="2:7" x14ac:dyDescent="0.25">
      <c r="B857" t="s">
        <v>459</v>
      </c>
      <c r="C857" s="117">
        <f>Certification!$C$4</f>
        <v>0</v>
      </c>
      <c r="D857" t="s">
        <v>1178</v>
      </c>
      <c r="E857" s="26">
        <f>IFERROR(VLOOKUP(B857,'Stmt of Cash Flow'!$B$9:$H$84,4,0),0)</f>
        <v>0</v>
      </c>
      <c r="F857" t="str">
        <f>VLOOKUP(B857,'Stmt of Cash Flow'!$B$9:$H$84,2,0)</f>
        <v>Change in Assets and Liabilities</v>
      </c>
      <c r="G857" s="159" t="str">
        <f>'Stmt of Cash Flow'!$C$3</f>
        <v>Statement of Cash Flows</v>
      </c>
    </row>
    <row r="858" spans="2:7" x14ac:dyDescent="0.25">
      <c r="B858" t="s">
        <v>460</v>
      </c>
      <c r="C858" s="117">
        <f>Certification!$C$4</f>
        <v>0</v>
      </c>
      <c r="D858" t="s">
        <v>1178</v>
      </c>
      <c r="E858" s="26">
        <f>IFERROR(VLOOKUP(B858,'Stmt of Cash Flow'!$B$9:$H$84,4,0),0)</f>
        <v>-8330.7000000000007</v>
      </c>
      <c r="F858" t="str">
        <f>VLOOKUP(B858,'Stmt of Cash Flow'!$B$9:$H$84,2,0)</f>
        <v>Receivables, Net</v>
      </c>
      <c r="G858" s="159" t="str">
        <f>'Stmt of Cash Flow'!$C$3</f>
        <v>Statement of Cash Flows</v>
      </c>
    </row>
    <row r="859" spans="2:7" x14ac:dyDescent="0.25">
      <c r="B859" t="s">
        <v>461</v>
      </c>
      <c r="C859" s="117">
        <f>Certification!$C$4</f>
        <v>0</v>
      </c>
      <c r="D859" t="s">
        <v>1178</v>
      </c>
      <c r="E859" s="26">
        <f>IFERROR(VLOOKUP(B859,'Stmt of Cash Flow'!$B$9:$H$84,4,0),0)</f>
        <v>0</v>
      </c>
      <c r="F859" t="str">
        <f>VLOOKUP(B859,'Stmt of Cash Flow'!$B$9:$H$84,2,0)</f>
        <v>Prepaids</v>
      </c>
      <c r="G859" s="159" t="str">
        <f>'Stmt of Cash Flow'!$C$3</f>
        <v>Statement of Cash Flows</v>
      </c>
    </row>
    <row r="860" spans="2:7" x14ac:dyDescent="0.25">
      <c r="B860" t="s">
        <v>462</v>
      </c>
      <c r="C860" s="117">
        <f>Certification!$C$4</f>
        <v>0</v>
      </c>
      <c r="D860" t="s">
        <v>1178</v>
      </c>
      <c r="E860" s="26">
        <f>IFERROR(VLOOKUP(B860,'Stmt of Cash Flow'!$B$9:$H$84,4,0),0)</f>
        <v>0</v>
      </c>
      <c r="F860" t="str">
        <f>VLOOKUP(B860,'Stmt of Cash Flow'!$B$9:$H$84,2,0)</f>
        <v>Inventories</v>
      </c>
      <c r="G860" s="159" t="str">
        <f>'Stmt of Cash Flow'!$C$3</f>
        <v>Statement of Cash Flows</v>
      </c>
    </row>
    <row r="861" spans="2:7" x14ac:dyDescent="0.25">
      <c r="B861" t="s">
        <v>463</v>
      </c>
      <c r="C861" s="117">
        <f>Certification!$C$4</f>
        <v>0</v>
      </c>
      <c r="D861" t="s">
        <v>1178</v>
      </c>
      <c r="E861" s="26">
        <f>IFERROR(VLOOKUP(B861,'Stmt of Cash Flow'!$B$9:$H$84,4,0),0)</f>
        <v>-195086.2</v>
      </c>
      <c r="F861" t="str">
        <f>VLOOKUP(B861,'Stmt of Cash Flow'!$B$9:$H$84,2,0)</f>
        <v>Accounts and Other Payables</v>
      </c>
      <c r="G861" s="159" t="str">
        <f>'Stmt of Cash Flow'!$C$3</f>
        <v>Statement of Cash Flows</v>
      </c>
    </row>
    <row r="862" spans="2:7" x14ac:dyDescent="0.25">
      <c r="B862" t="s">
        <v>464</v>
      </c>
      <c r="C862" s="117">
        <f>Certification!$C$4</f>
        <v>0</v>
      </c>
      <c r="D862" t="s">
        <v>1178</v>
      </c>
      <c r="E862" s="26">
        <f>IFERROR(VLOOKUP(B862,'Stmt of Cash Flow'!$B$9:$H$84,4,0),0)</f>
        <v>0</v>
      </c>
      <c r="F862" t="str">
        <f>VLOOKUP(B862,'Stmt of Cash Flow'!$B$9:$H$84,2,0)</f>
        <v>Accrued Expenses</v>
      </c>
      <c r="G862" s="159" t="str">
        <f>'Stmt of Cash Flow'!$C$3</f>
        <v>Statement of Cash Flows</v>
      </c>
    </row>
    <row r="863" spans="2:7" x14ac:dyDescent="0.25">
      <c r="B863" t="s">
        <v>465</v>
      </c>
      <c r="C863" s="117">
        <f>Certification!$C$4</f>
        <v>0</v>
      </c>
      <c r="D863" t="s">
        <v>1178</v>
      </c>
      <c r="E863" s="26">
        <f>IFERROR(VLOOKUP(B863,'Stmt of Cash Flow'!$B$9:$H$84,4,0),0)</f>
        <v>0</v>
      </c>
      <c r="F863" t="str">
        <f>VLOOKUP(B863,'Stmt of Cash Flow'!$B$9:$H$84,2,0)</f>
        <v>Unearned Revenue</v>
      </c>
      <c r="G863" s="159" t="str">
        <f>'Stmt of Cash Flow'!$C$3</f>
        <v>Statement of Cash Flows</v>
      </c>
    </row>
    <row r="864" spans="2:7" x14ac:dyDescent="0.25">
      <c r="B864" t="s">
        <v>466</v>
      </c>
      <c r="C864" s="117">
        <f>Certification!$C$4</f>
        <v>0</v>
      </c>
      <c r="D864" t="s">
        <v>1178</v>
      </c>
      <c r="E864" s="26">
        <f>IFERROR(VLOOKUP(B864,'Stmt of Cash Flow'!$B$9:$H$84,4,0),0)</f>
        <v>0</v>
      </c>
      <c r="F864" t="str">
        <f>VLOOKUP(B864,'Stmt of Cash Flow'!$B$9:$H$84,2,0)</f>
        <v>Pension Expense from change in Net Pension Liability</v>
      </c>
      <c r="G864" s="159" t="str">
        <f>'Stmt of Cash Flow'!$C$3</f>
        <v>Statement of Cash Flows</v>
      </c>
    </row>
    <row r="865" spans="2:7" x14ac:dyDescent="0.25">
      <c r="B865" t="s">
        <v>467</v>
      </c>
      <c r="C865" s="117">
        <f>Certification!$C$4</f>
        <v>0</v>
      </c>
      <c r="D865" t="s">
        <v>1178</v>
      </c>
      <c r="E865" s="26">
        <f>IFERROR(VLOOKUP(B865,'Stmt of Cash Flow'!$B$9:$H$84,4,0),0)</f>
        <v>0</v>
      </c>
      <c r="F865" t="str">
        <f>VLOOKUP(B865,'Stmt of Cash Flow'!$B$9:$H$84,2,0)</f>
        <v>Change in Deferred Outflows</v>
      </c>
      <c r="G865" s="159" t="str">
        <f>'Stmt of Cash Flow'!$C$3</f>
        <v>Statement of Cash Flows</v>
      </c>
    </row>
    <row r="866" spans="2:7" x14ac:dyDescent="0.25">
      <c r="B866" t="s">
        <v>468</v>
      </c>
      <c r="C866" s="117">
        <f>Certification!$C$4</f>
        <v>0</v>
      </c>
      <c r="D866" t="s">
        <v>1178</v>
      </c>
      <c r="E866" s="26">
        <f>IFERROR(VLOOKUP(B866,'Stmt of Cash Flow'!$B$9:$H$84,4,0),0)</f>
        <v>0</v>
      </c>
      <c r="F866" t="str">
        <f>VLOOKUP(B866,'Stmt of Cash Flow'!$B$9:$H$84,2,0)</f>
        <v>Change in Deferred Inflows</v>
      </c>
      <c r="G866" s="159" t="str">
        <f>'Stmt of Cash Flow'!$C$3</f>
        <v>Statement of Cash Flows</v>
      </c>
    </row>
    <row r="867" spans="2:7" x14ac:dyDescent="0.25">
      <c r="B867" t="s">
        <v>469</v>
      </c>
      <c r="C867" s="117">
        <f>Certification!$C$4</f>
        <v>0</v>
      </c>
      <c r="D867" t="s">
        <v>1178</v>
      </c>
      <c r="E867" s="26">
        <f>IFERROR(VLOOKUP(B867,'Stmt of Cash Flow'!$B$9:$H$84,4,0),0)</f>
        <v>0</v>
      </c>
      <c r="F867" t="str">
        <f>VLOOKUP(B867,'Stmt of Cash Flow'!$B$9:$H$84,2,0)</f>
        <v>Change in Net Pension Liability</v>
      </c>
      <c r="G867" s="159" t="str">
        <f>'Stmt of Cash Flow'!$C$3</f>
        <v>Statement of Cash Flows</v>
      </c>
    </row>
    <row r="868" spans="2:7" x14ac:dyDescent="0.25">
      <c r="B868" t="s">
        <v>470</v>
      </c>
      <c r="C868" s="117">
        <f>Certification!$C$4</f>
        <v>0</v>
      </c>
      <c r="D868" t="s">
        <v>1178</v>
      </c>
      <c r="E868" s="26">
        <f>IFERROR(VLOOKUP(B868,'Stmt of Cash Flow'!$B$9:$H$84,4,0),0)</f>
        <v>0</v>
      </c>
      <c r="F868" t="str">
        <f>VLOOKUP(B868,'Stmt of Cash Flow'!$B$9:$H$84,2,0)</f>
        <v>OPEB Expense from change in Net OPEB Liability</v>
      </c>
      <c r="G868" s="159" t="str">
        <f>'Stmt of Cash Flow'!$C$3</f>
        <v>Statement of Cash Flows</v>
      </c>
    </row>
    <row r="869" spans="2:7" x14ac:dyDescent="0.25">
      <c r="B869" t="s">
        <v>471</v>
      </c>
      <c r="C869" s="117">
        <f>Certification!$C$4</f>
        <v>0</v>
      </c>
      <c r="D869" t="s">
        <v>1178</v>
      </c>
      <c r="E869" s="26">
        <f>IFERROR(VLOOKUP(B869,'Stmt of Cash Flow'!$B$9:$H$84,4,0),0)</f>
        <v>0</v>
      </c>
      <c r="F869" t="str">
        <f>VLOOKUP(B869,'Stmt of Cash Flow'!$B$9:$H$84,2,0)</f>
        <v>Change in Deferred Outflows_</v>
      </c>
      <c r="G869" s="159" t="str">
        <f>'Stmt of Cash Flow'!$C$3</f>
        <v>Statement of Cash Flows</v>
      </c>
    </row>
    <row r="870" spans="2:7" x14ac:dyDescent="0.25">
      <c r="B870" t="s">
        <v>472</v>
      </c>
      <c r="C870" s="117">
        <f>Certification!$C$4</f>
        <v>0</v>
      </c>
      <c r="D870" t="s">
        <v>1178</v>
      </c>
      <c r="E870" s="26">
        <f>IFERROR(VLOOKUP(B870,'Stmt of Cash Flow'!$B$9:$H$84,4,0),0)</f>
        <v>0</v>
      </c>
      <c r="F870" t="str">
        <f>VLOOKUP(B870,'Stmt of Cash Flow'!$B$9:$H$84,2,0)</f>
        <v>Change in Deferred Inflows_</v>
      </c>
      <c r="G870" s="159" t="str">
        <f>'Stmt of Cash Flow'!$C$3</f>
        <v>Statement of Cash Flows</v>
      </c>
    </row>
    <row r="871" spans="2:7" x14ac:dyDescent="0.25">
      <c r="B871" t="s">
        <v>473</v>
      </c>
      <c r="C871" s="117">
        <f>Certification!$C$4</f>
        <v>0</v>
      </c>
      <c r="D871" t="s">
        <v>1178</v>
      </c>
      <c r="E871" s="26">
        <f>IFERROR(VLOOKUP(B871,'Stmt of Cash Flow'!$B$9:$H$84,4,0),0)</f>
        <v>0</v>
      </c>
      <c r="F871" t="str">
        <f>VLOOKUP(B871,'Stmt of Cash Flow'!$B$9:$H$84,2,0)</f>
        <v>Change in Net OPEB Liability_</v>
      </c>
      <c r="G871" s="159" t="str">
        <f>'Stmt of Cash Flow'!$C$3</f>
        <v>Statement of Cash Flows</v>
      </c>
    </row>
    <row r="872" spans="2:7" x14ac:dyDescent="0.25">
      <c r="B872" t="s">
        <v>474</v>
      </c>
      <c r="C872" s="117">
        <f>Certification!$C$4</f>
        <v>0</v>
      </c>
      <c r="D872" t="s">
        <v>1178</v>
      </c>
      <c r="E872" s="26">
        <f>IFERROR(VLOOKUP(B872,'Stmt of Cash Flow'!$B$9:$H$84,4,0),0)</f>
        <v>0</v>
      </c>
      <c r="F872" t="str">
        <f>VLOOKUP(B872,'Stmt of Cash Flow'!$B$9:$H$84,2,0)</f>
        <v>Other Changes for Insurance Funds</v>
      </c>
      <c r="G872" s="159" t="str">
        <f>'Stmt of Cash Flow'!$C$3</f>
        <v>Statement of Cash Flows</v>
      </c>
    </row>
    <row r="873" spans="2:7" x14ac:dyDescent="0.25">
      <c r="B873" t="s">
        <v>475</v>
      </c>
      <c r="C873" s="117">
        <f>Certification!$C$4</f>
        <v>0</v>
      </c>
      <c r="D873" t="s">
        <v>1178</v>
      </c>
      <c r="E873" s="26">
        <f>IFERROR(VLOOKUP(B873,'Stmt of Cash Flow'!$B$9:$H$84,4,0),0)</f>
        <v>165423</v>
      </c>
      <c r="F873" t="str">
        <f>VLOOKUP(B873,'Stmt of Cash Flow'!$B$9:$H$84,2,0)</f>
        <v>Claims Reserve-Current</v>
      </c>
      <c r="G873" s="159" t="str">
        <f>'Stmt of Cash Flow'!$C$3</f>
        <v>Statement of Cash Flows</v>
      </c>
    </row>
    <row r="874" spans="2:7" x14ac:dyDescent="0.25">
      <c r="B874" t="s">
        <v>476</v>
      </c>
      <c r="C874" s="117">
        <f>Certification!$C$4</f>
        <v>0</v>
      </c>
      <c r="D874" t="s">
        <v>1178</v>
      </c>
      <c r="E874" s="26">
        <f>IFERROR(VLOOKUP(B874,'Stmt of Cash Flow'!$B$9:$H$84,4,0),0)</f>
        <v>6586</v>
      </c>
      <c r="F874" t="str">
        <f>VLOOKUP(B874,'Stmt of Cash Flow'!$B$9:$H$84,2,0)</f>
        <v>Claims Reserve-Prior Year</v>
      </c>
      <c r="G874" s="159" t="str">
        <f>'Stmt of Cash Flow'!$C$3</f>
        <v>Statement of Cash Flows</v>
      </c>
    </row>
    <row r="875" spans="2:7" x14ac:dyDescent="0.25">
      <c r="B875" t="s">
        <v>477</v>
      </c>
      <c r="C875" s="117">
        <f>Certification!$C$4</f>
        <v>0</v>
      </c>
      <c r="D875" t="s">
        <v>1178</v>
      </c>
      <c r="E875" s="26">
        <f>IFERROR(VLOOKUP(B875,'Stmt of Cash Flow'!$B$9:$H$84,4,0),0)</f>
        <v>39543</v>
      </c>
      <c r="F875" t="str">
        <f>VLOOKUP(B875,'Stmt of Cash Flow'!$B$9:$H$84,2,0)</f>
        <v>IBNR-Current</v>
      </c>
      <c r="G875" s="159" t="str">
        <f>'Stmt of Cash Flow'!$C$3</f>
        <v>Statement of Cash Flows</v>
      </c>
    </row>
    <row r="876" spans="2:7" x14ac:dyDescent="0.25">
      <c r="B876" t="s">
        <v>478</v>
      </c>
      <c r="C876" s="117">
        <f>Certification!$C$4</f>
        <v>0</v>
      </c>
      <c r="D876" t="s">
        <v>1178</v>
      </c>
      <c r="E876" s="26">
        <f>IFERROR(VLOOKUP(B876,'Stmt of Cash Flow'!$B$9:$H$84,4,0),0)</f>
        <v>274493</v>
      </c>
      <c r="F876" t="str">
        <f>VLOOKUP(B876,'Stmt of Cash Flow'!$B$9:$H$84,2,0)</f>
        <v>IBNR-Prior Year</v>
      </c>
      <c r="G876" s="159" t="str">
        <f>'Stmt of Cash Flow'!$C$3</f>
        <v>Statement of Cash Flows</v>
      </c>
    </row>
    <row r="877" spans="2:7" x14ac:dyDescent="0.25">
      <c r="B877" t="s">
        <v>479</v>
      </c>
      <c r="C877" s="117">
        <f>Certification!$C$4</f>
        <v>0</v>
      </c>
      <c r="D877" t="s">
        <v>1178</v>
      </c>
      <c r="E877" s="26">
        <f>IFERROR(VLOOKUP(B877,'Stmt of Cash Flow'!$B$9:$H$84,4,0),0)</f>
        <v>-23450</v>
      </c>
      <c r="F877" t="str">
        <f>VLOOKUP(B877,'Stmt of Cash Flow'!$B$9:$H$84,2,0)</f>
        <v>Future L&amp;I Assessments</v>
      </c>
      <c r="G877" s="159" t="str">
        <f>'Stmt of Cash Flow'!$C$3</f>
        <v>Statement of Cash Flows</v>
      </c>
    </row>
    <row r="878" spans="2:7" x14ac:dyDescent="0.25">
      <c r="B878" t="s">
        <v>480</v>
      </c>
      <c r="C878" s="117">
        <f>Certification!$C$4</f>
        <v>0</v>
      </c>
      <c r="D878" t="s">
        <v>1178</v>
      </c>
      <c r="E878" s="26">
        <f>IFERROR(VLOOKUP(B878,'Stmt of Cash Flow'!$B$9:$H$84,4,0),0)</f>
        <v>217000</v>
      </c>
      <c r="F878" t="str">
        <f>VLOOKUP(B878,'Stmt of Cash Flow'!$B$9:$H$84,2,0)</f>
        <v>Provision for Unallocated Loss Adjustment</v>
      </c>
      <c r="G878" s="159" t="str">
        <f>'Stmt of Cash Flow'!$C$3</f>
        <v>Statement of Cash Flows</v>
      </c>
    </row>
    <row r="879" spans="2:7" x14ac:dyDescent="0.25">
      <c r="B879" t="s">
        <v>481</v>
      </c>
      <c r="C879" s="117">
        <f>Certification!$C$4</f>
        <v>0</v>
      </c>
      <c r="D879" t="s">
        <v>1178</v>
      </c>
      <c r="E879" s="26">
        <f>IFERROR(VLOOKUP(B879,'Stmt of Cash Flow'!$B$9:$H$84,4,0),0)</f>
        <v>0</v>
      </c>
      <c r="F879" t="str">
        <f>VLOOKUP(B879,'Stmt of Cash Flow'!$B$9:$H$84,2,0)</f>
        <v>Unearned Member Assessments</v>
      </c>
      <c r="G879" s="159" t="str">
        <f>'Stmt of Cash Flow'!$C$3</f>
        <v>Statement of Cash Flows</v>
      </c>
    </row>
    <row r="880" spans="2:7" x14ac:dyDescent="0.25">
      <c r="B880" t="s">
        <v>482</v>
      </c>
      <c r="C880" s="117">
        <f>Certification!$C$4</f>
        <v>0</v>
      </c>
      <c r="D880" t="s">
        <v>1178</v>
      </c>
      <c r="E880" s="26">
        <f>IFERROR(VLOOKUP(B880,'Stmt of Cash Flow'!$B$9:$H$84,4,0),0)</f>
        <v>0</v>
      </c>
      <c r="F880" t="str">
        <f>VLOOKUP(B880,'Stmt of Cash Flow'!$B$9:$H$84,2,0)</f>
        <v>Insurance Recoverables</v>
      </c>
      <c r="G880" s="159" t="str">
        <f>'Stmt of Cash Flow'!$C$3</f>
        <v>Statement of Cash Flows</v>
      </c>
    </row>
    <row r="881" spans="2:7" x14ac:dyDescent="0.25">
      <c r="B881" t="s">
        <v>483</v>
      </c>
      <c r="C881" s="117">
        <f>Certification!$C$4</f>
        <v>0</v>
      </c>
      <c r="D881" t="s">
        <v>1178</v>
      </c>
      <c r="E881" s="26">
        <f>IFERROR(VLOOKUP(B881,'Stmt of Cash Flow'!$B$9:$H$84,4,0),0)</f>
        <v>0</v>
      </c>
      <c r="F881" t="str">
        <f>VLOOKUP(B881,'Stmt of Cash Flow'!$B$9:$H$84,2,0)</f>
        <v>Claim Reserves</v>
      </c>
      <c r="G881" s="159" t="str">
        <f>'Stmt of Cash Flow'!$C$3</f>
        <v>Statement of Cash Flows</v>
      </c>
    </row>
    <row r="882" spans="2:7" x14ac:dyDescent="0.25">
      <c r="B882" t="s">
        <v>484</v>
      </c>
      <c r="C882" s="117">
        <f>Certification!$C$4</f>
        <v>0</v>
      </c>
      <c r="D882" t="s">
        <v>1178</v>
      </c>
      <c r="E882" s="26">
        <f>IFERROR(VLOOKUP(B882,'Stmt of Cash Flow'!$B$9:$H$84,4,0),0)</f>
        <v>646386.66999999934</v>
      </c>
      <c r="F882" t="str">
        <f>VLOOKUP(B882,'Stmt of Cash Flow'!$B$9:$H$84,2,0)</f>
        <v>NET CASH PROVIDED (USED) BY OPERATING ACTIVITIES_</v>
      </c>
      <c r="G882" s="159" t="str">
        <f>'Stmt of Cash Flow'!$C$3</f>
        <v>Statement of Cash Flows</v>
      </c>
    </row>
    <row r="883" spans="2:7" x14ac:dyDescent="0.25">
      <c r="B883" t="s">
        <v>405</v>
      </c>
      <c r="C883" s="117">
        <f>Certification!$C$4</f>
        <v>0</v>
      </c>
      <c r="D883" t="s">
        <v>1179</v>
      </c>
      <c r="E883" s="26">
        <f>IFERROR(VLOOKUP(B883,'Stmt of Cash Flow'!$B$9:$H$84,5,0),0)</f>
        <v>0</v>
      </c>
      <c r="F883" t="str">
        <f>VLOOKUP(B883,'Stmt of Cash Flow'!$B$9:$H$84,2,0)</f>
        <v>Cash Received from Customers</v>
      </c>
      <c r="G883" s="159" t="str">
        <f>'Stmt of Cash Flow'!$C$3</f>
        <v>Statement of Cash Flows</v>
      </c>
    </row>
    <row r="884" spans="2:7" x14ac:dyDescent="0.25">
      <c r="B884" t="s">
        <v>407</v>
      </c>
      <c r="C884" s="117">
        <f>Certification!$C$4</f>
        <v>0</v>
      </c>
      <c r="D884" t="s">
        <v>1179</v>
      </c>
      <c r="E884" s="26">
        <f>IFERROR(VLOOKUP(B884,'Stmt of Cash Flow'!$B$9:$H$84,5,0),0)</f>
        <v>0</v>
      </c>
      <c r="F884" t="str">
        <f>VLOOKUP(B884,'Stmt of Cash Flow'!$B$9:$H$84,2,0)</f>
        <v>Cash Received from State and Federal Sources</v>
      </c>
      <c r="G884" s="159" t="str">
        <f>'Stmt of Cash Flow'!$C$3</f>
        <v>Statement of Cash Flows</v>
      </c>
    </row>
    <row r="885" spans="2:7" x14ac:dyDescent="0.25">
      <c r="B885" t="s">
        <v>408</v>
      </c>
      <c r="C885" s="117">
        <f>Certification!$C$4</f>
        <v>0</v>
      </c>
      <c r="D885" t="s">
        <v>1179</v>
      </c>
      <c r="E885" s="26">
        <f>IFERROR(VLOOKUP(B885,'Stmt of Cash Flow'!$B$9:$H$84,5,0),0)</f>
        <v>902345.63</v>
      </c>
      <c r="F885" t="str">
        <f>VLOOKUP(B885,'Stmt of Cash Flow'!$B$9:$H$84,2,0)</f>
        <v>Cash Received from Members</v>
      </c>
      <c r="G885" s="159" t="str">
        <f>'Stmt of Cash Flow'!$C$3</f>
        <v>Statement of Cash Flows</v>
      </c>
    </row>
    <row r="886" spans="2:7" x14ac:dyDescent="0.25">
      <c r="B886" t="s">
        <v>409</v>
      </c>
      <c r="C886" s="117">
        <f>Certification!$C$4</f>
        <v>0</v>
      </c>
      <c r="D886" t="s">
        <v>1179</v>
      </c>
      <c r="E886" s="26">
        <f>IFERROR(VLOOKUP(B886,'Stmt of Cash Flow'!$B$9:$H$84,5,0),0)</f>
        <v>0</v>
      </c>
      <c r="F886" t="str">
        <f>VLOOKUP(B886,'Stmt of Cash Flow'!$B$9:$H$84,2,0)</f>
        <v>Payments to Suppliers for Goods and Services</v>
      </c>
      <c r="G886" s="159" t="str">
        <f>'Stmt of Cash Flow'!$C$3</f>
        <v>Statement of Cash Flows</v>
      </c>
    </row>
    <row r="887" spans="2:7" x14ac:dyDescent="0.25">
      <c r="B887" t="s">
        <v>410</v>
      </c>
      <c r="C887" s="117">
        <f>Certification!$C$4</f>
        <v>0</v>
      </c>
      <c r="D887" t="s">
        <v>1179</v>
      </c>
      <c r="E887" s="26">
        <f>IFERROR(VLOOKUP(B887,'Stmt of Cash Flow'!$B$9:$H$84,5,0),0)</f>
        <v>0</v>
      </c>
      <c r="F887" t="str">
        <f>VLOOKUP(B887,'Stmt of Cash Flow'!$B$9:$H$84,2,0)</f>
        <v>Payments to Employees for Services</v>
      </c>
      <c r="G887" s="159" t="str">
        <f>'Stmt of Cash Flow'!$C$3</f>
        <v>Statement of Cash Flows</v>
      </c>
    </row>
    <row r="888" spans="2:7" x14ac:dyDescent="0.25">
      <c r="B888" t="s">
        <v>411</v>
      </c>
      <c r="C888" s="117">
        <f>Certification!$C$4</f>
        <v>0</v>
      </c>
      <c r="D888" t="s">
        <v>1179</v>
      </c>
      <c r="E888" s="26">
        <f>IFERROR(VLOOKUP(B888,'Stmt of Cash Flow'!$B$9:$H$84,5,0),0)</f>
        <v>0</v>
      </c>
      <c r="F888" t="str">
        <f>VLOOKUP(B888,'Stmt of Cash Flow'!$B$9:$H$84,2,0)</f>
        <v>Cash Paid for Compensated Absences</v>
      </c>
      <c r="G888" s="159" t="str">
        <f>'Stmt of Cash Flow'!$C$3</f>
        <v>Statement of Cash Flows</v>
      </c>
    </row>
    <row r="889" spans="2:7" x14ac:dyDescent="0.25">
      <c r="B889" t="s">
        <v>412</v>
      </c>
      <c r="C889" s="117">
        <f>Certification!$C$4</f>
        <v>0</v>
      </c>
      <c r="D889" t="s">
        <v>1179</v>
      </c>
      <c r="E889" s="26">
        <f>IFERROR(VLOOKUP(B889,'Stmt of Cash Flow'!$B$9:$H$84,5,0),0)</f>
        <v>-540177.80000000005</v>
      </c>
      <c r="F889" t="str">
        <f>VLOOKUP(B889,'Stmt of Cash Flow'!$B$9:$H$84,2,0)</f>
        <v>Cash Paid for Benefits/Claims</v>
      </c>
      <c r="G889" s="159" t="str">
        <f>'Stmt of Cash Flow'!$C$3</f>
        <v>Statement of Cash Flows</v>
      </c>
    </row>
    <row r="890" spans="2:7" x14ac:dyDescent="0.25">
      <c r="B890" t="s">
        <v>413</v>
      </c>
      <c r="C890" s="117">
        <f>Certification!$C$4</f>
        <v>0</v>
      </c>
      <c r="D890" t="s">
        <v>1179</v>
      </c>
      <c r="E890" s="26">
        <f>IFERROR(VLOOKUP(B890,'Stmt of Cash Flow'!$B$9:$H$84,5,0),0)</f>
        <v>0</v>
      </c>
      <c r="F890" t="str">
        <f>VLOOKUP(B890,'Stmt of Cash Flow'!$B$9:$H$84,2,0)</f>
        <v>Internal Activity - Reimbursements from Other Funds</v>
      </c>
      <c r="G890" s="159" t="str">
        <f>'Stmt of Cash Flow'!$C$3</f>
        <v>Statement of Cash Flows</v>
      </c>
    </row>
    <row r="891" spans="2:7" x14ac:dyDescent="0.25">
      <c r="B891" t="s">
        <v>414</v>
      </c>
      <c r="C891" s="117">
        <f>Certification!$C$4</f>
        <v>0</v>
      </c>
      <c r="D891" t="s">
        <v>1179</v>
      </c>
      <c r="E891" s="26">
        <f>IFERROR(VLOOKUP(B891,'Stmt of Cash Flow'!$B$9:$H$84,5,0),0)</f>
        <v>0</v>
      </c>
      <c r="F891" t="str">
        <f>VLOOKUP(B891,'Stmt of Cash Flow'!$B$9:$H$84,2,0)</f>
        <v>Internal Activity - Payments made to Other Funds</v>
      </c>
      <c r="G891" s="159" t="str">
        <f>'Stmt of Cash Flow'!$C$3</f>
        <v>Statement of Cash Flows</v>
      </c>
    </row>
    <row r="892" spans="2:7" x14ac:dyDescent="0.25">
      <c r="B892" t="s">
        <v>415</v>
      </c>
      <c r="C892" s="117">
        <f>Certification!$C$4</f>
        <v>0</v>
      </c>
      <c r="D892" t="s">
        <v>1179</v>
      </c>
      <c r="E892" s="26">
        <f>IFERROR(VLOOKUP(B892,'Stmt of Cash Flow'!$B$9:$H$84,5,0),0)</f>
        <v>0</v>
      </c>
      <c r="F892" t="str">
        <f>VLOOKUP(B892,'Stmt of Cash Flow'!$B$9:$H$84,2,0)</f>
        <v>Cash Paid for Reinsurance</v>
      </c>
      <c r="G892" s="159" t="str">
        <f>'Stmt of Cash Flow'!$C$3</f>
        <v>Statement of Cash Flows</v>
      </c>
    </row>
    <row r="893" spans="2:7" x14ac:dyDescent="0.25">
      <c r="B893" t="s">
        <v>416</v>
      </c>
      <c r="C893" s="117">
        <f>Certification!$C$4</f>
        <v>0</v>
      </c>
      <c r="D893" t="s">
        <v>1179</v>
      </c>
      <c r="E893" s="26">
        <f>IFERROR(VLOOKUP(B893,'Stmt of Cash Flow'!$B$9:$H$84,5,0),0)</f>
        <v>0</v>
      </c>
      <c r="F893" t="str">
        <f>VLOOKUP(B893,'Stmt of Cash Flow'!$B$9:$H$84,2,0)</f>
        <v>Cash Received for Labor and Industries Assessments</v>
      </c>
      <c r="G893" s="159" t="str">
        <f>'Stmt of Cash Flow'!$C$3</f>
        <v>Statement of Cash Flows</v>
      </c>
    </row>
    <row r="894" spans="2:7" x14ac:dyDescent="0.25">
      <c r="B894" t="s">
        <v>417</v>
      </c>
      <c r="C894" s="117">
        <f>Certification!$C$4</f>
        <v>0</v>
      </c>
      <c r="D894" t="s">
        <v>1179</v>
      </c>
      <c r="E894" s="26">
        <f>IFERROR(VLOOKUP(B894,'Stmt of Cash Flow'!$B$9:$H$84,5,0),0)</f>
        <v>0</v>
      </c>
      <c r="F894" t="str">
        <f>VLOOKUP(B894,'Stmt of Cash Flow'!$B$9:$H$84,2,0)</f>
        <v>Cash Paid for Labor and Industries Assessments</v>
      </c>
      <c r="G894" s="159" t="str">
        <f>'Stmt of Cash Flow'!$C$3</f>
        <v>Statement of Cash Flows</v>
      </c>
    </row>
    <row r="895" spans="2:7" x14ac:dyDescent="0.25">
      <c r="B895" t="s">
        <v>418</v>
      </c>
      <c r="C895" s="117">
        <f>Certification!$C$4</f>
        <v>0</v>
      </c>
      <c r="D895" t="s">
        <v>1179</v>
      </c>
      <c r="E895" s="26">
        <f>IFERROR(VLOOKUP(B895,'Stmt of Cash Flow'!$B$9:$H$84,5,0),0)</f>
        <v>-103835.18999999999</v>
      </c>
      <c r="F895" t="str">
        <f>VLOOKUP(B895,'Stmt of Cash Flow'!$B$9:$H$84,2,0)</f>
        <v>Cash Paid for Other Operating Expense</v>
      </c>
      <c r="G895" s="159" t="str">
        <f>'Stmt of Cash Flow'!$C$3</f>
        <v>Statement of Cash Flows</v>
      </c>
    </row>
    <row r="896" spans="2:7" x14ac:dyDescent="0.25">
      <c r="B896" t="s">
        <v>419</v>
      </c>
      <c r="C896" s="117">
        <f>Certification!$C$4</f>
        <v>0</v>
      </c>
      <c r="D896" t="s">
        <v>1179</v>
      </c>
      <c r="E896" s="26">
        <f>IFERROR(VLOOKUP(B896,'Stmt of Cash Flow'!$B$9:$H$84,5,0),0)</f>
        <v>0</v>
      </c>
      <c r="F896" t="str">
        <f>VLOOKUP(B896,'Stmt of Cash Flow'!$B$9:$H$84,2,0)</f>
        <v>Other Receipts (Payments)</v>
      </c>
      <c r="G896" s="159" t="str">
        <f>'Stmt of Cash Flow'!$C$3</f>
        <v>Statement of Cash Flows</v>
      </c>
    </row>
    <row r="897" spans="2:7" x14ac:dyDescent="0.25">
      <c r="B897" t="s">
        <v>420</v>
      </c>
      <c r="C897" s="117">
        <f>Certification!$C$4</f>
        <v>0</v>
      </c>
      <c r="D897" t="s">
        <v>1179</v>
      </c>
      <c r="E897" s="26">
        <f>IFERROR(VLOOKUP(B897,'Stmt of Cash Flow'!$B$9:$H$84,5,0),0)</f>
        <v>258332.63999999996</v>
      </c>
      <c r="F897" t="str">
        <f>VLOOKUP(B897,'Stmt of Cash Flow'!$B$9:$H$84,2,0)</f>
        <v>NET CASH PROVIDED (USED) BY OPERATING ACTIVITIES</v>
      </c>
      <c r="G897" s="159" t="str">
        <f>'Stmt of Cash Flow'!$C$3</f>
        <v>Statement of Cash Flows</v>
      </c>
    </row>
    <row r="898" spans="2:7" x14ac:dyDescent="0.25">
      <c r="B898" t="s">
        <v>423</v>
      </c>
      <c r="C898" s="117">
        <f>Certification!$C$4</f>
        <v>0</v>
      </c>
      <c r="D898" t="s">
        <v>1179</v>
      </c>
      <c r="E898" s="26">
        <f>IFERROR(VLOOKUP(B898,'Stmt of Cash Flow'!$B$9:$H$84,5,0),0)</f>
        <v>0</v>
      </c>
      <c r="F898" t="str">
        <f>VLOOKUP(B898,'Stmt of Cash Flow'!$B$9:$H$84,2,0)</f>
        <v>Operating Grants Received</v>
      </c>
      <c r="G898" s="159" t="str">
        <f>'Stmt of Cash Flow'!$C$3</f>
        <v>Statement of Cash Flows</v>
      </c>
    </row>
    <row r="899" spans="2:7" x14ac:dyDescent="0.25">
      <c r="B899" t="s">
        <v>424</v>
      </c>
      <c r="C899" s="117">
        <f>Certification!$C$4</f>
        <v>0</v>
      </c>
      <c r="D899" t="s">
        <v>1179</v>
      </c>
      <c r="E899" s="26">
        <f>IFERROR(VLOOKUP(B899,'Stmt of Cash Flow'!$B$9:$H$84,5,0),0)</f>
        <v>0</v>
      </c>
      <c r="F899" t="str">
        <f>VLOOKUP(B899,'Stmt of Cash Flow'!$B$9:$H$84,2,0)</f>
        <v>Transfer to (from) Other Funds</v>
      </c>
      <c r="G899" s="159" t="str">
        <f>'Stmt of Cash Flow'!$C$3</f>
        <v>Statement of Cash Flows</v>
      </c>
    </row>
    <row r="900" spans="2:7" x14ac:dyDescent="0.25">
      <c r="B900" t="s">
        <v>425</v>
      </c>
      <c r="C900" s="117">
        <f>Certification!$C$4</f>
        <v>0</v>
      </c>
      <c r="D900" t="s">
        <v>1179</v>
      </c>
      <c r="E900" s="26">
        <f>IFERROR(VLOOKUP(B900,'Stmt of Cash Flow'!$B$9:$H$84,5,0),0)</f>
        <v>0</v>
      </c>
      <c r="F900" t="str">
        <f>VLOOKUP(B900,'Stmt of Cash Flow'!$B$9:$H$84,2,0)</f>
        <v>Proceeds from Issuance of Notes</v>
      </c>
      <c r="G900" s="159" t="str">
        <f>'Stmt of Cash Flow'!$C$3</f>
        <v>Statement of Cash Flows</v>
      </c>
    </row>
    <row r="901" spans="2:7" x14ac:dyDescent="0.25">
      <c r="B901" t="s">
        <v>426</v>
      </c>
      <c r="C901" s="117">
        <f>Certification!$C$4</f>
        <v>0</v>
      </c>
      <c r="D901" t="s">
        <v>1179</v>
      </c>
      <c r="E901" s="26">
        <f>IFERROR(VLOOKUP(B901,'Stmt of Cash Flow'!$B$9:$H$84,5,0),0)</f>
        <v>0</v>
      </c>
      <c r="F901" t="str">
        <f>VLOOKUP(B901,'Stmt of Cash Flow'!$B$9:$H$84,2,0)</f>
        <v>Principal and Interest Payment on Notes</v>
      </c>
      <c r="G901" s="159" t="str">
        <f>'Stmt of Cash Flow'!$C$3</f>
        <v>Statement of Cash Flows</v>
      </c>
    </row>
    <row r="902" spans="2:7" x14ac:dyDescent="0.25">
      <c r="B902" t="s">
        <v>427</v>
      </c>
      <c r="C902" s="117">
        <f>Certification!$C$4</f>
        <v>0</v>
      </c>
      <c r="D902" t="s">
        <v>1179</v>
      </c>
      <c r="E902" s="26">
        <f>IFERROR(VLOOKUP(B902,'Stmt of Cash Flow'!$B$9:$H$84,5,0),0)</f>
        <v>0</v>
      </c>
      <c r="F902" t="str">
        <f>VLOOKUP(B902,'Stmt of Cash Flow'!$B$9:$H$84,2,0)</f>
        <v>Other Noncapital Activities</v>
      </c>
      <c r="G902" s="159" t="str">
        <f>'Stmt of Cash Flow'!$C$3</f>
        <v>Statement of Cash Flows</v>
      </c>
    </row>
    <row r="903" spans="2:7" x14ac:dyDescent="0.25">
      <c r="B903" t="s">
        <v>428</v>
      </c>
      <c r="C903" s="117">
        <f>Certification!$C$4</f>
        <v>0</v>
      </c>
      <c r="D903" t="s">
        <v>1179</v>
      </c>
      <c r="E903" s="26">
        <f>IFERROR(VLOOKUP(B903,'Stmt of Cash Flow'!$B$9:$H$84,5,0),0)</f>
        <v>0</v>
      </c>
      <c r="F903" t="str">
        <f>VLOOKUP(B903,'Stmt of Cash Flow'!$B$9:$H$84,2,0)</f>
        <v>NET CASH PROVIDED (USED) BY NONCAPITAL FINANCING ACTIVITIES</v>
      </c>
      <c r="G903" s="159" t="str">
        <f>'Stmt of Cash Flow'!$C$3</f>
        <v>Statement of Cash Flows</v>
      </c>
    </row>
    <row r="904" spans="2:7" x14ac:dyDescent="0.25">
      <c r="B904" t="s">
        <v>431</v>
      </c>
      <c r="C904" s="117">
        <f>Certification!$C$4</f>
        <v>0</v>
      </c>
      <c r="D904" t="s">
        <v>1179</v>
      </c>
      <c r="E904" s="26">
        <f>IFERROR(VLOOKUP(B904,'Stmt of Cash Flow'!$B$9:$H$84,5,0),0)</f>
        <v>0</v>
      </c>
      <c r="F904" t="str">
        <f>VLOOKUP(B904,'Stmt of Cash Flow'!$B$9:$H$84,2,0)</f>
        <v>Purchase of Capital Assets</v>
      </c>
      <c r="G904" s="159" t="str">
        <f>'Stmt of Cash Flow'!$C$3</f>
        <v>Statement of Cash Flows</v>
      </c>
    </row>
    <row r="905" spans="2:7" x14ac:dyDescent="0.25">
      <c r="B905" t="s">
        <v>432</v>
      </c>
      <c r="C905" s="117">
        <f>Certification!$C$4</f>
        <v>0</v>
      </c>
      <c r="D905" t="s">
        <v>1179</v>
      </c>
      <c r="E905" s="26">
        <f>IFERROR(VLOOKUP(B905,'Stmt of Cash Flow'!$B$9:$H$84,5,0),0)</f>
        <v>0</v>
      </c>
      <c r="F905" t="str">
        <f>VLOOKUP(B905,'Stmt of Cash Flow'!$B$9:$H$84,2,0)</f>
        <v>Proceeds from Capital Debt</v>
      </c>
      <c r="G905" s="159" t="str">
        <f>'Stmt of Cash Flow'!$C$3</f>
        <v>Statement of Cash Flows</v>
      </c>
    </row>
    <row r="906" spans="2:7" x14ac:dyDescent="0.25">
      <c r="B906" t="s">
        <v>433</v>
      </c>
      <c r="C906" s="117">
        <f>Certification!$C$4</f>
        <v>0</v>
      </c>
      <c r="D906" t="s">
        <v>1179</v>
      </c>
      <c r="E906" s="26">
        <f>IFERROR(VLOOKUP(B906,'Stmt of Cash Flow'!$B$9:$H$84,5,0),0)</f>
        <v>0</v>
      </c>
      <c r="F906" t="str">
        <f>VLOOKUP(B906,'Stmt of Cash Flow'!$B$9:$H$84,2,0)</f>
        <v>Principal and Interest Paid on Capital Debt</v>
      </c>
      <c r="G906" s="159" t="str">
        <f>'Stmt of Cash Flow'!$C$3</f>
        <v>Statement of Cash Flows</v>
      </c>
    </row>
    <row r="907" spans="2:7" x14ac:dyDescent="0.25">
      <c r="B907" t="s">
        <v>434</v>
      </c>
      <c r="C907" s="117">
        <f>Certification!$C$4</f>
        <v>0</v>
      </c>
      <c r="D907" t="s">
        <v>1179</v>
      </c>
      <c r="E907" s="26">
        <f>IFERROR(VLOOKUP(B907,'Stmt of Cash Flow'!$B$9:$H$84,5,0),0)</f>
        <v>0</v>
      </c>
      <c r="F907" t="str">
        <f>VLOOKUP(B907,'Stmt of Cash Flow'!$B$9:$H$84,2,0)</f>
        <v>Capital Contributions</v>
      </c>
      <c r="G907" s="159" t="str">
        <f>'Stmt of Cash Flow'!$C$3</f>
        <v>Statement of Cash Flows</v>
      </c>
    </row>
    <row r="908" spans="2:7" x14ac:dyDescent="0.25">
      <c r="B908" t="s">
        <v>435</v>
      </c>
      <c r="C908" s="117">
        <f>Certification!$C$4</f>
        <v>0</v>
      </c>
      <c r="D908" t="s">
        <v>1179</v>
      </c>
      <c r="E908" s="26">
        <f>IFERROR(VLOOKUP(B908,'Stmt of Cash Flow'!$B$9:$H$84,5,0),0)</f>
        <v>0</v>
      </c>
      <c r="F908" t="str">
        <f>VLOOKUP(B908,'Stmt of Cash Flow'!$B$9:$H$84,2,0)</f>
        <v>Principal and Interest Paid on Lease Financing</v>
      </c>
      <c r="G908" s="159" t="str">
        <f>'Stmt of Cash Flow'!$C$3</f>
        <v>Statement of Cash Flows</v>
      </c>
    </row>
    <row r="909" spans="2:7" x14ac:dyDescent="0.25">
      <c r="B909" t="s">
        <v>436</v>
      </c>
      <c r="C909" s="117">
        <f>Certification!$C$4</f>
        <v>0</v>
      </c>
      <c r="D909" t="s">
        <v>1179</v>
      </c>
      <c r="E909" s="26">
        <f>IFERROR(VLOOKUP(B909,'Stmt of Cash Flow'!$B$9:$H$84,5,0),0)</f>
        <v>0</v>
      </c>
      <c r="F909" t="str">
        <f>VLOOKUP(B909,'Stmt of Cash Flow'!$B$9:$H$84,2,0)</f>
        <v>Lease Income</v>
      </c>
      <c r="G909" s="159" t="str">
        <f>'Stmt of Cash Flow'!$C$3</f>
        <v>Statement of Cash Flows</v>
      </c>
    </row>
    <row r="910" spans="2:7" x14ac:dyDescent="0.25">
      <c r="B910" t="s">
        <v>437</v>
      </c>
      <c r="C910" s="117">
        <f>Certification!$C$4</f>
        <v>0</v>
      </c>
      <c r="D910" t="s">
        <v>1179</v>
      </c>
      <c r="E910" s="26">
        <f>IFERROR(VLOOKUP(B910,'Stmt of Cash Flow'!$B$9:$H$84,5,0),0)</f>
        <v>0</v>
      </c>
      <c r="F910" t="str">
        <f>VLOOKUP(B910,'Stmt of Cash Flow'!$B$9:$H$84,2,0)</f>
        <v>Other Receipts (Payments)_</v>
      </c>
      <c r="G910" s="159" t="str">
        <f>'Stmt of Cash Flow'!$C$3</f>
        <v>Statement of Cash Flows</v>
      </c>
    </row>
    <row r="911" spans="2:7" x14ac:dyDescent="0.25">
      <c r="B911" t="s">
        <v>438</v>
      </c>
      <c r="C911" s="117">
        <f>Certification!$C$4</f>
        <v>0</v>
      </c>
      <c r="D911" t="s">
        <v>1179</v>
      </c>
      <c r="E911" s="26">
        <f>IFERROR(VLOOKUP(B911,'Stmt of Cash Flow'!$B$9:$H$84,5,0),0)</f>
        <v>0</v>
      </c>
      <c r="F911" t="str">
        <f>VLOOKUP(B911,'Stmt of Cash Flow'!$B$9:$H$84,2,0)</f>
        <v>NET CASH PROVIDED (USED) BY CAPITAL AND RELATED FINANCING ACTIVITIES</v>
      </c>
      <c r="G911" s="159" t="str">
        <f>'Stmt of Cash Flow'!$C$3</f>
        <v>Statement of Cash Flows</v>
      </c>
    </row>
    <row r="912" spans="2:7" x14ac:dyDescent="0.25">
      <c r="B912" t="s">
        <v>441</v>
      </c>
      <c r="C912" s="117">
        <f>Certification!$C$4</f>
        <v>0</v>
      </c>
      <c r="D912" t="s">
        <v>1179</v>
      </c>
      <c r="E912" s="26">
        <f>IFERROR(VLOOKUP(B912,'Stmt of Cash Flow'!$B$9:$H$84,5,0),0)</f>
        <v>0</v>
      </c>
      <c r="F912" t="str">
        <f>VLOOKUP(B912,'Stmt of Cash Flow'!$B$9:$H$84,2,0)</f>
        <v>Proceeds from Sales and Maturities of Investments</v>
      </c>
      <c r="G912" s="159" t="str">
        <f>'Stmt of Cash Flow'!$C$3</f>
        <v>Statement of Cash Flows</v>
      </c>
    </row>
    <row r="913" spans="2:7" x14ac:dyDescent="0.25">
      <c r="B913" t="s">
        <v>442</v>
      </c>
      <c r="C913" s="117">
        <f>Certification!$C$4</f>
        <v>0</v>
      </c>
      <c r="D913" t="s">
        <v>1179</v>
      </c>
      <c r="E913" s="26">
        <f>IFERROR(VLOOKUP(B913,'Stmt of Cash Flow'!$B$9:$H$84,5,0),0)</f>
        <v>0</v>
      </c>
      <c r="F913" t="str">
        <f>VLOOKUP(B913,'Stmt of Cash Flow'!$B$9:$H$84,2,0)</f>
        <v>Purchase of Investments</v>
      </c>
      <c r="G913" s="159" t="str">
        <f>'Stmt of Cash Flow'!$C$3</f>
        <v>Statement of Cash Flows</v>
      </c>
    </row>
    <row r="914" spans="2:7" x14ac:dyDescent="0.25">
      <c r="B914" t="s">
        <v>443</v>
      </c>
      <c r="C914" s="117">
        <f>Certification!$C$4</f>
        <v>0</v>
      </c>
      <c r="D914" t="s">
        <v>1179</v>
      </c>
      <c r="E914" s="26">
        <f>IFERROR(VLOOKUP(B914,'Stmt of Cash Flow'!$B$9:$H$84,5,0),0)</f>
        <v>298341.51</v>
      </c>
      <c r="F914" t="str">
        <f>VLOOKUP(B914,'Stmt of Cash Flow'!$B$9:$H$84,2,0)</f>
        <v>Interest and Dividends Received</v>
      </c>
      <c r="G914" s="159" t="str">
        <f>'Stmt of Cash Flow'!$C$3</f>
        <v>Statement of Cash Flows</v>
      </c>
    </row>
    <row r="915" spans="2:7" x14ac:dyDescent="0.25">
      <c r="B915" t="s">
        <v>444</v>
      </c>
      <c r="C915" s="117">
        <f>Certification!$C$4</f>
        <v>0</v>
      </c>
      <c r="D915" t="s">
        <v>1179</v>
      </c>
      <c r="E915" s="26">
        <f>IFERROR(VLOOKUP(B915,'Stmt of Cash Flow'!$B$9:$H$84,5,0),0)</f>
        <v>298341.51</v>
      </c>
      <c r="F915" t="str">
        <f>VLOOKUP(B915,'Stmt of Cash Flow'!$B$9:$H$84,2,0)</f>
        <v>NET CASH PROVIDED (USED) BY INVESTING ACTIVITIES</v>
      </c>
      <c r="G915" s="159" t="str">
        <f>'Stmt of Cash Flow'!$C$3</f>
        <v>Statement of Cash Flows</v>
      </c>
    </row>
    <row r="916" spans="2:7" x14ac:dyDescent="0.25">
      <c r="B916" t="s">
        <v>446</v>
      </c>
      <c r="C916" s="117">
        <f>Certification!$C$4</f>
        <v>0</v>
      </c>
      <c r="D916" t="s">
        <v>1179</v>
      </c>
      <c r="E916" s="26">
        <f>IFERROR(VLOOKUP(B916,'Stmt of Cash Flow'!$B$9:$H$84,5,0),0)</f>
        <v>556674.14999999991</v>
      </c>
      <c r="F916" t="str">
        <f>VLOOKUP(B916,'Stmt of Cash Flow'!$B$9:$H$84,2,0)</f>
        <v>INCREASE (DECREASE) IN CASH AND CASH EQUIVALENTS</v>
      </c>
      <c r="G916" s="159" t="str">
        <f>'Stmt of Cash Flow'!$C$3</f>
        <v>Statement of Cash Flows</v>
      </c>
    </row>
    <row r="917" spans="2:7" x14ac:dyDescent="0.25">
      <c r="B917" t="s">
        <v>448</v>
      </c>
      <c r="C917" s="117">
        <f>Certification!$C$4</f>
        <v>0</v>
      </c>
      <c r="D917" t="s">
        <v>1179</v>
      </c>
      <c r="E917" s="26">
        <f>IFERROR(VLOOKUP(B917,'Stmt of Cash Flow'!$B$9:$H$84,5,0),0)</f>
        <v>5339807.3099999996</v>
      </c>
      <c r="F917" t="str">
        <f>VLOOKUP(B917,'Stmt of Cash Flow'!$B$9:$H$84,2,0)</f>
        <v>CASH AND CASH EQUIVALENTS - BEGINNING</v>
      </c>
      <c r="G917" s="159" t="str">
        <f>'Stmt of Cash Flow'!$C$3</f>
        <v>Statement of Cash Flows</v>
      </c>
    </row>
    <row r="918" spans="2:7" x14ac:dyDescent="0.25">
      <c r="B918" t="s">
        <v>449</v>
      </c>
      <c r="C918" s="117">
        <f>Certification!$C$4</f>
        <v>0</v>
      </c>
      <c r="D918" t="s">
        <v>1179</v>
      </c>
      <c r="E918" s="26">
        <f>IFERROR(VLOOKUP(B918,'Stmt of Cash Flow'!$B$9:$H$84,5,0),0)</f>
        <v>0</v>
      </c>
      <c r="F918" t="str">
        <f>VLOOKUP(B918,'Stmt of Cash Flow'!$B$9:$H$84,2,0)</f>
        <v>PRIOR PERIOD ADJUSTMENT</v>
      </c>
      <c r="G918" s="159" t="str">
        <f>'Stmt of Cash Flow'!$C$3</f>
        <v>Statement of Cash Flows</v>
      </c>
    </row>
    <row r="919" spans="2:7" x14ac:dyDescent="0.25">
      <c r="B919" t="s">
        <v>450</v>
      </c>
      <c r="C919" s="117">
        <f>Certification!$C$4</f>
        <v>0</v>
      </c>
      <c r="D919" t="s">
        <v>1179</v>
      </c>
      <c r="E919" s="26">
        <f>IFERROR(VLOOKUP(B919,'Stmt of Cash Flow'!$B$9:$H$84,5,0),0)</f>
        <v>5896481.459999999</v>
      </c>
      <c r="F919" t="str">
        <f>VLOOKUP(B919,'Stmt of Cash Flow'!$B$9:$H$84,2,0)</f>
        <v>CASH AND CASH EQUIVALENTS - ENDING</v>
      </c>
      <c r="G919" s="159" t="str">
        <f>'Stmt of Cash Flow'!$C$3</f>
        <v>Statement of Cash Flows</v>
      </c>
    </row>
    <row r="920" spans="2:7" x14ac:dyDescent="0.25">
      <c r="B920" t="s">
        <v>456</v>
      </c>
      <c r="C920" s="117">
        <f>Certification!$C$4</f>
        <v>0</v>
      </c>
      <c r="D920" t="s">
        <v>1179</v>
      </c>
      <c r="E920" s="26">
        <f>IFERROR(VLOOKUP(B920,'Stmt of Cash Flow'!$B$9:$H$84,5,0),0)</f>
        <v>83126.059999999939</v>
      </c>
      <c r="F920" t="str">
        <f>VLOOKUP(B920,'Stmt of Cash Flow'!$B$9:$H$84,2,0)</f>
        <v>OPERATING NET INCOME</v>
      </c>
      <c r="G920" s="159" t="str">
        <f>'Stmt of Cash Flow'!$C$3</f>
        <v>Statement of Cash Flows</v>
      </c>
    </row>
    <row r="921" spans="2:7" x14ac:dyDescent="0.25">
      <c r="B921" t="s">
        <v>457</v>
      </c>
      <c r="C921" s="117">
        <f>Certification!$C$4</f>
        <v>0</v>
      </c>
      <c r="D921" t="s">
        <v>1179</v>
      </c>
      <c r="E921" s="26">
        <f>IFERROR(VLOOKUP(B921,'Stmt of Cash Flow'!$B$9:$H$84,5,0),0)</f>
        <v>0</v>
      </c>
      <c r="F921" t="str">
        <f>VLOOKUP(B921,'Stmt of Cash Flow'!$B$9:$H$84,2,0)</f>
        <v>Adjustment to Reconcile Operating Inc to Net Cash Provided (Used) by Operating Activities</v>
      </c>
      <c r="G921" s="159" t="str">
        <f>'Stmt of Cash Flow'!$C$3</f>
        <v>Statement of Cash Flows</v>
      </c>
    </row>
    <row r="922" spans="2:7" x14ac:dyDescent="0.25">
      <c r="B922" t="s">
        <v>458</v>
      </c>
      <c r="C922" s="117">
        <f>Certification!$C$4</f>
        <v>0</v>
      </c>
      <c r="D922" t="s">
        <v>1179</v>
      </c>
      <c r="E922" s="26">
        <f>IFERROR(VLOOKUP(B922,'Stmt of Cash Flow'!$B$9:$H$84,5,0),0)</f>
        <v>0</v>
      </c>
      <c r="F922" t="str">
        <f>VLOOKUP(B922,'Stmt of Cash Flow'!$B$9:$H$84,2,0)</f>
        <v>Depreciation Expense</v>
      </c>
      <c r="G922" s="159" t="str">
        <f>'Stmt of Cash Flow'!$C$3</f>
        <v>Statement of Cash Flows</v>
      </c>
    </row>
    <row r="923" spans="2:7" x14ac:dyDescent="0.25">
      <c r="B923" t="s">
        <v>459</v>
      </c>
      <c r="C923" s="117">
        <f>Certification!$C$4</f>
        <v>0</v>
      </c>
      <c r="D923" t="s">
        <v>1179</v>
      </c>
      <c r="E923" s="26">
        <f>IFERROR(VLOOKUP(B923,'Stmt of Cash Flow'!$B$9:$H$84,5,0),0)</f>
        <v>0</v>
      </c>
      <c r="F923" t="str">
        <f>VLOOKUP(B923,'Stmt of Cash Flow'!$B$9:$H$84,2,0)</f>
        <v>Change in Assets and Liabilities</v>
      </c>
      <c r="G923" s="159" t="str">
        <f>'Stmt of Cash Flow'!$C$3</f>
        <v>Statement of Cash Flows</v>
      </c>
    </row>
    <row r="924" spans="2:7" x14ac:dyDescent="0.25">
      <c r="B924" t="s">
        <v>460</v>
      </c>
      <c r="C924" s="117">
        <f>Certification!$C$4</f>
        <v>0</v>
      </c>
      <c r="D924" t="s">
        <v>1179</v>
      </c>
      <c r="E924" s="26">
        <f>IFERROR(VLOOKUP(B924,'Stmt of Cash Flow'!$B$9:$H$84,5,0),0)</f>
        <v>-24949.87</v>
      </c>
      <c r="F924" t="str">
        <f>VLOOKUP(B924,'Stmt of Cash Flow'!$B$9:$H$84,2,0)</f>
        <v>Receivables, Net</v>
      </c>
      <c r="G924" s="159" t="str">
        <f>'Stmt of Cash Flow'!$C$3</f>
        <v>Statement of Cash Flows</v>
      </c>
    </row>
    <row r="925" spans="2:7" x14ac:dyDescent="0.25">
      <c r="B925" t="s">
        <v>461</v>
      </c>
      <c r="C925" s="117">
        <f>Certification!$C$4</f>
        <v>0</v>
      </c>
      <c r="D925" t="s">
        <v>1179</v>
      </c>
      <c r="E925" s="26">
        <f>IFERROR(VLOOKUP(B925,'Stmt of Cash Flow'!$B$9:$H$84,5,0),0)</f>
        <v>0</v>
      </c>
      <c r="F925" t="str">
        <f>VLOOKUP(B925,'Stmt of Cash Flow'!$B$9:$H$84,2,0)</f>
        <v>Prepaids</v>
      </c>
      <c r="G925" s="159" t="str">
        <f>'Stmt of Cash Flow'!$C$3</f>
        <v>Statement of Cash Flows</v>
      </c>
    </row>
    <row r="926" spans="2:7" x14ac:dyDescent="0.25">
      <c r="B926" t="s">
        <v>462</v>
      </c>
      <c r="C926" s="117">
        <f>Certification!$C$4</f>
        <v>0</v>
      </c>
      <c r="D926" t="s">
        <v>1179</v>
      </c>
      <c r="E926" s="26">
        <f>IFERROR(VLOOKUP(B926,'Stmt of Cash Flow'!$B$9:$H$84,5,0),0)</f>
        <v>0</v>
      </c>
      <c r="F926" t="str">
        <f>VLOOKUP(B926,'Stmt of Cash Flow'!$B$9:$H$84,2,0)</f>
        <v>Inventories</v>
      </c>
      <c r="G926" s="159" t="str">
        <f>'Stmt of Cash Flow'!$C$3</f>
        <v>Statement of Cash Flows</v>
      </c>
    </row>
    <row r="927" spans="2:7" x14ac:dyDescent="0.25">
      <c r="B927" t="s">
        <v>463</v>
      </c>
      <c r="C927" s="117">
        <f>Certification!$C$4</f>
        <v>0</v>
      </c>
      <c r="D927" t="s">
        <v>1179</v>
      </c>
      <c r="E927" s="26">
        <f>IFERROR(VLOOKUP(B927,'Stmt of Cash Flow'!$B$9:$H$84,5,0),0)</f>
        <v>150923.45000000001</v>
      </c>
      <c r="F927" t="str">
        <f>VLOOKUP(B927,'Stmt of Cash Flow'!$B$9:$H$84,2,0)</f>
        <v>Accounts and Other Payables</v>
      </c>
      <c r="G927" s="159" t="str">
        <f>'Stmt of Cash Flow'!$C$3</f>
        <v>Statement of Cash Flows</v>
      </c>
    </row>
    <row r="928" spans="2:7" x14ac:dyDescent="0.25">
      <c r="B928" t="s">
        <v>464</v>
      </c>
      <c r="C928" s="117">
        <f>Certification!$C$4</f>
        <v>0</v>
      </c>
      <c r="D928" t="s">
        <v>1179</v>
      </c>
      <c r="E928" s="26">
        <f>IFERROR(VLOOKUP(B928,'Stmt of Cash Flow'!$B$9:$H$84,5,0),0)</f>
        <v>0</v>
      </c>
      <c r="F928" t="str">
        <f>VLOOKUP(B928,'Stmt of Cash Flow'!$B$9:$H$84,2,0)</f>
        <v>Accrued Expenses</v>
      </c>
      <c r="G928" s="159" t="str">
        <f>'Stmt of Cash Flow'!$C$3</f>
        <v>Statement of Cash Flows</v>
      </c>
    </row>
    <row r="929" spans="2:7" x14ac:dyDescent="0.25">
      <c r="B929" t="s">
        <v>465</v>
      </c>
      <c r="C929" s="117">
        <f>Certification!$C$4</f>
        <v>0</v>
      </c>
      <c r="D929" t="s">
        <v>1179</v>
      </c>
      <c r="E929" s="26">
        <f>IFERROR(VLOOKUP(B929,'Stmt of Cash Flow'!$B$9:$H$84,5,0),0)</f>
        <v>0</v>
      </c>
      <c r="F929" t="str">
        <f>VLOOKUP(B929,'Stmt of Cash Flow'!$B$9:$H$84,2,0)</f>
        <v>Unearned Revenue</v>
      </c>
      <c r="G929" s="159" t="str">
        <f>'Stmt of Cash Flow'!$C$3</f>
        <v>Statement of Cash Flows</v>
      </c>
    </row>
    <row r="930" spans="2:7" x14ac:dyDescent="0.25">
      <c r="B930" t="s">
        <v>466</v>
      </c>
      <c r="C930" s="117">
        <f>Certification!$C$4</f>
        <v>0</v>
      </c>
      <c r="D930" t="s">
        <v>1179</v>
      </c>
      <c r="E930" s="26">
        <f>IFERROR(VLOOKUP(B930,'Stmt of Cash Flow'!$B$9:$H$84,5,0),0)</f>
        <v>0</v>
      </c>
      <c r="F930" t="str">
        <f>VLOOKUP(B930,'Stmt of Cash Flow'!$B$9:$H$84,2,0)</f>
        <v>Pension Expense from change in Net Pension Liability</v>
      </c>
      <c r="G930" s="159" t="str">
        <f>'Stmt of Cash Flow'!$C$3</f>
        <v>Statement of Cash Flows</v>
      </c>
    </row>
    <row r="931" spans="2:7" x14ac:dyDescent="0.25">
      <c r="B931" t="s">
        <v>467</v>
      </c>
      <c r="C931" s="117">
        <f>Certification!$C$4</f>
        <v>0</v>
      </c>
      <c r="D931" t="s">
        <v>1179</v>
      </c>
      <c r="E931" s="26">
        <f>IFERROR(VLOOKUP(B931,'Stmt of Cash Flow'!$B$9:$H$84,5,0),0)</f>
        <v>0</v>
      </c>
      <c r="F931" t="str">
        <f>VLOOKUP(B931,'Stmt of Cash Flow'!$B$9:$H$84,2,0)</f>
        <v>Change in Deferred Outflows</v>
      </c>
      <c r="G931" s="159" t="str">
        <f>'Stmt of Cash Flow'!$C$3</f>
        <v>Statement of Cash Flows</v>
      </c>
    </row>
    <row r="932" spans="2:7" x14ac:dyDescent="0.25">
      <c r="B932" t="s">
        <v>468</v>
      </c>
      <c r="C932" s="117">
        <f>Certification!$C$4</f>
        <v>0</v>
      </c>
      <c r="D932" t="s">
        <v>1179</v>
      </c>
      <c r="E932" s="26">
        <f>IFERROR(VLOOKUP(B932,'Stmt of Cash Flow'!$B$9:$H$84,5,0),0)</f>
        <v>0</v>
      </c>
      <c r="F932" t="str">
        <f>VLOOKUP(B932,'Stmt of Cash Flow'!$B$9:$H$84,2,0)</f>
        <v>Change in Deferred Inflows</v>
      </c>
      <c r="G932" s="159" t="str">
        <f>'Stmt of Cash Flow'!$C$3</f>
        <v>Statement of Cash Flows</v>
      </c>
    </row>
    <row r="933" spans="2:7" x14ac:dyDescent="0.25">
      <c r="B933" t="s">
        <v>469</v>
      </c>
      <c r="C933" s="117">
        <f>Certification!$C$4</f>
        <v>0</v>
      </c>
      <c r="D933" t="s">
        <v>1179</v>
      </c>
      <c r="E933" s="26">
        <f>IFERROR(VLOOKUP(B933,'Stmt of Cash Flow'!$B$9:$H$84,5,0),0)</f>
        <v>0</v>
      </c>
      <c r="F933" t="str">
        <f>VLOOKUP(B933,'Stmt of Cash Flow'!$B$9:$H$84,2,0)</f>
        <v>Change in Net Pension Liability</v>
      </c>
      <c r="G933" s="159" t="str">
        <f>'Stmt of Cash Flow'!$C$3</f>
        <v>Statement of Cash Flows</v>
      </c>
    </row>
    <row r="934" spans="2:7" x14ac:dyDescent="0.25">
      <c r="B934" t="s">
        <v>470</v>
      </c>
      <c r="C934" s="117">
        <f>Certification!$C$4</f>
        <v>0</v>
      </c>
      <c r="D934" t="s">
        <v>1179</v>
      </c>
      <c r="E934" s="26">
        <f>IFERROR(VLOOKUP(B934,'Stmt of Cash Flow'!$B$9:$H$84,5,0),0)</f>
        <v>0</v>
      </c>
      <c r="F934" t="str">
        <f>VLOOKUP(B934,'Stmt of Cash Flow'!$B$9:$H$84,2,0)</f>
        <v>OPEB Expense from change in Net OPEB Liability</v>
      </c>
      <c r="G934" s="159" t="str">
        <f>'Stmt of Cash Flow'!$C$3</f>
        <v>Statement of Cash Flows</v>
      </c>
    </row>
    <row r="935" spans="2:7" x14ac:dyDescent="0.25">
      <c r="B935" t="s">
        <v>471</v>
      </c>
      <c r="C935" s="117">
        <f>Certification!$C$4</f>
        <v>0</v>
      </c>
      <c r="D935" t="s">
        <v>1179</v>
      </c>
      <c r="E935" s="26">
        <f>IFERROR(VLOOKUP(B935,'Stmt of Cash Flow'!$B$9:$H$84,5,0),0)</f>
        <v>0</v>
      </c>
      <c r="F935" t="str">
        <f>VLOOKUP(B935,'Stmt of Cash Flow'!$B$9:$H$84,2,0)</f>
        <v>Change in Deferred Outflows_</v>
      </c>
      <c r="G935" s="159" t="str">
        <f>'Stmt of Cash Flow'!$C$3</f>
        <v>Statement of Cash Flows</v>
      </c>
    </row>
    <row r="936" spans="2:7" x14ac:dyDescent="0.25">
      <c r="B936" t="s">
        <v>472</v>
      </c>
      <c r="C936" s="117">
        <f>Certification!$C$4</f>
        <v>0</v>
      </c>
      <c r="D936" t="s">
        <v>1179</v>
      </c>
      <c r="E936" s="26">
        <f>IFERROR(VLOOKUP(B936,'Stmt of Cash Flow'!$B$9:$H$84,5,0),0)</f>
        <v>0</v>
      </c>
      <c r="F936" t="str">
        <f>VLOOKUP(B936,'Stmt of Cash Flow'!$B$9:$H$84,2,0)</f>
        <v>Change in Deferred Inflows_</v>
      </c>
      <c r="G936" s="159" t="str">
        <f>'Stmt of Cash Flow'!$C$3</f>
        <v>Statement of Cash Flows</v>
      </c>
    </row>
    <row r="937" spans="2:7" x14ac:dyDescent="0.25">
      <c r="B937" t="s">
        <v>473</v>
      </c>
      <c r="C937" s="117">
        <f>Certification!$C$4</f>
        <v>0</v>
      </c>
      <c r="D937" t="s">
        <v>1179</v>
      </c>
      <c r="E937" s="26">
        <f>IFERROR(VLOOKUP(B937,'Stmt of Cash Flow'!$B$9:$H$84,5,0),0)</f>
        <v>0</v>
      </c>
      <c r="F937" t="str">
        <f>VLOOKUP(B937,'Stmt of Cash Flow'!$B$9:$H$84,2,0)</f>
        <v>Change in Net OPEB Liability_</v>
      </c>
      <c r="G937" s="159" t="str">
        <f>'Stmt of Cash Flow'!$C$3</f>
        <v>Statement of Cash Flows</v>
      </c>
    </row>
    <row r="938" spans="2:7" x14ac:dyDescent="0.25">
      <c r="B938" t="s">
        <v>474</v>
      </c>
      <c r="C938" s="117">
        <f>Certification!$C$4</f>
        <v>0</v>
      </c>
      <c r="D938" t="s">
        <v>1179</v>
      </c>
      <c r="E938" s="26">
        <f>IFERROR(VLOOKUP(B938,'Stmt of Cash Flow'!$B$9:$H$84,5,0),0)</f>
        <v>0</v>
      </c>
      <c r="F938" t="str">
        <f>VLOOKUP(B938,'Stmt of Cash Flow'!$B$9:$H$84,2,0)</f>
        <v>Other Changes for Insurance Funds</v>
      </c>
      <c r="G938" s="159" t="str">
        <f>'Stmt of Cash Flow'!$C$3</f>
        <v>Statement of Cash Flows</v>
      </c>
    </row>
    <row r="939" spans="2:7" x14ac:dyDescent="0.25">
      <c r="B939" t="s">
        <v>475</v>
      </c>
      <c r="C939" s="117">
        <f>Certification!$C$4</f>
        <v>0</v>
      </c>
      <c r="D939" t="s">
        <v>1179</v>
      </c>
      <c r="E939" s="26">
        <f>IFERROR(VLOOKUP(B939,'Stmt of Cash Flow'!$B$9:$H$84,5,0),0)</f>
        <v>0</v>
      </c>
      <c r="F939" t="str">
        <f>VLOOKUP(B939,'Stmt of Cash Flow'!$B$9:$H$84,2,0)</f>
        <v>Claims Reserve-Current</v>
      </c>
      <c r="G939" s="159" t="str">
        <f>'Stmt of Cash Flow'!$C$3</f>
        <v>Statement of Cash Flows</v>
      </c>
    </row>
    <row r="940" spans="2:7" x14ac:dyDescent="0.25">
      <c r="B940" t="s">
        <v>476</v>
      </c>
      <c r="C940" s="117">
        <f>Certification!$C$4</f>
        <v>0</v>
      </c>
      <c r="D940" t="s">
        <v>1179</v>
      </c>
      <c r="E940" s="26">
        <f>IFERROR(VLOOKUP(B940,'Stmt of Cash Flow'!$B$9:$H$84,5,0),0)</f>
        <v>0</v>
      </c>
      <c r="F940" t="str">
        <f>VLOOKUP(B940,'Stmt of Cash Flow'!$B$9:$H$84,2,0)</f>
        <v>Claims Reserve-Prior Year</v>
      </c>
      <c r="G940" s="159" t="str">
        <f>'Stmt of Cash Flow'!$C$3</f>
        <v>Statement of Cash Flows</v>
      </c>
    </row>
    <row r="941" spans="2:7" x14ac:dyDescent="0.25">
      <c r="B941" t="s">
        <v>477</v>
      </c>
      <c r="C941" s="117">
        <f>Certification!$C$4</f>
        <v>0</v>
      </c>
      <c r="D941" t="s">
        <v>1179</v>
      </c>
      <c r="E941" s="26">
        <f>IFERROR(VLOOKUP(B941,'Stmt of Cash Flow'!$B$9:$H$84,5,0),0)</f>
        <v>47233</v>
      </c>
      <c r="F941" t="str">
        <f>VLOOKUP(B941,'Stmt of Cash Flow'!$B$9:$H$84,2,0)</f>
        <v>IBNR-Current</v>
      </c>
      <c r="G941" s="159" t="str">
        <f>'Stmt of Cash Flow'!$C$3</f>
        <v>Statement of Cash Flows</v>
      </c>
    </row>
    <row r="942" spans="2:7" x14ac:dyDescent="0.25">
      <c r="B942" t="s">
        <v>478</v>
      </c>
      <c r="C942" s="117">
        <f>Certification!$C$4</f>
        <v>0</v>
      </c>
      <c r="D942" t="s">
        <v>1179</v>
      </c>
      <c r="E942" s="26">
        <f>IFERROR(VLOOKUP(B942,'Stmt of Cash Flow'!$B$9:$H$84,5,0),0)</f>
        <v>0</v>
      </c>
      <c r="F942" t="str">
        <f>VLOOKUP(B942,'Stmt of Cash Flow'!$B$9:$H$84,2,0)</f>
        <v>IBNR-Prior Year</v>
      </c>
      <c r="G942" s="159" t="str">
        <f>'Stmt of Cash Flow'!$C$3</f>
        <v>Statement of Cash Flows</v>
      </c>
    </row>
    <row r="943" spans="2:7" x14ac:dyDescent="0.25">
      <c r="B943" t="s">
        <v>479</v>
      </c>
      <c r="C943" s="117">
        <f>Certification!$C$4</f>
        <v>0</v>
      </c>
      <c r="D943" t="s">
        <v>1179</v>
      </c>
      <c r="E943" s="26">
        <f>IFERROR(VLOOKUP(B943,'Stmt of Cash Flow'!$B$9:$H$84,5,0),0)</f>
        <v>0</v>
      </c>
      <c r="F943" t="str">
        <f>VLOOKUP(B943,'Stmt of Cash Flow'!$B$9:$H$84,2,0)</f>
        <v>Future L&amp;I Assessments</v>
      </c>
      <c r="G943" s="159" t="str">
        <f>'Stmt of Cash Flow'!$C$3</f>
        <v>Statement of Cash Flows</v>
      </c>
    </row>
    <row r="944" spans="2:7" x14ac:dyDescent="0.25">
      <c r="B944" t="s">
        <v>480</v>
      </c>
      <c r="C944" s="117">
        <f>Certification!$C$4</f>
        <v>0</v>
      </c>
      <c r="D944" t="s">
        <v>1179</v>
      </c>
      <c r="E944" s="26">
        <f>IFERROR(VLOOKUP(B944,'Stmt of Cash Flow'!$B$9:$H$84,5,0),0)</f>
        <v>2000</v>
      </c>
      <c r="F944" t="str">
        <f>VLOOKUP(B944,'Stmt of Cash Flow'!$B$9:$H$84,2,0)</f>
        <v>Provision for Unallocated Loss Adjustment</v>
      </c>
      <c r="G944" s="159" t="str">
        <f>'Stmt of Cash Flow'!$C$3</f>
        <v>Statement of Cash Flows</v>
      </c>
    </row>
    <row r="945" spans="2:7" x14ac:dyDescent="0.25">
      <c r="B945" t="s">
        <v>481</v>
      </c>
      <c r="C945" s="117">
        <f>Certification!$C$4</f>
        <v>0</v>
      </c>
      <c r="D945" t="s">
        <v>1179</v>
      </c>
      <c r="E945" s="26">
        <f>IFERROR(VLOOKUP(B945,'Stmt of Cash Flow'!$B$9:$H$84,5,0),0)</f>
        <v>0</v>
      </c>
      <c r="F945" t="str">
        <f>VLOOKUP(B945,'Stmt of Cash Flow'!$B$9:$H$84,2,0)</f>
        <v>Unearned Member Assessments</v>
      </c>
      <c r="G945" s="159" t="str">
        <f>'Stmt of Cash Flow'!$C$3</f>
        <v>Statement of Cash Flows</v>
      </c>
    </row>
    <row r="946" spans="2:7" x14ac:dyDescent="0.25">
      <c r="B946" t="s">
        <v>482</v>
      </c>
      <c r="C946" s="117">
        <f>Certification!$C$4</f>
        <v>0</v>
      </c>
      <c r="D946" t="s">
        <v>1179</v>
      </c>
      <c r="E946" s="26">
        <f>IFERROR(VLOOKUP(B946,'Stmt of Cash Flow'!$B$9:$H$84,5,0),0)</f>
        <v>0</v>
      </c>
      <c r="F946" t="str">
        <f>VLOOKUP(B946,'Stmt of Cash Flow'!$B$9:$H$84,2,0)</f>
        <v>Insurance Recoverables</v>
      </c>
      <c r="G946" s="159" t="str">
        <f>'Stmt of Cash Flow'!$C$3</f>
        <v>Statement of Cash Flows</v>
      </c>
    </row>
    <row r="947" spans="2:7" x14ac:dyDescent="0.25">
      <c r="B947" t="s">
        <v>483</v>
      </c>
      <c r="C947" s="117">
        <f>Certification!$C$4</f>
        <v>0</v>
      </c>
      <c r="D947" t="s">
        <v>1179</v>
      </c>
      <c r="E947" s="26">
        <f>IFERROR(VLOOKUP(B947,'Stmt of Cash Flow'!$B$9:$H$84,5,0),0)</f>
        <v>0</v>
      </c>
      <c r="F947" t="str">
        <f>VLOOKUP(B947,'Stmt of Cash Flow'!$B$9:$H$84,2,0)</f>
        <v>Claim Reserves</v>
      </c>
      <c r="G947" s="159" t="str">
        <f>'Stmt of Cash Flow'!$C$3</f>
        <v>Statement of Cash Flows</v>
      </c>
    </row>
    <row r="948" spans="2:7" x14ac:dyDescent="0.25">
      <c r="B948" t="s">
        <v>484</v>
      </c>
      <c r="C948" s="117">
        <f>Certification!$C$4</f>
        <v>0</v>
      </c>
      <c r="D948" t="s">
        <v>1179</v>
      </c>
      <c r="E948" s="26">
        <f>IFERROR(VLOOKUP(B948,'Stmt of Cash Flow'!$B$9:$H$84,5,0),0)</f>
        <v>258332.63999999996</v>
      </c>
      <c r="F948" t="str">
        <f>VLOOKUP(B948,'Stmt of Cash Flow'!$B$9:$H$84,2,0)</f>
        <v>NET CASH PROVIDED (USED) BY OPERATING ACTIVITIES_</v>
      </c>
      <c r="G948" s="159" t="str">
        <f>'Stmt of Cash Flow'!$C$3</f>
        <v>Statement of Cash Flows</v>
      </c>
    </row>
    <row r="949" spans="2:7" x14ac:dyDescent="0.25">
      <c r="B949" t="s">
        <v>405</v>
      </c>
      <c r="C949" s="117">
        <f>Certification!$C$4</f>
        <v>0</v>
      </c>
      <c r="D949" t="s">
        <v>1180</v>
      </c>
      <c r="E949" s="26">
        <f>IFERROR(VLOOKUP(B949,'Stmt of Cash Flow'!$B$9:$H$84,6,0),0)</f>
        <v>0</v>
      </c>
      <c r="F949" t="str">
        <f>VLOOKUP(B949,'Stmt of Cash Flow'!$B$9:$H$84,2,0)</f>
        <v>Cash Received from Customers</v>
      </c>
      <c r="G949" s="159" t="str">
        <f>'Stmt of Cash Flow'!$C$3</f>
        <v>Statement of Cash Flows</v>
      </c>
    </row>
    <row r="950" spans="2:7" x14ac:dyDescent="0.25">
      <c r="B950" t="s">
        <v>407</v>
      </c>
      <c r="C950" s="117">
        <f>Certification!$C$4</f>
        <v>0</v>
      </c>
      <c r="D950" t="s">
        <v>1180</v>
      </c>
      <c r="E950" s="26">
        <f>IFERROR(VLOOKUP(B950,'Stmt of Cash Flow'!$B$9:$H$84,6,0),0)</f>
        <v>0</v>
      </c>
      <c r="F950" t="str">
        <f>VLOOKUP(B950,'Stmt of Cash Flow'!$B$9:$H$84,2,0)</f>
        <v>Cash Received from State and Federal Sources</v>
      </c>
      <c r="G950" s="159" t="str">
        <f>'Stmt of Cash Flow'!$C$3</f>
        <v>Statement of Cash Flows</v>
      </c>
    </row>
    <row r="951" spans="2:7" x14ac:dyDescent="0.25">
      <c r="B951" t="s">
        <v>408</v>
      </c>
      <c r="C951" s="117">
        <f>Certification!$C$4</f>
        <v>0</v>
      </c>
      <c r="D951" t="s">
        <v>1180</v>
      </c>
      <c r="E951" s="26">
        <f>IFERROR(VLOOKUP(B951,'Stmt of Cash Flow'!$B$9:$H$84,6,0),0)</f>
        <v>0</v>
      </c>
      <c r="F951" t="str">
        <f>VLOOKUP(B951,'Stmt of Cash Flow'!$B$9:$H$84,2,0)</f>
        <v>Cash Received from Members</v>
      </c>
      <c r="G951" s="159" t="str">
        <f>'Stmt of Cash Flow'!$C$3</f>
        <v>Statement of Cash Flows</v>
      </c>
    </row>
    <row r="952" spans="2:7" x14ac:dyDescent="0.25">
      <c r="B952" t="s">
        <v>409</v>
      </c>
      <c r="C952" s="117">
        <f>Certification!$C$4</f>
        <v>0</v>
      </c>
      <c r="D952" t="s">
        <v>1180</v>
      </c>
      <c r="E952" s="26">
        <f>IFERROR(VLOOKUP(B952,'Stmt of Cash Flow'!$B$9:$H$84,6,0),0)</f>
        <v>0</v>
      </c>
      <c r="F952" t="str">
        <f>VLOOKUP(B952,'Stmt of Cash Flow'!$B$9:$H$84,2,0)</f>
        <v>Payments to Suppliers for Goods and Services</v>
      </c>
      <c r="G952" s="159" t="str">
        <f>'Stmt of Cash Flow'!$C$3</f>
        <v>Statement of Cash Flows</v>
      </c>
    </row>
    <row r="953" spans="2:7" x14ac:dyDescent="0.25">
      <c r="B953" t="s">
        <v>410</v>
      </c>
      <c r="C953" s="117">
        <f>Certification!$C$4</f>
        <v>0</v>
      </c>
      <c r="D953" t="s">
        <v>1180</v>
      </c>
      <c r="E953" s="26">
        <f>IFERROR(VLOOKUP(B953,'Stmt of Cash Flow'!$B$9:$H$84,6,0),0)</f>
        <v>0</v>
      </c>
      <c r="F953" t="str">
        <f>VLOOKUP(B953,'Stmt of Cash Flow'!$B$9:$H$84,2,0)</f>
        <v>Payments to Employees for Services</v>
      </c>
      <c r="G953" s="159" t="str">
        <f>'Stmt of Cash Flow'!$C$3</f>
        <v>Statement of Cash Flows</v>
      </c>
    </row>
    <row r="954" spans="2:7" x14ac:dyDescent="0.25">
      <c r="B954" t="s">
        <v>411</v>
      </c>
      <c r="C954" s="117">
        <f>Certification!$C$4</f>
        <v>0</v>
      </c>
      <c r="D954" t="s">
        <v>1180</v>
      </c>
      <c r="E954" s="26">
        <f>IFERROR(VLOOKUP(B954,'Stmt of Cash Flow'!$B$9:$H$84,6,0),0)</f>
        <v>0</v>
      </c>
      <c r="F954" t="str">
        <f>VLOOKUP(B954,'Stmt of Cash Flow'!$B$9:$H$84,2,0)</f>
        <v>Cash Paid for Compensated Absences</v>
      </c>
      <c r="G954" s="159" t="str">
        <f>'Stmt of Cash Flow'!$C$3</f>
        <v>Statement of Cash Flows</v>
      </c>
    </row>
    <row r="955" spans="2:7" x14ac:dyDescent="0.25">
      <c r="B955" t="s">
        <v>412</v>
      </c>
      <c r="C955" s="117">
        <f>Certification!$C$4</f>
        <v>0</v>
      </c>
      <c r="D955" t="s">
        <v>1180</v>
      </c>
      <c r="E955" s="26">
        <f>IFERROR(VLOOKUP(B955,'Stmt of Cash Flow'!$B$9:$H$84,6,0),0)</f>
        <v>0</v>
      </c>
      <c r="F955" t="str">
        <f>VLOOKUP(B955,'Stmt of Cash Flow'!$B$9:$H$84,2,0)</f>
        <v>Cash Paid for Benefits/Claims</v>
      </c>
      <c r="G955" s="159" t="str">
        <f>'Stmt of Cash Flow'!$C$3</f>
        <v>Statement of Cash Flows</v>
      </c>
    </row>
    <row r="956" spans="2:7" x14ac:dyDescent="0.25">
      <c r="B956" t="s">
        <v>413</v>
      </c>
      <c r="C956" s="117">
        <f>Certification!$C$4</f>
        <v>0</v>
      </c>
      <c r="D956" t="s">
        <v>1180</v>
      </c>
      <c r="E956" s="26">
        <f>IFERROR(VLOOKUP(B956,'Stmt of Cash Flow'!$B$9:$H$84,6,0),0)</f>
        <v>0</v>
      </c>
      <c r="F956" t="str">
        <f>VLOOKUP(B956,'Stmt of Cash Flow'!$B$9:$H$84,2,0)</f>
        <v>Internal Activity - Reimbursements from Other Funds</v>
      </c>
      <c r="G956" s="159" t="str">
        <f>'Stmt of Cash Flow'!$C$3</f>
        <v>Statement of Cash Flows</v>
      </c>
    </row>
    <row r="957" spans="2:7" x14ac:dyDescent="0.25">
      <c r="B957" t="s">
        <v>414</v>
      </c>
      <c r="C957" s="117">
        <f>Certification!$C$4</f>
        <v>0</v>
      </c>
      <c r="D957" t="s">
        <v>1180</v>
      </c>
      <c r="E957" s="26">
        <f>IFERROR(VLOOKUP(B957,'Stmt of Cash Flow'!$B$9:$H$84,6,0),0)</f>
        <v>0</v>
      </c>
      <c r="F957" t="str">
        <f>VLOOKUP(B957,'Stmt of Cash Flow'!$B$9:$H$84,2,0)</f>
        <v>Internal Activity - Payments made to Other Funds</v>
      </c>
      <c r="G957" s="159" t="str">
        <f>'Stmt of Cash Flow'!$C$3</f>
        <v>Statement of Cash Flows</v>
      </c>
    </row>
    <row r="958" spans="2:7" x14ac:dyDescent="0.25">
      <c r="B958" t="s">
        <v>415</v>
      </c>
      <c r="C958" s="117">
        <f>Certification!$C$4</f>
        <v>0</v>
      </c>
      <c r="D958" t="s">
        <v>1180</v>
      </c>
      <c r="E958" s="26">
        <f>IFERROR(VLOOKUP(B958,'Stmt of Cash Flow'!$B$9:$H$84,6,0),0)</f>
        <v>0</v>
      </c>
      <c r="F958" t="str">
        <f>VLOOKUP(B958,'Stmt of Cash Flow'!$B$9:$H$84,2,0)</f>
        <v>Cash Paid for Reinsurance</v>
      </c>
      <c r="G958" s="159" t="str">
        <f>'Stmt of Cash Flow'!$C$3</f>
        <v>Statement of Cash Flows</v>
      </c>
    </row>
    <row r="959" spans="2:7" x14ac:dyDescent="0.25">
      <c r="B959" t="s">
        <v>416</v>
      </c>
      <c r="C959" s="117">
        <f>Certification!$C$4</f>
        <v>0</v>
      </c>
      <c r="D959" t="s">
        <v>1180</v>
      </c>
      <c r="E959" s="26">
        <f>IFERROR(VLOOKUP(B959,'Stmt of Cash Flow'!$B$9:$H$84,6,0),0)</f>
        <v>0</v>
      </c>
      <c r="F959" t="str">
        <f>VLOOKUP(B959,'Stmt of Cash Flow'!$B$9:$H$84,2,0)</f>
        <v>Cash Received for Labor and Industries Assessments</v>
      </c>
      <c r="G959" s="159" t="str">
        <f>'Stmt of Cash Flow'!$C$3</f>
        <v>Statement of Cash Flows</v>
      </c>
    </row>
    <row r="960" spans="2:7" x14ac:dyDescent="0.25">
      <c r="B960" t="s">
        <v>417</v>
      </c>
      <c r="C960" s="117">
        <f>Certification!$C$4</f>
        <v>0</v>
      </c>
      <c r="D960" t="s">
        <v>1180</v>
      </c>
      <c r="E960" s="26">
        <f>IFERROR(VLOOKUP(B960,'Stmt of Cash Flow'!$B$9:$H$84,6,0),0)</f>
        <v>0</v>
      </c>
      <c r="F960" t="str">
        <f>VLOOKUP(B960,'Stmt of Cash Flow'!$B$9:$H$84,2,0)</f>
        <v>Cash Paid for Labor and Industries Assessments</v>
      </c>
      <c r="G960" s="159" t="str">
        <f>'Stmt of Cash Flow'!$C$3</f>
        <v>Statement of Cash Flows</v>
      </c>
    </row>
    <row r="961" spans="2:7" x14ac:dyDescent="0.25">
      <c r="B961" t="s">
        <v>418</v>
      </c>
      <c r="C961" s="117">
        <f>Certification!$C$4</f>
        <v>0</v>
      </c>
      <c r="D961" t="s">
        <v>1180</v>
      </c>
      <c r="E961" s="26">
        <f>IFERROR(VLOOKUP(B961,'Stmt of Cash Flow'!$B$9:$H$84,6,0),0)</f>
        <v>0</v>
      </c>
      <c r="F961" t="str">
        <f>VLOOKUP(B961,'Stmt of Cash Flow'!$B$9:$H$84,2,0)</f>
        <v>Cash Paid for Other Operating Expense</v>
      </c>
      <c r="G961" s="159" t="str">
        <f>'Stmt of Cash Flow'!$C$3</f>
        <v>Statement of Cash Flows</v>
      </c>
    </row>
    <row r="962" spans="2:7" x14ac:dyDescent="0.25">
      <c r="B962" t="s">
        <v>419</v>
      </c>
      <c r="C962" s="117">
        <f>Certification!$C$4</f>
        <v>0</v>
      </c>
      <c r="D962" t="s">
        <v>1180</v>
      </c>
      <c r="E962" s="26">
        <f>IFERROR(VLOOKUP(B962,'Stmt of Cash Flow'!$B$9:$H$84,6,0),0)</f>
        <v>0</v>
      </c>
      <c r="F962" t="str">
        <f>VLOOKUP(B962,'Stmt of Cash Flow'!$B$9:$H$84,2,0)</f>
        <v>Other Receipts (Payments)</v>
      </c>
      <c r="G962" s="159" t="str">
        <f>'Stmt of Cash Flow'!$C$3</f>
        <v>Statement of Cash Flows</v>
      </c>
    </row>
    <row r="963" spans="2:7" x14ac:dyDescent="0.25">
      <c r="B963" t="s">
        <v>420</v>
      </c>
      <c r="C963" s="117">
        <f>Certification!$C$4</f>
        <v>0</v>
      </c>
      <c r="D963" t="s">
        <v>1180</v>
      </c>
      <c r="E963" s="26">
        <f>IFERROR(VLOOKUP(B963,'Stmt of Cash Flow'!$B$9:$H$84,6,0),0)</f>
        <v>0</v>
      </c>
      <c r="F963" t="str">
        <f>VLOOKUP(B963,'Stmt of Cash Flow'!$B$9:$H$84,2,0)</f>
        <v>NET CASH PROVIDED (USED) BY OPERATING ACTIVITIES</v>
      </c>
      <c r="G963" s="159" t="str">
        <f>'Stmt of Cash Flow'!$C$3</f>
        <v>Statement of Cash Flows</v>
      </c>
    </row>
    <row r="964" spans="2:7" x14ac:dyDescent="0.25">
      <c r="B964" t="s">
        <v>423</v>
      </c>
      <c r="C964" s="117">
        <f>Certification!$C$4</f>
        <v>0</v>
      </c>
      <c r="D964" t="s">
        <v>1180</v>
      </c>
      <c r="E964" s="26">
        <f>IFERROR(VLOOKUP(B964,'Stmt of Cash Flow'!$B$9:$H$84,6,0),0)</f>
        <v>0</v>
      </c>
      <c r="F964" t="str">
        <f>VLOOKUP(B964,'Stmt of Cash Flow'!$B$9:$H$84,2,0)</f>
        <v>Operating Grants Received</v>
      </c>
      <c r="G964" s="159" t="str">
        <f>'Stmt of Cash Flow'!$C$3</f>
        <v>Statement of Cash Flows</v>
      </c>
    </row>
    <row r="965" spans="2:7" x14ac:dyDescent="0.25">
      <c r="B965" t="s">
        <v>424</v>
      </c>
      <c r="C965" s="117">
        <f>Certification!$C$4</f>
        <v>0</v>
      </c>
      <c r="D965" t="s">
        <v>1180</v>
      </c>
      <c r="E965" s="26">
        <f>IFERROR(VLOOKUP(B965,'Stmt of Cash Flow'!$B$9:$H$84,6,0),0)</f>
        <v>0</v>
      </c>
      <c r="F965" t="str">
        <f>VLOOKUP(B965,'Stmt of Cash Flow'!$B$9:$H$84,2,0)</f>
        <v>Transfer to (from) Other Funds</v>
      </c>
      <c r="G965" s="159" t="str">
        <f>'Stmt of Cash Flow'!$C$3</f>
        <v>Statement of Cash Flows</v>
      </c>
    </row>
    <row r="966" spans="2:7" x14ac:dyDescent="0.25">
      <c r="B966" t="s">
        <v>425</v>
      </c>
      <c r="C966" s="117">
        <f>Certification!$C$4</f>
        <v>0</v>
      </c>
      <c r="D966" t="s">
        <v>1180</v>
      </c>
      <c r="E966" s="26">
        <f>IFERROR(VLOOKUP(B966,'Stmt of Cash Flow'!$B$9:$H$84,6,0),0)</f>
        <v>0</v>
      </c>
      <c r="F966" t="str">
        <f>VLOOKUP(B966,'Stmt of Cash Flow'!$B$9:$H$84,2,0)</f>
        <v>Proceeds from Issuance of Notes</v>
      </c>
      <c r="G966" s="159" t="str">
        <f>'Stmt of Cash Flow'!$C$3</f>
        <v>Statement of Cash Flows</v>
      </c>
    </row>
    <row r="967" spans="2:7" x14ac:dyDescent="0.25">
      <c r="B967" t="s">
        <v>426</v>
      </c>
      <c r="C967" s="117">
        <f>Certification!$C$4</f>
        <v>0</v>
      </c>
      <c r="D967" t="s">
        <v>1180</v>
      </c>
      <c r="E967" s="26">
        <f>IFERROR(VLOOKUP(B967,'Stmt of Cash Flow'!$B$9:$H$84,6,0),0)</f>
        <v>0</v>
      </c>
      <c r="F967" t="str">
        <f>VLOOKUP(B967,'Stmt of Cash Flow'!$B$9:$H$84,2,0)</f>
        <v>Principal and Interest Payment on Notes</v>
      </c>
      <c r="G967" s="159" t="str">
        <f>'Stmt of Cash Flow'!$C$3</f>
        <v>Statement of Cash Flows</v>
      </c>
    </row>
    <row r="968" spans="2:7" x14ac:dyDescent="0.25">
      <c r="B968" t="s">
        <v>427</v>
      </c>
      <c r="C968" s="117">
        <f>Certification!$C$4</f>
        <v>0</v>
      </c>
      <c r="D968" t="s">
        <v>1180</v>
      </c>
      <c r="E968" s="26">
        <f>IFERROR(VLOOKUP(B968,'Stmt of Cash Flow'!$B$9:$H$84,6,0),0)</f>
        <v>0</v>
      </c>
      <c r="F968" t="str">
        <f>VLOOKUP(B968,'Stmt of Cash Flow'!$B$9:$H$84,2,0)</f>
        <v>Other Noncapital Activities</v>
      </c>
      <c r="G968" s="159" t="str">
        <f>'Stmt of Cash Flow'!$C$3</f>
        <v>Statement of Cash Flows</v>
      </c>
    </row>
    <row r="969" spans="2:7" x14ac:dyDescent="0.25">
      <c r="B969" t="s">
        <v>428</v>
      </c>
      <c r="C969" s="117">
        <f>Certification!$C$4</f>
        <v>0</v>
      </c>
      <c r="D969" t="s">
        <v>1180</v>
      </c>
      <c r="E969" s="26">
        <f>IFERROR(VLOOKUP(B969,'Stmt of Cash Flow'!$B$9:$H$84,6,0),0)</f>
        <v>0</v>
      </c>
      <c r="F969" t="str">
        <f>VLOOKUP(B969,'Stmt of Cash Flow'!$B$9:$H$84,2,0)</f>
        <v>NET CASH PROVIDED (USED) BY NONCAPITAL FINANCING ACTIVITIES</v>
      </c>
      <c r="G969" s="159" t="str">
        <f>'Stmt of Cash Flow'!$C$3</f>
        <v>Statement of Cash Flows</v>
      </c>
    </row>
    <row r="970" spans="2:7" x14ac:dyDescent="0.25">
      <c r="B970" t="s">
        <v>431</v>
      </c>
      <c r="C970" s="117">
        <f>Certification!$C$4</f>
        <v>0</v>
      </c>
      <c r="D970" t="s">
        <v>1180</v>
      </c>
      <c r="E970" s="26">
        <f>IFERROR(VLOOKUP(B970,'Stmt of Cash Flow'!$B$9:$H$84,6,0),0)</f>
        <v>0</v>
      </c>
      <c r="F970" t="str">
        <f>VLOOKUP(B970,'Stmt of Cash Flow'!$B$9:$H$84,2,0)</f>
        <v>Purchase of Capital Assets</v>
      </c>
      <c r="G970" s="159" t="str">
        <f>'Stmt of Cash Flow'!$C$3</f>
        <v>Statement of Cash Flows</v>
      </c>
    </row>
    <row r="971" spans="2:7" x14ac:dyDescent="0.25">
      <c r="B971" t="s">
        <v>432</v>
      </c>
      <c r="C971" s="117">
        <f>Certification!$C$4</f>
        <v>0</v>
      </c>
      <c r="D971" t="s">
        <v>1180</v>
      </c>
      <c r="E971" s="26">
        <f>IFERROR(VLOOKUP(B971,'Stmt of Cash Flow'!$B$9:$H$84,6,0),0)</f>
        <v>0</v>
      </c>
      <c r="F971" t="str">
        <f>VLOOKUP(B971,'Stmt of Cash Flow'!$B$9:$H$84,2,0)</f>
        <v>Proceeds from Capital Debt</v>
      </c>
      <c r="G971" s="159" t="str">
        <f>'Stmt of Cash Flow'!$C$3</f>
        <v>Statement of Cash Flows</v>
      </c>
    </row>
    <row r="972" spans="2:7" x14ac:dyDescent="0.25">
      <c r="B972" t="s">
        <v>433</v>
      </c>
      <c r="C972" s="117">
        <f>Certification!$C$4</f>
        <v>0</v>
      </c>
      <c r="D972" t="s">
        <v>1180</v>
      </c>
      <c r="E972" s="26">
        <f>IFERROR(VLOOKUP(B972,'Stmt of Cash Flow'!$B$9:$H$84,6,0),0)</f>
        <v>0</v>
      </c>
      <c r="F972" t="str">
        <f>VLOOKUP(B972,'Stmt of Cash Flow'!$B$9:$H$84,2,0)</f>
        <v>Principal and Interest Paid on Capital Debt</v>
      </c>
      <c r="G972" s="159" t="str">
        <f>'Stmt of Cash Flow'!$C$3</f>
        <v>Statement of Cash Flows</v>
      </c>
    </row>
    <row r="973" spans="2:7" x14ac:dyDescent="0.25">
      <c r="B973" t="s">
        <v>434</v>
      </c>
      <c r="C973" s="117">
        <f>Certification!$C$4</f>
        <v>0</v>
      </c>
      <c r="D973" t="s">
        <v>1180</v>
      </c>
      <c r="E973" s="26">
        <f>IFERROR(VLOOKUP(B973,'Stmt of Cash Flow'!$B$9:$H$84,6,0),0)</f>
        <v>0</v>
      </c>
      <c r="F973" t="str">
        <f>VLOOKUP(B973,'Stmt of Cash Flow'!$B$9:$H$84,2,0)</f>
        <v>Capital Contributions</v>
      </c>
      <c r="G973" s="159" t="str">
        <f>'Stmt of Cash Flow'!$C$3</f>
        <v>Statement of Cash Flows</v>
      </c>
    </row>
    <row r="974" spans="2:7" x14ac:dyDescent="0.25">
      <c r="B974" t="s">
        <v>435</v>
      </c>
      <c r="C974" s="117">
        <f>Certification!$C$4</f>
        <v>0</v>
      </c>
      <c r="D974" t="s">
        <v>1180</v>
      </c>
      <c r="E974" s="26">
        <f>IFERROR(VLOOKUP(B974,'Stmt of Cash Flow'!$B$9:$H$84,6,0),0)</f>
        <v>0</v>
      </c>
      <c r="F974" t="str">
        <f>VLOOKUP(B974,'Stmt of Cash Flow'!$B$9:$H$84,2,0)</f>
        <v>Principal and Interest Paid on Lease Financing</v>
      </c>
      <c r="G974" s="159" t="str">
        <f>'Stmt of Cash Flow'!$C$3</f>
        <v>Statement of Cash Flows</v>
      </c>
    </row>
    <row r="975" spans="2:7" x14ac:dyDescent="0.25">
      <c r="B975" t="s">
        <v>436</v>
      </c>
      <c r="C975" s="117">
        <f>Certification!$C$4</f>
        <v>0</v>
      </c>
      <c r="D975" t="s">
        <v>1180</v>
      </c>
      <c r="E975" s="26">
        <f>IFERROR(VLOOKUP(B975,'Stmt of Cash Flow'!$B$9:$H$84,6,0),0)</f>
        <v>0</v>
      </c>
      <c r="F975" t="str">
        <f>VLOOKUP(B975,'Stmt of Cash Flow'!$B$9:$H$84,2,0)</f>
        <v>Lease Income</v>
      </c>
      <c r="G975" s="159" t="str">
        <f>'Stmt of Cash Flow'!$C$3</f>
        <v>Statement of Cash Flows</v>
      </c>
    </row>
    <row r="976" spans="2:7" x14ac:dyDescent="0.25">
      <c r="B976" t="s">
        <v>437</v>
      </c>
      <c r="C976" s="117">
        <f>Certification!$C$4</f>
        <v>0</v>
      </c>
      <c r="D976" t="s">
        <v>1180</v>
      </c>
      <c r="E976" s="26">
        <f>IFERROR(VLOOKUP(B976,'Stmt of Cash Flow'!$B$9:$H$84,6,0),0)</f>
        <v>0</v>
      </c>
      <c r="F976" t="str">
        <f>VLOOKUP(B976,'Stmt of Cash Flow'!$B$9:$H$84,2,0)</f>
        <v>Other Receipts (Payments)_</v>
      </c>
      <c r="G976" s="159" t="str">
        <f>'Stmt of Cash Flow'!$C$3</f>
        <v>Statement of Cash Flows</v>
      </c>
    </row>
    <row r="977" spans="2:7" x14ac:dyDescent="0.25">
      <c r="B977" t="s">
        <v>438</v>
      </c>
      <c r="C977" s="117">
        <f>Certification!$C$4</f>
        <v>0</v>
      </c>
      <c r="D977" t="s">
        <v>1180</v>
      </c>
      <c r="E977" s="26">
        <f>IFERROR(VLOOKUP(B977,'Stmt of Cash Flow'!$B$9:$H$84,6,0),0)</f>
        <v>0</v>
      </c>
      <c r="F977" t="str">
        <f>VLOOKUP(B977,'Stmt of Cash Flow'!$B$9:$H$84,2,0)</f>
        <v>NET CASH PROVIDED (USED) BY CAPITAL AND RELATED FINANCING ACTIVITIES</v>
      </c>
      <c r="G977" s="159" t="str">
        <f>'Stmt of Cash Flow'!$C$3</f>
        <v>Statement of Cash Flows</v>
      </c>
    </row>
    <row r="978" spans="2:7" x14ac:dyDescent="0.25">
      <c r="B978" t="s">
        <v>441</v>
      </c>
      <c r="C978" s="117">
        <f>Certification!$C$4</f>
        <v>0</v>
      </c>
      <c r="D978" t="s">
        <v>1180</v>
      </c>
      <c r="E978" s="26">
        <f>IFERROR(VLOOKUP(B978,'Stmt of Cash Flow'!$B$9:$H$84,6,0),0)</f>
        <v>0</v>
      </c>
      <c r="F978" t="str">
        <f>VLOOKUP(B978,'Stmt of Cash Flow'!$B$9:$H$84,2,0)</f>
        <v>Proceeds from Sales and Maturities of Investments</v>
      </c>
      <c r="G978" s="159" t="str">
        <f>'Stmt of Cash Flow'!$C$3</f>
        <v>Statement of Cash Flows</v>
      </c>
    </row>
    <row r="979" spans="2:7" x14ac:dyDescent="0.25">
      <c r="B979" t="s">
        <v>442</v>
      </c>
      <c r="C979" s="117">
        <f>Certification!$C$4</f>
        <v>0</v>
      </c>
      <c r="D979" t="s">
        <v>1180</v>
      </c>
      <c r="E979" s="26">
        <f>IFERROR(VLOOKUP(B979,'Stmt of Cash Flow'!$B$9:$H$84,6,0),0)</f>
        <v>0</v>
      </c>
      <c r="F979" t="str">
        <f>VLOOKUP(B979,'Stmt of Cash Flow'!$B$9:$H$84,2,0)</f>
        <v>Purchase of Investments</v>
      </c>
      <c r="G979" s="159" t="str">
        <f>'Stmt of Cash Flow'!$C$3</f>
        <v>Statement of Cash Flows</v>
      </c>
    </row>
    <row r="980" spans="2:7" x14ac:dyDescent="0.25">
      <c r="B980" t="s">
        <v>443</v>
      </c>
      <c r="C980" s="117">
        <f>Certification!$C$4</f>
        <v>0</v>
      </c>
      <c r="D980" t="s">
        <v>1180</v>
      </c>
      <c r="E980" s="26">
        <f>IFERROR(VLOOKUP(B980,'Stmt of Cash Flow'!$B$9:$H$84,6,0),0)</f>
        <v>0</v>
      </c>
      <c r="F980" t="str">
        <f>VLOOKUP(B980,'Stmt of Cash Flow'!$B$9:$H$84,2,0)</f>
        <v>Interest and Dividends Received</v>
      </c>
      <c r="G980" s="159" t="str">
        <f>'Stmt of Cash Flow'!$C$3</f>
        <v>Statement of Cash Flows</v>
      </c>
    </row>
    <row r="981" spans="2:7" x14ac:dyDescent="0.25">
      <c r="B981" t="s">
        <v>444</v>
      </c>
      <c r="C981" s="117">
        <f>Certification!$C$4</f>
        <v>0</v>
      </c>
      <c r="D981" t="s">
        <v>1180</v>
      </c>
      <c r="E981" s="26">
        <f>IFERROR(VLOOKUP(B981,'Stmt of Cash Flow'!$B$9:$H$84,6,0),0)</f>
        <v>0</v>
      </c>
      <c r="F981" t="str">
        <f>VLOOKUP(B981,'Stmt of Cash Flow'!$B$9:$H$84,2,0)</f>
        <v>NET CASH PROVIDED (USED) BY INVESTING ACTIVITIES</v>
      </c>
      <c r="G981" s="159" t="str">
        <f>'Stmt of Cash Flow'!$C$3</f>
        <v>Statement of Cash Flows</v>
      </c>
    </row>
    <row r="982" spans="2:7" x14ac:dyDescent="0.25">
      <c r="B982" t="s">
        <v>446</v>
      </c>
      <c r="C982" s="117">
        <f>Certification!$C$4</f>
        <v>0</v>
      </c>
      <c r="D982" t="s">
        <v>1180</v>
      </c>
      <c r="E982" s="26">
        <f>IFERROR(VLOOKUP(B982,'Stmt of Cash Flow'!$B$9:$H$84,6,0),0)</f>
        <v>0</v>
      </c>
      <c r="F982" t="str">
        <f>VLOOKUP(B982,'Stmt of Cash Flow'!$B$9:$H$84,2,0)</f>
        <v>INCREASE (DECREASE) IN CASH AND CASH EQUIVALENTS</v>
      </c>
      <c r="G982" s="159" t="str">
        <f>'Stmt of Cash Flow'!$C$3</f>
        <v>Statement of Cash Flows</v>
      </c>
    </row>
    <row r="983" spans="2:7" x14ac:dyDescent="0.25">
      <c r="B983" t="s">
        <v>448</v>
      </c>
      <c r="C983" s="117">
        <f>Certification!$C$4</f>
        <v>0</v>
      </c>
      <c r="D983" t="s">
        <v>1180</v>
      </c>
      <c r="E983" s="26">
        <f>IFERROR(VLOOKUP(B983,'Stmt of Cash Flow'!$B$9:$H$84,6,0),0)</f>
        <v>0</v>
      </c>
      <c r="F983" t="str">
        <f>VLOOKUP(B983,'Stmt of Cash Flow'!$B$9:$H$84,2,0)</f>
        <v>CASH AND CASH EQUIVALENTS - BEGINNING</v>
      </c>
      <c r="G983" s="159" t="str">
        <f>'Stmt of Cash Flow'!$C$3</f>
        <v>Statement of Cash Flows</v>
      </c>
    </row>
    <row r="984" spans="2:7" x14ac:dyDescent="0.25">
      <c r="B984" t="s">
        <v>449</v>
      </c>
      <c r="C984" s="117">
        <f>Certification!$C$4</f>
        <v>0</v>
      </c>
      <c r="D984" t="s">
        <v>1180</v>
      </c>
      <c r="E984" s="26">
        <f>IFERROR(VLOOKUP(B984,'Stmt of Cash Flow'!$B$9:$H$84,6,0),0)</f>
        <v>0</v>
      </c>
      <c r="F984" t="str">
        <f>VLOOKUP(B984,'Stmt of Cash Flow'!$B$9:$H$84,2,0)</f>
        <v>PRIOR PERIOD ADJUSTMENT</v>
      </c>
      <c r="G984" s="159" t="str">
        <f>'Stmt of Cash Flow'!$C$3</f>
        <v>Statement of Cash Flows</v>
      </c>
    </row>
    <row r="985" spans="2:7" x14ac:dyDescent="0.25">
      <c r="B985" t="s">
        <v>450</v>
      </c>
      <c r="C985" s="117">
        <f>Certification!$C$4</f>
        <v>0</v>
      </c>
      <c r="D985" t="s">
        <v>1180</v>
      </c>
      <c r="E985" s="26">
        <f>IFERROR(VLOOKUP(B985,'Stmt of Cash Flow'!$B$9:$H$84,6,0),0)</f>
        <v>0</v>
      </c>
      <c r="F985" t="str">
        <f>VLOOKUP(B985,'Stmt of Cash Flow'!$B$9:$H$84,2,0)</f>
        <v>CASH AND CASH EQUIVALENTS - ENDING</v>
      </c>
      <c r="G985" s="159" t="str">
        <f>'Stmt of Cash Flow'!$C$3</f>
        <v>Statement of Cash Flows</v>
      </c>
    </row>
    <row r="986" spans="2:7" x14ac:dyDescent="0.25">
      <c r="B986" t="s">
        <v>456</v>
      </c>
      <c r="C986" s="117">
        <f>Certification!$C$4</f>
        <v>0</v>
      </c>
      <c r="D986" t="s">
        <v>1180</v>
      </c>
      <c r="E986" s="26">
        <f>IFERROR(VLOOKUP(B986,'Stmt of Cash Flow'!$B$9:$H$84,6,0),0)</f>
        <v>0</v>
      </c>
      <c r="F986" t="str">
        <f>VLOOKUP(B986,'Stmt of Cash Flow'!$B$9:$H$84,2,0)</f>
        <v>OPERATING NET INCOME</v>
      </c>
      <c r="G986" s="159" t="str">
        <f>'Stmt of Cash Flow'!$C$3</f>
        <v>Statement of Cash Flows</v>
      </c>
    </row>
    <row r="987" spans="2:7" x14ac:dyDescent="0.25">
      <c r="B987" t="s">
        <v>457</v>
      </c>
      <c r="C987" s="117">
        <f>Certification!$C$4</f>
        <v>0</v>
      </c>
      <c r="D987" t="s">
        <v>1180</v>
      </c>
      <c r="E987" s="26">
        <f>IFERROR(VLOOKUP(B987,'Stmt of Cash Flow'!$B$9:$H$84,6,0),0)</f>
        <v>0</v>
      </c>
      <c r="F987" t="str">
        <f>VLOOKUP(B987,'Stmt of Cash Flow'!$B$9:$H$84,2,0)</f>
        <v>Adjustment to Reconcile Operating Inc to Net Cash Provided (Used) by Operating Activities</v>
      </c>
      <c r="G987" s="159" t="str">
        <f>'Stmt of Cash Flow'!$C$3</f>
        <v>Statement of Cash Flows</v>
      </c>
    </row>
    <row r="988" spans="2:7" x14ac:dyDescent="0.25">
      <c r="B988" t="s">
        <v>458</v>
      </c>
      <c r="C988" s="117">
        <f>Certification!$C$4</f>
        <v>0</v>
      </c>
      <c r="D988" t="s">
        <v>1180</v>
      </c>
      <c r="E988" s="26">
        <f>IFERROR(VLOOKUP(B988,'Stmt of Cash Flow'!$B$9:$H$84,6,0),0)</f>
        <v>0</v>
      </c>
      <c r="F988" t="str">
        <f>VLOOKUP(B988,'Stmt of Cash Flow'!$B$9:$H$84,2,0)</f>
        <v>Depreciation Expense</v>
      </c>
      <c r="G988" s="159" t="str">
        <f>'Stmt of Cash Flow'!$C$3</f>
        <v>Statement of Cash Flows</v>
      </c>
    </row>
    <row r="989" spans="2:7" x14ac:dyDescent="0.25">
      <c r="B989" t="s">
        <v>459</v>
      </c>
      <c r="C989" s="117">
        <f>Certification!$C$4</f>
        <v>0</v>
      </c>
      <c r="D989" t="s">
        <v>1180</v>
      </c>
      <c r="E989" s="26">
        <f>IFERROR(VLOOKUP(B989,'Stmt of Cash Flow'!$B$9:$H$84,6,0),0)</f>
        <v>0</v>
      </c>
      <c r="F989" t="str">
        <f>VLOOKUP(B989,'Stmt of Cash Flow'!$B$9:$H$84,2,0)</f>
        <v>Change in Assets and Liabilities</v>
      </c>
      <c r="G989" s="159" t="str">
        <f>'Stmt of Cash Flow'!$C$3</f>
        <v>Statement of Cash Flows</v>
      </c>
    </row>
    <row r="990" spans="2:7" x14ac:dyDescent="0.25">
      <c r="B990" t="s">
        <v>460</v>
      </c>
      <c r="C990" s="117">
        <f>Certification!$C$4</f>
        <v>0</v>
      </c>
      <c r="D990" t="s">
        <v>1180</v>
      </c>
      <c r="E990" s="26">
        <f>IFERROR(VLOOKUP(B990,'Stmt of Cash Flow'!$B$9:$H$84,6,0),0)</f>
        <v>0</v>
      </c>
      <c r="F990" t="str">
        <f>VLOOKUP(B990,'Stmt of Cash Flow'!$B$9:$H$84,2,0)</f>
        <v>Receivables, Net</v>
      </c>
      <c r="G990" s="159" t="str">
        <f>'Stmt of Cash Flow'!$C$3</f>
        <v>Statement of Cash Flows</v>
      </c>
    </row>
    <row r="991" spans="2:7" x14ac:dyDescent="0.25">
      <c r="B991" t="s">
        <v>461</v>
      </c>
      <c r="C991" s="117">
        <f>Certification!$C$4</f>
        <v>0</v>
      </c>
      <c r="D991" t="s">
        <v>1180</v>
      </c>
      <c r="E991" s="26">
        <f>IFERROR(VLOOKUP(B991,'Stmt of Cash Flow'!$B$9:$H$84,6,0),0)</f>
        <v>0</v>
      </c>
      <c r="F991" t="str">
        <f>VLOOKUP(B991,'Stmt of Cash Flow'!$B$9:$H$84,2,0)</f>
        <v>Prepaids</v>
      </c>
      <c r="G991" s="159" t="str">
        <f>'Stmt of Cash Flow'!$C$3</f>
        <v>Statement of Cash Flows</v>
      </c>
    </row>
    <row r="992" spans="2:7" x14ac:dyDescent="0.25">
      <c r="B992" t="s">
        <v>462</v>
      </c>
      <c r="C992" s="117">
        <f>Certification!$C$4</f>
        <v>0</v>
      </c>
      <c r="D992" t="s">
        <v>1180</v>
      </c>
      <c r="E992" s="26">
        <f>IFERROR(VLOOKUP(B992,'Stmt of Cash Flow'!$B$9:$H$84,6,0),0)</f>
        <v>0</v>
      </c>
      <c r="F992" t="str">
        <f>VLOOKUP(B992,'Stmt of Cash Flow'!$B$9:$H$84,2,0)</f>
        <v>Inventories</v>
      </c>
      <c r="G992" s="159" t="str">
        <f>'Stmt of Cash Flow'!$C$3</f>
        <v>Statement of Cash Flows</v>
      </c>
    </row>
    <row r="993" spans="2:7" x14ac:dyDescent="0.25">
      <c r="B993" t="s">
        <v>463</v>
      </c>
      <c r="C993" s="117">
        <f>Certification!$C$4</f>
        <v>0</v>
      </c>
      <c r="D993" t="s">
        <v>1180</v>
      </c>
      <c r="E993" s="26">
        <f>IFERROR(VLOOKUP(B993,'Stmt of Cash Flow'!$B$9:$H$84,6,0),0)</f>
        <v>0</v>
      </c>
      <c r="F993" t="str">
        <f>VLOOKUP(B993,'Stmt of Cash Flow'!$B$9:$H$84,2,0)</f>
        <v>Accounts and Other Payables</v>
      </c>
      <c r="G993" s="159" t="str">
        <f>'Stmt of Cash Flow'!$C$3</f>
        <v>Statement of Cash Flows</v>
      </c>
    </row>
    <row r="994" spans="2:7" x14ac:dyDescent="0.25">
      <c r="B994" t="s">
        <v>464</v>
      </c>
      <c r="C994" s="117">
        <f>Certification!$C$4</f>
        <v>0</v>
      </c>
      <c r="D994" t="s">
        <v>1180</v>
      </c>
      <c r="E994" s="26">
        <f>IFERROR(VLOOKUP(B994,'Stmt of Cash Flow'!$B$9:$H$84,6,0),0)</f>
        <v>0</v>
      </c>
      <c r="F994" t="str">
        <f>VLOOKUP(B994,'Stmt of Cash Flow'!$B$9:$H$84,2,0)</f>
        <v>Accrued Expenses</v>
      </c>
      <c r="G994" s="159" t="str">
        <f>'Stmt of Cash Flow'!$C$3</f>
        <v>Statement of Cash Flows</v>
      </c>
    </row>
    <row r="995" spans="2:7" x14ac:dyDescent="0.25">
      <c r="B995" t="s">
        <v>465</v>
      </c>
      <c r="C995" s="117">
        <f>Certification!$C$4</f>
        <v>0</v>
      </c>
      <c r="D995" t="s">
        <v>1180</v>
      </c>
      <c r="E995" s="26">
        <f>IFERROR(VLOOKUP(B995,'Stmt of Cash Flow'!$B$9:$H$84,6,0),0)</f>
        <v>0</v>
      </c>
      <c r="F995" t="str">
        <f>VLOOKUP(B995,'Stmt of Cash Flow'!$B$9:$H$84,2,0)</f>
        <v>Unearned Revenue</v>
      </c>
      <c r="G995" s="159" t="str">
        <f>'Stmt of Cash Flow'!$C$3</f>
        <v>Statement of Cash Flows</v>
      </c>
    </row>
    <row r="996" spans="2:7" x14ac:dyDescent="0.25">
      <c r="B996" t="s">
        <v>466</v>
      </c>
      <c r="C996" s="117">
        <f>Certification!$C$4</f>
        <v>0</v>
      </c>
      <c r="D996" t="s">
        <v>1180</v>
      </c>
      <c r="E996" s="26">
        <f>IFERROR(VLOOKUP(B996,'Stmt of Cash Flow'!$B$9:$H$84,6,0),0)</f>
        <v>0</v>
      </c>
      <c r="F996" t="str">
        <f>VLOOKUP(B996,'Stmt of Cash Flow'!$B$9:$H$84,2,0)</f>
        <v>Pension Expense from change in Net Pension Liability</v>
      </c>
      <c r="G996" s="159" t="str">
        <f>'Stmt of Cash Flow'!$C$3</f>
        <v>Statement of Cash Flows</v>
      </c>
    </row>
    <row r="997" spans="2:7" x14ac:dyDescent="0.25">
      <c r="B997" t="s">
        <v>467</v>
      </c>
      <c r="C997" s="117">
        <f>Certification!$C$4</f>
        <v>0</v>
      </c>
      <c r="D997" t="s">
        <v>1180</v>
      </c>
      <c r="E997" s="26">
        <f>IFERROR(VLOOKUP(B997,'Stmt of Cash Flow'!$B$9:$H$84,6,0),0)</f>
        <v>0</v>
      </c>
      <c r="F997" t="str">
        <f>VLOOKUP(B997,'Stmt of Cash Flow'!$B$9:$H$84,2,0)</f>
        <v>Change in Deferred Outflows</v>
      </c>
      <c r="G997" s="159" t="str">
        <f>'Stmt of Cash Flow'!$C$3</f>
        <v>Statement of Cash Flows</v>
      </c>
    </row>
    <row r="998" spans="2:7" x14ac:dyDescent="0.25">
      <c r="B998" t="s">
        <v>468</v>
      </c>
      <c r="C998" s="117">
        <f>Certification!$C$4</f>
        <v>0</v>
      </c>
      <c r="D998" t="s">
        <v>1180</v>
      </c>
      <c r="E998" s="26">
        <f>IFERROR(VLOOKUP(B998,'Stmt of Cash Flow'!$B$9:$H$84,6,0),0)</f>
        <v>0</v>
      </c>
      <c r="F998" t="str">
        <f>VLOOKUP(B998,'Stmt of Cash Flow'!$B$9:$H$84,2,0)</f>
        <v>Change in Deferred Inflows</v>
      </c>
      <c r="G998" s="159" t="str">
        <f>'Stmt of Cash Flow'!$C$3</f>
        <v>Statement of Cash Flows</v>
      </c>
    </row>
    <row r="999" spans="2:7" x14ac:dyDescent="0.25">
      <c r="B999" t="s">
        <v>469</v>
      </c>
      <c r="C999" s="117">
        <f>Certification!$C$4</f>
        <v>0</v>
      </c>
      <c r="D999" t="s">
        <v>1180</v>
      </c>
      <c r="E999" s="26">
        <f>IFERROR(VLOOKUP(B999,'Stmt of Cash Flow'!$B$9:$H$84,6,0),0)</f>
        <v>0</v>
      </c>
      <c r="F999" t="str">
        <f>VLOOKUP(B999,'Stmt of Cash Flow'!$B$9:$H$84,2,0)</f>
        <v>Change in Net Pension Liability</v>
      </c>
      <c r="G999" s="159" t="str">
        <f>'Stmt of Cash Flow'!$C$3</f>
        <v>Statement of Cash Flows</v>
      </c>
    </row>
    <row r="1000" spans="2:7" x14ac:dyDescent="0.25">
      <c r="B1000" t="s">
        <v>470</v>
      </c>
      <c r="C1000" s="117">
        <f>Certification!$C$4</f>
        <v>0</v>
      </c>
      <c r="D1000" t="s">
        <v>1180</v>
      </c>
      <c r="E1000" s="26">
        <f>IFERROR(VLOOKUP(B1000,'Stmt of Cash Flow'!$B$9:$H$84,6,0),0)</f>
        <v>0</v>
      </c>
      <c r="F1000" t="str">
        <f>VLOOKUP(B1000,'Stmt of Cash Flow'!$B$9:$H$84,2,0)</f>
        <v>OPEB Expense from change in Net OPEB Liability</v>
      </c>
      <c r="G1000" s="159" t="str">
        <f>'Stmt of Cash Flow'!$C$3</f>
        <v>Statement of Cash Flows</v>
      </c>
    </row>
    <row r="1001" spans="2:7" x14ac:dyDescent="0.25">
      <c r="B1001" t="s">
        <v>471</v>
      </c>
      <c r="C1001" s="117">
        <f>Certification!$C$4</f>
        <v>0</v>
      </c>
      <c r="D1001" t="s">
        <v>1180</v>
      </c>
      <c r="E1001" s="26">
        <f>IFERROR(VLOOKUP(B1001,'Stmt of Cash Flow'!$B$9:$H$84,6,0),0)</f>
        <v>0</v>
      </c>
      <c r="F1001" t="str">
        <f>VLOOKUP(B1001,'Stmt of Cash Flow'!$B$9:$H$84,2,0)</f>
        <v>Change in Deferred Outflows_</v>
      </c>
      <c r="G1001" s="159" t="str">
        <f>'Stmt of Cash Flow'!$C$3</f>
        <v>Statement of Cash Flows</v>
      </c>
    </row>
    <row r="1002" spans="2:7" x14ac:dyDescent="0.25">
      <c r="B1002" t="s">
        <v>472</v>
      </c>
      <c r="C1002" s="117">
        <f>Certification!$C$4</f>
        <v>0</v>
      </c>
      <c r="D1002" t="s">
        <v>1180</v>
      </c>
      <c r="E1002" s="26">
        <f>IFERROR(VLOOKUP(B1002,'Stmt of Cash Flow'!$B$9:$H$84,6,0),0)</f>
        <v>0</v>
      </c>
      <c r="F1002" t="str">
        <f>VLOOKUP(B1002,'Stmt of Cash Flow'!$B$9:$H$84,2,0)</f>
        <v>Change in Deferred Inflows_</v>
      </c>
      <c r="G1002" s="159" t="str">
        <f>'Stmt of Cash Flow'!$C$3</f>
        <v>Statement of Cash Flows</v>
      </c>
    </row>
    <row r="1003" spans="2:7" x14ac:dyDescent="0.25">
      <c r="B1003" t="s">
        <v>473</v>
      </c>
      <c r="C1003" s="117">
        <f>Certification!$C$4</f>
        <v>0</v>
      </c>
      <c r="D1003" t="s">
        <v>1180</v>
      </c>
      <c r="E1003" s="26">
        <f>IFERROR(VLOOKUP(B1003,'Stmt of Cash Flow'!$B$9:$H$84,6,0),0)</f>
        <v>0</v>
      </c>
      <c r="F1003" t="str">
        <f>VLOOKUP(B1003,'Stmt of Cash Flow'!$B$9:$H$84,2,0)</f>
        <v>Change in Net OPEB Liability_</v>
      </c>
      <c r="G1003" s="159" t="str">
        <f>'Stmt of Cash Flow'!$C$3</f>
        <v>Statement of Cash Flows</v>
      </c>
    </row>
    <row r="1004" spans="2:7" x14ac:dyDescent="0.25">
      <c r="B1004" t="s">
        <v>474</v>
      </c>
      <c r="C1004" s="117">
        <f>Certification!$C$4</f>
        <v>0</v>
      </c>
      <c r="D1004" t="s">
        <v>1180</v>
      </c>
      <c r="E1004" s="26">
        <f>IFERROR(VLOOKUP(B1004,'Stmt of Cash Flow'!$B$9:$H$84,6,0),0)</f>
        <v>0</v>
      </c>
      <c r="F1004" t="str">
        <f>VLOOKUP(B1004,'Stmt of Cash Flow'!$B$9:$H$84,2,0)</f>
        <v>Other Changes for Insurance Funds</v>
      </c>
      <c r="G1004" s="159" t="str">
        <f>'Stmt of Cash Flow'!$C$3</f>
        <v>Statement of Cash Flows</v>
      </c>
    </row>
    <row r="1005" spans="2:7" x14ac:dyDescent="0.25">
      <c r="B1005" t="s">
        <v>475</v>
      </c>
      <c r="C1005" s="117">
        <f>Certification!$C$4</f>
        <v>0</v>
      </c>
      <c r="D1005" t="s">
        <v>1180</v>
      </c>
      <c r="E1005" s="26">
        <f>IFERROR(VLOOKUP(B1005,'Stmt of Cash Flow'!$B$9:$H$84,6,0),0)</f>
        <v>0</v>
      </c>
      <c r="F1005" t="str">
        <f>VLOOKUP(B1005,'Stmt of Cash Flow'!$B$9:$H$84,2,0)</f>
        <v>Claims Reserve-Current</v>
      </c>
      <c r="G1005" s="159" t="str">
        <f>'Stmt of Cash Flow'!$C$3</f>
        <v>Statement of Cash Flows</v>
      </c>
    </row>
    <row r="1006" spans="2:7" x14ac:dyDescent="0.25">
      <c r="B1006" t="s">
        <v>476</v>
      </c>
      <c r="C1006" s="117">
        <f>Certification!$C$4</f>
        <v>0</v>
      </c>
      <c r="D1006" t="s">
        <v>1180</v>
      </c>
      <c r="E1006" s="26">
        <f>IFERROR(VLOOKUP(B1006,'Stmt of Cash Flow'!$B$9:$H$84,6,0),0)</f>
        <v>0</v>
      </c>
      <c r="F1006" t="str">
        <f>VLOOKUP(B1006,'Stmt of Cash Flow'!$B$9:$H$84,2,0)</f>
        <v>Claims Reserve-Prior Year</v>
      </c>
      <c r="G1006" s="159" t="str">
        <f>'Stmt of Cash Flow'!$C$3</f>
        <v>Statement of Cash Flows</v>
      </c>
    </row>
    <row r="1007" spans="2:7" x14ac:dyDescent="0.25">
      <c r="B1007" t="s">
        <v>477</v>
      </c>
      <c r="C1007" s="117">
        <f>Certification!$C$4</f>
        <v>0</v>
      </c>
      <c r="D1007" t="s">
        <v>1180</v>
      </c>
      <c r="E1007" s="26">
        <f>IFERROR(VLOOKUP(B1007,'Stmt of Cash Flow'!$B$9:$H$84,6,0),0)</f>
        <v>0</v>
      </c>
      <c r="F1007" t="str">
        <f>VLOOKUP(B1007,'Stmt of Cash Flow'!$B$9:$H$84,2,0)</f>
        <v>IBNR-Current</v>
      </c>
      <c r="G1007" s="159" t="str">
        <f>'Stmt of Cash Flow'!$C$3</f>
        <v>Statement of Cash Flows</v>
      </c>
    </row>
    <row r="1008" spans="2:7" x14ac:dyDescent="0.25">
      <c r="B1008" t="s">
        <v>478</v>
      </c>
      <c r="C1008" s="117">
        <f>Certification!$C$4</f>
        <v>0</v>
      </c>
      <c r="D1008" t="s">
        <v>1180</v>
      </c>
      <c r="E1008" s="26">
        <f>IFERROR(VLOOKUP(B1008,'Stmt of Cash Flow'!$B$9:$H$84,6,0),0)</f>
        <v>0</v>
      </c>
      <c r="F1008" t="str">
        <f>VLOOKUP(B1008,'Stmt of Cash Flow'!$B$9:$H$84,2,0)</f>
        <v>IBNR-Prior Year</v>
      </c>
      <c r="G1008" s="159" t="str">
        <f>'Stmt of Cash Flow'!$C$3</f>
        <v>Statement of Cash Flows</v>
      </c>
    </row>
    <row r="1009" spans="2:7" x14ac:dyDescent="0.25">
      <c r="B1009" t="s">
        <v>479</v>
      </c>
      <c r="C1009" s="117">
        <f>Certification!$C$4</f>
        <v>0</v>
      </c>
      <c r="D1009" t="s">
        <v>1180</v>
      </c>
      <c r="E1009" s="26">
        <f>IFERROR(VLOOKUP(B1009,'Stmt of Cash Flow'!$B$9:$H$84,6,0),0)</f>
        <v>0</v>
      </c>
      <c r="F1009" t="str">
        <f>VLOOKUP(B1009,'Stmt of Cash Flow'!$B$9:$H$84,2,0)</f>
        <v>Future L&amp;I Assessments</v>
      </c>
      <c r="G1009" s="159" t="str">
        <f>'Stmt of Cash Flow'!$C$3</f>
        <v>Statement of Cash Flows</v>
      </c>
    </row>
    <row r="1010" spans="2:7" x14ac:dyDescent="0.25">
      <c r="B1010" t="s">
        <v>480</v>
      </c>
      <c r="C1010" s="117">
        <f>Certification!$C$4</f>
        <v>0</v>
      </c>
      <c r="D1010" t="s">
        <v>1180</v>
      </c>
      <c r="E1010" s="26">
        <f>IFERROR(VLOOKUP(B1010,'Stmt of Cash Flow'!$B$9:$H$84,6,0),0)</f>
        <v>0</v>
      </c>
      <c r="F1010" t="str">
        <f>VLOOKUP(B1010,'Stmt of Cash Flow'!$B$9:$H$84,2,0)</f>
        <v>Provision for Unallocated Loss Adjustment</v>
      </c>
      <c r="G1010" s="159" t="str">
        <f>'Stmt of Cash Flow'!$C$3</f>
        <v>Statement of Cash Flows</v>
      </c>
    </row>
    <row r="1011" spans="2:7" x14ac:dyDescent="0.25">
      <c r="B1011" t="s">
        <v>481</v>
      </c>
      <c r="C1011" s="117">
        <f>Certification!$C$4</f>
        <v>0</v>
      </c>
      <c r="D1011" t="s">
        <v>1180</v>
      </c>
      <c r="E1011" s="26">
        <f>IFERROR(VLOOKUP(B1011,'Stmt of Cash Flow'!$B$9:$H$84,6,0),0)</f>
        <v>0</v>
      </c>
      <c r="F1011" t="str">
        <f>VLOOKUP(B1011,'Stmt of Cash Flow'!$B$9:$H$84,2,0)</f>
        <v>Unearned Member Assessments</v>
      </c>
      <c r="G1011" s="159" t="str">
        <f>'Stmt of Cash Flow'!$C$3</f>
        <v>Statement of Cash Flows</v>
      </c>
    </row>
    <row r="1012" spans="2:7" x14ac:dyDescent="0.25">
      <c r="B1012" t="s">
        <v>482</v>
      </c>
      <c r="C1012" s="117">
        <f>Certification!$C$4</f>
        <v>0</v>
      </c>
      <c r="D1012" t="s">
        <v>1180</v>
      </c>
      <c r="E1012" s="26">
        <f>IFERROR(VLOOKUP(B1012,'Stmt of Cash Flow'!$B$9:$H$84,6,0),0)</f>
        <v>0</v>
      </c>
      <c r="F1012" t="str">
        <f>VLOOKUP(B1012,'Stmt of Cash Flow'!$B$9:$H$84,2,0)</f>
        <v>Insurance Recoverables</v>
      </c>
      <c r="G1012" s="159" t="str">
        <f>'Stmt of Cash Flow'!$C$3</f>
        <v>Statement of Cash Flows</v>
      </c>
    </row>
    <row r="1013" spans="2:7" x14ac:dyDescent="0.25">
      <c r="B1013" t="s">
        <v>483</v>
      </c>
      <c r="C1013" s="117">
        <f>Certification!$C$4</f>
        <v>0</v>
      </c>
      <c r="D1013" t="s">
        <v>1180</v>
      </c>
      <c r="E1013" s="26">
        <f>IFERROR(VLOOKUP(B1013,'Stmt of Cash Flow'!$B$9:$H$84,6,0),0)</f>
        <v>0</v>
      </c>
      <c r="F1013" t="str">
        <f>VLOOKUP(B1013,'Stmt of Cash Flow'!$B$9:$H$84,2,0)</f>
        <v>Claim Reserves</v>
      </c>
      <c r="G1013" s="159" t="str">
        <f>'Stmt of Cash Flow'!$C$3</f>
        <v>Statement of Cash Flows</v>
      </c>
    </row>
    <row r="1014" spans="2:7" x14ac:dyDescent="0.25">
      <c r="B1014" t="s">
        <v>484</v>
      </c>
      <c r="C1014" s="117">
        <f>Certification!$C$4</f>
        <v>0</v>
      </c>
      <c r="D1014" t="s">
        <v>1180</v>
      </c>
      <c r="E1014" s="26">
        <f>IFERROR(VLOOKUP(B1014,'Stmt of Cash Flow'!$B$9:$H$84,6,0),0)</f>
        <v>0</v>
      </c>
      <c r="F1014" t="str">
        <f>VLOOKUP(B1014,'Stmt of Cash Flow'!$B$9:$H$84,2,0)</f>
        <v>NET CASH PROVIDED (USED) BY OPERATING ACTIVITIES_</v>
      </c>
      <c r="G1014" s="159" t="str">
        <f>'Stmt of Cash Flow'!$C$3</f>
        <v>Statement of Cash Flows</v>
      </c>
    </row>
    <row r="1015" spans="2:7" x14ac:dyDescent="0.25">
      <c r="B1015" t="s">
        <v>405</v>
      </c>
      <c r="C1015" s="117">
        <f>Certification!$C$4</f>
        <v>0</v>
      </c>
      <c r="D1015" t="s">
        <v>1181</v>
      </c>
      <c r="E1015" s="26">
        <f>IFERROR(VLOOKUP(B1015,'Stmt of Cash Flow'!$B$9:$H$84,7,0),0)</f>
        <v>0</v>
      </c>
      <c r="F1015" t="str">
        <f>VLOOKUP(B1015,'Stmt of Cash Flow'!$B$9:$H$84,2,0)</f>
        <v>Cash Received from Customers</v>
      </c>
      <c r="G1015" s="159" t="str">
        <f>'Stmt of Cash Flow'!$C$3</f>
        <v>Statement of Cash Flows</v>
      </c>
    </row>
    <row r="1016" spans="2:7" x14ac:dyDescent="0.25">
      <c r="B1016" t="s">
        <v>407</v>
      </c>
      <c r="C1016" s="117">
        <f>Certification!$C$4</f>
        <v>0</v>
      </c>
      <c r="D1016" t="s">
        <v>1181</v>
      </c>
      <c r="E1016" s="26">
        <f>IFERROR(VLOOKUP(B1016,'Stmt of Cash Flow'!$B$9:$H$84,7,0),0)</f>
        <v>0</v>
      </c>
      <c r="F1016" t="str">
        <f>VLOOKUP(B1016,'Stmt of Cash Flow'!$B$9:$H$84,2,0)</f>
        <v>Cash Received from State and Federal Sources</v>
      </c>
      <c r="G1016" s="159" t="str">
        <f>'Stmt of Cash Flow'!$C$3</f>
        <v>Statement of Cash Flows</v>
      </c>
    </row>
    <row r="1017" spans="2:7" x14ac:dyDescent="0.25">
      <c r="B1017" t="s">
        <v>408</v>
      </c>
      <c r="C1017" s="117">
        <f>Certification!$C$4</f>
        <v>0</v>
      </c>
      <c r="D1017" t="s">
        <v>1181</v>
      </c>
      <c r="E1017" s="26">
        <f>IFERROR(VLOOKUP(B1017,'Stmt of Cash Flow'!$B$9:$H$84,7,0),0)</f>
        <v>0</v>
      </c>
      <c r="F1017" t="str">
        <f>VLOOKUP(B1017,'Stmt of Cash Flow'!$B$9:$H$84,2,0)</f>
        <v>Cash Received from Members</v>
      </c>
      <c r="G1017" s="159" t="str">
        <f>'Stmt of Cash Flow'!$C$3</f>
        <v>Statement of Cash Flows</v>
      </c>
    </row>
    <row r="1018" spans="2:7" x14ac:dyDescent="0.25">
      <c r="B1018" t="s">
        <v>409</v>
      </c>
      <c r="C1018" s="117">
        <f>Certification!$C$4</f>
        <v>0</v>
      </c>
      <c r="D1018" t="s">
        <v>1181</v>
      </c>
      <c r="E1018" s="26">
        <f>IFERROR(VLOOKUP(B1018,'Stmt of Cash Flow'!$B$9:$H$84,7,0),0)</f>
        <v>0</v>
      </c>
      <c r="F1018" t="str">
        <f>VLOOKUP(B1018,'Stmt of Cash Flow'!$B$9:$H$84,2,0)</f>
        <v>Payments to Suppliers for Goods and Services</v>
      </c>
      <c r="G1018" s="159" t="str">
        <f>'Stmt of Cash Flow'!$C$3</f>
        <v>Statement of Cash Flows</v>
      </c>
    </row>
    <row r="1019" spans="2:7" x14ac:dyDescent="0.25">
      <c r="B1019" t="s">
        <v>410</v>
      </c>
      <c r="C1019" s="117">
        <f>Certification!$C$4</f>
        <v>0</v>
      </c>
      <c r="D1019" t="s">
        <v>1181</v>
      </c>
      <c r="E1019" s="26">
        <f>IFERROR(VLOOKUP(B1019,'Stmt of Cash Flow'!$B$9:$H$84,7,0),0)</f>
        <v>0</v>
      </c>
      <c r="F1019" t="str">
        <f>VLOOKUP(B1019,'Stmt of Cash Flow'!$B$9:$H$84,2,0)</f>
        <v>Payments to Employees for Services</v>
      </c>
      <c r="G1019" s="159" t="str">
        <f>'Stmt of Cash Flow'!$C$3</f>
        <v>Statement of Cash Flows</v>
      </c>
    </row>
    <row r="1020" spans="2:7" x14ac:dyDescent="0.25">
      <c r="B1020" t="s">
        <v>411</v>
      </c>
      <c r="C1020" s="117">
        <f>Certification!$C$4</f>
        <v>0</v>
      </c>
      <c r="D1020" t="s">
        <v>1181</v>
      </c>
      <c r="E1020" s="26">
        <f>IFERROR(VLOOKUP(B1020,'Stmt of Cash Flow'!$B$9:$H$84,7,0),0)</f>
        <v>0</v>
      </c>
      <c r="F1020" t="str">
        <f>VLOOKUP(B1020,'Stmt of Cash Flow'!$B$9:$H$84,2,0)</f>
        <v>Cash Paid for Compensated Absences</v>
      </c>
      <c r="G1020" s="159" t="str">
        <f>'Stmt of Cash Flow'!$C$3</f>
        <v>Statement of Cash Flows</v>
      </c>
    </row>
    <row r="1021" spans="2:7" x14ac:dyDescent="0.25">
      <c r="B1021" t="s">
        <v>412</v>
      </c>
      <c r="C1021" s="117">
        <f>Certification!$C$4</f>
        <v>0</v>
      </c>
      <c r="D1021" t="s">
        <v>1181</v>
      </c>
      <c r="E1021" s="26">
        <f>IFERROR(VLOOKUP(B1021,'Stmt of Cash Flow'!$B$9:$H$84,7,0),0)</f>
        <v>0</v>
      </c>
      <c r="F1021" t="str">
        <f>VLOOKUP(B1021,'Stmt of Cash Flow'!$B$9:$H$84,2,0)</f>
        <v>Cash Paid for Benefits/Claims</v>
      </c>
      <c r="G1021" s="159" t="str">
        <f>'Stmt of Cash Flow'!$C$3</f>
        <v>Statement of Cash Flows</v>
      </c>
    </row>
    <row r="1022" spans="2:7" x14ac:dyDescent="0.25">
      <c r="B1022" t="s">
        <v>413</v>
      </c>
      <c r="C1022" s="117">
        <f>Certification!$C$4</f>
        <v>0</v>
      </c>
      <c r="D1022" t="s">
        <v>1181</v>
      </c>
      <c r="E1022" s="26">
        <f>IFERROR(VLOOKUP(B1022,'Stmt of Cash Flow'!$B$9:$H$84,7,0),0)</f>
        <v>0</v>
      </c>
      <c r="F1022" t="str">
        <f>VLOOKUP(B1022,'Stmt of Cash Flow'!$B$9:$H$84,2,0)</f>
        <v>Internal Activity - Reimbursements from Other Funds</v>
      </c>
      <c r="G1022" s="159" t="str">
        <f>'Stmt of Cash Flow'!$C$3</f>
        <v>Statement of Cash Flows</v>
      </c>
    </row>
    <row r="1023" spans="2:7" x14ac:dyDescent="0.25">
      <c r="B1023" t="s">
        <v>414</v>
      </c>
      <c r="C1023" s="117">
        <f>Certification!$C$4</f>
        <v>0</v>
      </c>
      <c r="D1023" t="s">
        <v>1181</v>
      </c>
      <c r="E1023" s="26">
        <f>IFERROR(VLOOKUP(B1023,'Stmt of Cash Flow'!$B$9:$H$84,7,0),0)</f>
        <v>0</v>
      </c>
      <c r="F1023" t="str">
        <f>VLOOKUP(B1023,'Stmt of Cash Flow'!$B$9:$H$84,2,0)</f>
        <v>Internal Activity - Payments made to Other Funds</v>
      </c>
      <c r="G1023" s="159" t="str">
        <f>'Stmt of Cash Flow'!$C$3</f>
        <v>Statement of Cash Flows</v>
      </c>
    </row>
    <row r="1024" spans="2:7" x14ac:dyDescent="0.25">
      <c r="B1024" t="s">
        <v>415</v>
      </c>
      <c r="C1024" s="117">
        <f>Certification!$C$4</f>
        <v>0</v>
      </c>
      <c r="D1024" t="s">
        <v>1181</v>
      </c>
      <c r="E1024" s="26">
        <f>IFERROR(VLOOKUP(B1024,'Stmt of Cash Flow'!$B$9:$H$84,7,0),0)</f>
        <v>0</v>
      </c>
      <c r="F1024" t="str">
        <f>VLOOKUP(B1024,'Stmt of Cash Flow'!$B$9:$H$84,2,0)</f>
        <v>Cash Paid for Reinsurance</v>
      </c>
      <c r="G1024" s="159" t="str">
        <f>'Stmt of Cash Flow'!$C$3</f>
        <v>Statement of Cash Flows</v>
      </c>
    </row>
    <row r="1025" spans="2:7" x14ac:dyDescent="0.25">
      <c r="B1025" t="s">
        <v>416</v>
      </c>
      <c r="C1025" s="117">
        <f>Certification!$C$4</f>
        <v>0</v>
      </c>
      <c r="D1025" t="s">
        <v>1181</v>
      </c>
      <c r="E1025" s="26">
        <f>IFERROR(VLOOKUP(B1025,'Stmt of Cash Flow'!$B$9:$H$84,7,0),0)</f>
        <v>0</v>
      </c>
      <c r="F1025" t="str">
        <f>VLOOKUP(B1025,'Stmt of Cash Flow'!$B$9:$H$84,2,0)</f>
        <v>Cash Received for Labor and Industries Assessments</v>
      </c>
      <c r="G1025" s="159" t="str">
        <f>'Stmt of Cash Flow'!$C$3</f>
        <v>Statement of Cash Flows</v>
      </c>
    </row>
    <row r="1026" spans="2:7" x14ac:dyDescent="0.25">
      <c r="B1026" t="s">
        <v>417</v>
      </c>
      <c r="C1026" s="117">
        <f>Certification!$C$4</f>
        <v>0</v>
      </c>
      <c r="D1026" t="s">
        <v>1181</v>
      </c>
      <c r="E1026" s="26">
        <f>IFERROR(VLOOKUP(B1026,'Stmt of Cash Flow'!$B$9:$H$84,7,0),0)</f>
        <v>0</v>
      </c>
      <c r="F1026" t="str">
        <f>VLOOKUP(B1026,'Stmt of Cash Flow'!$B$9:$H$84,2,0)</f>
        <v>Cash Paid for Labor and Industries Assessments</v>
      </c>
      <c r="G1026" s="159" t="str">
        <f>'Stmt of Cash Flow'!$C$3</f>
        <v>Statement of Cash Flows</v>
      </c>
    </row>
    <row r="1027" spans="2:7" x14ac:dyDescent="0.25">
      <c r="B1027" t="s">
        <v>418</v>
      </c>
      <c r="C1027" s="117">
        <f>Certification!$C$4</f>
        <v>0</v>
      </c>
      <c r="D1027" t="s">
        <v>1181</v>
      </c>
      <c r="E1027" s="26">
        <f>IFERROR(VLOOKUP(B1027,'Stmt of Cash Flow'!$B$9:$H$84,7,0),0)</f>
        <v>0</v>
      </c>
      <c r="F1027" t="str">
        <f>VLOOKUP(B1027,'Stmt of Cash Flow'!$B$9:$H$84,2,0)</f>
        <v>Cash Paid for Other Operating Expense</v>
      </c>
      <c r="G1027" s="159" t="str">
        <f>'Stmt of Cash Flow'!$C$3</f>
        <v>Statement of Cash Flows</v>
      </c>
    </row>
    <row r="1028" spans="2:7" x14ac:dyDescent="0.25">
      <c r="B1028" t="s">
        <v>419</v>
      </c>
      <c r="C1028" s="117">
        <f>Certification!$C$4</f>
        <v>0</v>
      </c>
      <c r="D1028" t="s">
        <v>1181</v>
      </c>
      <c r="E1028" s="26">
        <f>IFERROR(VLOOKUP(B1028,'Stmt of Cash Flow'!$B$9:$H$84,7,0),0)</f>
        <v>0</v>
      </c>
      <c r="F1028" t="str">
        <f>VLOOKUP(B1028,'Stmt of Cash Flow'!$B$9:$H$84,2,0)</f>
        <v>Other Receipts (Payments)</v>
      </c>
      <c r="G1028" s="159" t="str">
        <f>'Stmt of Cash Flow'!$C$3</f>
        <v>Statement of Cash Flows</v>
      </c>
    </row>
    <row r="1029" spans="2:7" x14ac:dyDescent="0.25">
      <c r="B1029" t="s">
        <v>420</v>
      </c>
      <c r="C1029" s="117">
        <f>Certification!$C$4</f>
        <v>0</v>
      </c>
      <c r="D1029" t="s">
        <v>1181</v>
      </c>
      <c r="E1029" s="26">
        <f>IFERROR(VLOOKUP(B1029,'Stmt of Cash Flow'!$B$9:$H$84,7,0),0)</f>
        <v>0</v>
      </c>
      <c r="F1029" t="str">
        <f>VLOOKUP(B1029,'Stmt of Cash Flow'!$B$9:$H$84,2,0)</f>
        <v>NET CASH PROVIDED (USED) BY OPERATING ACTIVITIES</v>
      </c>
      <c r="G1029" s="159" t="str">
        <f>'Stmt of Cash Flow'!$C$3</f>
        <v>Statement of Cash Flows</v>
      </c>
    </row>
    <row r="1030" spans="2:7" x14ac:dyDescent="0.25">
      <c r="B1030" t="s">
        <v>423</v>
      </c>
      <c r="C1030" s="117">
        <f>Certification!$C$4</f>
        <v>0</v>
      </c>
      <c r="D1030" t="s">
        <v>1181</v>
      </c>
      <c r="E1030" s="26">
        <f>IFERROR(VLOOKUP(B1030,'Stmt of Cash Flow'!$B$9:$H$84,7,0),0)</f>
        <v>0</v>
      </c>
      <c r="F1030" t="str">
        <f>VLOOKUP(B1030,'Stmt of Cash Flow'!$B$9:$H$84,2,0)</f>
        <v>Operating Grants Received</v>
      </c>
      <c r="G1030" s="159" t="str">
        <f>'Stmt of Cash Flow'!$C$3</f>
        <v>Statement of Cash Flows</v>
      </c>
    </row>
    <row r="1031" spans="2:7" x14ac:dyDescent="0.25">
      <c r="B1031" t="s">
        <v>424</v>
      </c>
      <c r="C1031" s="117">
        <f>Certification!$C$4</f>
        <v>0</v>
      </c>
      <c r="D1031" t="s">
        <v>1181</v>
      </c>
      <c r="E1031" s="26">
        <f>IFERROR(VLOOKUP(B1031,'Stmt of Cash Flow'!$B$9:$H$84,7,0),0)</f>
        <v>0</v>
      </c>
      <c r="F1031" t="str">
        <f>VLOOKUP(B1031,'Stmt of Cash Flow'!$B$9:$H$84,2,0)</f>
        <v>Transfer to (from) Other Funds</v>
      </c>
      <c r="G1031" s="159" t="str">
        <f>'Stmt of Cash Flow'!$C$3</f>
        <v>Statement of Cash Flows</v>
      </c>
    </row>
    <row r="1032" spans="2:7" x14ac:dyDescent="0.25">
      <c r="B1032" t="s">
        <v>425</v>
      </c>
      <c r="C1032" s="117">
        <f>Certification!$C$4</f>
        <v>0</v>
      </c>
      <c r="D1032" t="s">
        <v>1181</v>
      </c>
      <c r="E1032" s="26">
        <f>IFERROR(VLOOKUP(B1032,'Stmt of Cash Flow'!$B$9:$H$84,7,0),0)</f>
        <v>0</v>
      </c>
      <c r="F1032" t="str">
        <f>VLOOKUP(B1032,'Stmt of Cash Flow'!$B$9:$H$84,2,0)</f>
        <v>Proceeds from Issuance of Notes</v>
      </c>
      <c r="G1032" s="159" t="str">
        <f>'Stmt of Cash Flow'!$C$3</f>
        <v>Statement of Cash Flows</v>
      </c>
    </row>
    <row r="1033" spans="2:7" x14ac:dyDescent="0.25">
      <c r="B1033" t="s">
        <v>426</v>
      </c>
      <c r="C1033" s="117">
        <f>Certification!$C$4</f>
        <v>0</v>
      </c>
      <c r="D1033" t="s">
        <v>1181</v>
      </c>
      <c r="E1033" s="26">
        <f>IFERROR(VLOOKUP(B1033,'Stmt of Cash Flow'!$B$9:$H$84,7,0),0)</f>
        <v>0</v>
      </c>
      <c r="F1033" t="str">
        <f>VLOOKUP(B1033,'Stmt of Cash Flow'!$B$9:$H$84,2,0)</f>
        <v>Principal and Interest Payment on Notes</v>
      </c>
      <c r="G1033" s="159" t="str">
        <f>'Stmt of Cash Flow'!$C$3</f>
        <v>Statement of Cash Flows</v>
      </c>
    </row>
    <row r="1034" spans="2:7" x14ac:dyDescent="0.25">
      <c r="B1034" t="s">
        <v>427</v>
      </c>
      <c r="C1034" s="117">
        <f>Certification!$C$4</f>
        <v>0</v>
      </c>
      <c r="D1034" t="s">
        <v>1181</v>
      </c>
      <c r="E1034" s="26">
        <f>IFERROR(VLOOKUP(B1034,'Stmt of Cash Flow'!$B$9:$H$84,7,0),0)</f>
        <v>0</v>
      </c>
      <c r="F1034" t="str">
        <f>VLOOKUP(B1034,'Stmt of Cash Flow'!$B$9:$H$84,2,0)</f>
        <v>Other Noncapital Activities</v>
      </c>
      <c r="G1034" s="159" t="str">
        <f>'Stmt of Cash Flow'!$C$3</f>
        <v>Statement of Cash Flows</v>
      </c>
    </row>
    <row r="1035" spans="2:7" x14ac:dyDescent="0.25">
      <c r="B1035" t="s">
        <v>428</v>
      </c>
      <c r="C1035" s="117">
        <f>Certification!$C$4</f>
        <v>0</v>
      </c>
      <c r="D1035" t="s">
        <v>1181</v>
      </c>
      <c r="E1035" s="26">
        <f>IFERROR(VLOOKUP(B1035,'Stmt of Cash Flow'!$B$9:$H$84,7,0),0)</f>
        <v>0</v>
      </c>
      <c r="F1035" t="str">
        <f>VLOOKUP(B1035,'Stmt of Cash Flow'!$B$9:$H$84,2,0)</f>
        <v>NET CASH PROVIDED (USED) BY NONCAPITAL FINANCING ACTIVITIES</v>
      </c>
      <c r="G1035" s="159" t="str">
        <f>'Stmt of Cash Flow'!$C$3</f>
        <v>Statement of Cash Flows</v>
      </c>
    </row>
    <row r="1036" spans="2:7" x14ac:dyDescent="0.25">
      <c r="B1036" t="s">
        <v>431</v>
      </c>
      <c r="C1036" s="117">
        <f>Certification!$C$4</f>
        <v>0</v>
      </c>
      <c r="D1036" t="s">
        <v>1181</v>
      </c>
      <c r="E1036" s="26">
        <f>IFERROR(VLOOKUP(B1036,'Stmt of Cash Flow'!$B$9:$H$84,7,0),0)</f>
        <v>0</v>
      </c>
      <c r="F1036" t="str">
        <f>VLOOKUP(B1036,'Stmt of Cash Flow'!$B$9:$H$84,2,0)</f>
        <v>Purchase of Capital Assets</v>
      </c>
      <c r="G1036" s="159" t="str">
        <f>'Stmt of Cash Flow'!$C$3</f>
        <v>Statement of Cash Flows</v>
      </c>
    </row>
    <row r="1037" spans="2:7" x14ac:dyDescent="0.25">
      <c r="B1037" t="s">
        <v>432</v>
      </c>
      <c r="C1037" s="117">
        <f>Certification!$C$4</f>
        <v>0</v>
      </c>
      <c r="D1037" t="s">
        <v>1181</v>
      </c>
      <c r="E1037" s="26">
        <f>IFERROR(VLOOKUP(B1037,'Stmt of Cash Flow'!$B$9:$H$84,7,0),0)</f>
        <v>0</v>
      </c>
      <c r="F1037" t="str">
        <f>VLOOKUP(B1037,'Stmt of Cash Flow'!$B$9:$H$84,2,0)</f>
        <v>Proceeds from Capital Debt</v>
      </c>
      <c r="G1037" s="159" t="str">
        <f>'Stmt of Cash Flow'!$C$3</f>
        <v>Statement of Cash Flows</v>
      </c>
    </row>
    <row r="1038" spans="2:7" x14ac:dyDescent="0.25">
      <c r="B1038" t="s">
        <v>433</v>
      </c>
      <c r="C1038" s="117">
        <f>Certification!$C$4</f>
        <v>0</v>
      </c>
      <c r="D1038" t="s">
        <v>1181</v>
      </c>
      <c r="E1038" s="26">
        <f>IFERROR(VLOOKUP(B1038,'Stmt of Cash Flow'!$B$9:$H$84,7,0),0)</f>
        <v>0</v>
      </c>
      <c r="F1038" t="str">
        <f>VLOOKUP(B1038,'Stmt of Cash Flow'!$B$9:$H$84,2,0)</f>
        <v>Principal and Interest Paid on Capital Debt</v>
      </c>
      <c r="G1038" s="159" t="str">
        <f>'Stmt of Cash Flow'!$C$3</f>
        <v>Statement of Cash Flows</v>
      </c>
    </row>
    <row r="1039" spans="2:7" x14ac:dyDescent="0.25">
      <c r="B1039" t="s">
        <v>434</v>
      </c>
      <c r="C1039" s="117">
        <f>Certification!$C$4</f>
        <v>0</v>
      </c>
      <c r="D1039" t="s">
        <v>1181</v>
      </c>
      <c r="E1039" s="26">
        <f>IFERROR(VLOOKUP(B1039,'Stmt of Cash Flow'!$B$9:$H$84,7,0),0)</f>
        <v>0</v>
      </c>
      <c r="F1039" t="str">
        <f>VLOOKUP(B1039,'Stmt of Cash Flow'!$B$9:$H$84,2,0)</f>
        <v>Capital Contributions</v>
      </c>
      <c r="G1039" s="159" t="str">
        <f>'Stmt of Cash Flow'!$C$3</f>
        <v>Statement of Cash Flows</v>
      </c>
    </row>
    <row r="1040" spans="2:7" x14ac:dyDescent="0.25">
      <c r="B1040" t="s">
        <v>435</v>
      </c>
      <c r="C1040" s="117">
        <f>Certification!$C$4</f>
        <v>0</v>
      </c>
      <c r="D1040" t="s">
        <v>1181</v>
      </c>
      <c r="E1040" s="26">
        <f>IFERROR(VLOOKUP(B1040,'Stmt of Cash Flow'!$B$9:$H$84,7,0),0)</f>
        <v>0</v>
      </c>
      <c r="F1040" t="str">
        <f>VLOOKUP(B1040,'Stmt of Cash Flow'!$B$9:$H$84,2,0)</f>
        <v>Principal and Interest Paid on Lease Financing</v>
      </c>
      <c r="G1040" s="159" t="str">
        <f>'Stmt of Cash Flow'!$C$3</f>
        <v>Statement of Cash Flows</v>
      </c>
    </row>
    <row r="1041" spans="2:7" x14ac:dyDescent="0.25">
      <c r="B1041" t="s">
        <v>436</v>
      </c>
      <c r="C1041" s="117">
        <f>Certification!$C$4</f>
        <v>0</v>
      </c>
      <c r="D1041" t="s">
        <v>1181</v>
      </c>
      <c r="E1041" s="26">
        <f>IFERROR(VLOOKUP(B1041,'Stmt of Cash Flow'!$B$9:$H$84,7,0),0)</f>
        <v>0</v>
      </c>
      <c r="F1041" t="str">
        <f>VLOOKUP(B1041,'Stmt of Cash Flow'!$B$9:$H$84,2,0)</f>
        <v>Lease Income</v>
      </c>
      <c r="G1041" s="159" t="str">
        <f>'Stmt of Cash Flow'!$C$3</f>
        <v>Statement of Cash Flows</v>
      </c>
    </row>
    <row r="1042" spans="2:7" x14ac:dyDescent="0.25">
      <c r="B1042" t="s">
        <v>437</v>
      </c>
      <c r="C1042" s="117">
        <f>Certification!$C$4</f>
        <v>0</v>
      </c>
      <c r="D1042" t="s">
        <v>1181</v>
      </c>
      <c r="E1042" s="26">
        <f>IFERROR(VLOOKUP(B1042,'Stmt of Cash Flow'!$B$9:$H$84,7,0),0)</f>
        <v>0</v>
      </c>
      <c r="F1042" t="str">
        <f>VLOOKUP(B1042,'Stmt of Cash Flow'!$B$9:$H$84,2,0)</f>
        <v>Other Receipts (Payments)_</v>
      </c>
      <c r="G1042" s="159" t="str">
        <f>'Stmt of Cash Flow'!$C$3</f>
        <v>Statement of Cash Flows</v>
      </c>
    </row>
    <row r="1043" spans="2:7" x14ac:dyDescent="0.25">
      <c r="B1043" t="s">
        <v>438</v>
      </c>
      <c r="C1043" s="117">
        <f>Certification!$C$4</f>
        <v>0</v>
      </c>
      <c r="D1043" t="s">
        <v>1181</v>
      </c>
      <c r="E1043" s="26">
        <f>IFERROR(VLOOKUP(B1043,'Stmt of Cash Flow'!$B$9:$H$84,7,0),0)</f>
        <v>0</v>
      </c>
      <c r="F1043" t="str">
        <f>VLOOKUP(B1043,'Stmt of Cash Flow'!$B$9:$H$84,2,0)</f>
        <v>NET CASH PROVIDED (USED) BY CAPITAL AND RELATED FINANCING ACTIVITIES</v>
      </c>
      <c r="G1043" s="159" t="str">
        <f>'Stmt of Cash Flow'!$C$3</f>
        <v>Statement of Cash Flows</v>
      </c>
    </row>
    <row r="1044" spans="2:7" x14ac:dyDescent="0.25">
      <c r="B1044" t="s">
        <v>441</v>
      </c>
      <c r="C1044" s="117">
        <f>Certification!$C$4</f>
        <v>0</v>
      </c>
      <c r="D1044" t="s">
        <v>1181</v>
      </c>
      <c r="E1044" s="26">
        <f>IFERROR(VLOOKUP(B1044,'Stmt of Cash Flow'!$B$9:$H$84,7,0),0)</f>
        <v>0</v>
      </c>
      <c r="F1044" t="str">
        <f>VLOOKUP(B1044,'Stmt of Cash Flow'!$B$9:$H$84,2,0)</f>
        <v>Proceeds from Sales and Maturities of Investments</v>
      </c>
      <c r="G1044" s="159" t="str">
        <f>'Stmt of Cash Flow'!$C$3</f>
        <v>Statement of Cash Flows</v>
      </c>
    </row>
    <row r="1045" spans="2:7" x14ac:dyDescent="0.25">
      <c r="B1045" t="s">
        <v>442</v>
      </c>
      <c r="C1045" s="117">
        <f>Certification!$C$4</f>
        <v>0</v>
      </c>
      <c r="D1045" t="s">
        <v>1181</v>
      </c>
      <c r="E1045" s="26">
        <f>IFERROR(VLOOKUP(B1045,'Stmt of Cash Flow'!$B$9:$H$84,7,0),0)</f>
        <v>0</v>
      </c>
      <c r="F1045" t="str">
        <f>VLOOKUP(B1045,'Stmt of Cash Flow'!$B$9:$H$84,2,0)</f>
        <v>Purchase of Investments</v>
      </c>
      <c r="G1045" s="159" t="str">
        <f>'Stmt of Cash Flow'!$C$3</f>
        <v>Statement of Cash Flows</v>
      </c>
    </row>
    <row r="1046" spans="2:7" x14ac:dyDescent="0.25">
      <c r="B1046" t="s">
        <v>443</v>
      </c>
      <c r="C1046" s="117">
        <f>Certification!$C$4</f>
        <v>0</v>
      </c>
      <c r="D1046" t="s">
        <v>1181</v>
      </c>
      <c r="E1046" s="26">
        <f>IFERROR(VLOOKUP(B1046,'Stmt of Cash Flow'!$B$9:$H$84,7,0),0)</f>
        <v>0</v>
      </c>
      <c r="F1046" t="str">
        <f>VLOOKUP(B1046,'Stmt of Cash Flow'!$B$9:$H$84,2,0)</f>
        <v>Interest and Dividends Received</v>
      </c>
      <c r="G1046" s="159" t="str">
        <f>'Stmt of Cash Flow'!$C$3</f>
        <v>Statement of Cash Flows</v>
      </c>
    </row>
    <row r="1047" spans="2:7" x14ac:dyDescent="0.25">
      <c r="B1047" t="s">
        <v>444</v>
      </c>
      <c r="C1047" s="117">
        <f>Certification!$C$4</f>
        <v>0</v>
      </c>
      <c r="D1047" t="s">
        <v>1181</v>
      </c>
      <c r="E1047" s="26">
        <f>IFERROR(VLOOKUP(B1047,'Stmt of Cash Flow'!$B$9:$H$84,7,0),0)</f>
        <v>0</v>
      </c>
      <c r="F1047" t="str">
        <f>VLOOKUP(B1047,'Stmt of Cash Flow'!$B$9:$H$84,2,0)</f>
        <v>NET CASH PROVIDED (USED) BY INVESTING ACTIVITIES</v>
      </c>
      <c r="G1047" s="159" t="str">
        <f>'Stmt of Cash Flow'!$C$3</f>
        <v>Statement of Cash Flows</v>
      </c>
    </row>
    <row r="1048" spans="2:7" x14ac:dyDescent="0.25">
      <c r="B1048" t="s">
        <v>446</v>
      </c>
      <c r="C1048" s="117">
        <f>Certification!$C$4</f>
        <v>0</v>
      </c>
      <c r="D1048" t="s">
        <v>1181</v>
      </c>
      <c r="E1048" s="26">
        <f>IFERROR(VLOOKUP(B1048,'Stmt of Cash Flow'!$B$9:$H$84,7,0),0)</f>
        <v>0</v>
      </c>
      <c r="F1048" t="str">
        <f>VLOOKUP(B1048,'Stmt of Cash Flow'!$B$9:$H$84,2,0)</f>
        <v>INCREASE (DECREASE) IN CASH AND CASH EQUIVALENTS</v>
      </c>
      <c r="G1048" s="159" t="str">
        <f>'Stmt of Cash Flow'!$C$3</f>
        <v>Statement of Cash Flows</v>
      </c>
    </row>
    <row r="1049" spans="2:7" x14ac:dyDescent="0.25">
      <c r="B1049" t="s">
        <v>448</v>
      </c>
      <c r="C1049" s="117">
        <f>Certification!$C$4</f>
        <v>0</v>
      </c>
      <c r="D1049" t="s">
        <v>1181</v>
      </c>
      <c r="E1049" s="26">
        <f>IFERROR(VLOOKUP(B1049,'Stmt of Cash Flow'!$B$9:$H$84,7,0),0)</f>
        <v>0</v>
      </c>
      <c r="F1049" t="str">
        <f>VLOOKUP(B1049,'Stmt of Cash Flow'!$B$9:$H$84,2,0)</f>
        <v>CASH AND CASH EQUIVALENTS - BEGINNING</v>
      </c>
      <c r="G1049" s="159" t="str">
        <f>'Stmt of Cash Flow'!$C$3</f>
        <v>Statement of Cash Flows</v>
      </c>
    </row>
    <row r="1050" spans="2:7" x14ac:dyDescent="0.25">
      <c r="B1050" t="s">
        <v>449</v>
      </c>
      <c r="C1050" s="117">
        <f>Certification!$C$4</f>
        <v>0</v>
      </c>
      <c r="D1050" t="s">
        <v>1181</v>
      </c>
      <c r="E1050" s="26">
        <f>IFERROR(VLOOKUP(B1050,'Stmt of Cash Flow'!$B$9:$H$84,7,0),0)</f>
        <v>0</v>
      </c>
      <c r="F1050" t="str">
        <f>VLOOKUP(B1050,'Stmt of Cash Flow'!$B$9:$H$84,2,0)</f>
        <v>PRIOR PERIOD ADJUSTMENT</v>
      </c>
      <c r="G1050" s="159" t="str">
        <f>'Stmt of Cash Flow'!$C$3</f>
        <v>Statement of Cash Flows</v>
      </c>
    </row>
    <row r="1051" spans="2:7" x14ac:dyDescent="0.25">
      <c r="B1051" t="s">
        <v>450</v>
      </c>
      <c r="C1051" s="117">
        <f>Certification!$C$4</f>
        <v>0</v>
      </c>
      <c r="D1051" t="s">
        <v>1181</v>
      </c>
      <c r="E1051" s="26">
        <f>IFERROR(VLOOKUP(B1051,'Stmt of Cash Flow'!$B$9:$H$84,7,0),0)</f>
        <v>0</v>
      </c>
      <c r="F1051" t="str">
        <f>VLOOKUP(B1051,'Stmt of Cash Flow'!$B$9:$H$84,2,0)</f>
        <v>CASH AND CASH EQUIVALENTS - ENDING</v>
      </c>
      <c r="G1051" s="159" t="str">
        <f>'Stmt of Cash Flow'!$C$3</f>
        <v>Statement of Cash Flows</v>
      </c>
    </row>
    <row r="1052" spans="2:7" x14ac:dyDescent="0.25">
      <c r="B1052" t="s">
        <v>456</v>
      </c>
      <c r="C1052" s="117">
        <f>Certification!$C$4</f>
        <v>0</v>
      </c>
      <c r="D1052" t="s">
        <v>1181</v>
      </c>
      <c r="E1052" s="26">
        <f>IFERROR(VLOOKUP(B1052,'Stmt of Cash Flow'!$B$9:$H$84,7,0),0)</f>
        <v>0</v>
      </c>
      <c r="F1052" t="str">
        <f>VLOOKUP(B1052,'Stmt of Cash Flow'!$B$9:$H$84,2,0)</f>
        <v>OPERATING NET INCOME</v>
      </c>
      <c r="G1052" s="159" t="str">
        <f>'Stmt of Cash Flow'!$C$3</f>
        <v>Statement of Cash Flows</v>
      </c>
    </row>
    <row r="1053" spans="2:7" x14ac:dyDescent="0.25">
      <c r="B1053" t="s">
        <v>457</v>
      </c>
      <c r="C1053" s="117">
        <f>Certification!$C$4</f>
        <v>0</v>
      </c>
      <c r="D1053" t="s">
        <v>1181</v>
      </c>
      <c r="E1053" s="26">
        <f>IFERROR(VLOOKUP(B1053,'Stmt of Cash Flow'!$B$9:$H$84,7,0),0)</f>
        <v>0</v>
      </c>
      <c r="F1053" t="str">
        <f>VLOOKUP(B1053,'Stmt of Cash Flow'!$B$9:$H$84,2,0)</f>
        <v>Adjustment to Reconcile Operating Inc to Net Cash Provided (Used) by Operating Activities</v>
      </c>
      <c r="G1053" s="159" t="str">
        <f>'Stmt of Cash Flow'!$C$3</f>
        <v>Statement of Cash Flows</v>
      </c>
    </row>
    <row r="1054" spans="2:7" x14ac:dyDescent="0.25">
      <c r="B1054" t="s">
        <v>458</v>
      </c>
      <c r="C1054" s="117">
        <f>Certification!$C$4</f>
        <v>0</v>
      </c>
      <c r="D1054" t="s">
        <v>1181</v>
      </c>
      <c r="E1054" s="26">
        <f>IFERROR(VLOOKUP(B1054,'Stmt of Cash Flow'!$B$9:$H$84,7,0),0)</f>
        <v>0</v>
      </c>
      <c r="F1054" t="str">
        <f>VLOOKUP(B1054,'Stmt of Cash Flow'!$B$9:$H$84,2,0)</f>
        <v>Depreciation Expense</v>
      </c>
      <c r="G1054" s="159" t="str">
        <f>'Stmt of Cash Flow'!$C$3</f>
        <v>Statement of Cash Flows</v>
      </c>
    </row>
    <row r="1055" spans="2:7" x14ac:dyDescent="0.25">
      <c r="B1055" t="s">
        <v>459</v>
      </c>
      <c r="C1055" s="117">
        <f>Certification!$C$4</f>
        <v>0</v>
      </c>
      <c r="D1055" t="s">
        <v>1181</v>
      </c>
      <c r="E1055" s="26">
        <f>IFERROR(VLOOKUP(B1055,'Stmt of Cash Flow'!$B$9:$H$84,7,0),0)</f>
        <v>0</v>
      </c>
      <c r="F1055" t="str">
        <f>VLOOKUP(B1055,'Stmt of Cash Flow'!$B$9:$H$84,2,0)</f>
        <v>Change in Assets and Liabilities</v>
      </c>
      <c r="G1055" s="159" t="str">
        <f>'Stmt of Cash Flow'!$C$3</f>
        <v>Statement of Cash Flows</v>
      </c>
    </row>
    <row r="1056" spans="2:7" x14ac:dyDescent="0.25">
      <c r="B1056" t="s">
        <v>460</v>
      </c>
      <c r="C1056" s="117">
        <f>Certification!$C$4</f>
        <v>0</v>
      </c>
      <c r="D1056" t="s">
        <v>1181</v>
      </c>
      <c r="E1056" s="26">
        <f>IFERROR(VLOOKUP(B1056,'Stmt of Cash Flow'!$B$9:$H$84,7,0),0)</f>
        <v>0</v>
      </c>
      <c r="F1056" t="str">
        <f>VLOOKUP(B1056,'Stmt of Cash Flow'!$B$9:$H$84,2,0)</f>
        <v>Receivables, Net</v>
      </c>
      <c r="G1056" s="159" t="str">
        <f>'Stmt of Cash Flow'!$C$3</f>
        <v>Statement of Cash Flows</v>
      </c>
    </row>
    <row r="1057" spans="2:7" x14ac:dyDescent="0.25">
      <c r="B1057" t="s">
        <v>461</v>
      </c>
      <c r="C1057" s="117">
        <f>Certification!$C$4</f>
        <v>0</v>
      </c>
      <c r="D1057" t="s">
        <v>1181</v>
      </c>
      <c r="E1057" s="26">
        <f>IFERROR(VLOOKUP(B1057,'Stmt of Cash Flow'!$B$9:$H$84,7,0),0)</f>
        <v>0</v>
      </c>
      <c r="F1057" t="str">
        <f>VLOOKUP(B1057,'Stmt of Cash Flow'!$B$9:$H$84,2,0)</f>
        <v>Prepaids</v>
      </c>
      <c r="G1057" s="159" t="str">
        <f>'Stmt of Cash Flow'!$C$3</f>
        <v>Statement of Cash Flows</v>
      </c>
    </row>
    <row r="1058" spans="2:7" x14ac:dyDescent="0.25">
      <c r="B1058" t="s">
        <v>462</v>
      </c>
      <c r="C1058" s="117">
        <f>Certification!$C$4</f>
        <v>0</v>
      </c>
      <c r="D1058" t="s">
        <v>1181</v>
      </c>
      <c r="E1058" s="26">
        <f>IFERROR(VLOOKUP(B1058,'Stmt of Cash Flow'!$B$9:$H$84,7,0),0)</f>
        <v>0</v>
      </c>
      <c r="F1058" t="str">
        <f>VLOOKUP(B1058,'Stmt of Cash Flow'!$B$9:$H$84,2,0)</f>
        <v>Inventories</v>
      </c>
      <c r="G1058" s="159" t="str">
        <f>'Stmt of Cash Flow'!$C$3</f>
        <v>Statement of Cash Flows</v>
      </c>
    </row>
    <row r="1059" spans="2:7" x14ac:dyDescent="0.25">
      <c r="B1059" t="s">
        <v>463</v>
      </c>
      <c r="C1059" s="117">
        <f>Certification!$C$4</f>
        <v>0</v>
      </c>
      <c r="D1059" t="s">
        <v>1181</v>
      </c>
      <c r="E1059" s="26">
        <f>IFERROR(VLOOKUP(B1059,'Stmt of Cash Flow'!$B$9:$H$84,7,0),0)</f>
        <v>0</v>
      </c>
      <c r="F1059" t="str">
        <f>VLOOKUP(B1059,'Stmt of Cash Flow'!$B$9:$H$84,2,0)</f>
        <v>Accounts and Other Payables</v>
      </c>
      <c r="G1059" s="159" t="str">
        <f>'Stmt of Cash Flow'!$C$3</f>
        <v>Statement of Cash Flows</v>
      </c>
    </row>
    <row r="1060" spans="2:7" x14ac:dyDescent="0.25">
      <c r="B1060" t="s">
        <v>464</v>
      </c>
      <c r="C1060" s="117">
        <f>Certification!$C$4</f>
        <v>0</v>
      </c>
      <c r="D1060" t="s">
        <v>1181</v>
      </c>
      <c r="E1060" s="26">
        <f>IFERROR(VLOOKUP(B1060,'Stmt of Cash Flow'!$B$9:$H$84,7,0),0)</f>
        <v>0</v>
      </c>
      <c r="F1060" t="str">
        <f>VLOOKUP(B1060,'Stmt of Cash Flow'!$B$9:$H$84,2,0)</f>
        <v>Accrued Expenses</v>
      </c>
      <c r="G1060" s="159" t="str">
        <f>'Stmt of Cash Flow'!$C$3</f>
        <v>Statement of Cash Flows</v>
      </c>
    </row>
    <row r="1061" spans="2:7" x14ac:dyDescent="0.25">
      <c r="B1061" t="s">
        <v>465</v>
      </c>
      <c r="C1061" s="117">
        <f>Certification!$C$4</f>
        <v>0</v>
      </c>
      <c r="D1061" t="s">
        <v>1181</v>
      </c>
      <c r="E1061" s="26">
        <f>IFERROR(VLOOKUP(B1061,'Stmt of Cash Flow'!$B$9:$H$84,7,0),0)</f>
        <v>0</v>
      </c>
      <c r="F1061" t="str">
        <f>VLOOKUP(B1061,'Stmt of Cash Flow'!$B$9:$H$84,2,0)</f>
        <v>Unearned Revenue</v>
      </c>
      <c r="G1061" s="159" t="str">
        <f>'Stmt of Cash Flow'!$C$3</f>
        <v>Statement of Cash Flows</v>
      </c>
    </row>
    <row r="1062" spans="2:7" x14ac:dyDescent="0.25">
      <c r="B1062" t="s">
        <v>466</v>
      </c>
      <c r="C1062" s="117">
        <f>Certification!$C$4</f>
        <v>0</v>
      </c>
      <c r="D1062" t="s">
        <v>1181</v>
      </c>
      <c r="E1062" s="26">
        <f>IFERROR(VLOOKUP(B1062,'Stmt of Cash Flow'!$B$9:$H$84,7,0),0)</f>
        <v>0</v>
      </c>
      <c r="F1062" t="str">
        <f>VLOOKUP(B1062,'Stmt of Cash Flow'!$B$9:$H$84,2,0)</f>
        <v>Pension Expense from change in Net Pension Liability</v>
      </c>
      <c r="G1062" s="159" t="str">
        <f>'Stmt of Cash Flow'!$C$3</f>
        <v>Statement of Cash Flows</v>
      </c>
    </row>
    <row r="1063" spans="2:7" x14ac:dyDescent="0.25">
      <c r="B1063" t="s">
        <v>467</v>
      </c>
      <c r="C1063" s="117">
        <f>Certification!$C$4</f>
        <v>0</v>
      </c>
      <c r="D1063" t="s">
        <v>1181</v>
      </c>
      <c r="E1063" s="26">
        <f>IFERROR(VLOOKUP(B1063,'Stmt of Cash Flow'!$B$9:$H$84,7,0),0)</f>
        <v>0</v>
      </c>
      <c r="F1063" t="str">
        <f>VLOOKUP(B1063,'Stmt of Cash Flow'!$B$9:$H$84,2,0)</f>
        <v>Change in Deferred Outflows</v>
      </c>
      <c r="G1063" s="159" t="str">
        <f>'Stmt of Cash Flow'!$C$3</f>
        <v>Statement of Cash Flows</v>
      </c>
    </row>
    <row r="1064" spans="2:7" x14ac:dyDescent="0.25">
      <c r="B1064" t="s">
        <v>468</v>
      </c>
      <c r="C1064" s="117">
        <f>Certification!$C$4</f>
        <v>0</v>
      </c>
      <c r="D1064" t="s">
        <v>1181</v>
      </c>
      <c r="E1064" s="26">
        <f>IFERROR(VLOOKUP(B1064,'Stmt of Cash Flow'!$B$9:$H$84,7,0),0)</f>
        <v>0</v>
      </c>
      <c r="F1064" t="str">
        <f>VLOOKUP(B1064,'Stmt of Cash Flow'!$B$9:$H$84,2,0)</f>
        <v>Change in Deferred Inflows</v>
      </c>
      <c r="G1064" s="159" t="str">
        <f>'Stmt of Cash Flow'!$C$3</f>
        <v>Statement of Cash Flows</v>
      </c>
    </row>
    <row r="1065" spans="2:7" x14ac:dyDescent="0.25">
      <c r="B1065" t="s">
        <v>469</v>
      </c>
      <c r="C1065" s="117">
        <f>Certification!$C$4</f>
        <v>0</v>
      </c>
      <c r="D1065" t="s">
        <v>1181</v>
      </c>
      <c r="E1065" s="26">
        <f>IFERROR(VLOOKUP(B1065,'Stmt of Cash Flow'!$B$9:$H$84,7,0),0)</f>
        <v>0</v>
      </c>
      <c r="F1065" t="str">
        <f>VLOOKUP(B1065,'Stmt of Cash Flow'!$B$9:$H$84,2,0)</f>
        <v>Change in Net Pension Liability</v>
      </c>
      <c r="G1065" s="159" t="str">
        <f>'Stmt of Cash Flow'!$C$3</f>
        <v>Statement of Cash Flows</v>
      </c>
    </row>
    <row r="1066" spans="2:7" x14ac:dyDescent="0.25">
      <c r="B1066" t="s">
        <v>470</v>
      </c>
      <c r="C1066" s="117">
        <f>Certification!$C$4</f>
        <v>0</v>
      </c>
      <c r="D1066" t="s">
        <v>1181</v>
      </c>
      <c r="E1066" s="26">
        <f>IFERROR(VLOOKUP(B1066,'Stmt of Cash Flow'!$B$9:$H$84,7,0),0)</f>
        <v>0</v>
      </c>
      <c r="F1066" t="str">
        <f>VLOOKUP(B1066,'Stmt of Cash Flow'!$B$9:$H$84,2,0)</f>
        <v>OPEB Expense from change in Net OPEB Liability</v>
      </c>
      <c r="G1066" s="159" t="str">
        <f>'Stmt of Cash Flow'!$C$3</f>
        <v>Statement of Cash Flows</v>
      </c>
    </row>
    <row r="1067" spans="2:7" x14ac:dyDescent="0.25">
      <c r="B1067" t="s">
        <v>471</v>
      </c>
      <c r="C1067" s="117">
        <f>Certification!$C$4</f>
        <v>0</v>
      </c>
      <c r="D1067" t="s">
        <v>1181</v>
      </c>
      <c r="E1067" s="26">
        <f>IFERROR(VLOOKUP(B1067,'Stmt of Cash Flow'!$B$9:$H$84,7,0),0)</f>
        <v>0</v>
      </c>
      <c r="F1067" t="str">
        <f>VLOOKUP(B1067,'Stmt of Cash Flow'!$B$9:$H$84,2,0)</f>
        <v>Change in Deferred Outflows_</v>
      </c>
      <c r="G1067" s="159" t="str">
        <f>'Stmt of Cash Flow'!$C$3</f>
        <v>Statement of Cash Flows</v>
      </c>
    </row>
    <row r="1068" spans="2:7" x14ac:dyDescent="0.25">
      <c r="B1068" t="s">
        <v>472</v>
      </c>
      <c r="C1068" s="117">
        <f>Certification!$C$4</f>
        <v>0</v>
      </c>
      <c r="D1068" t="s">
        <v>1181</v>
      </c>
      <c r="E1068" s="26">
        <f>IFERROR(VLOOKUP(B1068,'Stmt of Cash Flow'!$B$9:$H$84,7,0),0)</f>
        <v>0</v>
      </c>
      <c r="F1068" t="str">
        <f>VLOOKUP(B1068,'Stmt of Cash Flow'!$B$9:$H$84,2,0)</f>
        <v>Change in Deferred Inflows_</v>
      </c>
      <c r="G1068" s="159" t="str">
        <f>'Stmt of Cash Flow'!$C$3</f>
        <v>Statement of Cash Flows</v>
      </c>
    </row>
    <row r="1069" spans="2:7" x14ac:dyDescent="0.25">
      <c r="B1069" t="s">
        <v>473</v>
      </c>
      <c r="C1069" s="117">
        <f>Certification!$C$4</f>
        <v>0</v>
      </c>
      <c r="D1069" t="s">
        <v>1181</v>
      </c>
      <c r="E1069" s="26">
        <f>IFERROR(VLOOKUP(B1069,'Stmt of Cash Flow'!$B$9:$H$84,7,0),0)</f>
        <v>0</v>
      </c>
      <c r="F1069" t="str">
        <f>VLOOKUP(B1069,'Stmt of Cash Flow'!$B$9:$H$84,2,0)</f>
        <v>Change in Net OPEB Liability_</v>
      </c>
      <c r="G1069" s="159" t="str">
        <f>'Stmt of Cash Flow'!$C$3</f>
        <v>Statement of Cash Flows</v>
      </c>
    </row>
    <row r="1070" spans="2:7" x14ac:dyDescent="0.25">
      <c r="B1070" t="s">
        <v>474</v>
      </c>
      <c r="C1070" s="117">
        <f>Certification!$C$4</f>
        <v>0</v>
      </c>
      <c r="D1070" t="s">
        <v>1181</v>
      </c>
      <c r="E1070" s="26">
        <f>IFERROR(VLOOKUP(B1070,'Stmt of Cash Flow'!$B$9:$H$84,7,0),0)</f>
        <v>0</v>
      </c>
      <c r="F1070" t="str">
        <f>VLOOKUP(B1070,'Stmt of Cash Flow'!$B$9:$H$84,2,0)</f>
        <v>Other Changes for Insurance Funds</v>
      </c>
      <c r="G1070" s="159" t="str">
        <f>'Stmt of Cash Flow'!$C$3</f>
        <v>Statement of Cash Flows</v>
      </c>
    </row>
    <row r="1071" spans="2:7" x14ac:dyDescent="0.25">
      <c r="B1071" t="s">
        <v>475</v>
      </c>
      <c r="C1071" s="117">
        <f>Certification!$C$4</f>
        <v>0</v>
      </c>
      <c r="D1071" t="s">
        <v>1181</v>
      </c>
      <c r="E1071" s="26">
        <f>IFERROR(VLOOKUP(B1071,'Stmt of Cash Flow'!$B$9:$H$84,7,0),0)</f>
        <v>0</v>
      </c>
      <c r="F1071" t="str">
        <f>VLOOKUP(B1071,'Stmt of Cash Flow'!$B$9:$H$84,2,0)</f>
        <v>Claims Reserve-Current</v>
      </c>
      <c r="G1071" s="159" t="str">
        <f>'Stmt of Cash Flow'!$C$3</f>
        <v>Statement of Cash Flows</v>
      </c>
    </row>
    <row r="1072" spans="2:7" x14ac:dyDescent="0.25">
      <c r="B1072" t="s">
        <v>476</v>
      </c>
      <c r="C1072" s="117">
        <f>Certification!$C$4</f>
        <v>0</v>
      </c>
      <c r="D1072" t="s">
        <v>1181</v>
      </c>
      <c r="E1072" s="26">
        <f>IFERROR(VLOOKUP(B1072,'Stmt of Cash Flow'!$B$9:$H$84,7,0),0)</f>
        <v>0</v>
      </c>
      <c r="F1072" t="str">
        <f>VLOOKUP(B1072,'Stmt of Cash Flow'!$B$9:$H$84,2,0)</f>
        <v>Claims Reserve-Prior Year</v>
      </c>
      <c r="G1072" s="159" t="str">
        <f>'Stmt of Cash Flow'!$C$3</f>
        <v>Statement of Cash Flows</v>
      </c>
    </row>
    <row r="1073" spans="2:7" x14ac:dyDescent="0.25">
      <c r="B1073" t="s">
        <v>477</v>
      </c>
      <c r="C1073" s="117">
        <f>Certification!$C$4</f>
        <v>0</v>
      </c>
      <c r="D1073" t="s">
        <v>1181</v>
      </c>
      <c r="E1073" s="26">
        <f>IFERROR(VLOOKUP(B1073,'Stmt of Cash Flow'!$B$9:$H$84,7,0),0)</f>
        <v>0</v>
      </c>
      <c r="F1073" t="str">
        <f>VLOOKUP(B1073,'Stmt of Cash Flow'!$B$9:$H$84,2,0)</f>
        <v>IBNR-Current</v>
      </c>
      <c r="G1073" s="159" t="str">
        <f>'Stmt of Cash Flow'!$C$3</f>
        <v>Statement of Cash Flows</v>
      </c>
    </row>
    <row r="1074" spans="2:7" x14ac:dyDescent="0.25">
      <c r="B1074" t="s">
        <v>478</v>
      </c>
      <c r="C1074" s="117">
        <f>Certification!$C$4</f>
        <v>0</v>
      </c>
      <c r="D1074" t="s">
        <v>1181</v>
      </c>
      <c r="E1074" s="26">
        <f>IFERROR(VLOOKUP(B1074,'Stmt of Cash Flow'!$B$9:$H$84,7,0),0)</f>
        <v>0</v>
      </c>
      <c r="F1074" t="str">
        <f>VLOOKUP(B1074,'Stmt of Cash Flow'!$B$9:$H$84,2,0)</f>
        <v>IBNR-Prior Year</v>
      </c>
      <c r="G1074" s="159" t="str">
        <f>'Stmt of Cash Flow'!$C$3</f>
        <v>Statement of Cash Flows</v>
      </c>
    </row>
    <row r="1075" spans="2:7" x14ac:dyDescent="0.25">
      <c r="B1075" t="s">
        <v>479</v>
      </c>
      <c r="C1075" s="117">
        <f>Certification!$C$4</f>
        <v>0</v>
      </c>
      <c r="D1075" t="s">
        <v>1181</v>
      </c>
      <c r="E1075" s="26">
        <f>IFERROR(VLOOKUP(B1075,'Stmt of Cash Flow'!$B$9:$H$84,7,0),0)</f>
        <v>0</v>
      </c>
      <c r="F1075" t="str">
        <f>VLOOKUP(B1075,'Stmt of Cash Flow'!$B$9:$H$84,2,0)</f>
        <v>Future L&amp;I Assessments</v>
      </c>
      <c r="G1075" s="159" t="str">
        <f>'Stmt of Cash Flow'!$C$3</f>
        <v>Statement of Cash Flows</v>
      </c>
    </row>
    <row r="1076" spans="2:7" x14ac:dyDescent="0.25">
      <c r="B1076" t="s">
        <v>480</v>
      </c>
      <c r="C1076" s="117">
        <f>Certification!$C$4</f>
        <v>0</v>
      </c>
      <c r="D1076" t="s">
        <v>1181</v>
      </c>
      <c r="E1076" s="26">
        <f>IFERROR(VLOOKUP(B1076,'Stmt of Cash Flow'!$B$9:$H$84,7,0),0)</f>
        <v>0</v>
      </c>
      <c r="F1076" t="str">
        <f>VLOOKUP(B1076,'Stmt of Cash Flow'!$B$9:$H$84,2,0)</f>
        <v>Provision for Unallocated Loss Adjustment</v>
      </c>
      <c r="G1076" s="159" t="str">
        <f>'Stmt of Cash Flow'!$C$3</f>
        <v>Statement of Cash Flows</v>
      </c>
    </row>
    <row r="1077" spans="2:7" x14ac:dyDescent="0.25">
      <c r="B1077" t="s">
        <v>481</v>
      </c>
      <c r="C1077" s="117">
        <f>Certification!$C$4</f>
        <v>0</v>
      </c>
      <c r="D1077" t="s">
        <v>1181</v>
      </c>
      <c r="E1077" s="26">
        <f>IFERROR(VLOOKUP(B1077,'Stmt of Cash Flow'!$B$9:$H$84,7,0),0)</f>
        <v>0</v>
      </c>
      <c r="F1077" t="str">
        <f>VLOOKUP(B1077,'Stmt of Cash Flow'!$B$9:$H$84,2,0)</f>
        <v>Unearned Member Assessments</v>
      </c>
      <c r="G1077" s="159" t="str">
        <f>'Stmt of Cash Flow'!$C$3</f>
        <v>Statement of Cash Flows</v>
      </c>
    </row>
    <row r="1078" spans="2:7" x14ac:dyDescent="0.25">
      <c r="B1078" t="s">
        <v>482</v>
      </c>
      <c r="C1078" s="117">
        <f>Certification!$C$4</f>
        <v>0</v>
      </c>
      <c r="D1078" t="s">
        <v>1181</v>
      </c>
      <c r="E1078" s="26">
        <f>IFERROR(VLOOKUP(B1078,'Stmt of Cash Flow'!$B$9:$H$84,7,0),0)</f>
        <v>0</v>
      </c>
      <c r="F1078" t="str">
        <f>VLOOKUP(B1078,'Stmt of Cash Flow'!$B$9:$H$84,2,0)</f>
        <v>Insurance Recoverables</v>
      </c>
      <c r="G1078" s="159" t="str">
        <f>'Stmt of Cash Flow'!$C$3</f>
        <v>Statement of Cash Flows</v>
      </c>
    </row>
    <row r="1079" spans="2:7" x14ac:dyDescent="0.25">
      <c r="B1079" t="s">
        <v>483</v>
      </c>
      <c r="C1079" s="117">
        <f>Certification!$C$4</f>
        <v>0</v>
      </c>
      <c r="D1079" t="s">
        <v>1181</v>
      </c>
      <c r="E1079" s="26">
        <f>IFERROR(VLOOKUP(B1079,'Stmt of Cash Flow'!$B$9:$H$84,7,0),0)</f>
        <v>0</v>
      </c>
      <c r="F1079" t="str">
        <f>VLOOKUP(B1079,'Stmt of Cash Flow'!$B$9:$H$84,2,0)</f>
        <v>Claim Reserves</v>
      </c>
      <c r="G1079" s="159" t="str">
        <f>'Stmt of Cash Flow'!$C$3</f>
        <v>Statement of Cash Flows</v>
      </c>
    </row>
    <row r="1080" spans="2:7" x14ac:dyDescent="0.25">
      <c r="B1080" t="s">
        <v>484</v>
      </c>
      <c r="C1080" s="117">
        <f>Certification!$C$4</f>
        <v>0</v>
      </c>
      <c r="D1080" t="s">
        <v>1181</v>
      </c>
      <c r="E1080" s="26">
        <f>IFERROR(VLOOKUP(B1080,'Stmt of Cash Flow'!$B$9:$H$84,7,0),0)</f>
        <v>0</v>
      </c>
      <c r="F1080" t="str">
        <f>VLOOKUP(B1080,'Stmt of Cash Flow'!$B$9:$H$84,2,0)</f>
        <v>NET CASH PROVIDED (USED) BY OPERATING ACTIVITIES_</v>
      </c>
      <c r="G1080" s="159" t="str">
        <f>'Stmt of Cash Flow'!$C$3</f>
        <v>Statement of Cash Flows</v>
      </c>
    </row>
    <row r="1081" spans="2:7" x14ac:dyDescent="0.25">
      <c r="B1081" t="s">
        <v>619</v>
      </c>
      <c r="C1081" s="117">
        <f>Certification!$C$4</f>
        <v>0</v>
      </c>
      <c r="D1081" t="s">
        <v>1169</v>
      </c>
      <c r="E1081" s="26">
        <f>IFERROR(VLOOKUP(B1081,'Fiduciary Net Position'!$B$8:$E$22,3,0),0)</f>
        <v>0</v>
      </c>
      <c r="F1081" t="str">
        <f>VLOOKUP(B1081,'Fiduciary Net Position'!$B$8:$E$22,2,0)</f>
        <v>Cash and Cash Equivalents</v>
      </c>
      <c r="G1081" s="159" t="str">
        <f>'Fiduciary Net Position'!$C$3</f>
        <v>Statement of Fiduciary Net Position</v>
      </c>
    </row>
    <row r="1082" spans="2:7" x14ac:dyDescent="0.25">
      <c r="B1082" t="s">
        <v>620</v>
      </c>
      <c r="C1082" s="117">
        <f>Certification!$C$4</f>
        <v>0</v>
      </c>
      <c r="D1082" t="s">
        <v>1169</v>
      </c>
      <c r="E1082" s="26">
        <f>IFERROR(VLOOKUP(B1082,'Fiduciary Net Position'!$B$8:$E$22,3,0),0)</f>
        <v>0</v>
      </c>
      <c r="F1082" t="str">
        <f>VLOOKUP(B1082,'Fiduciary Net Position'!$B$8:$E$22,2,0)</f>
        <v>Investments</v>
      </c>
      <c r="G1082" s="159" t="str">
        <f>'Fiduciary Net Position'!$C$3</f>
        <v>Statement of Fiduciary Net Position</v>
      </c>
    </row>
    <row r="1083" spans="2:7" x14ac:dyDescent="0.25">
      <c r="B1083" t="s">
        <v>621</v>
      </c>
      <c r="C1083" s="117">
        <f>Certification!$C$4</f>
        <v>0</v>
      </c>
      <c r="D1083" t="s">
        <v>1169</v>
      </c>
      <c r="E1083" s="26">
        <f>IFERROR(VLOOKUP(B1083,'Fiduciary Net Position'!$B$8:$E$22,3,0),0)</f>
        <v>0</v>
      </c>
      <c r="F1083" t="str">
        <f>VLOOKUP(B1083,'Fiduciary Net Position'!$B$8:$E$22,2,0)</f>
        <v>Accounts Receivable</v>
      </c>
      <c r="G1083" s="159" t="str">
        <f>'Fiduciary Net Position'!$C$3</f>
        <v>Statement of Fiduciary Net Position</v>
      </c>
    </row>
    <row r="1084" spans="2:7" x14ac:dyDescent="0.25">
      <c r="B1084" t="s">
        <v>622</v>
      </c>
      <c r="C1084" s="117">
        <f>Certification!$C$4</f>
        <v>0</v>
      </c>
      <c r="D1084" t="s">
        <v>1169</v>
      </c>
      <c r="E1084" s="26">
        <f>IFERROR(VLOOKUP(B1084,'Fiduciary Net Position'!$B$8:$E$22,3,0),0)</f>
        <v>0</v>
      </c>
      <c r="F1084" t="str">
        <f>VLOOKUP(B1084,'Fiduciary Net Position'!$B$8:$E$22,2,0)</f>
        <v>Assets Used in Operations</v>
      </c>
      <c r="G1084" s="159" t="str">
        <f>'Fiduciary Net Position'!$C$3</f>
        <v>Statement of Fiduciary Net Position</v>
      </c>
    </row>
    <row r="1085" spans="2:7" x14ac:dyDescent="0.25">
      <c r="B1085" t="s">
        <v>623</v>
      </c>
      <c r="C1085" s="117">
        <f>Certification!$C$4</f>
        <v>0</v>
      </c>
      <c r="D1085" t="s">
        <v>1169</v>
      </c>
      <c r="E1085" s="26">
        <f>IFERROR(VLOOKUP(B1085,'Fiduciary Net Position'!$B$8:$E$22,3,0),0)</f>
        <v>0</v>
      </c>
      <c r="F1085" t="str">
        <f>VLOOKUP(B1085,'Fiduciary Net Position'!$B$8:$E$22,2,0)</f>
        <v xml:space="preserve">TOTAL ASSETS </v>
      </c>
      <c r="G1085" s="159" t="str">
        <f>'Fiduciary Net Position'!$C$3</f>
        <v>Statement of Fiduciary Net Position</v>
      </c>
    </row>
    <row r="1086" spans="2:7" x14ac:dyDescent="0.25">
      <c r="B1086" t="s">
        <v>626</v>
      </c>
      <c r="C1086" s="117">
        <f>Certification!$C$4</f>
        <v>0</v>
      </c>
      <c r="D1086" t="s">
        <v>1169</v>
      </c>
      <c r="E1086" s="26">
        <f>IFERROR(VLOOKUP(B1086,'Fiduciary Net Position'!$B$8:$E$22,3,0),0)</f>
        <v>0</v>
      </c>
      <c r="F1086" t="str">
        <f>VLOOKUP(B1086,'Fiduciary Net Position'!$B$8:$E$22,2,0)</f>
        <v>Accounts Payable and Other Liabilities</v>
      </c>
      <c r="G1086" s="159" t="str">
        <f>'Fiduciary Net Position'!$C$3</f>
        <v>Statement of Fiduciary Net Position</v>
      </c>
    </row>
    <row r="1087" spans="2:7" x14ac:dyDescent="0.25">
      <c r="B1087" t="s">
        <v>627</v>
      </c>
      <c r="C1087" s="117">
        <f>Certification!$C$4</f>
        <v>0</v>
      </c>
      <c r="D1087" t="s">
        <v>1169</v>
      </c>
      <c r="E1087" s="26">
        <f>IFERROR(VLOOKUP(B1087,'Fiduciary Net Position'!$B$8:$E$22,3,0),0)</f>
        <v>0</v>
      </c>
      <c r="F1087" t="str">
        <f>VLOOKUP(B1087,'Fiduciary Net Position'!$B$8:$E$22,2,0)</f>
        <v>Program Refunds Payable to JV Participants</v>
      </c>
      <c r="G1087" s="159" t="str">
        <f>'Fiduciary Net Position'!$C$3</f>
        <v>Statement of Fiduciary Net Position</v>
      </c>
    </row>
    <row r="1088" spans="2:7" x14ac:dyDescent="0.25">
      <c r="B1088" t="s">
        <v>628</v>
      </c>
      <c r="C1088" s="117">
        <f>Certification!$C$4</f>
        <v>0</v>
      </c>
      <c r="D1088" t="s">
        <v>1169</v>
      </c>
      <c r="E1088" s="26">
        <f>IFERROR(VLOOKUP(B1088,'Fiduciary Net Position'!$B$8:$E$22,3,0),0)</f>
        <v>0</v>
      </c>
      <c r="F1088" t="str">
        <f>VLOOKUP(B1088,'Fiduciary Net Position'!$B$8:$E$22,2,0)</f>
        <v>Due to Local Governments</v>
      </c>
      <c r="G1088" s="159" t="str">
        <f>'Fiduciary Net Position'!$C$3</f>
        <v>Statement of Fiduciary Net Position</v>
      </c>
    </row>
    <row r="1089" spans="2:7" x14ac:dyDescent="0.25">
      <c r="B1089" t="s">
        <v>629</v>
      </c>
      <c r="C1089" s="117">
        <f>Certification!$C$4</f>
        <v>0</v>
      </c>
      <c r="D1089" t="s">
        <v>1169</v>
      </c>
      <c r="E1089" s="26">
        <f>IFERROR(VLOOKUP(B1089,'Fiduciary Net Position'!$B$8:$E$22,3,0),0)</f>
        <v>0</v>
      </c>
      <c r="F1089" t="str">
        <f>VLOOKUP(B1089,'Fiduciary Net Position'!$B$8:$E$22,2,0)</f>
        <v>TOTAL LIABILITIES</v>
      </c>
      <c r="G1089" s="159" t="str">
        <f>'Fiduciary Net Position'!$C$3</f>
        <v>Statement of Fiduciary Net Position</v>
      </c>
    </row>
    <row r="1090" spans="2:7" x14ac:dyDescent="0.25">
      <c r="B1090" t="s">
        <v>633</v>
      </c>
      <c r="C1090" s="117">
        <f>Certification!$C$4</f>
        <v>0</v>
      </c>
      <c r="D1090" t="s">
        <v>1169</v>
      </c>
      <c r="E1090" s="26">
        <f>IFERROR(VLOOKUP(B1090,'Fiduciary Net Position'!$B$8:$E$22,3,0),0)</f>
        <v>0</v>
      </c>
      <c r="F1090" t="str">
        <f>VLOOKUP(B1090,'Fiduciary Net Position'!$B$8:$E$22,2,0)</f>
        <v>Restricted for: Individuals, Orgs, and Other Govmts</v>
      </c>
      <c r="G1090" s="159" t="str">
        <f>'Fiduciary Net Position'!$C$3</f>
        <v>Statement of Fiduciary Net Position</v>
      </c>
    </row>
    <row r="1091" spans="2:7" x14ac:dyDescent="0.25">
      <c r="B1091" t="s">
        <v>634</v>
      </c>
      <c r="C1091" s="117">
        <f>Certification!$C$4</f>
        <v>0</v>
      </c>
      <c r="D1091" t="s">
        <v>1169</v>
      </c>
      <c r="E1091" s="26">
        <f>IFERROR(VLOOKUP(B1091,'Fiduciary Net Position'!$B$8:$E$22,3,0),0)</f>
        <v>0</v>
      </c>
      <c r="F1091" t="str">
        <f>VLOOKUP(B1091,'Fiduciary Net Position'!$B$8:$E$22,2,0)</f>
        <v>TOTAL NET POSITION</v>
      </c>
      <c r="G1091" s="159" t="str">
        <f>'Fiduciary Net Position'!$C$3</f>
        <v>Statement of Fiduciary Net Position</v>
      </c>
    </row>
    <row r="1092" spans="2:7" x14ac:dyDescent="0.25">
      <c r="B1092" t="s">
        <v>619</v>
      </c>
      <c r="C1092" s="117">
        <f>Certification!$C$4</f>
        <v>0</v>
      </c>
      <c r="D1092" t="s">
        <v>1170</v>
      </c>
      <c r="E1092" s="26">
        <f>IFERROR(VLOOKUP(B1092,'Fiduciary Net Position'!$B$8:$E$22,4,0),0)</f>
        <v>29912.949999999953</v>
      </c>
      <c r="F1092" t="str">
        <f>VLOOKUP(B1092,'Fiduciary Net Position'!$B$8:$E$22,2,0)</f>
        <v>Cash and Cash Equivalents</v>
      </c>
      <c r="G1092" s="159" t="str">
        <f>'Fiduciary Net Position'!$C$3</f>
        <v>Statement of Fiduciary Net Position</v>
      </c>
    </row>
    <row r="1093" spans="2:7" x14ac:dyDescent="0.25">
      <c r="B1093" t="s">
        <v>620</v>
      </c>
      <c r="C1093" s="117">
        <f>Certification!$C$4</f>
        <v>0</v>
      </c>
      <c r="D1093" t="s">
        <v>1170</v>
      </c>
      <c r="E1093" s="26">
        <f>IFERROR(VLOOKUP(B1093,'Fiduciary Net Position'!$B$8:$E$22,4,0),0)</f>
        <v>2145180.12</v>
      </c>
      <c r="F1093" t="str">
        <f>VLOOKUP(B1093,'Fiduciary Net Position'!$B$8:$E$22,2,0)</f>
        <v>Investments</v>
      </c>
      <c r="G1093" s="159" t="str">
        <f>'Fiduciary Net Position'!$C$3</f>
        <v>Statement of Fiduciary Net Position</v>
      </c>
    </row>
    <row r="1094" spans="2:7" x14ac:dyDescent="0.25">
      <c r="B1094" t="s">
        <v>621</v>
      </c>
      <c r="C1094" s="117">
        <f>Certification!$C$4</f>
        <v>0</v>
      </c>
      <c r="D1094" t="s">
        <v>1170</v>
      </c>
      <c r="E1094" s="26">
        <f>IFERROR(VLOOKUP(B1094,'Fiduciary Net Position'!$B$8:$E$22,4,0),0)</f>
        <v>75433.56</v>
      </c>
      <c r="F1094" t="str">
        <f>VLOOKUP(B1094,'Fiduciary Net Position'!$B$8:$E$22,2,0)</f>
        <v>Accounts Receivable</v>
      </c>
      <c r="G1094" s="159" t="str">
        <f>'Fiduciary Net Position'!$C$3</f>
        <v>Statement of Fiduciary Net Position</v>
      </c>
    </row>
    <row r="1095" spans="2:7" x14ac:dyDescent="0.25">
      <c r="B1095" t="s">
        <v>622</v>
      </c>
      <c r="C1095" s="117">
        <f>Certification!$C$4</f>
        <v>0</v>
      </c>
      <c r="D1095" t="s">
        <v>1170</v>
      </c>
      <c r="E1095" s="26">
        <f>IFERROR(VLOOKUP(B1095,'Fiduciary Net Position'!$B$8:$E$22,4,0),0)</f>
        <v>0</v>
      </c>
      <c r="F1095" t="str">
        <f>VLOOKUP(B1095,'Fiduciary Net Position'!$B$8:$E$22,2,0)</f>
        <v>Assets Used in Operations</v>
      </c>
      <c r="G1095" s="159" t="str">
        <f>'Fiduciary Net Position'!$C$3</f>
        <v>Statement of Fiduciary Net Position</v>
      </c>
    </row>
    <row r="1096" spans="2:7" x14ac:dyDescent="0.25">
      <c r="B1096" t="s">
        <v>623</v>
      </c>
      <c r="C1096" s="117">
        <f>Certification!$C$4</f>
        <v>0</v>
      </c>
      <c r="D1096" t="s">
        <v>1170</v>
      </c>
      <c r="E1096" s="26">
        <f>IFERROR(VLOOKUP(B1096,'Fiduciary Net Position'!$B$8:$E$22,4,0),0)</f>
        <v>2250526.6300000004</v>
      </c>
      <c r="F1096" t="str">
        <f>VLOOKUP(B1096,'Fiduciary Net Position'!$B$8:$E$22,2,0)</f>
        <v xml:space="preserve">TOTAL ASSETS </v>
      </c>
      <c r="G1096" s="159" t="str">
        <f>'Fiduciary Net Position'!$C$3</f>
        <v>Statement of Fiduciary Net Position</v>
      </c>
    </row>
    <row r="1097" spans="2:7" x14ac:dyDescent="0.25">
      <c r="B1097" t="s">
        <v>626</v>
      </c>
      <c r="C1097" s="117">
        <f>Certification!$C$4</f>
        <v>0</v>
      </c>
      <c r="D1097" t="s">
        <v>1170</v>
      </c>
      <c r="E1097" s="26">
        <f>IFERROR(VLOOKUP(B1097,'Fiduciary Net Position'!$B$8:$E$22,4,0),0)</f>
        <v>0</v>
      </c>
      <c r="F1097" t="str">
        <f>VLOOKUP(B1097,'Fiduciary Net Position'!$B$8:$E$22,2,0)</f>
        <v>Accounts Payable and Other Liabilities</v>
      </c>
      <c r="G1097" s="159" t="str">
        <f>'Fiduciary Net Position'!$C$3</f>
        <v>Statement of Fiduciary Net Position</v>
      </c>
    </row>
    <row r="1098" spans="2:7" x14ac:dyDescent="0.25">
      <c r="B1098" t="s">
        <v>627</v>
      </c>
      <c r="C1098" s="117">
        <f>Certification!$C$4</f>
        <v>0</v>
      </c>
      <c r="D1098" t="s">
        <v>1170</v>
      </c>
      <c r="E1098" s="26">
        <f>IFERROR(VLOOKUP(B1098,'Fiduciary Net Position'!$B$8:$E$22,4,0),0)</f>
        <v>0</v>
      </c>
      <c r="F1098" t="str">
        <f>VLOOKUP(B1098,'Fiduciary Net Position'!$B$8:$E$22,2,0)</f>
        <v>Program Refunds Payable to JV Participants</v>
      </c>
      <c r="G1098" s="159" t="str">
        <f>'Fiduciary Net Position'!$C$3</f>
        <v>Statement of Fiduciary Net Position</v>
      </c>
    </row>
    <row r="1099" spans="2:7" x14ac:dyDescent="0.25">
      <c r="B1099" t="s">
        <v>628</v>
      </c>
      <c r="C1099" s="117">
        <f>Certification!$C$4</f>
        <v>0</v>
      </c>
      <c r="D1099" t="s">
        <v>1170</v>
      </c>
      <c r="E1099" s="26">
        <f>IFERROR(VLOOKUP(B1099,'Fiduciary Net Position'!$B$8:$E$22,4,0),0)</f>
        <v>42133.41</v>
      </c>
      <c r="F1099" t="str">
        <f>VLOOKUP(B1099,'Fiduciary Net Position'!$B$8:$E$22,2,0)</f>
        <v>Due to Local Governments</v>
      </c>
      <c r="G1099" s="159" t="str">
        <f>'Fiduciary Net Position'!$C$3</f>
        <v>Statement of Fiduciary Net Position</v>
      </c>
    </row>
    <row r="1100" spans="2:7" x14ac:dyDescent="0.25">
      <c r="B1100" t="s">
        <v>629</v>
      </c>
      <c r="C1100" s="117">
        <f>Certification!$C$4</f>
        <v>0</v>
      </c>
      <c r="D1100" t="s">
        <v>1170</v>
      </c>
      <c r="E1100" s="26">
        <f>IFERROR(VLOOKUP(B1100,'Fiduciary Net Position'!$B$8:$E$22,4,0),0)</f>
        <v>42133.41</v>
      </c>
      <c r="F1100" t="str">
        <f>VLOOKUP(B1100,'Fiduciary Net Position'!$B$8:$E$22,2,0)</f>
        <v>TOTAL LIABILITIES</v>
      </c>
      <c r="G1100" s="159" t="str">
        <f>'Fiduciary Net Position'!$C$3</f>
        <v>Statement of Fiduciary Net Position</v>
      </c>
    </row>
    <row r="1101" spans="2:7" x14ac:dyDescent="0.25">
      <c r="B1101" t="s">
        <v>633</v>
      </c>
      <c r="C1101" s="117">
        <f>Certification!$C$4</f>
        <v>0</v>
      </c>
      <c r="D1101" t="s">
        <v>1170</v>
      </c>
      <c r="E1101" s="26">
        <f>IFERROR(VLOOKUP(B1101,'Fiduciary Net Position'!$B$8:$E$22,4,0),0)</f>
        <v>2208393.2200000002</v>
      </c>
      <c r="F1101" t="str">
        <f>VLOOKUP(B1101,'Fiduciary Net Position'!$B$8:$E$22,2,0)</f>
        <v>Restricted for: Individuals, Orgs, and Other Govmts</v>
      </c>
      <c r="G1101" s="159" t="str">
        <f>'Fiduciary Net Position'!$C$3</f>
        <v>Statement of Fiduciary Net Position</v>
      </c>
    </row>
    <row r="1102" spans="2:7" x14ac:dyDescent="0.25">
      <c r="B1102" t="s">
        <v>634</v>
      </c>
      <c r="C1102" s="117">
        <f>Certification!$C$4</f>
        <v>0</v>
      </c>
      <c r="D1102" t="s">
        <v>1170</v>
      </c>
      <c r="E1102" s="26">
        <f>IFERROR(VLOOKUP(B1102,'Fiduciary Net Position'!$B$8:$E$22,4,0),0)</f>
        <v>2208393.2200000002</v>
      </c>
      <c r="F1102" t="str">
        <f>VLOOKUP(B1102,'Fiduciary Net Position'!$B$8:$E$22,2,0)</f>
        <v>TOTAL NET POSITION</v>
      </c>
      <c r="G1102" s="159" t="str">
        <f>'Fiduciary Net Position'!$C$3</f>
        <v>Statement of Fiduciary Net Position</v>
      </c>
    </row>
    <row r="1103" spans="2:7" x14ac:dyDescent="0.25">
      <c r="B1103" t="s">
        <v>669</v>
      </c>
      <c r="C1103" s="117">
        <f>Certification!$C$4</f>
        <v>0</v>
      </c>
      <c r="D1103" t="s">
        <v>1169</v>
      </c>
      <c r="E1103" s="26">
        <f>IFERROR(VLOOKUP(B1103,'Fiduciary Changes'!$B$8:$E$30,3,0),0)</f>
        <v>0</v>
      </c>
      <c r="F1103" t="str">
        <f>VLOOKUP(B1103,'Fiduciary Changes'!$B$8:$E$30,2,0)</f>
        <v>Employer Contributions</v>
      </c>
      <c r="G1103" s="159" t="str">
        <f>'Fiduciary Changes'!$C$3</f>
        <v>Statement of Changes in Fiduciary Net Position</v>
      </c>
    </row>
    <row r="1104" spans="2:7" x14ac:dyDescent="0.25">
      <c r="B1104" t="s">
        <v>670</v>
      </c>
      <c r="C1104" s="117">
        <f>Certification!$C$4</f>
        <v>0</v>
      </c>
      <c r="D1104" t="s">
        <v>1169</v>
      </c>
      <c r="E1104" s="26">
        <f>IFERROR(VLOOKUP(B1104,'Fiduciary Changes'!$B$8:$E$30,3,0),0)</f>
        <v>0</v>
      </c>
      <c r="F1104" t="str">
        <f>VLOOKUP(B1104,'Fiduciary Changes'!$B$8:$E$30,2,0)</f>
        <v>Member Contributiuons</v>
      </c>
      <c r="G1104" s="159" t="str">
        <f>'Fiduciary Changes'!$C$3</f>
        <v>Statement of Changes in Fiduciary Net Position</v>
      </c>
    </row>
    <row r="1105" spans="2:7" x14ac:dyDescent="0.25">
      <c r="B1105" t="s">
        <v>671</v>
      </c>
      <c r="C1105" s="117">
        <f>Certification!$C$4</f>
        <v>0</v>
      </c>
      <c r="D1105" t="s">
        <v>1169</v>
      </c>
      <c r="E1105" s="26">
        <f>IFERROR(VLOOKUP(B1105,'Fiduciary Changes'!$B$8:$E$30,3,0),0)</f>
        <v>0</v>
      </c>
      <c r="F1105" t="str">
        <f>VLOOKUP(B1105,'Fiduciary Changes'!$B$8:$E$30,2,0)</f>
        <v>Total Contributions</v>
      </c>
      <c r="G1105" s="159" t="str">
        <f>'Fiduciary Changes'!$C$3</f>
        <v>Statement of Changes in Fiduciary Net Position</v>
      </c>
    </row>
    <row r="1106" spans="2:7" x14ac:dyDescent="0.25">
      <c r="B1106" t="s">
        <v>673</v>
      </c>
      <c r="C1106" s="117">
        <f>Certification!$C$4</f>
        <v>0</v>
      </c>
      <c r="D1106" t="s">
        <v>1169</v>
      </c>
      <c r="E1106" s="26">
        <f>IFERROR(VLOOKUP(B1106,'Fiduciary Changes'!$B$8:$E$30,3,0),0)</f>
        <v>0</v>
      </c>
      <c r="F1106" t="str">
        <f>VLOOKUP(B1106,'Fiduciary Changes'!$B$8:$E$30,2,0)</f>
        <v>Investment Earnings</v>
      </c>
      <c r="G1106" s="159" t="str">
        <f>'Fiduciary Changes'!$C$3</f>
        <v>Statement of Changes in Fiduciary Net Position</v>
      </c>
    </row>
    <row r="1107" spans="2:7" x14ac:dyDescent="0.25">
      <c r="B1107" t="s">
        <v>674</v>
      </c>
      <c r="C1107" s="117">
        <f>Certification!$C$4</f>
        <v>0</v>
      </c>
      <c r="D1107" t="s">
        <v>1169</v>
      </c>
      <c r="E1107" s="26">
        <f>IFERROR(VLOOKUP(B1107,'Fiduciary Changes'!$B$8:$E$30,3,0),0)</f>
        <v>0</v>
      </c>
      <c r="F1107" t="str">
        <f>VLOOKUP(B1107,'Fiduciary Changes'!$B$8:$E$30,2,0)</f>
        <v>Interest</v>
      </c>
      <c r="G1107" s="159" t="str">
        <f>'Fiduciary Changes'!$C$3</f>
        <v>Statement of Changes in Fiduciary Net Position</v>
      </c>
    </row>
    <row r="1108" spans="2:7" x14ac:dyDescent="0.25">
      <c r="B1108" t="s">
        <v>675</v>
      </c>
      <c r="C1108" s="117">
        <f>Certification!$C$4</f>
        <v>0</v>
      </c>
      <c r="D1108" t="s">
        <v>1169</v>
      </c>
      <c r="E1108" s="26">
        <f>IFERROR(VLOOKUP(B1108,'Fiduciary Changes'!$B$8:$E$30,3,0),0)</f>
        <v>0</v>
      </c>
      <c r="F1108" t="str">
        <f>VLOOKUP(B1108,'Fiduciary Changes'!$B$8:$E$30,2,0)</f>
        <v>Net Increase (Decrease) in the Fair Value of Investments</v>
      </c>
      <c r="G1108" s="159" t="str">
        <f>'Fiduciary Changes'!$C$3</f>
        <v>Statement of Changes in Fiduciary Net Position</v>
      </c>
    </row>
    <row r="1109" spans="2:7" x14ac:dyDescent="0.25">
      <c r="B1109" t="s">
        <v>676</v>
      </c>
      <c r="C1109" s="117">
        <f>Certification!$C$4</f>
        <v>0</v>
      </c>
      <c r="D1109" t="s">
        <v>1169</v>
      </c>
      <c r="E1109" s="26">
        <f>IFERROR(VLOOKUP(B1109,'Fiduciary Changes'!$B$8:$E$30,3,0),0)</f>
        <v>0</v>
      </c>
      <c r="F1109" t="str">
        <f>VLOOKUP(B1109,'Fiduciary Changes'!$B$8:$E$30,2,0)</f>
        <v>Total Investment Earnings</v>
      </c>
      <c r="G1109" s="159" t="str">
        <f>'Fiduciary Changes'!$C$3</f>
        <v>Statement of Changes in Fiduciary Net Position</v>
      </c>
    </row>
    <row r="1110" spans="2:7" x14ac:dyDescent="0.25">
      <c r="B1110" t="s">
        <v>678</v>
      </c>
      <c r="C1110" s="117">
        <f>Certification!$C$4</f>
        <v>0</v>
      </c>
      <c r="D1110" t="s">
        <v>1169</v>
      </c>
      <c r="E1110" s="26">
        <f>IFERROR(VLOOKUP(B1110,'Fiduciary Changes'!$B$8:$E$30,3,0),0)</f>
        <v>0</v>
      </c>
      <c r="F1110" t="str">
        <f>VLOOKUP(B1110,'Fiduciary Changes'!$B$8:$E$30,2,0)</f>
        <v>Other Additions</v>
      </c>
      <c r="G1110" s="159" t="str">
        <f>'Fiduciary Changes'!$C$3</f>
        <v>Statement of Changes in Fiduciary Net Position</v>
      </c>
    </row>
    <row r="1111" spans="2:7" x14ac:dyDescent="0.25">
      <c r="B1111" t="s">
        <v>679</v>
      </c>
      <c r="C1111" s="117">
        <f>Certification!$C$4</f>
        <v>0</v>
      </c>
      <c r="D1111" t="s">
        <v>1169</v>
      </c>
      <c r="E1111" s="26">
        <f>IFERROR(VLOOKUP(B1111,'Fiduciary Changes'!$B$8:$E$30,3,0),0)</f>
        <v>0</v>
      </c>
      <c r="F1111" t="str">
        <f>VLOOKUP(B1111,'Fiduciary Changes'!$B$8:$E$30,2,0)</f>
        <v>TOTAL ADDITIONS</v>
      </c>
      <c r="G1111" s="159" t="str">
        <f>'Fiduciary Changes'!$C$3</f>
        <v>Statement of Changes in Fiduciary Net Position</v>
      </c>
    </row>
    <row r="1112" spans="2:7" x14ac:dyDescent="0.25">
      <c r="B1112" t="s">
        <v>682</v>
      </c>
      <c r="C1112" s="117">
        <f>Certification!$C$4</f>
        <v>0</v>
      </c>
      <c r="D1112" t="s">
        <v>1169</v>
      </c>
      <c r="E1112" s="26">
        <f>IFERROR(VLOOKUP(B1112,'Fiduciary Changes'!$B$8:$E$30,3,0),0)</f>
        <v>0</v>
      </c>
      <c r="F1112" t="str">
        <f>VLOOKUP(B1112,'Fiduciary Changes'!$B$8:$E$30,2,0)</f>
        <v>Distribution to Pool Participants</v>
      </c>
      <c r="G1112" s="159" t="str">
        <f>'Fiduciary Changes'!$C$3</f>
        <v>Statement of Changes in Fiduciary Net Position</v>
      </c>
    </row>
    <row r="1113" spans="2:7" x14ac:dyDescent="0.25">
      <c r="B1113" t="s">
        <v>683</v>
      </c>
      <c r="C1113" s="117">
        <f>Certification!$C$4</f>
        <v>0</v>
      </c>
      <c r="D1113" t="s">
        <v>1169</v>
      </c>
      <c r="E1113" s="26">
        <f>IFERROR(VLOOKUP(B1113,'Fiduciary Changes'!$B$8:$E$30,3,0),0)</f>
        <v>0</v>
      </c>
      <c r="F1113" t="str">
        <f>VLOOKUP(B1113,'Fiduciary Changes'!$B$8:$E$30,2,0)</f>
        <v>Refunds of Contributions</v>
      </c>
      <c r="G1113" s="159" t="str">
        <f>'Fiduciary Changes'!$C$3</f>
        <v>Statement of Changes in Fiduciary Net Position</v>
      </c>
    </row>
    <row r="1114" spans="2:7" x14ac:dyDescent="0.25">
      <c r="B1114" t="s">
        <v>684</v>
      </c>
      <c r="C1114" s="117">
        <f>Certification!$C$4</f>
        <v>0</v>
      </c>
      <c r="D1114" t="s">
        <v>1169</v>
      </c>
      <c r="E1114" s="26">
        <f>IFERROR(VLOOKUP(B1114,'Fiduciary Changes'!$B$8:$E$30,3,0),0)</f>
        <v>0</v>
      </c>
      <c r="F1114" t="str">
        <f>VLOOKUP(B1114,'Fiduciary Changes'!$B$8:$E$30,2,0)</f>
        <v>Administrative Expenses</v>
      </c>
      <c r="G1114" s="159" t="str">
        <f>'Fiduciary Changes'!$C$3</f>
        <v>Statement of Changes in Fiduciary Net Position</v>
      </c>
    </row>
    <row r="1115" spans="2:7" x14ac:dyDescent="0.25">
      <c r="B1115" t="s">
        <v>685</v>
      </c>
      <c r="C1115" s="117">
        <f>Certification!$C$4</f>
        <v>0</v>
      </c>
      <c r="D1115" t="s">
        <v>1169</v>
      </c>
      <c r="E1115" s="26">
        <f>IFERROR(VLOOKUP(B1115,'Fiduciary Changes'!$B$8:$E$30,3,0),0)</f>
        <v>0</v>
      </c>
      <c r="F1115" t="str">
        <f>VLOOKUP(B1115,'Fiduciary Changes'!$B$8:$E$30,2,0)</f>
        <v>Other Payments in Accordance with Trust Agreement</v>
      </c>
      <c r="G1115" s="159" t="str">
        <f>'Fiduciary Changes'!$C$3</f>
        <v>Statement of Changes in Fiduciary Net Position</v>
      </c>
    </row>
    <row r="1116" spans="2:7" x14ac:dyDescent="0.25">
      <c r="B1116" t="s">
        <v>686</v>
      </c>
      <c r="C1116" s="117">
        <f>Certification!$C$4</f>
        <v>0</v>
      </c>
      <c r="D1116" t="s">
        <v>1169</v>
      </c>
      <c r="E1116" s="26">
        <f>IFERROR(VLOOKUP(B1116,'Fiduciary Changes'!$B$8:$E$30,3,0),0)</f>
        <v>0</v>
      </c>
      <c r="F1116" t="str">
        <f>VLOOKUP(B1116,'Fiduciary Changes'!$B$8:$E$30,2,0)</f>
        <v>TOTAL DEDUCTIONS</v>
      </c>
      <c r="G1116" s="159" t="str">
        <f>'Fiduciary Changes'!$C$3</f>
        <v>Statement of Changes in Fiduciary Net Position</v>
      </c>
    </row>
    <row r="1117" spans="2:7" x14ac:dyDescent="0.25">
      <c r="B1117" t="s">
        <v>688</v>
      </c>
      <c r="C1117" s="117">
        <f>Certification!$C$4</f>
        <v>0</v>
      </c>
      <c r="D1117" t="s">
        <v>1169</v>
      </c>
      <c r="E1117" s="26">
        <f>IFERROR(VLOOKUP(B1117,'Fiduciary Changes'!$B$8:$E$30,3,0),0)</f>
        <v>0</v>
      </c>
      <c r="F1117" t="str">
        <f>VLOOKUP(B1117,'Fiduciary Changes'!$B$8:$E$30,2,0)</f>
        <v>CHANGE IN NET POSITION</v>
      </c>
      <c r="G1117" s="159" t="str">
        <f>'Fiduciary Changes'!$C$3</f>
        <v>Statement of Changes in Fiduciary Net Position</v>
      </c>
    </row>
    <row r="1118" spans="2:7" x14ac:dyDescent="0.25">
      <c r="B1118" t="s">
        <v>690</v>
      </c>
      <c r="C1118" s="117">
        <f>Certification!$C$4</f>
        <v>0</v>
      </c>
      <c r="D1118" t="s">
        <v>1169</v>
      </c>
      <c r="E1118" s="26">
        <f>IFERROR(VLOOKUP(B1118,'Fiduciary Changes'!$B$8:$E$30,3,0),0)</f>
        <v>0</v>
      </c>
      <c r="F1118" t="str">
        <f>VLOOKUP(B1118,'Fiduciary Changes'!$B$8:$E$30,2,0)</f>
        <v>NET POSITION - BEGINNING</v>
      </c>
      <c r="G1118" s="159" t="str">
        <f>'Fiduciary Changes'!$C$3</f>
        <v>Statement of Changes in Fiduciary Net Position</v>
      </c>
    </row>
    <row r="1119" spans="2:7" x14ac:dyDescent="0.25">
      <c r="B1119" t="s">
        <v>692</v>
      </c>
      <c r="C1119" s="117">
        <f>Certification!$C$4</f>
        <v>0</v>
      </c>
      <c r="D1119" t="s">
        <v>1169</v>
      </c>
      <c r="E1119" s="26">
        <f>IFERROR(VLOOKUP(B1119,'Fiduciary Changes'!$B$8:$E$30,3,0),0)</f>
        <v>0</v>
      </c>
      <c r="F1119" t="str">
        <f>VLOOKUP(B1119,'Fiduciary Changes'!$B$8:$E$30,2,0)</f>
        <v>PRIOR PERIOD ADJUSTMENT</v>
      </c>
      <c r="G1119" s="159" t="str">
        <f>'Fiduciary Changes'!$C$3</f>
        <v>Statement of Changes in Fiduciary Net Position</v>
      </c>
    </row>
    <row r="1120" spans="2:7" x14ac:dyDescent="0.25">
      <c r="B1120" t="s">
        <v>694</v>
      </c>
      <c r="C1120" s="117">
        <f>Certification!$C$4</f>
        <v>0</v>
      </c>
      <c r="D1120" t="s">
        <v>1169</v>
      </c>
      <c r="E1120" s="26">
        <f>IFERROR(VLOOKUP(B1120,'Fiduciary Changes'!$B$8:$E$30,3,0),0)</f>
        <v>0</v>
      </c>
      <c r="F1120" t="str">
        <f>VLOOKUP(B1120,'Fiduciary Changes'!$B$8:$E$30,2,0)</f>
        <v>NET POSITION - ENDING</v>
      </c>
      <c r="G1120" s="159" t="str">
        <f>'Fiduciary Changes'!$C$3</f>
        <v>Statement of Changes in Fiduciary Net Position</v>
      </c>
    </row>
    <row r="1121" spans="2:7" x14ac:dyDescent="0.25">
      <c r="B1121" t="s">
        <v>669</v>
      </c>
      <c r="C1121" s="117">
        <f>Certification!$C$4</f>
        <v>0</v>
      </c>
      <c r="D1121" t="s">
        <v>1170</v>
      </c>
      <c r="E1121" s="26">
        <f>IFERROR(VLOOKUP(B1121,'Fiduciary Changes'!$B$8:$E$30,4,0),0)</f>
        <v>0</v>
      </c>
      <c r="F1121" t="str">
        <f>VLOOKUP(B1121,'Fiduciary Changes'!$B$8:$E$30,2,0)</f>
        <v>Employer Contributions</v>
      </c>
      <c r="G1121" s="159" t="str">
        <f>'Fiduciary Changes'!$C$3</f>
        <v>Statement of Changes in Fiduciary Net Position</v>
      </c>
    </row>
    <row r="1122" spans="2:7" x14ac:dyDescent="0.25">
      <c r="B1122" t="s">
        <v>670</v>
      </c>
      <c r="C1122" s="117">
        <f>Certification!$C$4</f>
        <v>0</v>
      </c>
      <c r="D1122" t="s">
        <v>1170</v>
      </c>
      <c r="E1122" s="26">
        <f>IFERROR(VLOOKUP(B1122,'Fiduciary Changes'!$B$8:$E$30,4,0),0)</f>
        <v>172996.59000000003</v>
      </c>
      <c r="F1122" t="str">
        <f>VLOOKUP(B1122,'Fiduciary Changes'!$B$8:$E$30,2,0)</f>
        <v>Member Contributiuons</v>
      </c>
      <c r="G1122" s="159" t="str">
        <f>'Fiduciary Changes'!$C$3</f>
        <v>Statement of Changes in Fiduciary Net Position</v>
      </c>
    </row>
    <row r="1123" spans="2:7" x14ac:dyDescent="0.25">
      <c r="B1123" t="s">
        <v>671</v>
      </c>
      <c r="C1123" s="117">
        <f>Certification!$C$4</f>
        <v>0</v>
      </c>
      <c r="D1123" t="s">
        <v>1170</v>
      </c>
      <c r="E1123" s="26">
        <f>IFERROR(VLOOKUP(B1123,'Fiduciary Changes'!$B$8:$E$30,4,0),0)</f>
        <v>172996.59000000003</v>
      </c>
      <c r="F1123" t="str">
        <f>VLOOKUP(B1123,'Fiduciary Changes'!$B$8:$E$30,2,0)</f>
        <v>Total Contributions</v>
      </c>
      <c r="G1123" s="159" t="str">
        <f>'Fiduciary Changes'!$C$3</f>
        <v>Statement of Changes in Fiduciary Net Position</v>
      </c>
    </row>
    <row r="1124" spans="2:7" x14ac:dyDescent="0.25">
      <c r="B1124" t="s">
        <v>673</v>
      </c>
      <c r="C1124" s="117">
        <f>Certification!$C$4</f>
        <v>0</v>
      </c>
      <c r="D1124" t="s">
        <v>1170</v>
      </c>
      <c r="E1124" s="26">
        <f>IFERROR(VLOOKUP(B1124,'Fiduciary Changes'!$B$8:$E$30,4,0),0)</f>
        <v>0</v>
      </c>
      <c r="F1124" t="str">
        <f>VLOOKUP(B1124,'Fiduciary Changes'!$B$8:$E$30,2,0)</f>
        <v>Investment Earnings</v>
      </c>
      <c r="G1124" s="159" t="str">
        <f>'Fiduciary Changes'!$C$3</f>
        <v>Statement of Changes in Fiduciary Net Position</v>
      </c>
    </row>
    <row r="1125" spans="2:7" x14ac:dyDescent="0.25">
      <c r="B1125" t="s">
        <v>674</v>
      </c>
      <c r="C1125" s="117">
        <f>Certification!$C$4</f>
        <v>0</v>
      </c>
      <c r="D1125" t="s">
        <v>1170</v>
      </c>
      <c r="E1125" s="26">
        <f>IFERROR(VLOOKUP(B1125,'Fiduciary Changes'!$B$8:$E$30,4,0),0)</f>
        <v>121771.95</v>
      </c>
      <c r="F1125" t="str">
        <f>VLOOKUP(B1125,'Fiduciary Changes'!$B$8:$E$30,2,0)</f>
        <v>Interest</v>
      </c>
      <c r="G1125" s="159" t="str">
        <f>'Fiduciary Changes'!$C$3</f>
        <v>Statement of Changes in Fiduciary Net Position</v>
      </c>
    </row>
    <row r="1126" spans="2:7" x14ac:dyDescent="0.25">
      <c r="B1126" t="s">
        <v>675</v>
      </c>
      <c r="C1126" s="117">
        <f>Certification!$C$4</f>
        <v>0</v>
      </c>
      <c r="D1126" t="s">
        <v>1170</v>
      </c>
      <c r="E1126" s="26">
        <f>IFERROR(VLOOKUP(B1126,'Fiduciary Changes'!$B$8:$E$30,4,0),0)</f>
        <v>0</v>
      </c>
      <c r="F1126" t="str">
        <f>VLOOKUP(B1126,'Fiduciary Changes'!$B$8:$E$30,2,0)</f>
        <v>Net Increase (Decrease) in the Fair Value of Investments</v>
      </c>
      <c r="G1126" s="159" t="str">
        <f>'Fiduciary Changes'!$C$3</f>
        <v>Statement of Changes in Fiduciary Net Position</v>
      </c>
    </row>
    <row r="1127" spans="2:7" x14ac:dyDescent="0.25">
      <c r="B1127" t="s">
        <v>676</v>
      </c>
      <c r="C1127" s="117">
        <f>Certification!$C$4</f>
        <v>0</v>
      </c>
      <c r="D1127" t="s">
        <v>1170</v>
      </c>
      <c r="E1127" s="26">
        <f>IFERROR(VLOOKUP(B1127,'Fiduciary Changes'!$B$8:$E$30,4,0),0)</f>
        <v>121771.95</v>
      </c>
      <c r="F1127" t="str">
        <f>VLOOKUP(B1127,'Fiduciary Changes'!$B$8:$E$30,2,0)</f>
        <v>Total Investment Earnings</v>
      </c>
      <c r="G1127" s="159" t="str">
        <f>'Fiduciary Changes'!$C$3</f>
        <v>Statement of Changes in Fiduciary Net Position</v>
      </c>
    </row>
    <row r="1128" spans="2:7" x14ac:dyDescent="0.25">
      <c r="B1128" t="s">
        <v>678</v>
      </c>
      <c r="C1128" s="117">
        <f>Certification!$C$4</f>
        <v>0</v>
      </c>
      <c r="D1128" t="s">
        <v>1170</v>
      </c>
      <c r="E1128" s="26">
        <f>IFERROR(VLOOKUP(B1128,'Fiduciary Changes'!$B$8:$E$30,4,0),0)</f>
        <v>0</v>
      </c>
      <c r="F1128" t="str">
        <f>VLOOKUP(B1128,'Fiduciary Changes'!$B$8:$E$30,2,0)</f>
        <v>Other Additions</v>
      </c>
      <c r="G1128" s="159" t="str">
        <f>'Fiduciary Changes'!$C$3</f>
        <v>Statement of Changes in Fiduciary Net Position</v>
      </c>
    </row>
    <row r="1129" spans="2:7" x14ac:dyDescent="0.25">
      <c r="B1129" t="s">
        <v>679</v>
      </c>
      <c r="C1129" s="117">
        <f>Certification!$C$4</f>
        <v>0</v>
      </c>
      <c r="D1129" t="s">
        <v>1170</v>
      </c>
      <c r="E1129" s="26">
        <f>IFERROR(VLOOKUP(B1129,'Fiduciary Changes'!$B$8:$E$30,4,0),0)</f>
        <v>294768.54000000004</v>
      </c>
      <c r="F1129" t="str">
        <f>VLOOKUP(B1129,'Fiduciary Changes'!$B$8:$E$30,2,0)</f>
        <v>TOTAL ADDITIONS</v>
      </c>
      <c r="G1129" s="159" t="str">
        <f>'Fiduciary Changes'!$C$3</f>
        <v>Statement of Changes in Fiduciary Net Position</v>
      </c>
    </row>
    <row r="1130" spans="2:7" x14ac:dyDescent="0.25">
      <c r="B1130" t="s">
        <v>682</v>
      </c>
      <c r="C1130" s="117">
        <f>Certification!$C$4</f>
        <v>0</v>
      </c>
      <c r="D1130" t="s">
        <v>1170</v>
      </c>
      <c r="E1130" s="26">
        <f>IFERROR(VLOOKUP(B1130,'Fiduciary Changes'!$B$8:$E$30,4,0),0)</f>
        <v>263381.87</v>
      </c>
      <c r="F1130" t="str">
        <f>VLOOKUP(B1130,'Fiduciary Changes'!$B$8:$E$30,2,0)</f>
        <v>Distribution to Pool Participants</v>
      </c>
      <c r="G1130" s="159" t="str">
        <f>'Fiduciary Changes'!$C$3</f>
        <v>Statement of Changes in Fiduciary Net Position</v>
      </c>
    </row>
    <row r="1131" spans="2:7" x14ac:dyDescent="0.25">
      <c r="B1131" t="s">
        <v>683</v>
      </c>
      <c r="C1131" s="117">
        <f>Certification!$C$4</f>
        <v>0</v>
      </c>
      <c r="D1131" t="s">
        <v>1170</v>
      </c>
      <c r="E1131" s="26">
        <f>IFERROR(VLOOKUP(B1131,'Fiduciary Changes'!$B$8:$E$30,4,0),0)</f>
        <v>0</v>
      </c>
      <c r="F1131" t="str">
        <f>VLOOKUP(B1131,'Fiduciary Changes'!$B$8:$E$30,2,0)</f>
        <v>Refunds of Contributions</v>
      </c>
      <c r="G1131" s="159" t="str">
        <f>'Fiduciary Changes'!$C$3</f>
        <v>Statement of Changes in Fiduciary Net Position</v>
      </c>
    </row>
    <row r="1132" spans="2:7" x14ac:dyDescent="0.25">
      <c r="B1132" t="s">
        <v>684</v>
      </c>
      <c r="C1132" s="117">
        <f>Certification!$C$4</f>
        <v>0</v>
      </c>
      <c r="D1132" t="s">
        <v>1170</v>
      </c>
      <c r="E1132" s="26">
        <f>IFERROR(VLOOKUP(B1132,'Fiduciary Changes'!$B$8:$E$30,4,0),0)</f>
        <v>700</v>
      </c>
      <c r="F1132" t="str">
        <f>VLOOKUP(B1132,'Fiduciary Changes'!$B$8:$E$30,2,0)</f>
        <v>Administrative Expenses</v>
      </c>
      <c r="G1132" s="159" t="str">
        <f>'Fiduciary Changes'!$C$3</f>
        <v>Statement of Changes in Fiduciary Net Position</v>
      </c>
    </row>
    <row r="1133" spans="2:7" x14ac:dyDescent="0.25">
      <c r="B1133" t="s">
        <v>685</v>
      </c>
      <c r="C1133" s="117">
        <f>Certification!$C$4</f>
        <v>0</v>
      </c>
      <c r="D1133" t="s">
        <v>1170</v>
      </c>
      <c r="E1133" s="26">
        <f>IFERROR(VLOOKUP(B1133,'Fiduciary Changes'!$B$8:$E$30,4,0),0)</f>
        <v>0</v>
      </c>
      <c r="F1133" t="str">
        <f>VLOOKUP(B1133,'Fiduciary Changes'!$B$8:$E$30,2,0)</f>
        <v>Other Payments in Accordance with Trust Agreement</v>
      </c>
      <c r="G1133" s="159" t="str">
        <f>'Fiduciary Changes'!$C$3</f>
        <v>Statement of Changes in Fiduciary Net Position</v>
      </c>
    </row>
    <row r="1134" spans="2:7" x14ac:dyDescent="0.25">
      <c r="B1134" t="s">
        <v>686</v>
      </c>
      <c r="C1134" s="117">
        <f>Certification!$C$4</f>
        <v>0</v>
      </c>
      <c r="D1134" t="s">
        <v>1170</v>
      </c>
      <c r="E1134" s="26">
        <f>IFERROR(VLOOKUP(B1134,'Fiduciary Changes'!$B$8:$E$30,4,0),0)</f>
        <v>264081.87</v>
      </c>
      <c r="F1134" t="str">
        <f>VLOOKUP(B1134,'Fiduciary Changes'!$B$8:$E$30,2,0)</f>
        <v>TOTAL DEDUCTIONS</v>
      </c>
      <c r="G1134" s="159" t="str">
        <f>'Fiduciary Changes'!$C$3</f>
        <v>Statement of Changes in Fiduciary Net Position</v>
      </c>
    </row>
    <row r="1135" spans="2:7" x14ac:dyDescent="0.25">
      <c r="B1135" t="s">
        <v>688</v>
      </c>
      <c r="C1135" s="117">
        <f>Certification!$C$4</f>
        <v>0</v>
      </c>
      <c r="D1135" t="s">
        <v>1170</v>
      </c>
      <c r="E1135" s="26">
        <f>IFERROR(VLOOKUP(B1135,'Fiduciary Changes'!$B$8:$E$30,4,0),0)</f>
        <v>30686.670000000042</v>
      </c>
      <c r="F1135" t="str">
        <f>VLOOKUP(B1135,'Fiduciary Changes'!$B$8:$E$30,2,0)</f>
        <v>CHANGE IN NET POSITION</v>
      </c>
      <c r="G1135" s="159" t="str">
        <f>'Fiduciary Changes'!$C$3</f>
        <v>Statement of Changes in Fiduciary Net Position</v>
      </c>
    </row>
    <row r="1136" spans="2:7" x14ac:dyDescent="0.25">
      <c r="B1136" t="s">
        <v>690</v>
      </c>
      <c r="C1136" s="117">
        <f>Certification!$C$4</f>
        <v>0</v>
      </c>
      <c r="D1136" t="s">
        <v>1170</v>
      </c>
      <c r="E1136" s="26">
        <f>IFERROR(VLOOKUP(B1136,'Fiduciary Changes'!$B$8:$E$30,4,0),0)</f>
        <v>2177706.5499999998</v>
      </c>
      <c r="F1136" t="str">
        <f>VLOOKUP(B1136,'Fiduciary Changes'!$B$8:$E$30,2,0)</f>
        <v>NET POSITION - BEGINNING</v>
      </c>
      <c r="G1136" s="159" t="str">
        <f>'Fiduciary Changes'!$C$3</f>
        <v>Statement of Changes in Fiduciary Net Position</v>
      </c>
    </row>
    <row r="1137" spans="2:7" x14ac:dyDescent="0.25">
      <c r="B1137" t="s">
        <v>692</v>
      </c>
      <c r="C1137" s="117">
        <f>Certification!$C$4</f>
        <v>0</v>
      </c>
      <c r="D1137" t="s">
        <v>1170</v>
      </c>
      <c r="E1137" s="26">
        <f>IFERROR(VLOOKUP(B1137,'Fiduciary Changes'!$B$8:$E$30,4,0),0)</f>
        <v>0</v>
      </c>
      <c r="F1137" t="str">
        <f>VLOOKUP(B1137,'Fiduciary Changes'!$B$8:$E$30,2,0)</f>
        <v>PRIOR PERIOD ADJUSTMENT</v>
      </c>
      <c r="G1137" s="159" t="str">
        <f>'Fiduciary Changes'!$C$3</f>
        <v>Statement of Changes in Fiduciary Net Position</v>
      </c>
    </row>
    <row r="1138" spans="2:7" x14ac:dyDescent="0.25">
      <c r="B1138" t="s">
        <v>694</v>
      </c>
      <c r="C1138" s="117">
        <f>Certification!$C$4</f>
        <v>0</v>
      </c>
      <c r="D1138" t="s">
        <v>1170</v>
      </c>
      <c r="E1138" s="26">
        <f>IFERROR(VLOOKUP(B1138,'Fiduciary Changes'!$B$8:$E$30,4,0),0)</f>
        <v>2208393.2199999997</v>
      </c>
      <c r="F1138" t="str">
        <f>VLOOKUP(B1138,'Fiduciary Changes'!$B$8:$E$30,2,0)</f>
        <v>NET POSITION - ENDING</v>
      </c>
      <c r="G1138" s="159"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23"/>
  <sheetViews>
    <sheetView workbookViewId="0">
      <selection activeCell="L14" sqref="L14"/>
    </sheetView>
  </sheetViews>
  <sheetFormatPr defaultColWidth="9.140625" defaultRowHeight="15" x14ac:dyDescent="0.25"/>
  <cols>
    <col min="1" max="1" width="9.140625" style="119"/>
    <col min="2" max="2" width="12" style="119" customWidth="1"/>
    <col min="3" max="3" width="31.7109375" style="119" customWidth="1"/>
    <col min="4" max="4" width="26" style="119" customWidth="1"/>
    <col min="5" max="16384" width="9.140625" style="119"/>
  </cols>
  <sheetData>
    <row r="2" spans="2:4" x14ac:dyDescent="0.25">
      <c r="B2" s="279" t="s">
        <v>1186</v>
      </c>
      <c r="C2" s="279" t="s">
        <v>182</v>
      </c>
      <c r="D2" s="279" t="s">
        <v>1185</v>
      </c>
    </row>
    <row r="3" spans="2:4" x14ac:dyDescent="0.25">
      <c r="B3" s="119" t="s">
        <v>1213</v>
      </c>
      <c r="C3" s="119" t="s">
        <v>1233</v>
      </c>
      <c r="D3" s="119">
        <v>493748.91000000003</v>
      </c>
    </row>
    <row r="4" spans="2:4" x14ac:dyDescent="0.25">
      <c r="B4" s="119" t="s">
        <v>1212</v>
      </c>
      <c r="C4" s="119" t="s">
        <v>1234</v>
      </c>
      <c r="D4" s="119">
        <v>2007.75</v>
      </c>
    </row>
    <row r="5" spans="2:4" x14ac:dyDescent="0.25">
      <c r="B5" s="119" t="s">
        <v>1214</v>
      </c>
      <c r="C5" s="119" t="s">
        <v>1132</v>
      </c>
      <c r="D5" s="119">
        <v>424899.2</v>
      </c>
    </row>
    <row r="6" spans="2:4" x14ac:dyDescent="0.25">
      <c r="B6" s="119" t="s">
        <v>1215</v>
      </c>
      <c r="C6" s="119" t="s">
        <v>1235</v>
      </c>
      <c r="D6" s="119">
        <v>1249</v>
      </c>
    </row>
    <row r="7" spans="2:4" x14ac:dyDescent="0.25">
      <c r="B7" s="119" t="s">
        <v>1217</v>
      </c>
      <c r="C7" s="119" t="s">
        <v>1236</v>
      </c>
      <c r="D7" s="119">
        <v>116869.57</v>
      </c>
    </row>
    <row r="8" spans="2:4" x14ac:dyDescent="0.25">
      <c r="B8" s="119" t="s">
        <v>1218</v>
      </c>
      <c r="C8" s="119" t="s">
        <v>1237</v>
      </c>
      <c r="D8" s="119">
        <v>4775</v>
      </c>
    </row>
    <row r="9" spans="2:4" x14ac:dyDescent="0.25">
      <c r="B9" s="119" t="s">
        <v>1219</v>
      </c>
      <c r="C9" s="119" t="s">
        <v>1238</v>
      </c>
      <c r="D9" s="119">
        <v>1106000.4099999999</v>
      </c>
    </row>
    <row r="10" spans="2:4" x14ac:dyDescent="0.25">
      <c r="B10" s="119" t="s">
        <v>1220</v>
      </c>
      <c r="C10" s="119" t="s">
        <v>1239</v>
      </c>
      <c r="D10" s="119">
        <v>1310337.28</v>
      </c>
    </row>
    <row r="11" spans="2:4" x14ac:dyDescent="0.25">
      <c r="B11" s="119" t="s">
        <v>1221</v>
      </c>
      <c r="C11" s="119" t="s">
        <v>1240</v>
      </c>
      <c r="D11" s="119">
        <v>986419.75</v>
      </c>
    </row>
    <row r="12" spans="2:4" x14ac:dyDescent="0.25">
      <c r="B12" s="119" t="s">
        <v>1222</v>
      </c>
      <c r="C12" s="119" t="s">
        <v>1241</v>
      </c>
      <c r="D12" s="119">
        <v>708441.59999999998</v>
      </c>
    </row>
    <row r="13" spans="2:4" x14ac:dyDescent="0.25">
      <c r="B13" s="119" t="s">
        <v>1223</v>
      </c>
      <c r="C13" s="119" t="s">
        <v>1242</v>
      </c>
      <c r="D13" s="119">
        <v>3542605.82</v>
      </c>
    </row>
    <row r="14" spans="2:4" x14ac:dyDescent="0.25">
      <c r="B14" s="119" t="s">
        <v>1224</v>
      </c>
      <c r="C14" s="119" t="s">
        <v>1243</v>
      </c>
      <c r="D14" s="119">
        <v>2555084.8199999998</v>
      </c>
    </row>
    <row r="15" spans="2:4" x14ac:dyDescent="0.25">
      <c r="B15" s="119" t="s">
        <v>1225</v>
      </c>
      <c r="C15" s="119" t="s">
        <v>1244</v>
      </c>
      <c r="D15" s="119">
        <v>1051111.04</v>
      </c>
    </row>
    <row r="16" spans="2:4" x14ac:dyDescent="0.25">
      <c r="B16" s="119" t="s">
        <v>1226</v>
      </c>
      <c r="C16" s="119" t="s">
        <v>1245</v>
      </c>
      <c r="D16" s="119">
        <v>128263.38</v>
      </c>
    </row>
    <row r="17" spans="2:4" x14ac:dyDescent="0.25">
      <c r="B17" s="119" t="s">
        <v>1227</v>
      </c>
      <c r="C17" s="119" t="s">
        <v>1246</v>
      </c>
      <c r="D17" s="119">
        <v>445295.57</v>
      </c>
    </row>
    <row r="18" spans="2:4" x14ac:dyDescent="0.25">
      <c r="B18" s="119" t="s">
        <v>1228</v>
      </c>
      <c r="C18" s="119" t="s">
        <v>1247</v>
      </c>
      <c r="D18" s="119">
        <v>1552364.1799999997</v>
      </c>
    </row>
    <row r="19" spans="2:4" x14ac:dyDescent="0.25">
      <c r="B19" s="119" t="s">
        <v>1229</v>
      </c>
      <c r="C19" s="119" t="s">
        <v>1248</v>
      </c>
      <c r="D19" s="119">
        <v>3084407.5500000003</v>
      </c>
    </row>
    <row r="20" spans="2:4" x14ac:dyDescent="0.25">
      <c r="B20" s="119" t="s">
        <v>1230</v>
      </c>
      <c r="C20" s="119" t="s">
        <v>1249</v>
      </c>
      <c r="D20" s="119">
        <v>884240.27999999991</v>
      </c>
    </row>
    <row r="21" spans="2:4" x14ac:dyDescent="0.25">
      <c r="B21" s="119" t="s">
        <v>1231</v>
      </c>
      <c r="C21" s="119" t="s">
        <v>1248</v>
      </c>
      <c r="D21" s="119">
        <v>8656436.8299999982</v>
      </c>
    </row>
    <row r="22" spans="2:4" x14ac:dyDescent="0.25">
      <c r="B22" s="119" t="s">
        <v>1216</v>
      </c>
      <c r="C22" s="119" t="s">
        <v>1249</v>
      </c>
      <c r="D22" s="119">
        <v>2644807.1899999995</v>
      </c>
    </row>
    <row r="23" spans="2:4" x14ac:dyDescent="0.25">
      <c r="B23" s="119" t="s">
        <v>1232</v>
      </c>
      <c r="C23" s="119" t="s">
        <v>1250</v>
      </c>
      <c r="D23" s="119">
        <v>76430</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3441"/>
  <sheetViews>
    <sheetView workbookViewId="0">
      <selection activeCell="B2" sqref="B2:F2"/>
    </sheetView>
  </sheetViews>
  <sheetFormatPr defaultRowHeight="15" x14ac:dyDescent="0.25"/>
  <cols>
    <col min="2" max="2" width="8.42578125" style="268" bestFit="1" customWidth="1"/>
    <col min="3" max="3" width="7.7109375" style="268" bestFit="1" customWidth="1"/>
    <col min="4" max="4" width="6.85546875" style="276" bestFit="1" customWidth="1"/>
    <col min="5" max="5" width="19" style="116" bestFit="1" customWidth="1"/>
    <col min="6" max="6" width="11.28515625" style="116" bestFit="1" customWidth="1"/>
  </cols>
  <sheetData>
    <row r="2" spans="2:6" x14ac:dyDescent="0.25">
      <c r="B2" s="278" t="s">
        <v>1182</v>
      </c>
      <c r="C2" s="278" t="s">
        <v>1183</v>
      </c>
      <c r="D2" s="278" t="s">
        <v>1184</v>
      </c>
      <c r="E2" s="279" t="s">
        <v>182</v>
      </c>
      <c r="F2" s="279" t="s">
        <v>1185</v>
      </c>
    </row>
    <row r="3" spans="2:6" x14ac:dyDescent="0.25">
      <c r="B3" s="268" t="s">
        <v>1251</v>
      </c>
      <c r="C3" s="268">
        <v>11</v>
      </c>
      <c r="D3" s="268" t="s">
        <v>1252</v>
      </c>
      <c r="E3" s="277" t="s">
        <v>1253</v>
      </c>
      <c r="F3" s="133">
        <v>5109.3200000000006</v>
      </c>
    </row>
    <row r="4" spans="2:6" x14ac:dyDescent="0.25">
      <c r="B4" s="268" t="s">
        <v>1251</v>
      </c>
      <c r="C4" s="268">
        <v>11</v>
      </c>
      <c r="D4" s="268" t="s">
        <v>1254</v>
      </c>
      <c r="E4" s="12" t="s">
        <v>1255</v>
      </c>
      <c r="F4" s="133">
        <v>120459.55</v>
      </c>
    </row>
    <row r="5" spans="2:6" x14ac:dyDescent="0.25">
      <c r="B5" s="268" t="s">
        <v>1251</v>
      </c>
      <c r="C5" s="268">
        <v>11</v>
      </c>
      <c r="D5" s="268" t="s">
        <v>1256</v>
      </c>
      <c r="E5" s="12" t="s">
        <v>1257</v>
      </c>
      <c r="F5" s="133">
        <v>16837.38</v>
      </c>
    </row>
    <row r="6" spans="2:6" x14ac:dyDescent="0.25">
      <c r="B6" s="268" t="s">
        <v>1251</v>
      </c>
      <c r="C6" s="268">
        <v>12</v>
      </c>
      <c r="D6" s="268" t="s">
        <v>1258</v>
      </c>
      <c r="E6" s="12" t="s">
        <v>1259</v>
      </c>
      <c r="F6" s="133">
        <v>38439.300000000003</v>
      </c>
    </row>
    <row r="7" spans="2:6" x14ac:dyDescent="0.25">
      <c r="B7" s="268" t="s">
        <v>1251</v>
      </c>
      <c r="C7" s="268">
        <v>12</v>
      </c>
      <c r="D7" s="268" t="s">
        <v>1260</v>
      </c>
      <c r="E7" s="12" t="s">
        <v>1261</v>
      </c>
      <c r="F7" s="133">
        <v>228009.89</v>
      </c>
    </row>
    <row r="8" spans="2:6" x14ac:dyDescent="0.25">
      <c r="B8" s="268" t="s">
        <v>1251</v>
      </c>
      <c r="C8" s="268">
        <v>12</v>
      </c>
      <c r="D8" s="268" t="s">
        <v>1262</v>
      </c>
      <c r="E8" s="12" t="s">
        <v>1263</v>
      </c>
      <c r="F8" s="133">
        <v>52539.93</v>
      </c>
    </row>
    <row r="9" spans="2:6" x14ac:dyDescent="0.25">
      <c r="B9" s="268" t="s">
        <v>1251</v>
      </c>
      <c r="C9" s="268">
        <v>12</v>
      </c>
      <c r="D9" s="268" t="s">
        <v>1264</v>
      </c>
      <c r="E9" s="12" t="s">
        <v>1265</v>
      </c>
      <c r="F9" s="133">
        <v>148457.35999999999</v>
      </c>
    </row>
    <row r="10" spans="2:6" x14ac:dyDescent="0.25">
      <c r="B10" s="268" t="s">
        <v>1251</v>
      </c>
      <c r="C10" s="268">
        <v>12</v>
      </c>
      <c r="D10" s="268" t="s">
        <v>1252</v>
      </c>
      <c r="E10" s="12" t="s">
        <v>1253</v>
      </c>
      <c r="F10" s="133">
        <v>21388.670000000002</v>
      </c>
    </row>
    <row r="11" spans="2:6" x14ac:dyDescent="0.25">
      <c r="B11" s="268" t="s">
        <v>1251</v>
      </c>
      <c r="C11" s="268">
        <v>12</v>
      </c>
      <c r="D11" s="268" t="s">
        <v>1254</v>
      </c>
      <c r="E11" s="12" t="s">
        <v>1255</v>
      </c>
      <c r="F11" s="133">
        <v>69298.34</v>
      </c>
    </row>
    <row r="12" spans="2:6" x14ac:dyDescent="0.25">
      <c r="B12" s="268" t="s">
        <v>1251</v>
      </c>
      <c r="C12" s="268">
        <v>12</v>
      </c>
      <c r="D12" s="268" t="s">
        <v>1256</v>
      </c>
      <c r="E12" s="12" t="s">
        <v>1257</v>
      </c>
      <c r="F12" s="133">
        <v>34758.15</v>
      </c>
    </row>
    <row r="13" spans="2:6" x14ac:dyDescent="0.25">
      <c r="B13" s="268" t="s">
        <v>1251</v>
      </c>
      <c r="C13" s="268">
        <v>13</v>
      </c>
      <c r="D13" s="268" t="s">
        <v>1258</v>
      </c>
      <c r="E13" s="12" t="s">
        <v>1259</v>
      </c>
      <c r="F13" s="133">
        <v>153383.67999999999</v>
      </c>
    </row>
    <row r="14" spans="2:6" x14ac:dyDescent="0.25">
      <c r="B14" s="268" t="s">
        <v>1251</v>
      </c>
      <c r="C14" s="268">
        <v>13</v>
      </c>
      <c r="D14" s="268" t="s">
        <v>1262</v>
      </c>
      <c r="E14" s="12" t="s">
        <v>1263</v>
      </c>
      <c r="F14" s="133">
        <v>860542.29</v>
      </c>
    </row>
    <row r="15" spans="2:6" x14ac:dyDescent="0.25">
      <c r="B15" s="268" t="s">
        <v>1251</v>
      </c>
      <c r="C15" s="268">
        <v>13</v>
      </c>
      <c r="D15" s="268" t="s">
        <v>1264</v>
      </c>
      <c r="E15" s="12" t="s">
        <v>1265</v>
      </c>
      <c r="F15" s="133">
        <v>320496.55000000005</v>
      </c>
    </row>
    <row r="16" spans="2:6" x14ac:dyDescent="0.25">
      <c r="B16" s="268" t="s">
        <v>1251</v>
      </c>
      <c r="C16" s="268">
        <v>13</v>
      </c>
      <c r="D16" s="268" t="s">
        <v>1252</v>
      </c>
      <c r="E16" s="12" t="s">
        <v>1253</v>
      </c>
      <c r="F16" s="133">
        <v>54449.520000000004</v>
      </c>
    </row>
    <row r="17" spans="2:6" x14ac:dyDescent="0.25">
      <c r="B17" s="268" t="s">
        <v>1251</v>
      </c>
      <c r="C17" s="268">
        <v>13</v>
      </c>
      <c r="D17" s="268" t="s">
        <v>1254</v>
      </c>
      <c r="E17" s="12" t="s">
        <v>1255</v>
      </c>
      <c r="F17" s="133">
        <v>411787.26</v>
      </c>
    </row>
    <row r="18" spans="2:6" x14ac:dyDescent="0.25">
      <c r="B18" s="268" t="s">
        <v>1251</v>
      </c>
      <c r="C18" s="268">
        <v>13</v>
      </c>
      <c r="D18" s="268" t="s">
        <v>1256</v>
      </c>
      <c r="E18" s="12" t="s">
        <v>1257</v>
      </c>
      <c r="F18" s="133">
        <v>28614.78</v>
      </c>
    </row>
    <row r="19" spans="2:6" x14ac:dyDescent="0.25">
      <c r="B19" s="268" t="s">
        <v>1251</v>
      </c>
      <c r="C19" s="268">
        <v>14</v>
      </c>
      <c r="D19" s="268" t="s">
        <v>1258</v>
      </c>
      <c r="E19" s="12" t="s">
        <v>1259</v>
      </c>
      <c r="F19" s="133">
        <v>24206.06</v>
      </c>
    </row>
    <row r="20" spans="2:6" x14ac:dyDescent="0.25">
      <c r="B20" s="268" t="s">
        <v>1251</v>
      </c>
      <c r="C20" s="268">
        <v>14</v>
      </c>
      <c r="D20" s="268" t="s">
        <v>1262</v>
      </c>
      <c r="E20" s="12" t="s">
        <v>1263</v>
      </c>
      <c r="F20" s="133">
        <v>214481.52000000002</v>
      </c>
    </row>
    <row r="21" spans="2:6" x14ac:dyDescent="0.25">
      <c r="B21" s="268" t="s">
        <v>1251</v>
      </c>
      <c r="C21" s="268">
        <v>14</v>
      </c>
      <c r="D21" s="268" t="s">
        <v>1264</v>
      </c>
      <c r="E21" s="12" t="s">
        <v>1265</v>
      </c>
      <c r="F21" s="133">
        <v>65115.13</v>
      </c>
    </row>
    <row r="22" spans="2:6" x14ac:dyDescent="0.25">
      <c r="B22" s="268" t="s">
        <v>1251</v>
      </c>
      <c r="C22" s="268">
        <v>14</v>
      </c>
      <c r="D22" s="268" t="s">
        <v>1252</v>
      </c>
      <c r="E22" s="12" t="s">
        <v>1253</v>
      </c>
      <c r="F22" s="133">
        <v>0.3</v>
      </c>
    </row>
    <row r="23" spans="2:6" x14ac:dyDescent="0.25">
      <c r="B23" s="268" t="s">
        <v>1251</v>
      </c>
      <c r="C23" s="268">
        <v>14</v>
      </c>
      <c r="D23" s="268" t="s">
        <v>1254</v>
      </c>
      <c r="E23" s="12" t="s">
        <v>1255</v>
      </c>
      <c r="F23" s="133">
        <v>145.76</v>
      </c>
    </row>
    <row r="24" spans="2:6" x14ac:dyDescent="0.25">
      <c r="B24" s="268" t="s">
        <v>1251</v>
      </c>
      <c r="C24" s="268">
        <v>15</v>
      </c>
      <c r="D24" s="268" t="s">
        <v>1258</v>
      </c>
      <c r="E24" s="12" t="s">
        <v>1259</v>
      </c>
      <c r="F24" s="133">
        <v>16422.46</v>
      </c>
    </row>
    <row r="25" spans="2:6" x14ac:dyDescent="0.25">
      <c r="B25" s="268" t="s">
        <v>1251</v>
      </c>
      <c r="C25" s="268">
        <v>15</v>
      </c>
      <c r="D25" s="268" t="s">
        <v>1262</v>
      </c>
      <c r="E25" s="12" t="s">
        <v>1263</v>
      </c>
      <c r="F25" s="133">
        <v>117918.55</v>
      </c>
    </row>
    <row r="26" spans="2:6" x14ac:dyDescent="0.25">
      <c r="B26" s="268" t="s">
        <v>1251</v>
      </c>
      <c r="C26" s="268">
        <v>15</v>
      </c>
      <c r="D26" s="268" t="s">
        <v>1264</v>
      </c>
      <c r="E26" s="12" t="s">
        <v>1265</v>
      </c>
      <c r="F26" s="133">
        <v>45209.59</v>
      </c>
    </row>
    <row r="27" spans="2:6" x14ac:dyDescent="0.25">
      <c r="B27" s="268" t="s">
        <v>1251</v>
      </c>
      <c r="C27" s="268">
        <v>15</v>
      </c>
      <c r="D27" s="268" t="s">
        <v>1252</v>
      </c>
      <c r="E27" s="12" t="s">
        <v>1253</v>
      </c>
      <c r="F27" s="133">
        <v>6811.84</v>
      </c>
    </row>
    <row r="28" spans="2:6" x14ac:dyDescent="0.25">
      <c r="B28" s="268" t="s">
        <v>1251</v>
      </c>
      <c r="C28" s="268">
        <v>15</v>
      </c>
      <c r="D28" s="268" t="s">
        <v>1254</v>
      </c>
      <c r="E28" s="12" t="s">
        <v>1255</v>
      </c>
      <c r="F28" s="133">
        <v>7731.54</v>
      </c>
    </row>
    <row r="29" spans="2:6" x14ac:dyDescent="0.25">
      <c r="B29" s="268" t="s">
        <v>1251</v>
      </c>
      <c r="C29" s="268">
        <v>15</v>
      </c>
      <c r="D29" s="268" t="s">
        <v>1256</v>
      </c>
      <c r="E29" s="12" t="s">
        <v>1257</v>
      </c>
      <c r="F29" s="133">
        <v>4946.12</v>
      </c>
    </row>
    <row r="30" spans="2:6" x14ac:dyDescent="0.25">
      <c r="B30" s="268" t="s">
        <v>1251</v>
      </c>
      <c r="C30" s="268">
        <v>16</v>
      </c>
      <c r="D30" s="268" t="s">
        <v>1252</v>
      </c>
      <c r="E30" s="12" t="s">
        <v>1253</v>
      </c>
      <c r="F30" s="133">
        <v>0.2</v>
      </c>
    </row>
    <row r="31" spans="2:6" x14ac:dyDescent="0.25">
      <c r="B31" s="268" t="s">
        <v>1251</v>
      </c>
      <c r="C31" s="268">
        <v>17</v>
      </c>
      <c r="D31" s="268" t="s">
        <v>1252</v>
      </c>
      <c r="E31" s="12" t="s">
        <v>1253</v>
      </c>
      <c r="F31" s="133">
        <v>0.2</v>
      </c>
    </row>
    <row r="32" spans="2:6" x14ac:dyDescent="0.25">
      <c r="B32" s="268" t="s">
        <v>1251</v>
      </c>
      <c r="C32" s="268">
        <v>17</v>
      </c>
      <c r="D32" s="268" t="s">
        <v>1254</v>
      </c>
      <c r="E32" s="12" t="s">
        <v>1255</v>
      </c>
      <c r="F32" s="133">
        <v>799.5</v>
      </c>
    </row>
    <row r="33" spans="2:6" x14ac:dyDescent="0.25">
      <c r="B33" s="268" t="s">
        <v>1251</v>
      </c>
      <c r="C33" s="268">
        <v>98</v>
      </c>
      <c r="D33" s="268" t="s">
        <v>1258</v>
      </c>
      <c r="E33" s="12" t="s">
        <v>1259</v>
      </c>
      <c r="F33" s="133">
        <v>20890.27</v>
      </c>
    </row>
    <row r="34" spans="2:6" x14ac:dyDescent="0.25">
      <c r="B34" s="268" t="s">
        <v>1251</v>
      </c>
      <c r="C34" s="268">
        <v>98</v>
      </c>
      <c r="D34" s="268" t="s">
        <v>1260</v>
      </c>
      <c r="E34" s="12" t="s">
        <v>1261</v>
      </c>
      <c r="F34" s="133">
        <v>19804.5</v>
      </c>
    </row>
    <row r="35" spans="2:6" x14ac:dyDescent="0.25">
      <c r="B35" s="268" t="s">
        <v>1251</v>
      </c>
      <c r="C35" s="268">
        <v>98</v>
      </c>
      <c r="D35" s="268" t="s">
        <v>1262</v>
      </c>
      <c r="E35" s="12" t="s">
        <v>1263</v>
      </c>
      <c r="F35" s="133">
        <v>179446.53999999998</v>
      </c>
    </row>
    <row r="36" spans="2:6" x14ac:dyDescent="0.25">
      <c r="B36" s="268" t="s">
        <v>1251</v>
      </c>
      <c r="C36" s="268">
        <v>98</v>
      </c>
      <c r="D36" s="268" t="s">
        <v>1264</v>
      </c>
      <c r="E36" s="12" t="s">
        <v>1265</v>
      </c>
      <c r="F36" s="133">
        <v>58381.71</v>
      </c>
    </row>
    <row r="37" spans="2:6" x14ac:dyDescent="0.25">
      <c r="B37" s="268" t="s">
        <v>1251</v>
      </c>
      <c r="C37" s="268">
        <v>98</v>
      </c>
      <c r="D37" s="268" t="s">
        <v>1252</v>
      </c>
      <c r="E37" s="12" t="s">
        <v>1253</v>
      </c>
      <c r="F37" s="133">
        <v>894.62</v>
      </c>
    </row>
    <row r="38" spans="2:6" x14ac:dyDescent="0.25">
      <c r="B38" s="268" t="s">
        <v>1251</v>
      </c>
      <c r="C38" s="268">
        <v>98</v>
      </c>
      <c r="D38" s="268" t="s">
        <v>1254</v>
      </c>
      <c r="E38" s="12" t="s">
        <v>1255</v>
      </c>
      <c r="F38" s="133">
        <v>9443.5</v>
      </c>
    </row>
    <row r="39" spans="2:6" x14ac:dyDescent="0.25">
      <c r="B39" s="268" t="s">
        <v>1251</v>
      </c>
      <c r="C39" s="268">
        <v>98</v>
      </c>
      <c r="D39" s="268" t="s">
        <v>1256</v>
      </c>
      <c r="E39" s="12" t="s">
        <v>1257</v>
      </c>
      <c r="F39" s="133">
        <v>17409.62</v>
      </c>
    </row>
    <row r="40" spans="2:6" x14ac:dyDescent="0.25">
      <c r="B40" s="268" t="s">
        <v>1266</v>
      </c>
      <c r="C40" s="268">
        <v>60</v>
      </c>
      <c r="D40" s="268" t="s">
        <v>1258</v>
      </c>
      <c r="E40" s="12" t="s">
        <v>1259</v>
      </c>
      <c r="F40" s="133">
        <v>3283</v>
      </c>
    </row>
    <row r="41" spans="2:6" x14ac:dyDescent="0.25">
      <c r="B41" s="268" t="s">
        <v>1266</v>
      </c>
      <c r="C41" s="268">
        <v>60</v>
      </c>
      <c r="D41" s="268" t="s">
        <v>1262</v>
      </c>
      <c r="E41" s="12" t="s">
        <v>1263</v>
      </c>
      <c r="F41" s="133">
        <v>266792.14</v>
      </c>
    </row>
    <row r="42" spans="2:6" x14ac:dyDescent="0.25">
      <c r="B42" s="268" t="s">
        <v>1266</v>
      </c>
      <c r="C42" s="268">
        <v>60</v>
      </c>
      <c r="D42" s="268" t="s">
        <v>1264</v>
      </c>
      <c r="E42" s="12" t="s">
        <v>1265</v>
      </c>
      <c r="F42" s="133">
        <v>118170.79</v>
      </c>
    </row>
    <row r="43" spans="2:6" x14ac:dyDescent="0.25">
      <c r="B43" s="268" t="s">
        <v>1266</v>
      </c>
      <c r="C43" s="268">
        <v>60</v>
      </c>
      <c r="D43" s="268" t="s">
        <v>1252</v>
      </c>
      <c r="E43" s="12" t="s">
        <v>1253</v>
      </c>
      <c r="F43" s="133">
        <v>186617.88</v>
      </c>
    </row>
    <row r="44" spans="2:6" x14ac:dyDescent="0.25">
      <c r="B44" s="268" t="s">
        <v>1266</v>
      </c>
      <c r="C44" s="268">
        <v>60</v>
      </c>
      <c r="D44" s="268" t="s">
        <v>1254</v>
      </c>
      <c r="E44" s="12" t="s">
        <v>1255</v>
      </c>
      <c r="F44" s="133">
        <v>297323.35000000003</v>
      </c>
    </row>
    <row r="45" spans="2:6" x14ac:dyDescent="0.25">
      <c r="B45" s="268" t="s">
        <v>1266</v>
      </c>
      <c r="C45" s="268">
        <v>60</v>
      </c>
      <c r="D45" s="268" t="s">
        <v>1256</v>
      </c>
      <c r="E45" s="12" t="s">
        <v>1257</v>
      </c>
      <c r="F45" s="133">
        <v>3405.42</v>
      </c>
    </row>
    <row r="46" spans="2:6" x14ac:dyDescent="0.25">
      <c r="B46" s="268" t="s">
        <v>1266</v>
      </c>
      <c r="C46" s="268">
        <v>75</v>
      </c>
      <c r="D46" s="268" t="s">
        <v>1252</v>
      </c>
      <c r="E46" s="12" t="s">
        <v>1253</v>
      </c>
      <c r="F46" s="133">
        <v>129.22999999999999</v>
      </c>
    </row>
    <row r="47" spans="2:6" x14ac:dyDescent="0.25">
      <c r="B47" s="268" t="s">
        <v>1266</v>
      </c>
      <c r="C47" s="268">
        <v>75</v>
      </c>
      <c r="D47" s="268" t="s">
        <v>1254</v>
      </c>
      <c r="E47" s="12" t="s">
        <v>1255</v>
      </c>
      <c r="F47" s="133">
        <v>54598.979999999996</v>
      </c>
    </row>
    <row r="48" spans="2:6" x14ac:dyDescent="0.25">
      <c r="B48" s="268" t="s">
        <v>1266</v>
      </c>
      <c r="C48" s="268">
        <v>83</v>
      </c>
      <c r="D48" s="268" t="s">
        <v>1254</v>
      </c>
      <c r="E48" s="12" t="s">
        <v>1255</v>
      </c>
      <c r="F48" s="133">
        <v>70596.53</v>
      </c>
    </row>
    <row r="49" spans="2:6" x14ac:dyDescent="0.25">
      <c r="B49" s="268" t="s">
        <v>1266</v>
      </c>
      <c r="C49" s="268">
        <v>89</v>
      </c>
      <c r="D49" s="268" t="s">
        <v>1254</v>
      </c>
      <c r="E49" s="12" t="s">
        <v>1255</v>
      </c>
      <c r="F49" s="133">
        <v>45595.64</v>
      </c>
    </row>
    <row r="50" spans="2:6" x14ac:dyDescent="0.25">
      <c r="B50" s="268" t="s">
        <v>1266</v>
      </c>
      <c r="C50" s="268">
        <v>89</v>
      </c>
      <c r="D50" s="268" t="s">
        <v>1267</v>
      </c>
      <c r="E50" s="12" t="s">
        <v>1268</v>
      </c>
      <c r="F50" s="133">
        <v>131464</v>
      </c>
    </row>
    <row r="51" spans="2:6" x14ac:dyDescent="0.25">
      <c r="B51" s="268" t="s">
        <v>1266</v>
      </c>
      <c r="C51" s="268">
        <v>98</v>
      </c>
      <c r="D51" s="268" t="s">
        <v>1258</v>
      </c>
      <c r="E51" s="12" t="s">
        <v>1259</v>
      </c>
      <c r="F51" s="133">
        <v>4654</v>
      </c>
    </row>
    <row r="52" spans="2:6" x14ac:dyDescent="0.25">
      <c r="B52" s="268" t="s">
        <v>1266</v>
      </c>
      <c r="C52" s="268">
        <v>98</v>
      </c>
      <c r="D52" s="268" t="s">
        <v>1262</v>
      </c>
      <c r="E52" s="12" t="s">
        <v>1263</v>
      </c>
      <c r="F52" s="133">
        <v>226087.36000000002</v>
      </c>
    </row>
    <row r="53" spans="2:6" x14ac:dyDescent="0.25">
      <c r="B53" s="268" t="s">
        <v>1266</v>
      </c>
      <c r="C53" s="268">
        <v>98</v>
      </c>
      <c r="D53" s="268" t="s">
        <v>1264</v>
      </c>
      <c r="E53" s="12" t="s">
        <v>1265</v>
      </c>
      <c r="F53" s="133">
        <v>-840583.27</v>
      </c>
    </row>
    <row r="54" spans="2:6" x14ac:dyDescent="0.25">
      <c r="B54" s="268" t="s">
        <v>1266</v>
      </c>
      <c r="C54" s="268">
        <v>98</v>
      </c>
      <c r="D54" s="268" t="s">
        <v>1252</v>
      </c>
      <c r="E54" s="12" t="s">
        <v>1253</v>
      </c>
      <c r="F54" s="133">
        <v>14339.310000000001</v>
      </c>
    </row>
    <row r="55" spans="2:6" x14ac:dyDescent="0.25">
      <c r="B55" s="268" t="s">
        <v>1266</v>
      </c>
      <c r="C55" s="268">
        <v>98</v>
      </c>
      <c r="D55" s="268" t="s">
        <v>1254</v>
      </c>
      <c r="E55" s="12" t="s">
        <v>1255</v>
      </c>
      <c r="F55" s="133">
        <v>13759.26</v>
      </c>
    </row>
    <row r="56" spans="2:6" x14ac:dyDescent="0.25">
      <c r="B56" s="268" t="s">
        <v>1266</v>
      </c>
      <c r="C56" s="268">
        <v>98</v>
      </c>
      <c r="D56" s="268" t="s">
        <v>1256</v>
      </c>
      <c r="E56" s="12" t="s">
        <v>1257</v>
      </c>
      <c r="F56" s="133">
        <v>2051.84</v>
      </c>
    </row>
    <row r="57" spans="2:6" x14ac:dyDescent="0.25">
      <c r="B57" s="268" t="s">
        <v>1266</v>
      </c>
      <c r="C57" s="268">
        <v>99</v>
      </c>
      <c r="D57" s="268" t="s">
        <v>1269</v>
      </c>
      <c r="E57" s="12" t="s">
        <v>1270</v>
      </c>
      <c r="F57" s="133">
        <v>-1290661.4299999997</v>
      </c>
    </row>
    <row r="58" spans="2:6" x14ac:dyDescent="0.25">
      <c r="B58" s="268" t="s">
        <v>1271</v>
      </c>
      <c r="C58" s="268">
        <v>98</v>
      </c>
      <c r="D58" s="268" t="s">
        <v>1252</v>
      </c>
      <c r="E58" s="12" t="s">
        <v>1253</v>
      </c>
      <c r="F58" s="133">
        <v>23707.200000000001</v>
      </c>
    </row>
    <row r="59" spans="2:6" x14ac:dyDescent="0.25">
      <c r="B59" s="268" t="s">
        <v>1271</v>
      </c>
      <c r="C59" s="268">
        <v>98</v>
      </c>
      <c r="D59" s="268" t="s">
        <v>1254</v>
      </c>
      <c r="E59" s="12" t="s">
        <v>1255</v>
      </c>
      <c r="F59" s="133">
        <v>215.23</v>
      </c>
    </row>
    <row r="60" spans="2:6" x14ac:dyDescent="0.25">
      <c r="B60" s="268" t="s">
        <v>1272</v>
      </c>
      <c r="C60" s="268">
        <v>21</v>
      </c>
      <c r="D60" s="268" t="s">
        <v>1258</v>
      </c>
      <c r="E60" s="12" t="s">
        <v>1259</v>
      </c>
      <c r="F60" s="133">
        <v>57392.649999999994</v>
      </c>
    </row>
    <row r="61" spans="2:6" x14ac:dyDescent="0.25">
      <c r="B61" s="268" t="s">
        <v>1272</v>
      </c>
      <c r="C61" s="268">
        <v>21</v>
      </c>
      <c r="D61" s="268" t="s">
        <v>1260</v>
      </c>
      <c r="E61" s="12" t="s">
        <v>1261</v>
      </c>
      <c r="F61" s="133">
        <v>326436.59999999998</v>
      </c>
    </row>
    <row r="62" spans="2:6" x14ac:dyDescent="0.25">
      <c r="B62" s="268" t="s">
        <v>1272</v>
      </c>
      <c r="C62" s="268">
        <v>21</v>
      </c>
      <c r="D62" s="268" t="s">
        <v>1262</v>
      </c>
      <c r="E62" s="12" t="s">
        <v>1263</v>
      </c>
      <c r="F62" s="133">
        <v>217708.64</v>
      </c>
    </row>
    <row r="63" spans="2:6" x14ac:dyDescent="0.25">
      <c r="B63" s="268" t="s">
        <v>1272</v>
      </c>
      <c r="C63" s="268">
        <v>21</v>
      </c>
      <c r="D63" s="268" t="s">
        <v>1264</v>
      </c>
      <c r="E63" s="12" t="s">
        <v>1265</v>
      </c>
      <c r="F63" s="133">
        <v>186797.71</v>
      </c>
    </row>
    <row r="64" spans="2:6" x14ac:dyDescent="0.25">
      <c r="B64" s="268" t="s">
        <v>1272</v>
      </c>
      <c r="C64" s="268">
        <v>21</v>
      </c>
      <c r="D64" s="268" t="s">
        <v>1252</v>
      </c>
      <c r="E64" s="12" t="s">
        <v>1253</v>
      </c>
      <c r="F64" s="133">
        <v>29088.730000000003</v>
      </c>
    </row>
    <row r="65" spans="2:6" x14ac:dyDescent="0.25">
      <c r="B65" s="268" t="s">
        <v>1272</v>
      </c>
      <c r="C65" s="268">
        <v>21</v>
      </c>
      <c r="D65" s="268" t="s">
        <v>1254</v>
      </c>
      <c r="E65" s="12" t="s">
        <v>1255</v>
      </c>
      <c r="F65" s="133">
        <v>278753.19</v>
      </c>
    </row>
    <row r="66" spans="2:6" x14ac:dyDescent="0.25">
      <c r="B66" s="268" t="s">
        <v>1272</v>
      </c>
      <c r="C66" s="268">
        <v>21</v>
      </c>
      <c r="D66" s="268" t="s">
        <v>1256</v>
      </c>
      <c r="E66" s="12" t="s">
        <v>1257</v>
      </c>
      <c r="F66" s="133">
        <v>272322.90999999997</v>
      </c>
    </row>
    <row r="67" spans="2:6" x14ac:dyDescent="0.25">
      <c r="B67" s="268" t="s">
        <v>1272</v>
      </c>
      <c r="C67" s="268">
        <v>27</v>
      </c>
      <c r="D67" s="268" t="s">
        <v>1258</v>
      </c>
      <c r="E67" s="12" t="s">
        <v>1259</v>
      </c>
      <c r="F67" s="133">
        <v>7463</v>
      </c>
    </row>
    <row r="68" spans="2:6" x14ac:dyDescent="0.25">
      <c r="B68" s="268" t="s">
        <v>1272</v>
      </c>
      <c r="C68" s="268">
        <v>27</v>
      </c>
      <c r="D68" s="268" t="s">
        <v>1260</v>
      </c>
      <c r="E68" s="12" t="s">
        <v>1261</v>
      </c>
      <c r="F68" s="133">
        <v>1848270.53</v>
      </c>
    </row>
    <row r="69" spans="2:6" x14ac:dyDescent="0.25">
      <c r="B69" s="268" t="s">
        <v>1272</v>
      </c>
      <c r="C69" s="268">
        <v>27</v>
      </c>
      <c r="D69" s="268" t="s">
        <v>1262</v>
      </c>
      <c r="E69" s="12" t="s">
        <v>1263</v>
      </c>
      <c r="F69" s="133">
        <v>227814.66</v>
      </c>
    </row>
    <row r="70" spans="2:6" x14ac:dyDescent="0.25">
      <c r="B70" s="268" t="s">
        <v>1272</v>
      </c>
      <c r="C70" s="268">
        <v>27</v>
      </c>
      <c r="D70" s="268" t="s">
        <v>1264</v>
      </c>
      <c r="E70" s="12" t="s">
        <v>1265</v>
      </c>
      <c r="F70" s="133">
        <v>736151.16999999993</v>
      </c>
    </row>
    <row r="71" spans="2:6" x14ac:dyDescent="0.25">
      <c r="B71" s="268" t="s">
        <v>1272</v>
      </c>
      <c r="C71" s="268">
        <v>27</v>
      </c>
      <c r="D71" s="268" t="s">
        <v>1252</v>
      </c>
      <c r="E71" s="12" t="s">
        <v>1253</v>
      </c>
      <c r="F71" s="133">
        <v>99.6</v>
      </c>
    </row>
    <row r="72" spans="2:6" x14ac:dyDescent="0.25">
      <c r="B72" s="268" t="s">
        <v>1272</v>
      </c>
      <c r="C72" s="268">
        <v>27</v>
      </c>
      <c r="D72" s="268" t="s">
        <v>1254</v>
      </c>
      <c r="E72" s="12" t="s">
        <v>1255</v>
      </c>
      <c r="F72" s="133">
        <v>3871.36</v>
      </c>
    </row>
    <row r="73" spans="2:6" x14ac:dyDescent="0.25">
      <c r="B73" s="268" t="s">
        <v>1272</v>
      </c>
      <c r="C73" s="268">
        <v>27</v>
      </c>
      <c r="D73" s="268" t="s">
        <v>1256</v>
      </c>
      <c r="E73" s="12" t="s">
        <v>1257</v>
      </c>
      <c r="F73" s="133">
        <v>46034.720000000001</v>
      </c>
    </row>
    <row r="74" spans="2:6" x14ac:dyDescent="0.25">
      <c r="B74" s="268" t="s">
        <v>1272</v>
      </c>
      <c r="C74" s="268">
        <v>98</v>
      </c>
      <c r="D74" s="268" t="s">
        <v>1258</v>
      </c>
      <c r="E74" s="12" t="s">
        <v>1259</v>
      </c>
      <c r="F74" s="133">
        <v>17606.52</v>
      </c>
    </row>
    <row r="75" spans="2:6" x14ac:dyDescent="0.25">
      <c r="B75" s="268" t="s">
        <v>1272</v>
      </c>
      <c r="C75" s="268">
        <v>98</v>
      </c>
      <c r="D75" s="268" t="s">
        <v>1260</v>
      </c>
      <c r="E75" s="12" t="s">
        <v>1261</v>
      </c>
      <c r="F75" s="133">
        <v>462863.91000000003</v>
      </c>
    </row>
    <row r="76" spans="2:6" x14ac:dyDescent="0.25">
      <c r="B76" s="268" t="s">
        <v>1272</v>
      </c>
      <c r="C76" s="268">
        <v>98</v>
      </c>
      <c r="D76" s="268" t="s">
        <v>1262</v>
      </c>
      <c r="E76" s="12" t="s">
        <v>1263</v>
      </c>
      <c r="F76" s="133">
        <v>323989.08</v>
      </c>
    </row>
    <row r="77" spans="2:6" x14ac:dyDescent="0.25">
      <c r="B77" s="268" t="s">
        <v>1272</v>
      </c>
      <c r="C77" s="268">
        <v>98</v>
      </c>
      <c r="D77" s="268" t="s">
        <v>1264</v>
      </c>
      <c r="E77" s="12" t="s">
        <v>1265</v>
      </c>
      <c r="F77" s="133">
        <v>295038.68999999994</v>
      </c>
    </row>
    <row r="78" spans="2:6" x14ac:dyDescent="0.25">
      <c r="B78" s="268" t="s">
        <v>1272</v>
      </c>
      <c r="C78" s="268">
        <v>98</v>
      </c>
      <c r="D78" s="268" t="s">
        <v>1252</v>
      </c>
      <c r="E78" s="12" t="s">
        <v>1253</v>
      </c>
      <c r="F78" s="133">
        <v>7235.26</v>
      </c>
    </row>
    <row r="79" spans="2:6" x14ac:dyDescent="0.25">
      <c r="B79" s="268" t="s">
        <v>1272</v>
      </c>
      <c r="C79" s="268">
        <v>98</v>
      </c>
      <c r="D79" s="268" t="s">
        <v>1254</v>
      </c>
      <c r="E79" s="12" t="s">
        <v>1255</v>
      </c>
      <c r="F79" s="133">
        <v>27476.93</v>
      </c>
    </row>
    <row r="80" spans="2:6" x14ac:dyDescent="0.25">
      <c r="B80" s="268" t="s">
        <v>1272</v>
      </c>
      <c r="C80" s="268">
        <v>98</v>
      </c>
      <c r="D80" s="268" t="s">
        <v>1256</v>
      </c>
      <c r="E80" s="12" t="s">
        <v>1257</v>
      </c>
      <c r="F80" s="133">
        <v>58720.22</v>
      </c>
    </row>
    <row r="81" spans="2:6" x14ac:dyDescent="0.25">
      <c r="B81" s="268" t="s">
        <v>1273</v>
      </c>
      <c r="C81" s="268">
        <v>21</v>
      </c>
      <c r="D81" s="268" t="s">
        <v>1258</v>
      </c>
      <c r="E81" s="12" t="s">
        <v>1259</v>
      </c>
      <c r="F81" s="133">
        <v>78731.239999999991</v>
      </c>
    </row>
    <row r="82" spans="2:6" x14ac:dyDescent="0.25">
      <c r="B82" s="268" t="s">
        <v>1273</v>
      </c>
      <c r="C82" s="268">
        <v>21</v>
      </c>
      <c r="D82" s="268" t="s">
        <v>1260</v>
      </c>
      <c r="E82" s="12" t="s">
        <v>1261</v>
      </c>
      <c r="F82" s="133">
        <v>645064.36</v>
      </c>
    </row>
    <row r="83" spans="2:6" x14ac:dyDescent="0.25">
      <c r="B83" s="268" t="s">
        <v>1273</v>
      </c>
      <c r="C83" s="268">
        <v>21</v>
      </c>
      <c r="D83" s="268" t="s">
        <v>1262</v>
      </c>
      <c r="E83" s="12" t="s">
        <v>1263</v>
      </c>
      <c r="F83" s="133">
        <v>77301.48</v>
      </c>
    </row>
    <row r="84" spans="2:6" x14ac:dyDescent="0.25">
      <c r="B84" s="268" t="s">
        <v>1273</v>
      </c>
      <c r="C84" s="268">
        <v>21</v>
      </c>
      <c r="D84" s="268" t="s">
        <v>1264</v>
      </c>
      <c r="E84" s="12" t="s">
        <v>1265</v>
      </c>
      <c r="F84" s="133">
        <v>219941.58999999997</v>
      </c>
    </row>
    <row r="85" spans="2:6" x14ac:dyDescent="0.25">
      <c r="B85" s="268" t="s">
        <v>1273</v>
      </c>
      <c r="C85" s="268">
        <v>21</v>
      </c>
      <c r="D85" s="268" t="s">
        <v>1252</v>
      </c>
      <c r="E85" s="12" t="s">
        <v>1253</v>
      </c>
      <c r="F85" s="133">
        <v>20928.93</v>
      </c>
    </row>
    <row r="86" spans="2:6" x14ac:dyDescent="0.25">
      <c r="B86" s="268" t="s">
        <v>1273</v>
      </c>
      <c r="C86" s="268">
        <v>21</v>
      </c>
      <c r="D86" s="268" t="s">
        <v>1254</v>
      </c>
      <c r="E86" s="12" t="s">
        <v>1255</v>
      </c>
      <c r="F86" s="133">
        <v>222341.40000000002</v>
      </c>
    </row>
    <row r="87" spans="2:6" x14ac:dyDescent="0.25">
      <c r="B87" s="268" t="s">
        <v>1273</v>
      </c>
      <c r="C87" s="268">
        <v>21</v>
      </c>
      <c r="D87" s="268" t="s">
        <v>1256</v>
      </c>
      <c r="E87" s="12" t="s">
        <v>1257</v>
      </c>
      <c r="F87" s="133">
        <v>55556.71</v>
      </c>
    </row>
    <row r="88" spans="2:6" x14ac:dyDescent="0.25">
      <c r="B88" s="268" t="s">
        <v>1273</v>
      </c>
      <c r="C88" s="268">
        <v>27</v>
      </c>
      <c r="D88" s="268" t="s">
        <v>1260</v>
      </c>
      <c r="E88" s="12" t="s">
        <v>1261</v>
      </c>
      <c r="F88" s="133">
        <v>20918.009999999998</v>
      </c>
    </row>
    <row r="89" spans="2:6" x14ac:dyDescent="0.25">
      <c r="B89" s="268" t="s">
        <v>1273</v>
      </c>
      <c r="C89" s="268">
        <v>27</v>
      </c>
      <c r="D89" s="268" t="s">
        <v>1262</v>
      </c>
      <c r="E89" s="12" t="s">
        <v>1263</v>
      </c>
      <c r="F89" s="133">
        <v>12931.06</v>
      </c>
    </row>
    <row r="90" spans="2:6" x14ac:dyDescent="0.25">
      <c r="B90" s="268" t="s">
        <v>1273</v>
      </c>
      <c r="C90" s="268">
        <v>27</v>
      </c>
      <c r="D90" s="268" t="s">
        <v>1264</v>
      </c>
      <c r="E90" s="12" t="s">
        <v>1265</v>
      </c>
      <c r="F90" s="133">
        <v>10234.109999999999</v>
      </c>
    </row>
    <row r="91" spans="2:6" x14ac:dyDescent="0.25">
      <c r="B91" s="268" t="s">
        <v>1273</v>
      </c>
      <c r="C91" s="268">
        <v>27</v>
      </c>
      <c r="D91" s="268" t="s">
        <v>1254</v>
      </c>
      <c r="E91" s="12" t="s">
        <v>1255</v>
      </c>
      <c r="F91" s="133">
        <v>68428.460000000006</v>
      </c>
    </row>
    <row r="92" spans="2:6" x14ac:dyDescent="0.25">
      <c r="B92" s="268" t="s">
        <v>1273</v>
      </c>
      <c r="C92" s="268">
        <v>27</v>
      </c>
      <c r="D92" s="268" t="s">
        <v>1256</v>
      </c>
      <c r="E92" s="12" t="s">
        <v>1257</v>
      </c>
      <c r="F92" s="133">
        <v>150</v>
      </c>
    </row>
    <row r="93" spans="2:6" x14ac:dyDescent="0.25">
      <c r="B93" s="268" t="s">
        <v>1274</v>
      </c>
      <c r="C93" s="268">
        <v>98</v>
      </c>
      <c r="D93" s="268" t="s">
        <v>1258</v>
      </c>
      <c r="E93" s="12" t="s">
        <v>1259</v>
      </c>
      <c r="F93" s="133">
        <v>321</v>
      </c>
    </row>
    <row r="94" spans="2:6" x14ac:dyDescent="0.25">
      <c r="B94" s="268" t="s">
        <v>1274</v>
      </c>
      <c r="C94" s="268">
        <v>98</v>
      </c>
      <c r="D94" s="268" t="s">
        <v>1262</v>
      </c>
      <c r="E94" s="12" t="s">
        <v>1263</v>
      </c>
      <c r="F94" s="133">
        <v>14124.45</v>
      </c>
    </row>
    <row r="95" spans="2:6" x14ac:dyDescent="0.25">
      <c r="B95" s="268" t="s">
        <v>1274</v>
      </c>
      <c r="C95" s="268">
        <v>98</v>
      </c>
      <c r="D95" s="268" t="s">
        <v>1264</v>
      </c>
      <c r="E95" s="12" t="s">
        <v>1265</v>
      </c>
      <c r="F95" s="133">
        <v>3365.25</v>
      </c>
    </row>
    <row r="96" spans="2:6" x14ac:dyDescent="0.25">
      <c r="B96" s="268" t="s">
        <v>1274</v>
      </c>
      <c r="C96" s="268">
        <v>98</v>
      </c>
      <c r="D96" s="268" t="s">
        <v>1252</v>
      </c>
      <c r="E96" s="12" t="s">
        <v>1253</v>
      </c>
      <c r="F96" s="133">
        <v>1285.79</v>
      </c>
    </row>
    <row r="97" spans="2:6" x14ac:dyDescent="0.25">
      <c r="B97" s="268" t="s">
        <v>1274</v>
      </c>
      <c r="C97" s="268">
        <v>98</v>
      </c>
      <c r="D97" s="268" t="s">
        <v>1254</v>
      </c>
      <c r="E97" s="12" t="s">
        <v>1255</v>
      </c>
      <c r="F97" s="133">
        <v>4279.45</v>
      </c>
    </row>
    <row r="98" spans="2:6" x14ac:dyDescent="0.25">
      <c r="B98" s="268" t="s">
        <v>1274</v>
      </c>
      <c r="C98" s="268">
        <v>98</v>
      </c>
      <c r="D98" s="268" t="s">
        <v>1256</v>
      </c>
      <c r="E98" s="12" t="s">
        <v>1257</v>
      </c>
      <c r="F98" s="133">
        <v>8346.15</v>
      </c>
    </row>
    <row r="99" spans="2:6" x14ac:dyDescent="0.25">
      <c r="B99" s="268" t="s">
        <v>1275</v>
      </c>
      <c r="C99" s="268">
        <v>98</v>
      </c>
      <c r="D99" s="268" t="s">
        <v>1258</v>
      </c>
      <c r="E99" s="12" t="s">
        <v>1259</v>
      </c>
      <c r="F99" s="133">
        <v>87757.94</v>
      </c>
    </row>
    <row r="100" spans="2:6" x14ac:dyDescent="0.25">
      <c r="B100" s="268" t="s">
        <v>1275</v>
      </c>
      <c r="C100" s="268">
        <v>98</v>
      </c>
      <c r="D100" s="268" t="s">
        <v>1262</v>
      </c>
      <c r="E100" s="12" t="s">
        <v>1263</v>
      </c>
      <c r="F100" s="133">
        <v>1200790.54</v>
      </c>
    </row>
    <row r="101" spans="2:6" x14ac:dyDescent="0.25">
      <c r="B101" s="268" t="s">
        <v>1275</v>
      </c>
      <c r="C101" s="268">
        <v>98</v>
      </c>
      <c r="D101" s="268" t="s">
        <v>1264</v>
      </c>
      <c r="E101" s="12" t="s">
        <v>1265</v>
      </c>
      <c r="F101" s="133">
        <v>479689.73</v>
      </c>
    </row>
    <row r="102" spans="2:6" x14ac:dyDescent="0.25">
      <c r="B102" s="268" t="s">
        <v>1275</v>
      </c>
      <c r="C102" s="268">
        <v>98</v>
      </c>
      <c r="D102" s="268" t="s">
        <v>1252</v>
      </c>
      <c r="E102" s="12" t="s">
        <v>1253</v>
      </c>
      <c r="F102" s="133">
        <v>431750.74</v>
      </c>
    </row>
    <row r="103" spans="2:6" x14ac:dyDescent="0.25">
      <c r="B103" s="268" t="s">
        <v>1275</v>
      </c>
      <c r="C103" s="268">
        <v>98</v>
      </c>
      <c r="D103" s="268" t="s">
        <v>1254</v>
      </c>
      <c r="E103" s="12" t="s">
        <v>1255</v>
      </c>
      <c r="F103" s="133">
        <v>138128.84999999998</v>
      </c>
    </row>
    <row r="104" spans="2:6" x14ac:dyDescent="0.25">
      <c r="B104" s="268" t="s">
        <v>1275</v>
      </c>
      <c r="C104" s="268">
        <v>98</v>
      </c>
      <c r="D104" s="268" t="s">
        <v>1256</v>
      </c>
      <c r="E104" s="12" t="s">
        <v>1257</v>
      </c>
      <c r="F104" s="133">
        <v>67897.08</v>
      </c>
    </row>
    <row r="105" spans="2:6" x14ac:dyDescent="0.25">
      <c r="B105" s="268" t="s">
        <v>1276</v>
      </c>
      <c r="C105" s="268">
        <v>21</v>
      </c>
      <c r="D105" s="268" t="s">
        <v>1258</v>
      </c>
      <c r="E105" s="12" t="s">
        <v>1259</v>
      </c>
      <c r="F105" s="133">
        <v>23943.739999999998</v>
      </c>
    </row>
    <row r="106" spans="2:6" x14ac:dyDescent="0.25">
      <c r="B106" s="268" t="s">
        <v>1276</v>
      </c>
      <c r="C106" s="268">
        <v>21</v>
      </c>
      <c r="D106" s="268" t="s">
        <v>1262</v>
      </c>
      <c r="E106" s="12" t="s">
        <v>1263</v>
      </c>
      <c r="F106" s="133">
        <v>461469.28</v>
      </c>
    </row>
    <row r="107" spans="2:6" x14ac:dyDescent="0.25">
      <c r="B107" s="268" t="s">
        <v>1276</v>
      </c>
      <c r="C107" s="268">
        <v>21</v>
      </c>
      <c r="D107" s="268" t="s">
        <v>1264</v>
      </c>
      <c r="E107" s="12" t="s">
        <v>1265</v>
      </c>
      <c r="F107" s="133">
        <v>183134.43</v>
      </c>
    </row>
    <row r="108" spans="2:6" x14ac:dyDescent="0.25">
      <c r="B108" s="268" t="s">
        <v>1276</v>
      </c>
      <c r="C108" s="268">
        <v>21</v>
      </c>
      <c r="D108" s="268" t="s">
        <v>1252</v>
      </c>
      <c r="E108" s="12" t="s">
        <v>1253</v>
      </c>
      <c r="F108" s="133">
        <v>5794.1200000000008</v>
      </c>
    </row>
    <row r="109" spans="2:6" x14ac:dyDescent="0.25">
      <c r="B109" s="268" t="s">
        <v>1276</v>
      </c>
      <c r="C109" s="268">
        <v>21</v>
      </c>
      <c r="D109" s="268" t="s">
        <v>1254</v>
      </c>
      <c r="E109" s="12" t="s">
        <v>1255</v>
      </c>
      <c r="F109" s="133">
        <v>58493.990000000005</v>
      </c>
    </row>
    <row r="110" spans="2:6" x14ac:dyDescent="0.25">
      <c r="B110" s="268" t="s">
        <v>1276</v>
      </c>
      <c r="C110" s="268">
        <v>21</v>
      </c>
      <c r="D110" s="268" t="s">
        <v>1256</v>
      </c>
      <c r="E110" s="12" t="s">
        <v>1257</v>
      </c>
      <c r="F110" s="133">
        <v>7870.12</v>
      </c>
    </row>
    <row r="111" spans="2:6" x14ac:dyDescent="0.25">
      <c r="B111" s="268" t="s">
        <v>1276</v>
      </c>
      <c r="C111" s="268">
        <v>98</v>
      </c>
      <c r="D111" s="268" t="s">
        <v>1262</v>
      </c>
      <c r="E111" s="12" t="s">
        <v>1263</v>
      </c>
      <c r="F111" s="133">
        <v>172520.58000000002</v>
      </c>
    </row>
    <row r="112" spans="2:6" x14ac:dyDescent="0.25">
      <c r="B112" s="268" t="s">
        <v>1276</v>
      </c>
      <c r="C112" s="268">
        <v>98</v>
      </c>
      <c r="D112" s="268" t="s">
        <v>1264</v>
      </c>
      <c r="E112" s="12" t="s">
        <v>1265</v>
      </c>
      <c r="F112" s="133">
        <v>77420.08</v>
      </c>
    </row>
    <row r="113" spans="2:6" x14ac:dyDescent="0.25">
      <c r="B113" s="268" t="s">
        <v>1276</v>
      </c>
      <c r="C113" s="268">
        <v>98</v>
      </c>
      <c r="D113" s="268" t="s">
        <v>1252</v>
      </c>
      <c r="E113" s="12" t="s">
        <v>1253</v>
      </c>
      <c r="F113" s="133">
        <v>4663.05</v>
      </c>
    </row>
    <row r="114" spans="2:6" x14ac:dyDescent="0.25">
      <c r="B114" s="268" t="s">
        <v>1276</v>
      </c>
      <c r="C114" s="268">
        <v>98</v>
      </c>
      <c r="D114" s="268" t="s">
        <v>1254</v>
      </c>
      <c r="E114" s="12" t="s">
        <v>1255</v>
      </c>
      <c r="F114" s="133">
        <v>2941.41</v>
      </c>
    </row>
    <row r="115" spans="2:6" x14ac:dyDescent="0.25">
      <c r="B115" s="268" t="s">
        <v>1276</v>
      </c>
      <c r="C115" s="268">
        <v>98</v>
      </c>
      <c r="D115" s="268" t="s">
        <v>1256</v>
      </c>
      <c r="E115" s="12" t="s">
        <v>1257</v>
      </c>
      <c r="F115" s="133">
        <v>2309.0299999999997</v>
      </c>
    </row>
    <row r="116" spans="2:6" x14ac:dyDescent="0.25">
      <c r="B116" s="268" t="s">
        <v>1277</v>
      </c>
      <c r="C116" s="268">
        <v>21</v>
      </c>
      <c r="D116" s="268" t="s">
        <v>1252</v>
      </c>
      <c r="E116" s="12" t="s">
        <v>1253</v>
      </c>
      <c r="F116" s="133">
        <v>418533.11</v>
      </c>
    </row>
    <row r="117" spans="2:6" x14ac:dyDescent="0.25">
      <c r="B117" s="268" t="s">
        <v>1277</v>
      </c>
      <c r="C117" s="268">
        <v>21</v>
      </c>
      <c r="D117" s="268" t="s">
        <v>1254</v>
      </c>
      <c r="E117" s="12" t="s">
        <v>1255</v>
      </c>
      <c r="F117" s="133">
        <v>2610.37</v>
      </c>
    </row>
    <row r="118" spans="2:6" x14ac:dyDescent="0.25">
      <c r="B118" s="268" t="s">
        <v>1277</v>
      </c>
      <c r="C118" s="268">
        <v>21</v>
      </c>
      <c r="D118" s="268" t="s">
        <v>1256</v>
      </c>
      <c r="E118" s="12" t="s">
        <v>1257</v>
      </c>
      <c r="F118" s="133">
        <v>2033.43</v>
      </c>
    </row>
    <row r="119" spans="2:6" x14ac:dyDescent="0.25">
      <c r="B119" s="268" t="s">
        <v>1277</v>
      </c>
      <c r="C119" s="268">
        <v>98</v>
      </c>
      <c r="D119" s="268" t="s">
        <v>1258</v>
      </c>
      <c r="E119" s="12" t="s">
        <v>1259</v>
      </c>
      <c r="F119" s="133">
        <v>19203.189999999999</v>
      </c>
    </row>
    <row r="120" spans="2:6" x14ac:dyDescent="0.25">
      <c r="B120" s="268" t="s">
        <v>1277</v>
      </c>
      <c r="C120" s="268">
        <v>98</v>
      </c>
      <c r="D120" s="268" t="s">
        <v>1262</v>
      </c>
      <c r="E120" s="12" t="s">
        <v>1263</v>
      </c>
      <c r="F120" s="133">
        <v>155664.34999999998</v>
      </c>
    </row>
    <row r="121" spans="2:6" x14ac:dyDescent="0.25">
      <c r="B121" s="268" t="s">
        <v>1277</v>
      </c>
      <c r="C121" s="268">
        <v>98</v>
      </c>
      <c r="D121" s="268" t="s">
        <v>1264</v>
      </c>
      <c r="E121" s="12" t="s">
        <v>1265</v>
      </c>
      <c r="F121" s="133">
        <v>54836.94</v>
      </c>
    </row>
    <row r="122" spans="2:6" x14ac:dyDescent="0.25">
      <c r="B122" s="268" t="s">
        <v>1277</v>
      </c>
      <c r="C122" s="268">
        <v>98</v>
      </c>
      <c r="D122" s="268" t="s">
        <v>1252</v>
      </c>
      <c r="E122" s="12" t="s">
        <v>1253</v>
      </c>
      <c r="F122" s="133">
        <v>3280.6</v>
      </c>
    </row>
    <row r="123" spans="2:6" x14ac:dyDescent="0.25">
      <c r="B123" s="268" t="s">
        <v>1277</v>
      </c>
      <c r="C123" s="268">
        <v>98</v>
      </c>
      <c r="D123" s="268" t="s">
        <v>1254</v>
      </c>
      <c r="E123" s="12" t="s">
        <v>1255</v>
      </c>
      <c r="F123" s="133">
        <v>8523.69</v>
      </c>
    </row>
    <row r="124" spans="2:6" x14ac:dyDescent="0.25">
      <c r="B124" s="268" t="s">
        <v>1277</v>
      </c>
      <c r="C124" s="268">
        <v>98</v>
      </c>
      <c r="D124" s="268" t="s">
        <v>1256</v>
      </c>
      <c r="E124" s="12" t="s">
        <v>1257</v>
      </c>
      <c r="F124" s="133">
        <v>11045.94</v>
      </c>
    </row>
    <row r="125" spans="2:6" x14ac:dyDescent="0.25">
      <c r="B125" s="268" t="s">
        <v>1278</v>
      </c>
      <c r="C125" s="268">
        <v>21</v>
      </c>
      <c r="D125" s="268" t="s">
        <v>1258</v>
      </c>
      <c r="E125" s="12" t="s">
        <v>1259</v>
      </c>
      <c r="F125" s="133">
        <v>17823.39</v>
      </c>
    </row>
    <row r="126" spans="2:6" x14ac:dyDescent="0.25">
      <c r="B126" s="268" t="s">
        <v>1278</v>
      </c>
      <c r="C126" s="268">
        <v>21</v>
      </c>
      <c r="D126" s="268" t="s">
        <v>1260</v>
      </c>
      <c r="E126" s="12" t="s">
        <v>1261</v>
      </c>
      <c r="F126" s="133">
        <v>246467.8</v>
      </c>
    </row>
    <row r="127" spans="2:6" x14ac:dyDescent="0.25">
      <c r="B127" s="268" t="s">
        <v>1278</v>
      </c>
      <c r="C127" s="268">
        <v>21</v>
      </c>
      <c r="D127" s="268" t="s">
        <v>1264</v>
      </c>
      <c r="E127" s="12" t="s">
        <v>1265</v>
      </c>
      <c r="F127" s="133">
        <v>74256.990000000005</v>
      </c>
    </row>
    <row r="128" spans="2:6" x14ac:dyDescent="0.25">
      <c r="B128" s="268" t="s">
        <v>1278</v>
      </c>
      <c r="C128" s="268">
        <v>21</v>
      </c>
      <c r="D128" s="268" t="s">
        <v>1252</v>
      </c>
      <c r="E128" s="12" t="s">
        <v>1253</v>
      </c>
      <c r="F128" s="133">
        <v>3.5</v>
      </c>
    </row>
    <row r="129" spans="2:6" x14ac:dyDescent="0.25">
      <c r="B129" s="268" t="s">
        <v>1278</v>
      </c>
      <c r="C129" s="268">
        <v>21</v>
      </c>
      <c r="D129" s="268" t="s">
        <v>1254</v>
      </c>
      <c r="E129" s="12" t="s">
        <v>1255</v>
      </c>
      <c r="F129" s="133">
        <v>164.59</v>
      </c>
    </row>
    <row r="130" spans="2:6" x14ac:dyDescent="0.25">
      <c r="B130" s="268" t="s">
        <v>1279</v>
      </c>
      <c r="C130" s="268">
        <v>21</v>
      </c>
      <c r="D130" s="268" t="s">
        <v>1258</v>
      </c>
      <c r="E130" s="12" t="s">
        <v>1259</v>
      </c>
      <c r="F130" s="133">
        <v>130261.23000000001</v>
      </c>
    </row>
    <row r="131" spans="2:6" x14ac:dyDescent="0.25">
      <c r="B131" s="268" t="s">
        <v>1279</v>
      </c>
      <c r="C131" s="268">
        <v>21</v>
      </c>
      <c r="D131" s="268" t="s">
        <v>1260</v>
      </c>
      <c r="E131" s="12" t="s">
        <v>1261</v>
      </c>
      <c r="F131" s="133">
        <v>464255.41000000003</v>
      </c>
    </row>
    <row r="132" spans="2:6" x14ac:dyDescent="0.25">
      <c r="B132" s="268" t="s">
        <v>1279</v>
      </c>
      <c r="C132" s="268">
        <v>21</v>
      </c>
      <c r="D132" s="268" t="s">
        <v>1262</v>
      </c>
      <c r="E132" s="12" t="s">
        <v>1263</v>
      </c>
      <c r="F132" s="133">
        <v>302747.86</v>
      </c>
    </row>
    <row r="133" spans="2:6" x14ac:dyDescent="0.25">
      <c r="B133" s="268" t="s">
        <v>1279</v>
      </c>
      <c r="C133" s="268">
        <v>21</v>
      </c>
      <c r="D133" s="268" t="s">
        <v>1264</v>
      </c>
      <c r="E133" s="12" t="s">
        <v>1265</v>
      </c>
      <c r="F133" s="133">
        <v>266135.92</v>
      </c>
    </row>
    <row r="134" spans="2:6" x14ac:dyDescent="0.25">
      <c r="B134" s="268" t="s">
        <v>1279</v>
      </c>
      <c r="C134" s="268">
        <v>21</v>
      </c>
      <c r="D134" s="268" t="s">
        <v>1252</v>
      </c>
      <c r="E134" s="12" t="s">
        <v>1253</v>
      </c>
      <c r="F134" s="133">
        <v>72548.08</v>
      </c>
    </row>
    <row r="135" spans="2:6" x14ac:dyDescent="0.25">
      <c r="B135" s="268" t="s">
        <v>1279</v>
      </c>
      <c r="C135" s="268">
        <v>21</v>
      </c>
      <c r="D135" s="268" t="s">
        <v>1254</v>
      </c>
      <c r="E135" s="12" t="s">
        <v>1255</v>
      </c>
      <c r="F135" s="133">
        <v>211473.77999999997</v>
      </c>
    </row>
    <row r="136" spans="2:6" x14ac:dyDescent="0.25">
      <c r="B136" s="268" t="s">
        <v>1279</v>
      </c>
      <c r="C136" s="268">
        <v>21</v>
      </c>
      <c r="D136" s="268" t="s">
        <v>1256</v>
      </c>
      <c r="E136" s="12" t="s">
        <v>1257</v>
      </c>
      <c r="F136" s="133">
        <v>55086.11</v>
      </c>
    </row>
    <row r="137" spans="2:6" x14ac:dyDescent="0.25">
      <c r="B137" s="268" t="s">
        <v>1279</v>
      </c>
      <c r="C137" s="268">
        <v>98</v>
      </c>
      <c r="D137" s="268" t="s">
        <v>1258</v>
      </c>
      <c r="E137" s="12" t="s">
        <v>1259</v>
      </c>
      <c r="F137" s="133">
        <v>17095.38</v>
      </c>
    </row>
    <row r="138" spans="2:6" x14ac:dyDescent="0.25">
      <c r="B138" s="268" t="s">
        <v>1279</v>
      </c>
      <c r="C138" s="268">
        <v>98</v>
      </c>
      <c r="D138" s="268" t="s">
        <v>1262</v>
      </c>
      <c r="E138" s="12" t="s">
        <v>1263</v>
      </c>
      <c r="F138" s="133">
        <v>37971.629999999997</v>
      </c>
    </row>
    <row r="139" spans="2:6" x14ac:dyDescent="0.25">
      <c r="B139" s="268" t="s">
        <v>1279</v>
      </c>
      <c r="C139" s="268">
        <v>98</v>
      </c>
      <c r="D139" s="268" t="s">
        <v>1264</v>
      </c>
      <c r="E139" s="12" t="s">
        <v>1265</v>
      </c>
      <c r="F139" s="133">
        <v>5700.2000000000007</v>
      </c>
    </row>
    <row r="140" spans="2:6" x14ac:dyDescent="0.25">
      <c r="B140" s="268" t="s">
        <v>1279</v>
      </c>
      <c r="C140" s="268">
        <v>98</v>
      </c>
      <c r="D140" s="268" t="s">
        <v>1252</v>
      </c>
      <c r="E140" s="12" t="s">
        <v>1253</v>
      </c>
      <c r="F140" s="133">
        <v>-604.23</v>
      </c>
    </row>
    <row r="141" spans="2:6" x14ac:dyDescent="0.25">
      <c r="B141" s="268" t="s">
        <v>1279</v>
      </c>
      <c r="C141" s="268">
        <v>98</v>
      </c>
      <c r="D141" s="268" t="s">
        <v>1254</v>
      </c>
      <c r="E141" s="12" t="s">
        <v>1255</v>
      </c>
      <c r="F141" s="133">
        <v>95</v>
      </c>
    </row>
    <row r="142" spans="2:6" x14ac:dyDescent="0.25">
      <c r="B142" s="268" t="s">
        <v>1279</v>
      </c>
      <c r="C142" s="268">
        <v>98</v>
      </c>
      <c r="D142" s="268" t="s">
        <v>1256</v>
      </c>
      <c r="E142" s="12" t="s">
        <v>1257</v>
      </c>
      <c r="F142" s="133">
        <v>358</v>
      </c>
    </row>
    <row r="143" spans="2:6" x14ac:dyDescent="0.25">
      <c r="B143" s="268" t="s">
        <v>1280</v>
      </c>
      <c r="C143" s="268">
        <v>21</v>
      </c>
      <c r="D143" s="268" t="s">
        <v>1258</v>
      </c>
      <c r="E143" s="12" t="s">
        <v>1259</v>
      </c>
      <c r="F143" s="133">
        <v>275</v>
      </c>
    </row>
    <row r="144" spans="2:6" x14ac:dyDescent="0.25">
      <c r="B144" s="268" t="s">
        <v>1280</v>
      </c>
      <c r="C144" s="268">
        <v>21</v>
      </c>
      <c r="D144" s="268" t="s">
        <v>1260</v>
      </c>
      <c r="E144" s="12" t="s">
        <v>1261</v>
      </c>
      <c r="F144" s="133">
        <v>125725.72</v>
      </c>
    </row>
    <row r="145" spans="2:6" x14ac:dyDescent="0.25">
      <c r="B145" s="268" t="s">
        <v>1280</v>
      </c>
      <c r="C145" s="268">
        <v>21</v>
      </c>
      <c r="D145" s="268" t="s">
        <v>1264</v>
      </c>
      <c r="E145" s="12" t="s">
        <v>1265</v>
      </c>
      <c r="F145" s="133">
        <v>39235.03</v>
      </c>
    </row>
    <row r="146" spans="2:6" x14ac:dyDescent="0.25">
      <c r="B146" s="268" t="s">
        <v>1280</v>
      </c>
      <c r="C146" s="268">
        <v>21</v>
      </c>
      <c r="D146" s="268" t="s">
        <v>1252</v>
      </c>
      <c r="E146" s="12" t="s">
        <v>1253</v>
      </c>
      <c r="F146" s="133">
        <v>156.6</v>
      </c>
    </row>
    <row r="147" spans="2:6" x14ac:dyDescent="0.25">
      <c r="B147" s="268" t="s">
        <v>1280</v>
      </c>
      <c r="C147" s="268">
        <v>21</v>
      </c>
      <c r="D147" s="268" t="s">
        <v>1254</v>
      </c>
      <c r="E147" s="12" t="s">
        <v>1255</v>
      </c>
      <c r="F147" s="133">
        <v>88.17</v>
      </c>
    </row>
    <row r="148" spans="2:6" x14ac:dyDescent="0.25">
      <c r="B148" s="268" t="s">
        <v>1280</v>
      </c>
      <c r="C148" s="268">
        <v>27</v>
      </c>
      <c r="D148" s="268" t="s">
        <v>1252</v>
      </c>
      <c r="E148" s="12" t="s">
        <v>1253</v>
      </c>
      <c r="F148" s="133">
        <v>16684.740000000002</v>
      </c>
    </row>
    <row r="149" spans="2:6" x14ac:dyDescent="0.25">
      <c r="B149" s="268" t="s">
        <v>1280</v>
      </c>
      <c r="C149" s="268">
        <v>27</v>
      </c>
      <c r="D149" s="268" t="s">
        <v>1256</v>
      </c>
      <c r="E149" s="12" t="s">
        <v>1257</v>
      </c>
      <c r="F149" s="133">
        <v>9328.6299999999992</v>
      </c>
    </row>
    <row r="150" spans="2:6" x14ac:dyDescent="0.25">
      <c r="B150" s="268" t="s">
        <v>1280</v>
      </c>
      <c r="C150" s="268">
        <v>98</v>
      </c>
      <c r="D150" s="268" t="s">
        <v>1258</v>
      </c>
      <c r="E150" s="12" t="s">
        <v>1259</v>
      </c>
      <c r="F150" s="133">
        <v>13612.67</v>
      </c>
    </row>
    <row r="151" spans="2:6" x14ac:dyDescent="0.25">
      <c r="B151" s="268" t="s">
        <v>1280</v>
      </c>
      <c r="C151" s="268">
        <v>98</v>
      </c>
      <c r="D151" s="268" t="s">
        <v>1262</v>
      </c>
      <c r="E151" s="12" t="s">
        <v>1263</v>
      </c>
      <c r="F151" s="133">
        <v>235696.90000000002</v>
      </c>
    </row>
    <row r="152" spans="2:6" x14ac:dyDescent="0.25">
      <c r="B152" s="268" t="s">
        <v>1280</v>
      </c>
      <c r="C152" s="268">
        <v>98</v>
      </c>
      <c r="D152" s="268" t="s">
        <v>1264</v>
      </c>
      <c r="E152" s="12" t="s">
        <v>1265</v>
      </c>
      <c r="F152" s="133">
        <v>91473.81</v>
      </c>
    </row>
    <row r="153" spans="2:6" x14ac:dyDescent="0.25">
      <c r="B153" s="268" t="s">
        <v>1280</v>
      </c>
      <c r="C153" s="268">
        <v>98</v>
      </c>
      <c r="D153" s="268" t="s">
        <v>1252</v>
      </c>
      <c r="E153" s="12" t="s">
        <v>1253</v>
      </c>
      <c r="F153" s="133">
        <v>3062.6099999999997</v>
      </c>
    </row>
    <row r="154" spans="2:6" x14ac:dyDescent="0.25">
      <c r="B154" s="268" t="s">
        <v>1280</v>
      </c>
      <c r="C154" s="268">
        <v>98</v>
      </c>
      <c r="D154" s="268" t="s">
        <v>1254</v>
      </c>
      <c r="E154" s="12" t="s">
        <v>1255</v>
      </c>
      <c r="F154" s="133">
        <v>74456.88</v>
      </c>
    </row>
    <row r="155" spans="2:6" x14ac:dyDescent="0.25">
      <c r="B155" s="268" t="s">
        <v>1280</v>
      </c>
      <c r="C155" s="268">
        <v>98</v>
      </c>
      <c r="D155" s="268" t="s">
        <v>1256</v>
      </c>
      <c r="E155" s="12" t="s">
        <v>1257</v>
      </c>
      <c r="F155" s="133">
        <v>20332.57</v>
      </c>
    </row>
    <row r="156" spans="2:6" x14ac:dyDescent="0.25">
      <c r="B156" s="268" t="s">
        <v>1281</v>
      </c>
      <c r="C156" s="268">
        <v>21</v>
      </c>
      <c r="D156" s="268" t="s">
        <v>1258</v>
      </c>
      <c r="E156" s="12" t="s">
        <v>1259</v>
      </c>
      <c r="F156" s="133">
        <v>1315.98</v>
      </c>
    </row>
    <row r="157" spans="2:6" x14ac:dyDescent="0.25">
      <c r="B157" s="268" t="s">
        <v>1281</v>
      </c>
      <c r="C157" s="268">
        <v>21</v>
      </c>
      <c r="D157" s="268" t="s">
        <v>1260</v>
      </c>
      <c r="E157" s="12" t="s">
        <v>1261</v>
      </c>
      <c r="F157" s="133">
        <v>23769.13</v>
      </c>
    </row>
    <row r="158" spans="2:6" x14ac:dyDescent="0.25">
      <c r="B158" s="268" t="s">
        <v>1281</v>
      </c>
      <c r="C158" s="268">
        <v>21</v>
      </c>
      <c r="D158" s="268" t="s">
        <v>1264</v>
      </c>
      <c r="E158" s="12" t="s">
        <v>1265</v>
      </c>
      <c r="F158" s="133">
        <v>6710.34</v>
      </c>
    </row>
    <row r="159" spans="2:6" x14ac:dyDescent="0.25">
      <c r="B159" s="268" t="s">
        <v>1281</v>
      </c>
      <c r="C159" s="268">
        <v>21</v>
      </c>
      <c r="D159" s="268" t="s">
        <v>1252</v>
      </c>
      <c r="E159" s="12" t="s">
        <v>1253</v>
      </c>
      <c r="F159" s="133">
        <v>115.53</v>
      </c>
    </row>
    <row r="160" spans="2:6" x14ac:dyDescent="0.25">
      <c r="B160" s="268" t="s">
        <v>1281</v>
      </c>
      <c r="C160" s="268">
        <v>21</v>
      </c>
      <c r="D160" s="268" t="s">
        <v>1254</v>
      </c>
      <c r="E160" s="12" t="s">
        <v>1255</v>
      </c>
      <c r="F160" s="133">
        <v>25.72</v>
      </c>
    </row>
    <row r="161" spans="2:6" x14ac:dyDescent="0.25">
      <c r="B161" s="268" t="s">
        <v>1281</v>
      </c>
      <c r="C161" s="268">
        <v>21</v>
      </c>
      <c r="D161" s="268" t="s">
        <v>1256</v>
      </c>
      <c r="E161" s="12" t="s">
        <v>1257</v>
      </c>
      <c r="F161" s="133">
        <v>485.28</v>
      </c>
    </row>
    <row r="162" spans="2:6" x14ac:dyDescent="0.25">
      <c r="B162" s="268" t="s">
        <v>1281</v>
      </c>
      <c r="C162" s="268">
        <v>98</v>
      </c>
      <c r="D162" s="268" t="s">
        <v>1254</v>
      </c>
      <c r="E162" s="12" t="s">
        <v>1255</v>
      </c>
      <c r="F162" s="133">
        <v>18412.18</v>
      </c>
    </row>
    <row r="163" spans="2:6" x14ac:dyDescent="0.25">
      <c r="B163" s="268" t="s">
        <v>1282</v>
      </c>
      <c r="C163" s="268">
        <v>21</v>
      </c>
      <c r="D163" s="268" t="s">
        <v>1260</v>
      </c>
      <c r="E163" s="12" t="s">
        <v>1261</v>
      </c>
      <c r="F163" s="133">
        <v>66977.38</v>
      </c>
    </row>
    <row r="164" spans="2:6" x14ac:dyDescent="0.25">
      <c r="B164" s="268" t="s">
        <v>1282</v>
      </c>
      <c r="C164" s="268">
        <v>21</v>
      </c>
      <c r="D164" s="268" t="s">
        <v>1264</v>
      </c>
      <c r="E164" s="12" t="s">
        <v>1265</v>
      </c>
      <c r="F164" s="133">
        <v>21804.54</v>
      </c>
    </row>
    <row r="165" spans="2:6" x14ac:dyDescent="0.25">
      <c r="B165" s="268" t="s">
        <v>1282</v>
      </c>
      <c r="C165" s="268">
        <v>98</v>
      </c>
      <c r="D165" s="268" t="s">
        <v>1258</v>
      </c>
      <c r="E165" s="12" t="s">
        <v>1259</v>
      </c>
      <c r="F165" s="133">
        <v>80095.78</v>
      </c>
    </row>
    <row r="166" spans="2:6" x14ac:dyDescent="0.25">
      <c r="B166" s="268" t="s">
        <v>1282</v>
      </c>
      <c r="C166" s="268">
        <v>98</v>
      </c>
      <c r="D166" s="268" t="s">
        <v>1260</v>
      </c>
      <c r="E166" s="12" t="s">
        <v>1261</v>
      </c>
      <c r="F166" s="133">
        <v>252498.22</v>
      </c>
    </row>
    <row r="167" spans="2:6" x14ac:dyDescent="0.25">
      <c r="B167" s="268" t="s">
        <v>1282</v>
      </c>
      <c r="C167" s="268">
        <v>98</v>
      </c>
      <c r="D167" s="268" t="s">
        <v>1262</v>
      </c>
      <c r="E167" s="12" t="s">
        <v>1263</v>
      </c>
      <c r="F167" s="133">
        <v>204501.77000000002</v>
      </c>
    </row>
    <row r="168" spans="2:6" x14ac:dyDescent="0.25">
      <c r="B168" s="268" t="s">
        <v>1282</v>
      </c>
      <c r="C168" s="268">
        <v>98</v>
      </c>
      <c r="D168" s="268" t="s">
        <v>1264</v>
      </c>
      <c r="E168" s="12" t="s">
        <v>1265</v>
      </c>
      <c r="F168" s="133">
        <v>150653.49</v>
      </c>
    </row>
    <row r="169" spans="2:6" x14ac:dyDescent="0.25">
      <c r="B169" s="268" t="s">
        <v>1282</v>
      </c>
      <c r="C169" s="268">
        <v>98</v>
      </c>
      <c r="D169" s="268" t="s">
        <v>1252</v>
      </c>
      <c r="E169" s="12" t="s">
        <v>1253</v>
      </c>
      <c r="F169" s="133">
        <v>6840.8</v>
      </c>
    </row>
    <row r="170" spans="2:6" x14ac:dyDescent="0.25">
      <c r="B170" s="268" t="s">
        <v>1282</v>
      </c>
      <c r="C170" s="268">
        <v>98</v>
      </c>
      <c r="D170" s="268" t="s">
        <v>1254</v>
      </c>
      <c r="E170" s="12" t="s">
        <v>1255</v>
      </c>
      <c r="F170" s="133">
        <v>16965.66</v>
      </c>
    </row>
    <row r="171" spans="2:6" x14ac:dyDescent="0.25">
      <c r="B171" s="268" t="s">
        <v>1282</v>
      </c>
      <c r="C171" s="268">
        <v>98</v>
      </c>
      <c r="D171" s="268" t="s">
        <v>1256</v>
      </c>
      <c r="E171" s="12" t="s">
        <v>1257</v>
      </c>
      <c r="F171" s="133">
        <v>27616.7</v>
      </c>
    </row>
    <row r="172" spans="2:6" x14ac:dyDescent="0.25">
      <c r="B172" s="268" t="s">
        <v>1283</v>
      </c>
      <c r="C172" s="268">
        <v>21</v>
      </c>
      <c r="D172" s="268" t="s">
        <v>1254</v>
      </c>
      <c r="E172" s="12" t="s">
        <v>1255</v>
      </c>
      <c r="F172" s="133">
        <v>1743.3</v>
      </c>
    </row>
    <row r="173" spans="2:6" x14ac:dyDescent="0.25">
      <c r="B173" s="268" t="s">
        <v>1283</v>
      </c>
      <c r="C173" s="268">
        <v>27</v>
      </c>
      <c r="D173" s="268" t="s">
        <v>1260</v>
      </c>
      <c r="E173" s="12" t="s">
        <v>1261</v>
      </c>
      <c r="F173" s="133">
        <v>1392740.9</v>
      </c>
    </row>
    <row r="174" spans="2:6" x14ac:dyDescent="0.25">
      <c r="B174" s="268" t="s">
        <v>1283</v>
      </c>
      <c r="C174" s="268">
        <v>27</v>
      </c>
      <c r="D174" s="268" t="s">
        <v>1262</v>
      </c>
      <c r="E174" s="12" t="s">
        <v>1263</v>
      </c>
      <c r="F174" s="133">
        <v>173584.00999999998</v>
      </c>
    </row>
    <row r="175" spans="2:6" x14ac:dyDescent="0.25">
      <c r="B175" s="268" t="s">
        <v>1283</v>
      </c>
      <c r="C175" s="268">
        <v>27</v>
      </c>
      <c r="D175" s="268" t="s">
        <v>1264</v>
      </c>
      <c r="E175" s="12" t="s">
        <v>1265</v>
      </c>
      <c r="F175" s="133">
        <v>531296.94999999995</v>
      </c>
    </row>
    <row r="176" spans="2:6" x14ac:dyDescent="0.25">
      <c r="B176" s="268" t="s">
        <v>1283</v>
      </c>
      <c r="C176" s="268">
        <v>98</v>
      </c>
      <c r="D176" s="268" t="s">
        <v>1258</v>
      </c>
      <c r="E176" s="12" t="s">
        <v>1259</v>
      </c>
      <c r="F176" s="133">
        <v>188226.33000000002</v>
      </c>
    </row>
    <row r="177" spans="2:6" x14ac:dyDescent="0.25">
      <c r="B177" s="268" t="s">
        <v>1283</v>
      </c>
      <c r="C177" s="268">
        <v>98</v>
      </c>
      <c r="D177" s="268" t="s">
        <v>1260</v>
      </c>
      <c r="E177" s="12" t="s">
        <v>1261</v>
      </c>
      <c r="F177" s="133">
        <v>91632.2</v>
      </c>
    </row>
    <row r="178" spans="2:6" x14ac:dyDescent="0.25">
      <c r="B178" s="268" t="s">
        <v>1283</v>
      </c>
      <c r="C178" s="268">
        <v>98</v>
      </c>
      <c r="D178" s="268" t="s">
        <v>1262</v>
      </c>
      <c r="E178" s="12" t="s">
        <v>1263</v>
      </c>
      <c r="F178" s="133">
        <v>537794.43999999994</v>
      </c>
    </row>
    <row r="179" spans="2:6" x14ac:dyDescent="0.25">
      <c r="B179" s="268" t="s">
        <v>1283</v>
      </c>
      <c r="C179" s="268">
        <v>98</v>
      </c>
      <c r="D179" s="268" t="s">
        <v>1264</v>
      </c>
      <c r="E179" s="12" t="s">
        <v>1265</v>
      </c>
      <c r="F179" s="133">
        <v>279796.18</v>
      </c>
    </row>
    <row r="180" spans="2:6" x14ac:dyDescent="0.25">
      <c r="B180" s="268" t="s">
        <v>1283</v>
      </c>
      <c r="C180" s="268">
        <v>98</v>
      </c>
      <c r="D180" s="268" t="s">
        <v>1252</v>
      </c>
      <c r="E180" s="12" t="s">
        <v>1253</v>
      </c>
      <c r="F180" s="133">
        <v>29845.61</v>
      </c>
    </row>
    <row r="181" spans="2:6" x14ac:dyDescent="0.25">
      <c r="B181" s="268" t="s">
        <v>1283</v>
      </c>
      <c r="C181" s="268">
        <v>98</v>
      </c>
      <c r="D181" s="268" t="s">
        <v>1254</v>
      </c>
      <c r="E181" s="12" t="s">
        <v>1255</v>
      </c>
      <c r="F181" s="133">
        <v>170820.86</v>
      </c>
    </row>
    <row r="182" spans="2:6" x14ac:dyDescent="0.25">
      <c r="B182" s="268" t="s">
        <v>1283</v>
      </c>
      <c r="C182" s="268">
        <v>98</v>
      </c>
      <c r="D182" s="268" t="s">
        <v>1256</v>
      </c>
      <c r="E182" s="12" t="s">
        <v>1257</v>
      </c>
      <c r="F182" s="133">
        <v>124531.3</v>
      </c>
    </row>
    <row r="183" spans="2:6" x14ac:dyDescent="0.25">
      <c r="B183" s="268" t="s">
        <v>1284</v>
      </c>
      <c r="C183" s="268">
        <v>21</v>
      </c>
      <c r="D183" s="268" t="s">
        <v>1260</v>
      </c>
      <c r="E183" s="12" t="s">
        <v>1261</v>
      </c>
      <c r="F183" s="133">
        <v>265766.69</v>
      </c>
    </row>
    <row r="184" spans="2:6" x14ac:dyDescent="0.25">
      <c r="B184" s="268" t="s">
        <v>1284</v>
      </c>
      <c r="C184" s="268">
        <v>21</v>
      </c>
      <c r="D184" s="268" t="s">
        <v>1262</v>
      </c>
      <c r="E184" s="12" t="s">
        <v>1263</v>
      </c>
      <c r="F184" s="133">
        <v>124603.78</v>
      </c>
    </row>
    <row r="185" spans="2:6" x14ac:dyDescent="0.25">
      <c r="B185" s="268" t="s">
        <v>1284</v>
      </c>
      <c r="C185" s="268">
        <v>21</v>
      </c>
      <c r="D185" s="268" t="s">
        <v>1264</v>
      </c>
      <c r="E185" s="12" t="s">
        <v>1265</v>
      </c>
      <c r="F185" s="133">
        <v>118036.74</v>
      </c>
    </row>
    <row r="186" spans="2:6" x14ac:dyDescent="0.25">
      <c r="B186" s="268" t="s">
        <v>1284</v>
      </c>
      <c r="C186" s="268">
        <v>21</v>
      </c>
      <c r="D186" s="268" t="s">
        <v>1252</v>
      </c>
      <c r="E186" s="12" t="s">
        <v>1253</v>
      </c>
      <c r="F186" s="133">
        <v>65.77</v>
      </c>
    </row>
    <row r="187" spans="2:6" x14ac:dyDescent="0.25">
      <c r="B187" s="268" t="s">
        <v>1284</v>
      </c>
      <c r="C187" s="268">
        <v>21</v>
      </c>
      <c r="D187" s="268" t="s">
        <v>1254</v>
      </c>
      <c r="E187" s="12" t="s">
        <v>1255</v>
      </c>
      <c r="F187" s="133">
        <v>849.92</v>
      </c>
    </row>
    <row r="188" spans="2:6" x14ac:dyDescent="0.25">
      <c r="B188" s="268" t="s">
        <v>1284</v>
      </c>
      <c r="C188" s="268">
        <v>21</v>
      </c>
      <c r="D188" s="268" t="s">
        <v>1256</v>
      </c>
      <c r="E188" s="12" t="s">
        <v>1257</v>
      </c>
      <c r="F188" s="133">
        <v>4235.87</v>
      </c>
    </row>
    <row r="189" spans="2:6" x14ac:dyDescent="0.25">
      <c r="B189" s="268" t="s">
        <v>1284</v>
      </c>
      <c r="C189" s="268">
        <v>27</v>
      </c>
      <c r="D189" s="268" t="s">
        <v>1260</v>
      </c>
      <c r="E189" s="12" t="s">
        <v>1261</v>
      </c>
      <c r="F189" s="133">
        <v>4000</v>
      </c>
    </row>
    <row r="190" spans="2:6" x14ac:dyDescent="0.25">
      <c r="B190" s="268" t="s">
        <v>1284</v>
      </c>
      <c r="C190" s="268">
        <v>27</v>
      </c>
      <c r="D190" s="268" t="s">
        <v>1262</v>
      </c>
      <c r="E190" s="12" t="s">
        <v>1263</v>
      </c>
      <c r="F190" s="133">
        <v>2150</v>
      </c>
    </row>
    <row r="191" spans="2:6" x14ac:dyDescent="0.25">
      <c r="B191" s="268" t="s">
        <v>1284</v>
      </c>
      <c r="C191" s="268">
        <v>27</v>
      </c>
      <c r="D191" s="268" t="s">
        <v>1264</v>
      </c>
      <c r="E191" s="12" t="s">
        <v>1265</v>
      </c>
      <c r="F191" s="133">
        <v>2257.66</v>
      </c>
    </row>
    <row r="192" spans="2:6" x14ac:dyDescent="0.25">
      <c r="B192" s="268" t="s">
        <v>1284</v>
      </c>
      <c r="C192" s="268">
        <v>27</v>
      </c>
      <c r="D192" s="268" t="s">
        <v>1252</v>
      </c>
      <c r="E192" s="12" t="s">
        <v>1253</v>
      </c>
      <c r="F192" s="133">
        <v>9520.61</v>
      </c>
    </row>
    <row r="193" spans="2:6" x14ac:dyDescent="0.25">
      <c r="B193" s="268" t="s">
        <v>1284</v>
      </c>
      <c r="C193" s="268">
        <v>98</v>
      </c>
      <c r="D193" s="268" t="s">
        <v>1258</v>
      </c>
      <c r="E193" s="12" t="s">
        <v>1259</v>
      </c>
      <c r="F193" s="133">
        <v>63951.770000000004</v>
      </c>
    </row>
    <row r="194" spans="2:6" x14ac:dyDescent="0.25">
      <c r="B194" s="268" t="s">
        <v>1284</v>
      </c>
      <c r="C194" s="268">
        <v>98</v>
      </c>
      <c r="D194" s="268" t="s">
        <v>1260</v>
      </c>
      <c r="E194" s="12" t="s">
        <v>1261</v>
      </c>
      <c r="F194" s="133">
        <v>92988.28</v>
      </c>
    </row>
    <row r="195" spans="2:6" x14ac:dyDescent="0.25">
      <c r="B195" s="268" t="s">
        <v>1284</v>
      </c>
      <c r="C195" s="268">
        <v>98</v>
      </c>
      <c r="D195" s="268" t="s">
        <v>1262</v>
      </c>
      <c r="E195" s="12" t="s">
        <v>1263</v>
      </c>
      <c r="F195" s="133">
        <v>302716.59999999998</v>
      </c>
    </row>
    <row r="196" spans="2:6" x14ac:dyDescent="0.25">
      <c r="B196" s="268" t="s">
        <v>1284</v>
      </c>
      <c r="C196" s="268">
        <v>98</v>
      </c>
      <c r="D196" s="268" t="s">
        <v>1264</v>
      </c>
      <c r="E196" s="12" t="s">
        <v>1265</v>
      </c>
      <c r="F196" s="133">
        <v>143435.18000000002</v>
      </c>
    </row>
    <row r="197" spans="2:6" x14ac:dyDescent="0.25">
      <c r="B197" s="268" t="s">
        <v>1284</v>
      </c>
      <c r="C197" s="268">
        <v>98</v>
      </c>
      <c r="D197" s="268" t="s">
        <v>1252</v>
      </c>
      <c r="E197" s="12" t="s">
        <v>1253</v>
      </c>
      <c r="F197" s="133">
        <v>3043.9900000000002</v>
      </c>
    </row>
    <row r="198" spans="2:6" x14ac:dyDescent="0.25">
      <c r="B198" s="268" t="s">
        <v>1284</v>
      </c>
      <c r="C198" s="268">
        <v>98</v>
      </c>
      <c r="D198" s="268" t="s">
        <v>1254</v>
      </c>
      <c r="E198" s="12" t="s">
        <v>1255</v>
      </c>
      <c r="F198" s="133">
        <v>181245.47</v>
      </c>
    </row>
    <row r="199" spans="2:6" x14ac:dyDescent="0.25">
      <c r="B199" s="268" t="s">
        <v>1284</v>
      </c>
      <c r="C199" s="268">
        <v>98</v>
      </c>
      <c r="D199" s="268" t="s">
        <v>1256</v>
      </c>
      <c r="E199" s="12" t="s">
        <v>1257</v>
      </c>
      <c r="F199" s="133">
        <v>16377.31</v>
      </c>
    </row>
    <row r="200" spans="2:6" x14ac:dyDescent="0.25">
      <c r="B200" s="268" t="s">
        <v>1285</v>
      </c>
      <c r="C200" s="268">
        <v>98</v>
      </c>
      <c r="D200" s="268" t="s">
        <v>1258</v>
      </c>
      <c r="E200" s="12" t="s">
        <v>1259</v>
      </c>
      <c r="F200" s="133">
        <v>78140.11</v>
      </c>
    </row>
    <row r="201" spans="2:6" x14ac:dyDescent="0.25">
      <c r="B201" s="268" t="s">
        <v>1285</v>
      </c>
      <c r="C201" s="268">
        <v>98</v>
      </c>
      <c r="D201" s="268" t="s">
        <v>1262</v>
      </c>
      <c r="E201" s="12" t="s">
        <v>1263</v>
      </c>
      <c r="F201" s="133">
        <v>962986.09000000008</v>
      </c>
    </row>
    <row r="202" spans="2:6" x14ac:dyDescent="0.25">
      <c r="B202" s="268" t="s">
        <v>1285</v>
      </c>
      <c r="C202" s="268">
        <v>98</v>
      </c>
      <c r="D202" s="268" t="s">
        <v>1264</v>
      </c>
      <c r="E202" s="12" t="s">
        <v>1265</v>
      </c>
      <c r="F202" s="133">
        <v>366679.7</v>
      </c>
    </row>
    <row r="203" spans="2:6" x14ac:dyDescent="0.25">
      <c r="B203" s="268" t="s">
        <v>1285</v>
      </c>
      <c r="C203" s="268">
        <v>98</v>
      </c>
      <c r="D203" s="268" t="s">
        <v>1252</v>
      </c>
      <c r="E203" s="12" t="s">
        <v>1253</v>
      </c>
      <c r="F203" s="133">
        <v>38181.679999999993</v>
      </c>
    </row>
    <row r="204" spans="2:6" x14ac:dyDescent="0.25">
      <c r="B204" s="268" t="s">
        <v>1285</v>
      </c>
      <c r="C204" s="268">
        <v>98</v>
      </c>
      <c r="D204" s="268" t="s">
        <v>1254</v>
      </c>
      <c r="E204" s="12" t="s">
        <v>1255</v>
      </c>
      <c r="F204" s="133">
        <v>1166611.24</v>
      </c>
    </row>
    <row r="205" spans="2:6" x14ac:dyDescent="0.25">
      <c r="B205" s="268" t="s">
        <v>1285</v>
      </c>
      <c r="C205" s="268">
        <v>98</v>
      </c>
      <c r="D205" s="268" t="s">
        <v>1256</v>
      </c>
      <c r="E205" s="12" t="s">
        <v>1257</v>
      </c>
      <c r="F205" s="133">
        <v>34365.839999999997</v>
      </c>
    </row>
    <row r="206" spans="2:6" x14ac:dyDescent="0.25">
      <c r="B206" s="268" t="s">
        <v>1285</v>
      </c>
      <c r="C206" s="268">
        <v>98</v>
      </c>
      <c r="D206" s="268" t="s">
        <v>1267</v>
      </c>
      <c r="E206" s="12" t="s">
        <v>1268</v>
      </c>
      <c r="F206" s="133">
        <v>429.04</v>
      </c>
    </row>
    <row r="207" spans="2:6" x14ac:dyDescent="0.25">
      <c r="B207" s="268" t="s">
        <v>1286</v>
      </c>
      <c r="C207" s="268">
        <v>98</v>
      </c>
      <c r="D207" s="268" t="s">
        <v>1258</v>
      </c>
      <c r="E207" s="12" t="s">
        <v>1259</v>
      </c>
      <c r="F207" s="133">
        <v>43818.71</v>
      </c>
    </row>
    <row r="208" spans="2:6" x14ac:dyDescent="0.25">
      <c r="B208" s="268" t="s">
        <v>1286</v>
      </c>
      <c r="C208" s="268">
        <v>98</v>
      </c>
      <c r="D208" s="268" t="s">
        <v>1260</v>
      </c>
      <c r="E208" s="12" t="s">
        <v>1261</v>
      </c>
      <c r="F208" s="133">
        <v>63478.3</v>
      </c>
    </row>
    <row r="209" spans="2:6" x14ac:dyDescent="0.25">
      <c r="B209" s="268" t="s">
        <v>1286</v>
      </c>
      <c r="C209" s="268">
        <v>98</v>
      </c>
      <c r="D209" s="268" t="s">
        <v>1262</v>
      </c>
      <c r="E209" s="12" t="s">
        <v>1263</v>
      </c>
      <c r="F209" s="133">
        <v>185577.16999999998</v>
      </c>
    </row>
    <row r="210" spans="2:6" x14ac:dyDescent="0.25">
      <c r="B210" s="268" t="s">
        <v>1286</v>
      </c>
      <c r="C210" s="268">
        <v>98</v>
      </c>
      <c r="D210" s="268" t="s">
        <v>1264</v>
      </c>
      <c r="E210" s="12" t="s">
        <v>1265</v>
      </c>
      <c r="F210" s="133">
        <v>86751.679999999993</v>
      </c>
    </row>
    <row r="211" spans="2:6" x14ac:dyDescent="0.25">
      <c r="B211" s="268" t="s">
        <v>1286</v>
      </c>
      <c r="C211" s="268">
        <v>98</v>
      </c>
      <c r="D211" s="268" t="s">
        <v>1252</v>
      </c>
      <c r="E211" s="12" t="s">
        <v>1253</v>
      </c>
      <c r="F211" s="133">
        <v>8057.62</v>
      </c>
    </row>
    <row r="212" spans="2:6" x14ac:dyDescent="0.25">
      <c r="B212" s="268" t="s">
        <v>1286</v>
      </c>
      <c r="C212" s="268">
        <v>98</v>
      </c>
      <c r="D212" s="268" t="s">
        <v>1254</v>
      </c>
      <c r="E212" s="12" t="s">
        <v>1255</v>
      </c>
      <c r="F212" s="133">
        <v>542266.68000000005</v>
      </c>
    </row>
    <row r="213" spans="2:6" x14ac:dyDescent="0.25">
      <c r="B213" s="268" t="s">
        <v>1286</v>
      </c>
      <c r="C213" s="268">
        <v>98</v>
      </c>
      <c r="D213" s="268" t="s">
        <v>1256</v>
      </c>
      <c r="E213" s="12" t="s">
        <v>1257</v>
      </c>
      <c r="F213" s="133">
        <v>13326.17</v>
      </c>
    </row>
    <row r="214" spans="2:6" x14ac:dyDescent="0.25">
      <c r="B214" s="268" t="s">
        <v>1287</v>
      </c>
      <c r="C214" s="268">
        <v>98</v>
      </c>
      <c r="D214" s="268" t="s">
        <v>1258</v>
      </c>
      <c r="E214" s="12" t="s">
        <v>1259</v>
      </c>
      <c r="F214" s="133">
        <v>5710.43</v>
      </c>
    </row>
    <row r="215" spans="2:6" x14ac:dyDescent="0.25">
      <c r="B215" s="268" t="s">
        <v>1287</v>
      </c>
      <c r="C215" s="268">
        <v>98</v>
      </c>
      <c r="D215" s="268" t="s">
        <v>1262</v>
      </c>
      <c r="E215" s="12" t="s">
        <v>1263</v>
      </c>
      <c r="F215" s="133">
        <v>9264.5400000000009</v>
      </c>
    </row>
    <row r="216" spans="2:6" x14ac:dyDescent="0.25">
      <c r="B216" s="268" t="s">
        <v>1287</v>
      </c>
      <c r="C216" s="268">
        <v>98</v>
      </c>
      <c r="D216" s="268" t="s">
        <v>1264</v>
      </c>
      <c r="E216" s="12" t="s">
        <v>1265</v>
      </c>
      <c r="F216" s="133">
        <v>1781.49</v>
      </c>
    </row>
    <row r="217" spans="2:6" x14ac:dyDescent="0.25">
      <c r="B217" s="268" t="s">
        <v>1287</v>
      </c>
      <c r="C217" s="268">
        <v>98</v>
      </c>
      <c r="D217" s="268" t="s">
        <v>1252</v>
      </c>
      <c r="E217" s="12" t="s">
        <v>1253</v>
      </c>
      <c r="F217" s="133">
        <v>1292.96</v>
      </c>
    </row>
    <row r="218" spans="2:6" x14ac:dyDescent="0.25">
      <c r="B218" s="268" t="s">
        <v>1287</v>
      </c>
      <c r="C218" s="268">
        <v>98</v>
      </c>
      <c r="D218" s="268" t="s">
        <v>1254</v>
      </c>
      <c r="E218" s="12" t="s">
        <v>1255</v>
      </c>
      <c r="F218" s="133">
        <v>122368.28</v>
      </c>
    </row>
    <row r="219" spans="2:6" x14ac:dyDescent="0.25">
      <c r="B219" s="268" t="s">
        <v>1288</v>
      </c>
      <c r="C219" s="268">
        <v>14</v>
      </c>
      <c r="D219" s="268" t="s">
        <v>1252</v>
      </c>
      <c r="E219" s="12" t="s">
        <v>1253</v>
      </c>
      <c r="F219" s="133">
        <v>143.62</v>
      </c>
    </row>
    <row r="220" spans="2:6" x14ac:dyDescent="0.25">
      <c r="B220" s="268" t="s">
        <v>1288</v>
      </c>
      <c r="C220" s="268">
        <v>21</v>
      </c>
      <c r="D220" s="268" t="s">
        <v>1260</v>
      </c>
      <c r="E220" s="12" t="s">
        <v>1261</v>
      </c>
      <c r="F220" s="133">
        <v>30569.75</v>
      </c>
    </row>
    <row r="221" spans="2:6" x14ac:dyDescent="0.25">
      <c r="B221" s="268" t="s">
        <v>1288</v>
      </c>
      <c r="C221" s="268">
        <v>21</v>
      </c>
      <c r="D221" s="268" t="s">
        <v>1264</v>
      </c>
      <c r="E221" s="12" t="s">
        <v>1265</v>
      </c>
      <c r="F221" s="133">
        <v>8835.0499999999993</v>
      </c>
    </row>
    <row r="222" spans="2:6" x14ac:dyDescent="0.25">
      <c r="B222" s="268" t="s">
        <v>1288</v>
      </c>
      <c r="C222" s="268">
        <v>98</v>
      </c>
      <c r="D222" s="268" t="s">
        <v>1258</v>
      </c>
      <c r="E222" s="12" t="s">
        <v>1259</v>
      </c>
      <c r="F222" s="133">
        <v>96636.599999999991</v>
      </c>
    </row>
    <row r="223" spans="2:6" x14ac:dyDescent="0.25">
      <c r="B223" s="268" t="s">
        <v>1288</v>
      </c>
      <c r="C223" s="268">
        <v>98</v>
      </c>
      <c r="D223" s="268" t="s">
        <v>1260</v>
      </c>
      <c r="E223" s="12" t="s">
        <v>1261</v>
      </c>
      <c r="F223" s="133">
        <v>230686.27000000002</v>
      </c>
    </row>
    <row r="224" spans="2:6" x14ac:dyDescent="0.25">
      <c r="B224" s="268" t="s">
        <v>1288</v>
      </c>
      <c r="C224" s="268">
        <v>98</v>
      </c>
      <c r="D224" s="268" t="s">
        <v>1262</v>
      </c>
      <c r="E224" s="12" t="s">
        <v>1263</v>
      </c>
      <c r="F224" s="133">
        <v>870006.62</v>
      </c>
    </row>
    <row r="225" spans="2:6" x14ac:dyDescent="0.25">
      <c r="B225" s="268" t="s">
        <v>1288</v>
      </c>
      <c r="C225" s="268">
        <v>98</v>
      </c>
      <c r="D225" s="268" t="s">
        <v>1264</v>
      </c>
      <c r="E225" s="12" t="s">
        <v>1265</v>
      </c>
      <c r="F225" s="133">
        <v>366873.89999999997</v>
      </c>
    </row>
    <row r="226" spans="2:6" x14ac:dyDescent="0.25">
      <c r="B226" s="268" t="s">
        <v>1288</v>
      </c>
      <c r="C226" s="268">
        <v>98</v>
      </c>
      <c r="D226" s="268" t="s">
        <v>1252</v>
      </c>
      <c r="E226" s="12" t="s">
        <v>1253</v>
      </c>
      <c r="F226" s="133">
        <v>30877.89</v>
      </c>
    </row>
    <row r="227" spans="2:6" x14ac:dyDescent="0.25">
      <c r="B227" s="268" t="s">
        <v>1288</v>
      </c>
      <c r="C227" s="268">
        <v>98</v>
      </c>
      <c r="D227" s="268" t="s">
        <v>1254</v>
      </c>
      <c r="E227" s="12" t="s">
        <v>1255</v>
      </c>
      <c r="F227" s="133">
        <v>249533.86000000002</v>
      </c>
    </row>
    <row r="228" spans="2:6" x14ac:dyDescent="0.25">
      <c r="B228" s="268" t="s">
        <v>1288</v>
      </c>
      <c r="C228" s="268">
        <v>98</v>
      </c>
      <c r="D228" s="268" t="s">
        <v>1256</v>
      </c>
      <c r="E228" s="12" t="s">
        <v>1257</v>
      </c>
      <c r="F228" s="133">
        <v>40199.56</v>
      </c>
    </row>
    <row r="229" spans="2:6" x14ac:dyDescent="0.25">
      <c r="D229" s="268"/>
    </row>
    <row r="230" spans="2:6" x14ac:dyDescent="0.25">
      <c r="D230" s="268"/>
    </row>
    <row r="231" spans="2:6" x14ac:dyDescent="0.25">
      <c r="D231" s="268"/>
    </row>
    <row r="232" spans="2:6" x14ac:dyDescent="0.25">
      <c r="D232" s="268"/>
    </row>
    <row r="233" spans="2:6" x14ac:dyDescent="0.25">
      <c r="D233" s="268"/>
    </row>
    <row r="234" spans="2:6" x14ac:dyDescent="0.25">
      <c r="D234" s="268"/>
    </row>
    <row r="235" spans="2:6" x14ac:dyDescent="0.25">
      <c r="D235" s="268"/>
    </row>
    <row r="236" spans="2:6" x14ac:dyDescent="0.25">
      <c r="D236" s="268"/>
    </row>
    <row r="237" spans="2:6" x14ac:dyDescent="0.25">
      <c r="D237" s="268"/>
    </row>
    <row r="238" spans="2:6" x14ac:dyDescent="0.25">
      <c r="D238" s="268"/>
    </row>
    <row r="239" spans="2:6" x14ac:dyDescent="0.25">
      <c r="D239" s="268"/>
    </row>
    <row r="240" spans="2:6" x14ac:dyDescent="0.25">
      <c r="D240" s="268"/>
    </row>
    <row r="241" spans="4:4" x14ac:dyDescent="0.25">
      <c r="D241" s="268"/>
    </row>
    <row r="242" spans="4:4" x14ac:dyDescent="0.25">
      <c r="D242" s="268"/>
    </row>
    <row r="243" spans="4:4" x14ac:dyDescent="0.25">
      <c r="D243" s="268"/>
    </row>
    <row r="244" spans="4:4" x14ac:dyDescent="0.25">
      <c r="D244" s="268"/>
    </row>
    <row r="245" spans="4:4" x14ac:dyDescent="0.25">
      <c r="D245" s="268"/>
    </row>
    <row r="246" spans="4:4" x14ac:dyDescent="0.25">
      <c r="D246" s="268"/>
    </row>
    <row r="247" spans="4:4" x14ac:dyDescent="0.25">
      <c r="D247" s="268"/>
    </row>
    <row r="248" spans="4:4" x14ac:dyDescent="0.25">
      <c r="D248" s="268"/>
    </row>
    <row r="249" spans="4:4" x14ac:dyDescent="0.25">
      <c r="D249" s="268"/>
    </row>
    <row r="250" spans="4:4" x14ac:dyDescent="0.25">
      <c r="D250" s="268"/>
    </row>
    <row r="251" spans="4:4" x14ac:dyDescent="0.25">
      <c r="D251" s="268"/>
    </row>
    <row r="252" spans="4:4" x14ac:dyDescent="0.25">
      <c r="D252" s="268"/>
    </row>
    <row r="253" spans="4:4" x14ac:dyDescent="0.25">
      <c r="D253" s="268"/>
    </row>
    <row r="254" spans="4:4" x14ac:dyDescent="0.25">
      <c r="D254" s="268"/>
    </row>
    <row r="255" spans="4:4" x14ac:dyDescent="0.25">
      <c r="D255" s="268"/>
    </row>
    <row r="256" spans="4:4" x14ac:dyDescent="0.25">
      <c r="D256" s="268"/>
    </row>
    <row r="257" spans="4:4" x14ac:dyDescent="0.25">
      <c r="D257" s="268"/>
    </row>
    <row r="258" spans="4:4" x14ac:dyDescent="0.25">
      <c r="D258" s="268"/>
    </row>
    <row r="259" spans="4:4" x14ac:dyDescent="0.25">
      <c r="D259" s="268"/>
    </row>
    <row r="260" spans="4:4" x14ac:dyDescent="0.25">
      <c r="D260" s="268"/>
    </row>
    <row r="261" spans="4:4" x14ac:dyDescent="0.25">
      <c r="D261" s="268"/>
    </row>
    <row r="262" spans="4:4" x14ac:dyDescent="0.25">
      <c r="D262" s="268"/>
    </row>
    <row r="263" spans="4:4" x14ac:dyDescent="0.25">
      <c r="D263" s="268"/>
    </row>
    <row r="264" spans="4:4" x14ac:dyDescent="0.25">
      <c r="D264" s="268"/>
    </row>
    <row r="265" spans="4:4" x14ac:dyDescent="0.25">
      <c r="D265" s="268"/>
    </row>
    <row r="266" spans="4:4" x14ac:dyDescent="0.25">
      <c r="D266" s="268"/>
    </row>
    <row r="267" spans="4:4" x14ac:dyDescent="0.25">
      <c r="D267" s="268"/>
    </row>
    <row r="268" spans="4:4" x14ac:dyDescent="0.25">
      <c r="D268" s="268"/>
    </row>
    <row r="269" spans="4:4" x14ac:dyDescent="0.25">
      <c r="D269" s="268"/>
    </row>
    <row r="270" spans="4:4" x14ac:dyDescent="0.25">
      <c r="D270" s="268"/>
    </row>
    <row r="271" spans="4:4" x14ac:dyDescent="0.25">
      <c r="D271" s="268"/>
    </row>
    <row r="272" spans="4:4" x14ac:dyDescent="0.25">
      <c r="D272" s="268"/>
    </row>
    <row r="273" spans="4:4" x14ac:dyDescent="0.25">
      <c r="D273" s="268"/>
    </row>
    <row r="274" spans="4:4" x14ac:dyDescent="0.25">
      <c r="D274" s="268"/>
    </row>
    <row r="275" spans="4:4" x14ac:dyDescent="0.25">
      <c r="D275" s="268"/>
    </row>
    <row r="276" spans="4:4" x14ac:dyDescent="0.25">
      <c r="D276" s="268"/>
    </row>
    <row r="277" spans="4:4" x14ac:dyDescent="0.25">
      <c r="D277" s="268"/>
    </row>
    <row r="278" spans="4:4" x14ac:dyDescent="0.25">
      <c r="D278" s="268"/>
    </row>
    <row r="279" spans="4:4" x14ac:dyDescent="0.25">
      <c r="D279" s="268"/>
    </row>
    <row r="280" spans="4:4" x14ac:dyDescent="0.25">
      <c r="D280" s="268"/>
    </row>
    <row r="281" spans="4:4" x14ac:dyDescent="0.25">
      <c r="D281" s="268"/>
    </row>
    <row r="282" spans="4:4" x14ac:dyDescent="0.25">
      <c r="D282" s="268"/>
    </row>
    <row r="283" spans="4:4" x14ac:dyDescent="0.25">
      <c r="D283" s="268"/>
    </row>
    <row r="284" spans="4:4" x14ac:dyDescent="0.25">
      <c r="D284" s="268"/>
    </row>
    <row r="285" spans="4:4" x14ac:dyDescent="0.25">
      <c r="D285" s="268"/>
    </row>
    <row r="286" spans="4:4" x14ac:dyDescent="0.25">
      <c r="D286" s="268"/>
    </row>
    <row r="287" spans="4:4" x14ac:dyDescent="0.25">
      <c r="D287" s="268"/>
    </row>
    <row r="288" spans="4:4" x14ac:dyDescent="0.25">
      <c r="D288" s="268"/>
    </row>
    <row r="289" spans="4:4" x14ac:dyDescent="0.25">
      <c r="D289" s="268"/>
    </row>
    <row r="290" spans="4:4" x14ac:dyDescent="0.25">
      <c r="D290" s="268"/>
    </row>
    <row r="291" spans="4:4" x14ac:dyDescent="0.25">
      <c r="D291" s="268"/>
    </row>
    <row r="292" spans="4:4" x14ac:dyDescent="0.25">
      <c r="D292" s="268"/>
    </row>
    <row r="293" spans="4:4" x14ac:dyDescent="0.25">
      <c r="D293" s="268"/>
    </row>
    <row r="294" spans="4:4" x14ac:dyDescent="0.25">
      <c r="D294" s="268"/>
    </row>
    <row r="295" spans="4:4" x14ac:dyDescent="0.25">
      <c r="D295" s="268"/>
    </row>
    <row r="296" spans="4:4" x14ac:dyDescent="0.25">
      <c r="D296" s="268"/>
    </row>
    <row r="297" spans="4:4" x14ac:dyDescent="0.25">
      <c r="D297" s="268"/>
    </row>
    <row r="298" spans="4:4" x14ac:dyDescent="0.25">
      <c r="D298" s="268"/>
    </row>
    <row r="299" spans="4:4" x14ac:dyDescent="0.25">
      <c r="D299" s="268"/>
    </row>
    <row r="300" spans="4:4" x14ac:dyDescent="0.25">
      <c r="D300" s="268"/>
    </row>
    <row r="301" spans="4:4" x14ac:dyDescent="0.25">
      <c r="D301" s="268"/>
    </row>
    <row r="302" spans="4:4" x14ac:dyDescent="0.25">
      <c r="D302" s="268"/>
    </row>
    <row r="303" spans="4:4" x14ac:dyDescent="0.25">
      <c r="D303" s="268"/>
    </row>
    <row r="304" spans="4:4" x14ac:dyDescent="0.25">
      <c r="D304" s="268"/>
    </row>
    <row r="305" spans="4:4" x14ac:dyDescent="0.25">
      <c r="D305" s="268"/>
    </row>
    <row r="306" spans="4:4" x14ac:dyDescent="0.25">
      <c r="D306" s="268"/>
    </row>
    <row r="307" spans="4:4" x14ac:dyDescent="0.25">
      <c r="D307" s="268"/>
    </row>
    <row r="308" spans="4:4" x14ac:dyDescent="0.25">
      <c r="D308" s="268"/>
    </row>
    <row r="309" spans="4:4" x14ac:dyDescent="0.25">
      <c r="D309" s="268"/>
    </row>
    <row r="310" spans="4:4" x14ac:dyDescent="0.25">
      <c r="D310" s="268"/>
    </row>
    <row r="311" spans="4:4" x14ac:dyDescent="0.25">
      <c r="D311" s="268"/>
    </row>
    <row r="312" spans="4:4" x14ac:dyDescent="0.25">
      <c r="D312" s="268"/>
    </row>
    <row r="313" spans="4:4" x14ac:dyDescent="0.25">
      <c r="D313" s="268"/>
    </row>
    <row r="314" spans="4:4" x14ac:dyDescent="0.25">
      <c r="D314" s="268"/>
    </row>
    <row r="315" spans="4:4" x14ac:dyDescent="0.25">
      <c r="D315" s="268"/>
    </row>
    <row r="316" spans="4:4" x14ac:dyDescent="0.25">
      <c r="D316" s="268"/>
    </row>
    <row r="317" spans="4:4" x14ac:dyDescent="0.25">
      <c r="D317" s="268"/>
    </row>
    <row r="318" spans="4:4" x14ac:dyDescent="0.25">
      <c r="D318" s="268"/>
    </row>
    <row r="319" spans="4:4" x14ac:dyDescent="0.25">
      <c r="D319" s="268"/>
    </row>
    <row r="320" spans="4:4" x14ac:dyDescent="0.25">
      <c r="D320" s="268"/>
    </row>
    <row r="321" spans="4:4" x14ac:dyDescent="0.25">
      <c r="D321" s="268"/>
    </row>
    <row r="322" spans="4:4" x14ac:dyDescent="0.25">
      <c r="D322" s="268"/>
    </row>
    <row r="323" spans="4:4" x14ac:dyDescent="0.25">
      <c r="D323" s="268"/>
    </row>
    <row r="324" spans="4:4" x14ac:dyDescent="0.25">
      <c r="D324" s="268"/>
    </row>
    <row r="325" spans="4:4" x14ac:dyDescent="0.25">
      <c r="D325" s="268"/>
    </row>
    <row r="326" spans="4:4" x14ac:dyDescent="0.25">
      <c r="D326" s="268"/>
    </row>
    <row r="327" spans="4:4" x14ac:dyDescent="0.25">
      <c r="D327" s="268"/>
    </row>
    <row r="328" spans="4:4" x14ac:dyDescent="0.25">
      <c r="D328" s="268"/>
    </row>
    <row r="329" spans="4:4" x14ac:dyDescent="0.25">
      <c r="D329" s="268"/>
    </row>
    <row r="330" spans="4:4" x14ac:dyDescent="0.25">
      <c r="D330" s="268"/>
    </row>
    <row r="331" spans="4:4" x14ac:dyDescent="0.25">
      <c r="D331" s="268"/>
    </row>
    <row r="332" spans="4:4" x14ac:dyDescent="0.25">
      <c r="D332" s="268"/>
    </row>
    <row r="333" spans="4:4" x14ac:dyDescent="0.25">
      <c r="D333" s="268"/>
    </row>
    <row r="334" spans="4:4" x14ac:dyDescent="0.25">
      <c r="D334" s="268"/>
    </row>
    <row r="335" spans="4:4" x14ac:dyDescent="0.25">
      <c r="D335" s="268"/>
    </row>
    <row r="336" spans="4:4" x14ac:dyDescent="0.25">
      <c r="D336" s="268"/>
    </row>
    <row r="337" spans="4:4" x14ac:dyDescent="0.25">
      <c r="D337" s="268"/>
    </row>
    <row r="338" spans="4:4" x14ac:dyDescent="0.25">
      <c r="D338" s="268"/>
    </row>
    <row r="339" spans="4:4" x14ac:dyDescent="0.25">
      <c r="D339" s="268"/>
    </row>
    <row r="340" spans="4:4" x14ac:dyDescent="0.25">
      <c r="D340" s="268"/>
    </row>
    <row r="341" spans="4:4" x14ac:dyDescent="0.25">
      <c r="D341" s="268"/>
    </row>
    <row r="342" spans="4:4" x14ac:dyDescent="0.25">
      <c r="D342" s="268"/>
    </row>
    <row r="343" spans="4:4" x14ac:dyDescent="0.25">
      <c r="D343" s="268"/>
    </row>
    <row r="344" spans="4:4" x14ac:dyDescent="0.25">
      <c r="D344" s="268"/>
    </row>
    <row r="345" spans="4:4" x14ac:dyDescent="0.25">
      <c r="D345" s="268"/>
    </row>
    <row r="346" spans="4:4" x14ac:dyDescent="0.25">
      <c r="D346" s="268"/>
    </row>
    <row r="347" spans="4:4" x14ac:dyDescent="0.25">
      <c r="D347" s="268"/>
    </row>
    <row r="348" spans="4:4" x14ac:dyDescent="0.25">
      <c r="D348" s="268"/>
    </row>
    <row r="349" spans="4:4" x14ac:dyDescent="0.25">
      <c r="D349" s="268"/>
    </row>
    <row r="350" spans="4:4" x14ac:dyDescent="0.25">
      <c r="D350" s="268"/>
    </row>
    <row r="351" spans="4:4" x14ac:dyDescent="0.25">
      <c r="D351" s="268"/>
    </row>
    <row r="352" spans="4:4" x14ac:dyDescent="0.25">
      <c r="D352" s="268"/>
    </row>
    <row r="353" spans="4:4" x14ac:dyDescent="0.25">
      <c r="D353" s="268"/>
    </row>
    <row r="354" spans="4:4" x14ac:dyDescent="0.25">
      <c r="D354" s="268"/>
    </row>
    <row r="355" spans="4:4" x14ac:dyDescent="0.25">
      <c r="D355" s="268"/>
    </row>
    <row r="356" spans="4:4" x14ac:dyDescent="0.25">
      <c r="D356" s="268"/>
    </row>
    <row r="357" spans="4:4" x14ac:dyDescent="0.25">
      <c r="D357" s="268"/>
    </row>
    <row r="358" spans="4:4" x14ac:dyDescent="0.25">
      <c r="D358" s="268"/>
    </row>
    <row r="359" spans="4:4" x14ac:dyDescent="0.25">
      <c r="D359" s="268"/>
    </row>
    <row r="360" spans="4:4" x14ac:dyDescent="0.25">
      <c r="D360" s="268"/>
    </row>
    <row r="361" spans="4:4" x14ac:dyDescent="0.25">
      <c r="D361" s="268"/>
    </row>
    <row r="362" spans="4:4" x14ac:dyDescent="0.25">
      <c r="D362" s="268"/>
    </row>
    <row r="363" spans="4:4" x14ac:dyDescent="0.25">
      <c r="D363" s="268"/>
    </row>
    <row r="364" spans="4:4" x14ac:dyDescent="0.25">
      <c r="D364" s="268"/>
    </row>
    <row r="365" spans="4:4" x14ac:dyDescent="0.25">
      <c r="D365" s="268"/>
    </row>
    <row r="366" spans="4:4" x14ac:dyDescent="0.25">
      <c r="D366" s="268"/>
    </row>
    <row r="367" spans="4:4" x14ac:dyDescent="0.25">
      <c r="D367" s="268"/>
    </row>
    <row r="368" spans="4:4" x14ac:dyDescent="0.25">
      <c r="D368" s="268"/>
    </row>
    <row r="369" spans="4:4" x14ac:dyDescent="0.25">
      <c r="D369" s="268"/>
    </row>
    <row r="370" spans="4:4" x14ac:dyDescent="0.25">
      <c r="D370" s="268"/>
    </row>
    <row r="371" spans="4:4" x14ac:dyDescent="0.25">
      <c r="D371" s="268"/>
    </row>
    <row r="372" spans="4:4" x14ac:dyDescent="0.25">
      <c r="D372" s="268"/>
    </row>
    <row r="373" spans="4:4" x14ac:dyDescent="0.25">
      <c r="D373" s="268"/>
    </row>
    <row r="374" spans="4:4" x14ac:dyDescent="0.25">
      <c r="D374" s="268"/>
    </row>
    <row r="375" spans="4:4" x14ac:dyDescent="0.25">
      <c r="D375" s="268"/>
    </row>
    <row r="376" spans="4:4" x14ac:dyDescent="0.25">
      <c r="D376" s="268"/>
    </row>
    <row r="377" spans="4:4" x14ac:dyDescent="0.25">
      <c r="D377" s="268"/>
    </row>
    <row r="378" spans="4:4" x14ac:dyDescent="0.25">
      <c r="D378" s="268"/>
    </row>
    <row r="379" spans="4:4" x14ac:dyDescent="0.25">
      <c r="D379" s="268"/>
    </row>
    <row r="380" spans="4:4" x14ac:dyDescent="0.25">
      <c r="D380" s="268"/>
    </row>
    <row r="381" spans="4:4" x14ac:dyDescent="0.25">
      <c r="D381" s="268"/>
    </row>
    <row r="382" spans="4:4" x14ac:dyDescent="0.25">
      <c r="D382" s="268"/>
    </row>
    <row r="383" spans="4:4" x14ac:dyDescent="0.25">
      <c r="D383" s="268"/>
    </row>
    <row r="384" spans="4:4" x14ac:dyDescent="0.25">
      <c r="D384" s="268"/>
    </row>
    <row r="385" spans="4:4" x14ac:dyDescent="0.25">
      <c r="D385" s="268"/>
    </row>
    <row r="386" spans="4:4" x14ac:dyDescent="0.25">
      <c r="D386" s="268"/>
    </row>
    <row r="387" spans="4:4" x14ac:dyDescent="0.25">
      <c r="D387" s="268"/>
    </row>
    <row r="388" spans="4:4" x14ac:dyDescent="0.25">
      <c r="D388" s="268"/>
    </row>
    <row r="389" spans="4:4" x14ac:dyDescent="0.25">
      <c r="D389" s="268"/>
    </row>
    <row r="390" spans="4:4" x14ac:dyDescent="0.25">
      <c r="D390" s="268"/>
    </row>
    <row r="391" spans="4:4" x14ac:dyDescent="0.25">
      <c r="D391" s="268"/>
    </row>
    <row r="392" spans="4:4" x14ac:dyDescent="0.25">
      <c r="D392" s="268"/>
    </row>
    <row r="393" spans="4:4" x14ac:dyDescent="0.25">
      <c r="D393" s="268"/>
    </row>
    <row r="394" spans="4:4" x14ac:dyDescent="0.25">
      <c r="D394" s="268"/>
    </row>
    <row r="395" spans="4:4" x14ac:dyDescent="0.25">
      <c r="D395" s="268"/>
    </row>
    <row r="396" spans="4:4" x14ac:dyDescent="0.25">
      <c r="D396" s="268"/>
    </row>
    <row r="397" spans="4:4" x14ac:dyDescent="0.25">
      <c r="D397" s="268"/>
    </row>
    <row r="398" spans="4:4" x14ac:dyDescent="0.25">
      <c r="D398" s="268"/>
    </row>
    <row r="399" spans="4:4" x14ac:dyDescent="0.25">
      <c r="D399" s="268"/>
    </row>
    <row r="400" spans="4:4" x14ac:dyDescent="0.25">
      <c r="D400" s="268"/>
    </row>
    <row r="401" spans="4:4" x14ac:dyDescent="0.25">
      <c r="D401" s="268"/>
    </row>
    <row r="402" spans="4:4" x14ac:dyDescent="0.25">
      <c r="D402" s="268"/>
    </row>
    <row r="403" spans="4:4" x14ac:dyDescent="0.25">
      <c r="D403" s="268"/>
    </row>
    <row r="404" spans="4:4" x14ac:dyDescent="0.25">
      <c r="D404" s="268"/>
    </row>
    <row r="405" spans="4:4" x14ac:dyDescent="0.25">
      <c r="D405" s="268"/>
    </row>
    <row r="406" spans="4:4" x14ac:dyDescent="0.25">
      <c r="D406" s="268"/>
    </row>
    <row r="407" spans="4:4" x14ac:dyDescent="0.25">
      <c r="D407" s="268"/>
    </row>
    <row r="408" spans="4:4" x14ac:dyDescent="0.25">
      <c r="D408" s="268"/>
    </row>
    <row r="409" spans="4:4" x14ac:dyDescent="0.25">
      <c r="D409" s="268"/>
    </row>
    <row r="410" spans="4:4" x14ac:dyDescent="0.25">
      <c r="D410" s="268"/>
    </row>
    <row r="411" spans="4:4" x14ac:dyDescent="0.25">
      <c r="D411" s="268"/>
    </row>
    <row r="412" spans="4:4" x14ac:dyDescent="0.25">
      <c r="D412" s="268"/>
    </row>
    <row r="413" spans="4:4" x14ac:dyDescent="0.25">
      <c r="D413" s="268"/>
    </row>
    <row r="414" spans="4:4" x14ac:dyDescent="0.25">
      <c r="D414" s="268"/>
    </row>
    <row r="415" spans="4:4" x14ac:dyDescent="0.25">
      <c r="D415" s="268"/>
    </row>
    <row r="416" spans="4:4" x14ac:dyDescent="0.25">
      <c r="D416" s="268"/>
    </row>
    <row r="417" spans="4:4" x14ac:dyDescent="0.25">
      <c r="D417" s="268"/>
    </row>
    <row r="418" spans="4:4" x14ac:dyDescent="0.25">
      <c r="D418" s="268"/>
    </row>
    <row r="419" spans="4:4" x14ac:dyDescent="0.25">
      <c r="D419" s="268"/>
    </row>
    <row r="420" spans="4:4" x14ac:dyDescent="0.25">
      <c r="D420" s="268"/>
    </row>
    <row r="421" spans="4:4" x14ac:dyDescent="0.25">
      <c r="D421" s="268"/>
    </row>
    <row r="422" spans="4:4" x14ac:dyDescent="0.25">
      <c r="D422" s="268"/>
    </row>
    <row r="423" spans="4:4" x14ac:dyDescent="0.25">
      <c r="D423" s="268"/>
    </row>
    <row r="424" spans="4:4" x14ac:dyDescent="0.25">
      <c r="D424" s="268"/>
    </row>
    <row r="425" spans="4:4" x14ac:dyDescent="0.25">
      <c r="D425" s="268"/>
    </row>
    <row r="426" spans="4:4" x14ac:dyDescent="0.25">
      <c r="D426" s="268"/>
    </row>
    <row r="427" spans="4:4" x14ac:dyDescent="0.25">
      <c r="D427" s="268"/>
    </row>
    <row r="428" spans="4:4" x14ac:dyDescent="0.25">
      <c r="D428" s="268"/>
    </row>
    <row r="429" spans="4:4" x14ac:dyDescent="0.25">
      <c r="D429" s="268"/>
    </row>
    <row r="430" spans="4:4" x14ac:dyDescent="0.25">
      <c r="D430" s="268"/>
    </row>
    <row r="431" spans="4:4" x14ac:dyDescent="0.25">
      <c r="D431" s="268"/>
    </row>
    <row r="432" spans="4:4" x14ac:dyDescent="0.25">
      <c r="D432" s="268"/>
    </row>
    <row r="433" spans="4:4" x14ac:dyDescent="0.25">
      <c r="D433" s="268"/>
    </row>
    <row r="434" spans="4:4" x14ac:dyDescent="0.25">
      <c r="D434" s="268"/>
    </row>
    <row r="435" spans="4:4" x14ac:dyDescent="0.25">
      <c r="D435" s="268"/>
    </row>
    <row r="436" spans="4:4" x14ac:dyDescent="0.25">
      <c r="D436" s="268"/>
    </row>
    <row r="437" spans="4:4" x14ac:dyDescent="0.25">
      <c r="D437" s="268"/>
    </row>
    <row r="438" spans="4:4" x14ac:dyDescent="0.25">
      <c r="D438" s="268"/>
    </row>
    <row r="439" spans="4:4" x14ac:dyDescent="0.25">
      <c r="D439" s="268"/>
    </row>
    <row r="440" spans="4:4" x14ac:dyDescent="0.25">
      <c r="D440" s="268"/>
    </row>
    <row r="441" spans="4:4" x14ac:dyDescent="0.25">
      <c r="D441" s="268"/>
    </row>
    <row r="442" spans="4:4" x14ac:dyDescent="0.25">
      <c r="D442" s="268"/>
    </row>
    <row r="443" spans="4:4" x14ac:dyDescent="0.25">
      <c r="D443" s="268"/>
    </row>
    <row r="444" spans="4:4" x14ac:dyDescent="0.25">
      <c r="D444" s="268"/>
    </row>
    <row r="445" spans="4:4" x14ac:dyDescent="0.25">
      <c r="D445" s="268"/>
    </row>
    <row r="446" spans="4:4" x14ac:dyDescent="0.25">
      <c r="D446" s="268"/>
    </row>
    <row r="447" spans="4:4" x14ac:dyDescent="0.25">
      <c r="D447" s="268"/>
    </row>
    <row r="448" spans="4:4" x14ac:dyDescent="0.25">
      <c r="D448" s="268"/>
    </row>
    <row r="449" spans="4:4" x14ac:dyDescent="0.25">
      <c r="D449" s="268"/>
    </row>
    <row r="450" spans="4:4" x14ac:dyDescent="0.25">
      <c r="D450" s="268"/>
    </row>
    <row r="451" spans="4:4" x14ac:dyDescent="0.25">
      <c r="D451" s="268"/>
    </row>
    <row r="452" spans="4:4" x14ac:dyDescent="0.25">
      <c r="D452" s="268"/>
    </row>
    <row r="453" spans="4:4" x14ac:dyDescent="0.25">
      <c r="D453" s="268"/>
    </row>
    <row r="454" spans="4:4" x14ac:dyDescent="0.25">
      <c r="D454" s="268"/>
    </row>
    <row r="455" spans="4:4" x14ac:dyDescent="0.25">
      <c r="D455" s="268"/>
    </row>
    <row r="456" spans="4:4" x14ac:dyDescent="0.25">
      <c r="D456" s="268"/>
    </row>
    <row r="457" spans="4:4" x14ac:dyDescent="0.25">
      <c r="D457" s="268"/>
    </row>
    <row r="458" spans="4:4" x14ac:dyDescent="0.25">
      <c r="D458" s="268"/>
    </row>
    <row r="459" spans="4:4" x14ac:dyDescent="0.25">
      <c r="D459" s="268"/>
    </row>
    <row r="460" spans="4:4" x14ac:dyDescent="0.25">
      <c r="D460" s="268"/>
    </row>
    <row r="461" spans="4:4" x14ac:dyDescent="0.25">
      <c r="D461" s="268"/>
    </row>
    <row r="462" spans="4:4" x14ac:dyDescent="0.25">
      <c r="D462" s="268"/>
    </row>
    <row r="463" spans="4:4" x14ac:dyDescent="0.25">
      <c r="D463" s="268"/>
    </row>
    <row r="464" spans="4:4" x14ac:dyDescent="0.25">
      <c r="D464" s="268"/>
    </row>
    <row r="465" spans="4:4" x14ac:dyDescent="0.25">
      <c r="D465" s="268"/>
    </row>
    <row r="466" spans="4:4" x14ac:dyDescent="0.25">
      <c r="D466" s="268"/>
    </row>
    <row r="467" spans="4:4" x14ac:dyDescent="0.25">
      <c r="D467" s="268"/>
    </row>
    <row r="468" spans="4:4" x14ac:dyDescent="0.25">
      <c r="D468" s="268"/>
    </row>
    <row r="469" spans="4:4" x14ac:dyDescent="0.25">
      <c r="D469" s="268"/>
    </row>
    <row r="470" spans="4:4" x14ac:dyDescent="0.25">
      <c r="D470" s="268"/>
    </row>
    <row r="471" spans="4:4" x14ac:dyDescent="0.25">
      <c r="D471" s="268"/>
    </row>
    <row r="472" spans="4:4" x14ac:dyDescent="0.25">
      <c r="D472" s="268"/>
    </row>
    <row r="473" spans="4:4" x14ac:dyDescent="0.25">
      <c r="D473" s="268"/>
    </row>
    <row r="474" spans="4:4" x14ac:dyDescent="0.25">
      <c r="D474" s="268"/>
    </row>
    <row r="475" spans="4:4" x14ac:dyDescent="0.25">
      <c r="D475" s="268"/>
    </row>
    <row r="476" spans="4:4" x14ac:dyDescent="0.25">
      <c r="D476" s="268"/>
    </row>
    <row r="477" spans="4:4" x14ac:dyDescent="0.25">
      <c r="D477" s="268"/>
    </row>
    <row r="478" spans="4:4" x14ac:dyDescent="0.25">
      <c r="D478" s="268"/>
    </row>
    <row r="479" spans="4:4" x14ac:dyDescent="0.25">
      <c r="D479" s="268"/>
    </row>
    <row r="480" spans="4:4" x14ac:dyDescent="0.25">
      <c r="D480" s="268"/>
    </row>
    <row r="481" spans="4:4" x14ac:dyDescent="0.25">
      <c r="D481" s="268"/>
    </row>
    <row r="482" spans="4:4" x14ac:dyDescent="0.25">
      <c r="D482" s="268"/>
    </row>
    <row r="483" spans="4:4" x14ac:dyDescent="0.25">
      <c r="D483" s="268"/>
    </row>
    <row r="484" spans="4:4" x14ac:dyDescent="0.25">
      <c r="D484" s="268"/>
    </row>
    <row r="485" spans="4:4" x14ac:dyDescent="0.25">
      <c r="D485" s="268"/>
    </row>
    <row r="486" spans="4:4" x14ac:dyDescent="0.25">
      <c r="D486" s="268"/>
    </row>
    <row r="487" spans="4:4" x14ac:dyDescent="0.25">
      <c r="D487" s="268"/>
    </row>
    <row r="488" spans="4:4" x14ac:dyDescent="0.25">
      <c r="D488" s="268"/>
    </row>
    <row r="489" spans="4:4" x14ac:dyDescent="0.25">
      <c r="D489" s="268"/>
    </row>
    <row r="490" spans="4:4" x14ac:dyDescent="0.25">
      <c r="D490" s="268"/>
    </row>
    <row r="491" spans="4:4" x14ac:dyDescent="0.25">
      <c r="D491" s="268"/>
    </row>
    <row r="492" spans="4:4" x14ac:dyDescent="0.25">
      <c r="D492" s="268"/>
    </row>
    <row r="493" spans="4:4" x14ac:dyDescent="0.25">
      <c r="D493" s="268"/>
    </row>
    <row r="494" spans="4:4" x14ac:dyDescent="0.25">
      <c r="D494" s="268"/>
    </row>
    <row r="495" spans="4:4" x14ac:dyDescent="0.25">
      <c r="D495" s="268"/>
    </row>
    <row r="496" spans="4:4" x14ac:dyDescent="0.25">
      <c r="D496" s="268"/>
    </row>
    <row r="497" spans="4:4" x14ac:dyDescent="0.25">
      <c r="D497" s="268"/>
    </row>
    <row r="498" spans="4:4" x14ac:dyDescent="0.25">
      <c r="D498" s="268"/>
    </row>
    <row r="499" spans="4:4" x14ac:dyDescent="0.25">
      <c r="D499" s="268"/>
    </row>
    <row r="500" spans="4:4" x14ac:dyDescent="0.25">
      <c r="D500" s="268"/>
    </row>
    <row r="501" spans="4:4" x14ac:dyDescent="0.25">
      <c r="D501" s="268"/>
    </row>
    <row r="502" spans="4:4" x14ac:dyDescent="0.25">
      <c r="D502" s="268"/>
    </row>
    <row r="503" spans="4:4" x14ac:dyDescent="0.25">
      <c r="D503" s="268"/>
    </row>
    <row r="504" spans="4:4" x14ac:dyDescent="0.25">
      <c r="D504" s="268"/>
    </row>
    <row r="505" spans="4:4" x14ac:dyDescent="0.25">
      <c r="D505" s="268"/>
    </row>
    <row r="506" spans="4:4" x14ac:dyDescent="0.25">
      <c r="D506" s="268"/>
    </row>
    <row r="507" spans="4:4" x14ac:dyDescent="0.25">
      <c r="D507" s="268"/>
    </row>
    <row r="508" spans="4:4" x14ac:dyDescent="0.25">
      <c r="D508" s="268"/>
    </row>
    <row r="509" spans="4:4" x14ac:dyDescent="0.25">
      <c r="D509" s="268"/>
    </row>
    <row r="510" spans="4:4" x14ac:dyDescent="0.25">
      <c r="D510" s="268"/>
    </row>
    <row r="511" spans="4:4" x14ac:dyDescent="0.25">
      <c r="D511" s="268"/>
    </row>
    <row r="512" spans="4:4" x14ac:dyDescent="0.25">
      <c r="D512" s="268"/>
    </row>
    <row r="513" spans="4:4" x14ac:dyDescent="0.25">
      <c r="D513" s="268"/>
    </row>
    <row r="514" spans="4:4" x14ac:dyDescent="0.25">
      <c r="D514" s="268"/>
    </row>
    <row r="515" spans="4:4" x14ac:dyDescent="0.25">
      <c r="D515" s="268"/>
    </row>
    <row r="516" spans="4:4" x14ac:dyDescent="0.25">
      <c r="D516" s="268"/>
    </row>
    <row r="517" spans="4:4" x14ac:dyDescent="0.25">
      <c r="D517" s="268"/>
    </row>
    <row r="518" spans="4:4" x14ac:dyDescent="0.25">
      <c r="D518" s="268"/>
    </row>
    <row r="519" spans="4:4" x14ac:dyDescent="0.25">
      <c r="D519" s="268"/>
    </row>
    <row r="520" spans="4:4" x14ac:dyDescent="0.25">
      <c r="D520" s="268"/>
    </row>
    <row r="521" spans="4:4" x14ac:dyDescent="0.25">
      <c r="D521" s="268"/>
    </row>
    <row r="522" spans="4:4" x14ac:dyDescent="0.25">
      <c r="D522" s="268"/>
    </row>
    <row r="523" spans="4:4" x14ac:dyDescent="0.25">
      <c r="D523" s="268"/>
    </row>
    <row r="524" spans="4:4" x14ac:dyDescent="0.25">
      <c r="D524" s="268"/>
    </row>
    <row r="525" spans="4:4" x14ac:dyDescent="0.25">
      <c r="D525" s="268"/>
    </row>
    <row r="526" spans="4:4" x14ac:dyDescent="0.25">
      <c r="D526" s="268"/>
    </row>
    <row r="527" spans="4:4" x14ac:dyDescent="0.25">
      <c r="D527" s="268"/>
    </row>
    <row r="528" spans="4:4" x14ac:dyDescent="0.25">
      <c r="D528" s="268"/>
    </row>
    <row r="529" spans="4:4" x14ac:dyDescent="0.25">
      <c r="D529" s="268"/>
    </row>
    <row r="530" spans="4:4" x14ac:dyDescent="0.25">
      <c r="D530" s="268"/>
    </row>
    <row r="531" spans="4:4" x14ac:dyDescent="0.25">
      <c r="D531" s="268"/>
    </row>
    <row r="532" spans="4:4" x14ac:dyDescent="0.25">
      <c r="D532" s="268"/>
    </row>
    <row r="533" spans="4:4" x14ac:dyDescent="0.25">
      <c r="D533" s="268"/>
    </row>
    <row r="534" spans="4:4" x14ac:dyDescent="0.25">
      <c r="D534" s="268"/>
    </row>
    <row r="535" spans="4:4" x14ac:dyDescent="0.25">
      <c r="D535" s="268"/>
    </row>
    <row r="536" spans="4:4" x14ac:dyDescent="0.25">
      <c r="D536" s="268"/>
    </row>
    <row r="537" spans="4:4" x14ac:dyDescent="0.25">
      <c r="D537" s="268"/>
    </row>
    <row r="538" spans="4:4" x14ac:dyDescent="0.25">
      <c r="D538" s="268"/>
    </row>
    <row r="539" spans="4:4" x14ac:dyDescent="0.25">
      <c r="D539" s="268"/>
    </row>
    <row r="540" spans="4:4" x14ac:dyDescent="0.25">
      <c r="D540" s="268"/>
    </row>
    <row r="541" spans="4:4" x14ac:dyDescent="0.25">
      <c r="D541" s="268"/>
    </row>
    <row r="542" spans="4:4" x14ac:dyDescent="0.25">
      <c r="D542" s="268"/>
    </row>
    <row r="543" spans="4:4" x14ac:dyDescent="0.25">
      <c r="D543" s="268"/>
    </row>
    <row r="544" spans="4:4" x14ac:dyDescent="0.25">
      <c r="D544" s="268"/>
    </row>
    <row r="545" spans="4:4" x14ac:dyDescent="0.25">
      <c r="D545" s="268"/>
    </row>
    <row r="546" spans="4:4" x14ac:dyDescent="0.25">
      <c r="D546" s="268"/>
    </row>
    <row r="547" spans="4:4" x14ac:dyDescent="0.25">
      <c r="D547" s="268"/>
    </row>
    <row r="548" spans="4:4" x14ac:dyDescent="0.25">
      <c r="D548" s="268"/>
    </row>
    <row r="549" spans="4:4" x14ac:dyDescent="0.25">
      <c r="D549" s="268"/>
    </row>
    <row r="550" spans="4:4" x14ac:dyDescent="0.25">
      <c r="D550" s="268"/>
    </row>
    <row r="551" spans="4:4" x14ac:dyDescent="0.25">
      <c r="D551" s="268"/>
    </row>
    <row r="552" spans="4:4" x14ac:dyDescent="0.25">
      <c r="D552" s="268"/>
    </row>
    <row r="553" spans="4:4" x14ac:dyDescent="0.25">
      <c r="D553" s="268"/>
    </row>
    <row r="554" spans="4:4" x14ac:dyDescent="0.25">
      <c r="D554" s="268"/>
    </row>
    <row r="555" spans="4:4" x14ac:dyDescent="0.25">
      <c r="D555" s="268"/>
    </row>
    <row r="556" spans="4:4" x14ac:dyDescent="0.25">
      <c r="D556" s="268"/>
    </row>
    <row r="557" spans="4:4" x14ac:dyDescent="0.25">
      <c r="D557" s="268"/>
    </row>
    <row r="558" spans="4:4" x14ac:dyDescent="0.25">
      <c r="D558" s="268"/>
    </row>
    <row r="559" spans="4:4" x14ac:dyDescent="0.25">
      <c r="D559" s="268"/>
    </row>
    <row r="560" spans="4:4" x14ac:dyDescent="0.25">
      <c r="D560" s="268"/>
    </row>
    <row r="561" spans="4:4" x14ac:dyDescent="0.25">
      <c r="D561" s="268"/>
    </row>
    <row r="562" spans="4:4" x14ac:dyDescent="0.25">
      <c r="D562" s="268"/>
    </row>
    <row r="563" spans="4:4" x14ac:dyDescent="0.25">
      <c r="D563" s="268"/>
    </row>
    <row r="564" spans="4:4" x14ac:dyDescent="0.25">
      <c r="D564" s="268"/>
    </row>
    <row r="565" spans="4:4" x14ac:dyDescent="0.25">
      <c r="D565" s="268"/>
    </row>
    <row r="566" spans="4:4" x14ac:dyDescent="0.25">
      <c r="D566" s="268"/>
    </row>
    <row r="567" spans="4:4" x14ac:dyDescent="0.25">
      <c r="D567" s="268"/>
    </row>
    <row r="568" spans="4:4" x14ac:dyDescent="0.25">
      <c r="D568" s="268"/>
    </row>
    <row r="569" spans="4:4" x14ac:dyDescent="0.25">
      <c r="D569" s="268"/>
    </row>
    <row r="570" spans="4:4" x14ac:dyDescent="0.25">
      <c r="D570" s="268"/>
    </row>
    <row r="571" spans="4:4" x14ac:dyDescent="0.25">
      <c r="D571" s="268"/>
    </row>
    <row r="572" spans="4:4" x14ac:dyDescent="0.25">
      <c r="D572" s="268"/>
    </row>
    <row r="573" spans="4:4" x14ac:dyDescent="0.25">
      <c r="D573" s="268"/>
    </row>
    <row r="574" spans="4:4" x14ac:dyDescent="0.25">
      <c r="D574" s="268"/>
    </row>
    <row r="575" spans="4:4" x14ac:dyDescent="0.25">
      <c r="D575" s="268"/>
    </row>
    <row r="576" spans="4:4" x14ac:dyDescent="0.25">
      <c r="D576" s="268"/>
    </row>
    <row r="577" spans="4:4" x14ac:dyDescent="0.25">
      <c r="D577" s="268"/>
    </row>
    <row r="578" spans="4:4" x14ac:dyDescent="0.25">
      <c r="D578" s="268"/>
    </row>
    <row r="579" spans="4:4" x14ac:dyDescent="0.25">
      <c r="D579" s="268"/>
    </row>
    <row r="580" spans="4:4" x14ac:dyDescent="0.25">
      <c r="D580" s="268"/>
    </row>
    <row r="581" spans="4:4" x14ac:dyDescent="0.25">
      <c r="D581" s="268"/>
    </row>
    <row r="582" spans="4:4" x14ac:dyDescent="0.25">
      <c r="D582" s="268"/>
    </row>
    <row r="583" spans="4:4" x14ac:dyDescent="0.25">
      <c r="D583" s="268"/>
    </row>
    <row r="584" spans="4:4" x14ac:dyDescent="0.25">
      <c r="D584" s="268"/>
    </row>
    <row r="585" spans="4:4" x14ac:dyDescent="0.25">
      <c r="D585" s="268"/>
    </row>
    <row r="586" spans="4:4" x14ac:dyDescent="0.25">
      <c r="D586" s="268"/>
    </row>
    <row r="587" spans="4:4" x14ac:dyDescent="0.25">
      <c r="D587" s="268"/>
    </row>
    <row r="588" spans="4:4" x14ac:dyDescent="0.25">
      <c r="D588" s="268"/>
    </row>
    <row r="589" spans="4:4" x14ac:dyDescent="0.25">
      <c r="D589" s="268"/>
    </row>
    <row r="590" spans="4:4" x14ac:dyDescent="0.25">
      <c r="D590" s="268"/>
    </row>
    <row r="591" spans="4:4" x14ac:dyDescent="0.25">
      <c r="D591" s="268"/>
    </row>
    <row r="592" spans="4:4" x14ac:dyDescent="0.25">
      <c r="D592" s="268"/>
    </row>
    <row r="593" spans="4:4" x14ac:dyDescent="0.25">
      <c r="D593" s="268"/>
    </row>
    <row r="594" spans="4:4" x14ac:dyDescent="0.25">
      <c r="D594" s="268"/>
    </row>
    <row r="595" spans="4:4" x14ac:dyDescent="0.25">
      <c r="D595" s="268"/>
    </row>
    <row r="596" spans="4:4" x14ac:dyDescent="0.25">
      <c r="D596" s="268"/>
    </row>
    <row r="597" spans="4:4" x14ac:dyDescent="0.25">
      <c r="D597" s="268"/>
    </row>
    <row r="598" spans="4:4" x14ac:dyDescent="0.25">
      <c r="D598" s="268"/>
    </row>
    <row r="599" spans="4:4" x14ac:dyDescent="0.25">
      <c r="D599" s="268"/>
    </row>
    <row r="600" spans="4:4" x14ac:dyDescent="0.25">
      <c r="D600" s="268"/>
    </row>
    <row r="601" spans="4:4" x14ac:dyDescent="0.25">
      <c r="D601" s="268"/>
    </row>
    <row r="602" spans="4:4" x14ac:dyDescent="0.25">
      <c r="D602" s="268"/>
    </row>
    <row r="603" spans="4:4" x14ac:dyDescent="0.25">
      <c r="D603" s="268"/>
    </row>
    <row r="604" spans="4:4" x14ac:dyDescent="0.25">
      <c r="D604" s="268"/>
    </row>
    <row r="605" spans="4:4" x14ac:dyDescent="0.25">
      <c r="D605" s="268"/>
    </row>
    <row r="606" spans="4:4" x14ac:dyDescent="0.25">
      <c r="D606" s="268"/>
    </row>
    <row r="607" spans="4:4" x14ac:dyDescent="0.25">
      <c r="D607" s="268"/>
    </row>
    <row r="608" spans="4:4" x14ac:dyDescent="0.25">
      <c r="D608" s="268"/>
    </row>
    <row r="609" spans="4:4" x14ac:dyDescent="0.25">
      <c r="D609" s="268"/>
    </row>
    <row r="610" spans="4:4" x14ac:dyDescent="0.25">
      <c r="D610" s="268"/>
    </row>
    <row r="611" spans="4:4" x14ac:dyDescent="0.25">
      <c r="D611" s="268"/>
    </row>
    <row r="612" spans="4:4" x14ac:dyDescent="0.25">
      <c r="D612" s="268"/>
    </row>
    <row r="613" spans="4:4" x14ac:dyDescent="0.25">
      <c r="D613" s="268"/>
    </row>
    <row r="614" spans="4:4" x14ac:dyDescent="0.25">
      <c r="D614" s="268"/>
    </row>
    <row r="615" spans="4:4" x14ac:dyDescent="0.25">
      <c r="D615" s="268"/>
    </row>
    <row r="616" spans="4:4" x14ac:dyDescent="0.25">
      <c r="D616" s="268"/>
    </row>
    <row r="617" spans="4:4" x14ac:dyDescent="0.25">
      <c r="D617" s="268"/>
    </row>
    <row r="618" spans="4:4" x14ac:dyDescent="0.25">
      <c r="D618" s="268"/>
    </row>
    <row r="619" spans="4:4" x14ac:dyDescent="0.25">
      <c r="D619" s="268"/>
    </row>
    <row r="620" spans="4:4" x14ac:dyDescent="0.25">
      <c r="D620" s="268"/>
    </row>
    <row r="621" spans="4:4" x14ac:dyDescent="0.25">
      <c r="D621" s="268"/>
    </row>
    <row r="622" spans="4:4" x14ac:dyDescent="0.25">
      <c r="D622" s="268"/>
    </row>
    <row r="623" spans="4:4" x14ac:dyDescent="0.25">
      <c r="D623" s="268"/>
    </row>
    <row r="624" spans="4:4" x14ac:dyDescent="0.25">
      <c r="D624" s="268"/>
    </row>
    <row r="625" spans="4:4" x14ac:dyDescent="0.25">
      <c r="D625" s="268"/>
    </row>
    <row r="626" spans="4:4" x14ac:dyDescent="0.25">
      <c r="D626" s="268"/>
    </row>
    <row r="627" spans="4:4" x14ac:dyDescent="0.25">
      <c r="D627" s="268"/>
    </row>
    <row r="628" spans="4:4" x14ac:dyDescent="0.25">
      <c r="D628" s="268"/>
    </row>
    <row r="629" spans="4:4" x14ac:dyDescent="0.25">
      <c r="D629" s="268"/>
    </row>
    <row r="630" spans="4:4" x14ac:dyDescent="0.25">
      <c r="D630" s="268"/>
    </row>
    <row r="631" spans="4:4" x14ac:dyDescent="0.25">
      <c r="D631" s="268"/>
    </row>
    <row r="632" spans="4:4" x14ac:dyDescent="0.25">
      <c r="D632" s="268"/>
    </row>
    <row r="633" spans="4:4" x14ac:dyDescent="0.25">
      <c r="D633" s="268"/>
    </row>
    <row r="634" spans="4:4" x14ac:dyDescent="0.25">
      <c r="D634" s="268"/>
    </row>
    <row r="635" spans="4:4" x14ac:dyDescent="0.25">
      <c r="D635" s="268"/>
    </row>
    <row r="636" spans="4:4" x14ac:dyDescent="0.25">
      <c r="D636" s="268"/>
    </row>
    <row r="637" spans="4:4" x14ac:dyDescent="0.25">
      <c r="D637" s="268"/>
    </row>
    <row r="638" spans="4:4" x14ac:dyDescent="0.25">
      <c r="D638" s="268"/>
    </row>
    <row r="639" spans="4:4" x14ac:dyDescent="0.25">
      <c r="D639" s="268"/>
    </row>
    <row r="640" spans="4:4" x14ac:dyDescent="0.25">
      <c r="D640" s="268"/>
    </row>
    <row r="641" spans="4:4" x14ac:dyDescent="0.25">
      <c r="D641" s="268"/>
    </row>
    <row r="642" spans="4:4" x14ac:dyDescent="0.25">
      <c r="D642" s="268"/>
    </row>
    <row r="643" spans="4:4" x14ac:dyDescent="0.25">
      <c r="D643" s="268"/>
    </row>
    <row r="644" spans="4:4" x14ac:dyDescent="0.25">
      <c r="D644" s="268"/>
    </row>
    <row r="645" spans="4:4" x14ac:dyDescent="0.25">
      <c r="D645" s="268"/>
    </row>
    <row r="646" spans="4:4" x14ac:dyDescent="0.25">
      <c r="D646" s="268"/>
    </row>
    <row r="647" spans="4:4" x14ac:dyDescent="0.25">
      <c r="D647" s="268"/>
    </row>
    <row r="648" spans="4:4" x14ac:dyDescent="0.25">
      <c r="D648" s="268"/>
    </row>
    <row r="649" spans="4:4" x14ac:dyDescent="0.25">
      <c r="D649" s="268"/>
    </row>
    <row r="650" spans="4:4" x14ac:dyDescent="0.25">
      <c r="D650" s="268"/>
    </row>
    <row r="651" spans="4:4" x14ac:dyDescent="0.25">
      <c r="D651" s="268"/>
    </row>
    <row r="652" spans="4:4" x14ac:dyDescent="0.25">
      <c r="D652" s="268"/>
    </row>
    <row r="653" spans="4:4" x14ac:dyDescent="0.25">
      <c r="D653" s="268"/>
    </row>
    <row r="654" spans="4:4" x14ac:dyDescent="0.25">
      <c r="D654" s="268"/>
    </row>
    <row r="655" spans="4:4" x14ac:dyDescent="0.25">
      <c r="D655" s="268"/>
    </row>
    <row r="656" spans="4:4" x14ac:dyDescent="0.25">
      <c r="D656" s="268"/>
    </row>
    <row r="657" spans="4:4" x14ac:dyDescent="0.25">
      <c r="D657" s="268"/>
    </row>
    <row r="658" spans="4:4" x14ac:dyDescent="0.25">
      <c r="D658" s="268"/>
    </row>
    <row r="659" spans="4:4" x14ac:dyDescent="0.25">
      <c r="D659" s="268"/>
    </row>
    <row r="660" spans="4:4" x14ac:dyDescent="0.25">
      <c r="D660" s="268"/>
    </row>
    <row r="661" spans="4:4" x14ac:dyDescent="0.25">
      <c r="D661" s="268"/>
    </row>
    <row r="662" spans="4:4" x14ac:dyDescent="0.25">
      <c r="D662" s="268"/>
    </row>
    <row r="663" spans="4:4" x14ac:dyDescent="0.25">
      <c r="D663" s="268"/>
    </row>
    <row r="664" spans="4:4" x14ac:dyDescent="0.25">
      <c r="D664" s="268"/>
    </row>
    <row r="665" spans="4:4" x14ac:dyDescent="0.25">
      <c r="D665" s="268"/>
    </row>
    <row r="666" spans="4:4" x14ac:dyDescent="0.25">
      <c r="D666" s="268"/>
    </row>
    <row r="667" spans="4:4" x14ac:dyDescent="0.25">
      <c r="D667" s="268"/>
    </row>
    <row r="668" spans="4:4" x14ac:dyDescent="0.25">
      <c r="D668" s="268"/>
    </row>
    <row r="669" spans="4:4" x14ac:dyDescent="0.25">
      <c r="D669" s="268"/>
    </row>
    <row r="670" spans="4:4" x14ac:dyDescent="0.25">
      <c r="D670" s="268"/>
    </row>
    <row r="671" spans="4:4" x14ac:dyDescent="0.25">
      <c r="D671" s="268"/>
    </row>
    <row r="672" spans="4:4" x14ac:dyDescent="0.25">
      <c r="D672" s="268"/>
    </row>
    <row r="673" spans="4:4" x14ac:dyDescent="0.25">
      <c r="D673" s="268"/>
    </row>
    <row r="674" spans="4:4" x14ac:dyDescent="0.25">
      <c r="D674" s="268"/>
    </row>
    <row r="675" spans="4:4" x14ac:dyDescent="0.25">
      <c r="D675" s="268"/>
    </row>
    <row r="676" spans="4:4" x14ac:dyDescent="0.25">
      <c r="D676" s="268"/>
    </row>
    <row r="677" spans="4:4" x14ac:dyDescent="0.25">
      <c r="D677" s="268"/>
    </row>
    <row r="678" spans="4:4" x14ac:dyDescent="0.25">
      <c r="D678" s="268"/>
    </row>
    <row r="679" spans="4:4" x14ac:dyDescent="0.25">
      <c r="D679" s="268"/>
    </row>
    <row r="680" spans="4:4" x14ac:dyDescent="0.25">
      <c r="D680" s="268"/>
    </row>
    <row r="681" spans="4:4" x14ac:dyDescent="0.25">
      <c r="D681" s="268"/>
    </row>
    <row r="682" spans="4:4" x14ac:dyDescent="0.25">
      <c r="D682" s="268"/>
    </row>
    <row r="683" spans="4:4" x14ac:dyDescent="0.25">
      <c r="D683" s="268"/>
    </row>
    <row r="684" spans="4:4" x14ac:dyDescent="0.25">
      <c r="D684" s="268"/>
    </row>
    <row r="685" spans="4:4" x14ac:dyDescent="0.25">
      <c r="D685" s="268"/>
    </row>
    <row r="686" spans="4:4" x14ac:dyDescent="0.25">
      <c r="D686" s="268"/>
    </row>
    <row r="687" spans="4:4" x14ac:dyDescent="0.25">
      <c r="D687" s="268"/>
    </row>
    <row r="688" spans="4:4" x14ac:dyDescent="0.25">
      <c r="D688" s="268"/>
    </row>
    <row r="689" spans="4:4" x14ac:dyDescent="0.25">
      <c r="D689" s="268"/>
    </row>
    <row r="690" spans="4:4" x14ac:dyDescent="0.25">
      <c r="D690" s="268"/>
    </row>
    <row r="691" spans="4:4" x14ac:dyDescent="0.25">
      <c r="D691" s="268"/>
    </row>
    <row r="692" spans="4:4" x14ac:dyDescent="0.25">
      <c r="D692" s="268"/>
    </row>
    <row r="693" spans="4:4" x14ac:dyDescent="0.25">
      <c r="D693" s="268"/>
    </row>
    <row r="694" spans="4:4" x14ac:dyDescent="0.25">
      <c r="D694" s="268"/>
    </row>
    <row r="695" spans="4:4" x14ac:dyDescent="0.25">
      <c r="D695" s="268"/>
    </row>
    <row r="696" spans="4:4" x14ac:dyDescent="0.25">
      <c r="D696" s="268"/>
    </row>
    <row r="697" spans="4:4" x14ac:dyDescent="0.25">
      <c r="D697" s="268"/>
    </row>
    <row r="698" spans="4:4" x14ac:dyDescent="0.25">
      <c r="D698" s="268"/>
    </row>
    <row r="699" spans="4:4" x14ac:dyDescent="0.25">
      <c r="D699" s="268"/>
    </row>
    <row r="700" spans="4:4" x14ac:dyDescent="0.25">
      <c r="D700" s="268"/>
    </row>
    <row r="701" spans="4:4" x14ac:dyDescent="0.25">
      <c r="D701" s="268"/>
    </row>
    <row r="702" spans="4:4" x14ac:dyDescent="0.25">
      <c r="D702" s="268"/>
    </row>
    <row r="703" spans="4:4" x14ac:dyDescent="0.25">
      <c r="D703" s="268"/>
    </row>
    <row r="704" spans="4:4" x14ac:dyDescent="0.25">
      <c r="D704" s="268"/>
    </row>
    <row r="705" spans="4:4" x14ac:dyDescent="0.25">
      <c r="D705" s="268"/>
    </row>
    <row r="706" spans="4:4" x14ac:dyDescent="0.25">
      <c r="D706" s="268"/>
    </row>
    <row r="707" spans="4:4" x14ac:dyDescent="0.25">
      <c r="D707" s="268"/>
    </row>
    <row r="708" spans="4:4" x14ac:dyDescent="0.25">
      <c r="D708" s="274"/>
    </row>
    <row r="709" spans="4:4" x14ac:dyDescent="0.25">
      <c r="D709" s="268"/>
    </row>
    <row r="710" spans="4:4" x14ac:dyDescent="0.25">
      <c r="D710" s="268"/>
    </row>
    <row r="711" spans="4:4" x14ac:dyDescent="0.25">
      <c r="D711" s="268"/>
    </row>
    <row r="712" spans="4:4" x14ac:dyDescent="0.25">
      <c r="D712" s="268"/>
    </row>
    <row r="713" spans="4:4" x14ac:dyDescent="0.25">
      <c r="D713" s="268"/>
    </row>
    <row r="714" spans="4:4" x14ac:dyDescent="0.25">
      <c r="D714" s="268"/>
    </row>
    <row r="715" spans="4:4" x14ac:dyDescent="0.25">
      <c r="D715" s="268"/>
    </row>
    <row r="716" spans="4:4" x14ac:dyDescent="0.25">
      <c r="D716" s="268"/>
    </row>
    <row r="717" spans="4:4" x14ac:dyDescent="0.25">
      <c r="D717" s="268"/>
    </row>
    <row r="718" spans="4:4" x14ac:dyDescent="0.25">
      <c r="D718" s="268"/>
    </row>
    <row r="719" spans="4:4" x14ac:dyDescent="0.25">
      <c r="D719" s="268"/>
    </row>
    <row r="720" spans="4:4" x14ac:dyDescent="0.25">
      <c r="D720" s="268"/>
    </row>
    <row r="721" spans="4:4" x14ac:dyDescent="0.25">
      <c r="D721" s="268"/>
    </row>
    <row r="722" spans="4:4" x14ac:dyDescent="0.25">
      <c r="D722" s="268"/>
    </row>
    <row r="723" spans="4:4" x14ac:dyDescent="0.25">
      <c r="D723" s="268"/>
    </row>
    <row r="724" spans="4:4" x14ac:dyDescent="0.25">
      <c r="D724" s="268"/>
    </row>
    <row r="725" spans="4:4" x14ac:dyDescent="0.25">
      <c r="D725" s="268"/>
    </row>
    <row r="726" spans="4:4" x14ac:dyDescent="0.25">
      <c r="D726" s="268"/>
    </row>
    <row r="727" spans="4:4" x14ac:dyDescent="0.25">
      <c r="D727" s="268"/>
    </row>
    <row r="728" spans="4:4" x14ac:dyDescent="0.25">
      <c r="D728" s="268"/>
    </row>
    <row r="729" spans="4:4" x14ac:dyDescent="0.25">
      <c r="D729" s="268"/>
    </row>
    <row r="730" spans="4:4" x14ac:dyDescent="0.25">
      <c r="D730" s="268"/>
    </row>
    <row r="731" spans="4:4" x14ac:dyDescent="0.25">
      <c r="D731" s="268"/>
    </row>
    <row r="732" spans="4:4" x14ac:dyDescent="0.25">
      <c r="D732" s="268"/>
    </row>
    <row r="733" spans="4:4" x14ac:dyDescent="0.25">
      <c r="D733" s="268"/>
    </row>
    <row r="734" spans="4:4" x14ac:dyDescent="0.25">
      <c r="D734" s="268"/>
    </row>
    <row r="735" spans="4:4" x14ac:dyDescent="0.25">
      <c r="D735" s="268"/>
    </row>
    <row r="736" spans="4:4" x14ac:dyDescent="0.25">
      <c r="D736" s="268"/>
    </row>
    <row r="737" spans="4:4" x14ac:dyDescent="0.25">
      <c r="D737" s="268"/>
    </row>
    <row r="738" spans="4:4" x14ac:dyDescent="0.25">
      <c r="D738" s="268"/>
    </row>
    <row r="739" spans="4:4" x14ac:dyDescent="0.25">
      <c r="D739" s="268"/>
    </row>
    <row r="740" spans="4:4" x14ac:dyDescent="0.25">
      <c r="D740" s="268"/>
    </row>
    <row r="741" spans="4:4" x14ac:dyDescent="0.25">
      <c r="D741" s="268"/>
    </row>
    <row r="742" spans="4:4" x14ac:dyDescent="0.25">
      <c r="D742" s="268"/>
    </row>
    <row r="743" spans="4:4" x14ac:dyDescent="0.25">
      <c r="D743" s="268"/>
    </row>
    <row r="744" spans="4:4" x14ac:dyDescent="0.25">
      <c r="D744" s="268"/>
    </row>
    <row r="745" spans="4:4" x14ac:dyDescent="0.25">
      <c r="D745" s="268"/>
    </row>
    <row r="746" spans="4:4" x14ac:dyDescent="0.25">
      <c r="D746" s="268"/>
    </row>
    <row r="747" spans="4:4" x14ac:dyDescent="0.25">
      <c r="D747" s="268"/>
    </row>
    <row r="748" spans="4:4" x14ac:dyDescent="0.25">
      <c r="D748" s="268"/>
    </row>
    <row r="749" spans="4:4" x14ac:dyDescent="0.25">
      <c r="D749" s="268"/>
    </row>
    <row r="750" spans="4:4" x14ac:dyDescent="0.25">
      <c r="D750" s="268"/>
    </row>
    <row r="751" spans="4:4" x14ac:dyDescent="0.25">
      <c r="D751" s="268"/>
    </row>
    <row r="752" spans="4:4" x14ac:dyDescent="0.25">
      <c r="D752" s="268"/>
    </row>
    <row r="753" spans="4:4" x14ac:dyDescent="0.25">
      <c r="D753" s="268"/>
    </row>
    <row r="754" spans="4:4" x14ac:dyDescent="0.25">
      <c r="D754" s="268"/>
    </row>
    <row r="755" spans="4:4" x14ac:dyDescent="0.25">
      <c r="D755" s="268"/>
    </row>
    <row r="756" spans="4:4" x14ac:dyDescent="0.25">
      <c r="D756" s="268"/>
    </row>
    <row r="757" spans="4:4" x14ac:dyDescent="0.25">
      <c r="D757" s="268"/>
    </row>
    <row r="758" spans="4:4" x14ac:dyDescent="0.25">
      <c r="D758" s="268"/>
    </row>
    <row r="759" spans="4:4" x14ac:dyDescent="0.25">
      <c r="D759" s="268"/>
    </row>
    <row r="760" spans="4:4" x14ac:dyDescent="0.25">
      <c r="D760" s="268"/>
    </row>
    <row r="761" spans="4:4" x14ac:dyDescent="0.25">
      <c r="D761" s="268"/>
    </row>
    <row r="762" spans="4:4" x14ac:dyDescent="0.25">
      <c r="D762" s="268"/>
    </row>
    <row r="763" spans="4:4" x14ac:dyDescent="0.25">
      <c r="D763" s="268"/>
    </row>
    <row r="764" spans="4:4" x14ac:dyDescent="0.25">
      <c r="D764" s="268"/>
    </row>
    <row r="765" spans="4:4" x14ac:dyDescent="0.25">
      <c r="D765" s="268"/>
    </row>
    <row r="766" spans="4:4" x14ac:dyDescent="0.25">
      <c r="D766" s="268"/>
    </row>
    <row r="767" spans="4:4" x14ac:dyDescent="0.25">
      <c r="D767" s="268"/>
    </row>
    <row r="768" spans="4:4" x14ac:dyDescent="0.25">
      <c r="D768" s="268"/>
    </row>
    <row r="769" spans="4:4" x14ac:dyDescent="0.25">
      <c r="D769" s="268"/>
    </row>
    <row r="770" spans="4:4" x14ac:dyDescent="0.25">
      <c r="D770" s="268"/>
    </row>
    <row r="771" spans="4:4" x14ac:dyDescent="0.25">
      <c r="D771" s="268"/>
    </row>
    <row r="772" spans="4:4" x14ac:dyDescent="0.25">
      <c r="D772" s="268"/>
    </row>
    <row r="773" spans="4:4" x14ac:dyDescent="0.25">
      <c r="D773" s="268"/>
    </row>
    <row r="774" spans="4:4" x14ac:dyDescent="0.25">
      <c r="D774" s="268"/>
    </row>
    <row r="775" spans="4:4" x14ac:dyDescent="0.25">
      <c r="D775" s="268"/>
    </row>
    <row r="776" spans="4:4" x14ac:dyDescent="0.25">
      <c r="D776" s="268"/>
    </row>
    <row r="777" spans="4:4" x14ac:dyDescent="0.25">
      <c r="D777" s="268"/>
    </row>
    <row r="778" spans="4:4" x14ac:dyDescent="0.25">
      <c r="D778" s="268"/>
    </row>
    <row r="779" spans="4:4" x14ac:dyDescent="0.25">
      <c r="D779" s="268"/>
    </row>
    <row r="780" spans="4:4" x14ac:dyDescent="0.25">
      <c r="D780" s="268"/>
    </row>
    <row r="781" spans="4:4" x14ac:dyDescent="0.25">
      <c r="D781" s="268"/>
    </row>
    <row r="782" spans="4:4" x14ac:dyDescent="0.25">
      <c r="D782" s="268"/>
    </row>
    <row r="783" spans="4:4" x14ac:dyDescent="0.25">
      <c r="D783" s="268"/>
    </row>
    <row r="784" spans="4:4" x14ac:dyDescent="0.25">
      <c r="D784" s="268"/>
    </row>
    <row r="785" spans="4:4" x14ac:dyDescent="0.25">
      <c r="D785" s="268"/>
    </row>
    <row r="786" spans="4:4" x14ac:dyDescent="0.25">
      <c r="D786" s="268"/>
    </row>
    <row r="787" spans="4:4" x14ac:dyDescent="0.25">
      <c r="D787" s="268"/>
    </row>
    <row r="788" spans="4:4" x14ac:dyDescent="0.25">
      <c r="D788" s="268"/>
    </row>
    <row r="789" spans="4:4" x14ac:dyDescent="0.25">
      <c r="D789" s="268"/>
    </row>
    <row r="790" spans="4:4" x14ac:dyDescent="0.25">
      <c r="D790" s="268"/>
    </row>
    <row r="791" spans="4:4" x14ac:dyDescent="0.25">
      <c r="D791" s="268"/>
    </row>
    <row r="792" spans="4:4" x14ac:dyDescent="0.25">
      <c r="D792" s="268"/>
    </row>
    <row r="793" spans="4:4" x14ac:dyDescent="0.25">
      <c r="D793" s="268"/>
    </row>
    <row r="794" spans="4:4" x14ac:dyDescent="0.25">
      <c r="D794" s="268"/>
    </row>
    <row r="795" spans="4:4" x14ac:dyDescent="0.25">
      <c r="D795" s="268"/>
    </row>
    <row r="796" spans="4:4" x14ac:dyDescent="0.25">
      <c r="D796" s="268"/>
    </row>
    <row r="797" spans="4:4" x14ac:dyDescent="0.25">
      <c r="D797" s="268"/>
    </row>
    <row r="798" spans="4:4" x14ac:dyDescent="0.25">
      <c r="D798" s="268"/>
    </row>
    <row r="799" spans="4:4" x14ac:dyDescent="0.25">
      <c r="D799" s="268"/>
    </row>
    <row r="800" spans="4:4" x14ac:dyDescent="0.25">
      <c r="D800" s="268"/>
    </row>
    <row r="801" spans="4:4" x14ac:dyDescent="0.25">
      <c r="D801" s="268"/>
    </row>
    <row r="802" spans="4:4" x14ac:dyDescent="0.25">
      <c r="D802" s="268"/>
    </row>
    <row r="803" spans="4:4" x14ac:dyDescent="0.25">
      <c r="D803" s="268"/>
    </row>
    <row r="804" spans="4:4" x14ac:dyDescent="0.25">
      <c r="D804" s="268"/>
    </row>
    <row r="805" spans="4:4" x14ac:dyDescent="0.25">
      <c r="D805" s="268"/>
    </row>
    <row r="806" spans="4:4" x14ac:dyDescent="0.25">
      <c r="D806" s="268"/>
    </row>
    <row r="807" spans="4:4" x14ac:dyDescent="0.25">
      <c r="D807" s="268"/>
    </row>
    <row r="808" spans="4:4" x14ac:dyDescent="0.25">
      <c r="D808" s="268"/>
    </row>
    <row r="809" spans="4:4" x14ac:dyDescent="0.25">
      <c r="D809" s="268"/>
    </row>
    <row r="810" spans="4:4" x14ac:dyDescent="0.25">
      <c r="D810" s="268"/>
    </row>
    <row r="811" spans="4:4" x14ac:dyDescent="0.25">
      <c r="D811" s="268"/>
    </row>
    <row r="812" spans="4:4" x14ac:dyDescent="0.25">
      <c r="D812" s="268"/>
    </row>
    <row r="813" spans="4:4" x14ac:dyDescent="0.25">
      <c r="D813" s="268"/>
    </row>
    <row r="814" spans="4:4" x14ac:dyDescent="0.25">
      <c r="D814" s="268"/>
    </row>
    <row r="815" spans="4:4" x14ac:dyDescent="0.25">
      <c r="D815" s="268"/>
    </row>
    <row r="816" spans="4:4" x14ac:dyDescent="0.25">
      <c r="D816" s="268"/>
    </row>
    <row r="817" spans="4:4" x14ac:dyDescent="0.25">
      <c r="D817" s="268"/>
    </row>
    <row r="818" spans="4:4" x14ac:dyDescent="0.25">
      <c r="D818" s="268"/>
    </row>
    <row r="819" spans="4:4" x14ac:dyDescent="0.25">
      <c r="D819" s="268"/>
    </row>
    <row r="820" spans="4:4" x14ac:dyDescent="0.25">
      <c r="D820" s="268"/>
    </row>
    <row r="821" spans="4:4" x14ac:dyDescent="0.25">
      <c r="D821" s="268"/>
    </row>
    <row r="822" spans="4:4" x14ac:dyDescent="0.25">
      <c r="D822" s="268"/>
    </row>
    <row r="823" spans="4:4" x14ac:dyDescent="0.25">
      <c r="D823" s="268"/>
    </row>
    <row r="824" spans="4:4" x14ac:dyDescent="0.25">
      <c r="D824" s="268"/>
    </row>
    <row r="825" spans="4:4" x14ac:dyDescent="0.25">
      <c r="D825" s="268"/>
    </row>
    <row r="826" spans="4:4" x14ac:dyDescent="0.25">
      <c r="D826" s="268"/>
    </row>
    <row r="827" spans="4:4" x14ac:dyDescent="0.25">
      <c r="D827" s="268"/>
    </row>
    <row r="828" spans="4:4" x14ac:dyDescent="0.25">
      <c r="D828" s="268"/>
    </row>
    <row r="829" spans="4:4" x14ac:dyDescent="0.25">
      <c r="D829" s="268"/>
    </row>
    <row r="830" spans="4:4" x14ac:dyDescent="0.25">
      <c r="D830" s="268"/>
    </row>
    <row r="831" spans="4:4" x14ac:dyDescent="0.25">
      <c r="D831" s="268"/>
    </row>
    <row r="832" spans="4:4" x14ac:dyDescent="0.25">
      <c r="D832" s="268"/>
    </row>
    <row r="833" spans="4:4" x14ac:dyDescent="0.25">
      <c r="D833" s="268"/>
    </row>
    <row r="834" spans="4:4" x14ac:dyDescent="0.25">
      <c r="D834" s="268"/>
    </row>
    <row r="835" spans="4:4" x14ac:dyDescent="0.25">
      <c r="D835" s="268"/>
    </row>
    <row r="836" spans="4:4" x14ac:dyDescent="0.25">
      <c r="D836" s="268"/>
    </row>
    <row r="837" spans="4:4" x14ac:dyDescent="0.25">
      <c r="D837" s="268"/>
    </row>
    <row r="838" spans="4:4" x14ac:dyDescent="0.25">
      <c r="D838" s="268"/>
    </row>
    <row r="839" spans="4:4" x14ac:dyDescent="0.25">
      <c r="D839" s="268"/>
    </row>
    <row r="840" spans="4:4" x14ac:dyDescent="0.25">
      <c r="D840" s="268"/>
    </row>
    <row r="841" spans="4:4" x14ac:dyDescent="0.25">
      <c r="D841" s="268"/>
    </row>
    <row r="842" spans="4:4" x14ac:dyDescent="0.25">
      <c r="D842" s="268"/>
    </row>
    <row r="843" spans="4:4" x14ac:dyDescent="0.25">
      <c r="D843" s="268"/>
    </row>
    <row r="844" spans="4:4" x14ac:dyDescent="0.25">
      <c r="D844" s="268"/>
    </row>
    <row r="845" spans="4:4" x14ac:dyDescent="0.25">
      <c r="D845" s="268"/>
    </row>
    <row r="846" spans="4:4" x14ac:dyDescent="0.25">
      <c r="D846" s="268"/>
    </row>
    <row r="847" spans="4:4" x14ac:dyDescent="0.25">
      <c r="D847" s="268"/>
    </row>
    <row r="848" spans="4:4" x14ac:dyDescent="0.25">
      <c r="D848" s="268"/>
    </row>
    <row r="849" spans="4:4" x14ac:dyDescent="0.25">
      <c r="D849" s="268"/>
    </row>
    <row r="850" spans="4:4" x14ac:dyDescent="0.25">
      <c r="D850" s="268"/>
    </row>
    <row r="851" spans="4:4" x14ac:dyDescent="0.25">
      <c r="D851" s="268"/>
    </row>
    <row r="852" spans="4:4" x14ac:dyDescent="0.25">
      <c r="D852" s="268"/>
    </row>
    <row r="853" spans="4:4" x14ac:dyDescent="0.25">
      <c r="D853" s="268"/>
    </row>
    <row r="854" spans="4:4" x14ac:dyDescent="0.25">
      <c r="D854" s="268"/>
    </row>
    <row r="855" spans="4:4" x14ac:dyDescent="0.25">
      <c r="D855" s="268"/>
    </row>
    <row r="856" spans="4:4" x14ac:dyDescent="0.25">
      <c r="D856" s="268"/>
    </row>
    <row r="857" spans="4:4" x14ac:dyDescent="0.25">
      <c r="D857" s="268"/>
    </row>
    <row r="858" spans="4:4" x14ac:dyDescent="0.25">
      <c r="D858" s="268"/>
    </row>
    <row r="859" spans="4:4" x14ac:dyDescent="0.25">
      <c r="D859" s="268"/>
    </row>
    <row r="860" spans="4:4" x14ac:dyDescent="0.25">
      <c r="D860" s="268"/>
    </row>
    <row r="861" spans="4:4" x14ac:dyDescent="0.25">
      <c r="D861" s="268"/>
    </row>
    <row r="862" spans="4:4" x14ac:dyDescent="0.25">
      <c r="D862" s="268"/>
    </row>
    <row r="863" spans="4:4" x14ac:dyDescent="0.25">
      <c r="D863" s="268"/>
    </row>
    <row r="864" spans="4:4" x14ac:dyDescent="0.25">
      <c r="D864" s="268"/>
    </row>
    <row r="865" spans="4:4" x14ac:dyDescent="0.25">
      <c r="D865" s="268"/>
    </row>
    <row r="866" spans="4:4" x14ac:dyDescent="0.25">
      <c r="D866" s="268"/>
    </row>
    <row r="867" spans="4:4" x14ac:dyDescent="0.25">
      <c r="D867" s="268"/>
    </row>
    <row r="868" spans="4:4" x14ac:dyDescent="0.25">
      <c r="D868" s="268"/>
    </row>
    <row r="869" spans="4:4" x14ac:dyDescent="0.25">
      <c r="D869" s="268"/>
    </row>
    <row r="870" spans="4:4" x14ac:dyDescent="0.25">
      <c r="D870" s="268"/>
    </row>
    <row r="871" spans="4:4" x14ac:dyDescent="0.25">
      <c r="D871" s="268"/>
    </row>
    <row r="872" spans="4:4" x14ac:dyDescent="0.25">
      <c r="D872" s="268"/>
    </row>
    <row r="873" spans="4:4" x14ac:dyDescent="0.25">
      <c r="D873" s="268"/>
    </row>
    <row r="874" spans="4:4" x14ac:dyDescent="0.25">
      <c r="D874" s="268"/>
    </row>
    <row r="875" spans="4:4" x14ac:dyDescent="0.25">
      <c r="D875" s="268"/>
    </row>
    <row r="876" spans="4:4" x14ac:dyDescent="0.25">
      <c r="D876" s="268"/>
    </row>
    <row r="877" spans="4:4" x14ac:dyDescent="0.25">
      <c r="D877" s="268"/>
    </row>
    <row r="878" spans="4:4" x14ac:dyDescent="0.25">
      <c r="D878" s="268"/>
    </row>
    <row r="879" spans="4:4" x14ac:dyDescent="0.25">
      <c r="D879" s="268"/>
    </row>
    <row r="880" spans="4:4" x14ac:dyDescent="0.25">
      <c r="D880" s="268"/>
    </row>
    <row r="881" spans="4:4" x14ac:dyDescent="0.25">
      <c r="D881" s="268"/>
    </row>
    <row r="882" spans="4:4" x14ac:dyDescent="0.25">
      <c r="D882" s="268"/>
    </row>
    <row r="883" spans="4:4" x14ac:dyDescent="0.25">
      <c r="D883" s="268"/>
    </row>
    <row r="884" spans="4:4" x14ac:dyDescent="0.25">
      <c r="D884" s="268"/>
    </row>
    <row r="885" spans="4:4" x14ac:dyDescent="0.25">
      <c r="D885" s="268"/>
    </row>
    <row r="886" spans="4:4" x14ac:dyDescent="0.25">
      <c r="D886" s="268"/>
    </row>
    <row r="887" spans="4:4" x14ac:dyDescent="0.25">
      <c r="D887" s="268"/>
    </row>
    <row r="888" spans="4:4" x14ac:dyDescent="0.25">
      <c r="D888" s="268"/>
    </row>
    <row r="889" spans="4:4" x14ac:dyDescent="0.25">
      <c r="D889" s="268"/>
    </row>
    <row r="890" spans="4:4" x14ac:dyDescent="0.25">
      <c r="D890" s="268"/>
    </row>
    <row r="891" spans="4:4" x14ac:dyDescent="0.25">
      <c r="D891" s="268"/>
    </row>
    <row r="892" spans="4:4" x14ac:dyDescent="0.25">
      <c r="D892" s="268"/>
    </row>
    <row r="893" spans="4:4" x14ac:dyDescent="0.25">
      <c r="D893" s="268"/>
    </row>
    <row r="894" spans="4:4" x14ac:dyDescent="0.25">
      <c r="D894" s="268"/>
    </row>
    <row r="895" spans="4:4" x14ac:dyDescent="0.25">
      <c r="D895" s="268"/>
    </row>
    <row r="896" spans="4:4" x14ac:dyDescent="0.25">
      <c r="D896" s="268"/>
    </row>
    <row r="897" spans="4:4" x14ac:dyDescent="0.25">
      <c r="D897" s="268"/>
    </row>
    <row r="898" spans="4:4" x14ac:dyDescent="0.25">
      <c r="D898" s="268"/>
    </row>
    <row r="899" spans="4:4" x14ac:dyDescent="0.25">
      <c r="D899" s="268"/>
    </row>
    <row r="900" spans="4:4" x14ac:dyDescent="0.25">
      <c r="D900" s="268"/>
    </row>
    <row r="901" spans="4:4" x14ac:dyDescent="0.25">
      <c r="D901" s="268"/>
    </row>
    <row r="902" spans="4:4" x14ac:dyDescent="0.25">
      <c r="D902" s="268"/>
    </row>
    <row r="903" spans="4:4" x14ac:dyDescent="0.25">
      <c r="D903" s="268"/>
    </row>
    <row r="904" spans="4:4" x14ac:dyDescent="0.25">
      <c r="D904" s="268"/>
    </row>
    <row r="905" spans="4:4" x14ac:dyDescent="0.25">
      <c r="D905" s="268"/>
    </row>
    <row r="906" spans="4:4" x14ac:dyDescent="0.25">
      <c r="D906" s="268"/>
    </row>
    <row r="907" spans="4:4" x14ac:dyDescent="0.25">
      <c r="D907" s="268"/>
    </row>
    <row r="908" spans="4:4" x14ac:dyDescent="0.25">
      <c r="D908" s="268"/>
    </row>
    <row r="909" spans="4:4" x14ac:dyDescent="0.25">
      <c r="D909" s="268"/>
    </row>
    <row r="910" spans="4:4" x14ac:dyDescent="0.25">
      <c r="D910" s="268"/>
    </row>
    <row r="911" spans="4:4" x14ac:dyDescent="0.25">
      <c r="D911" s="268"/>
    </row>
    <row r="912" spans="4:4" x14ac:dyDescent="0.25">
      <c r="D912" s="268"/>
    </row>
    <row r="913" spans="4:4" x14ac:dyDescent="0.25">
      <c r="D913" s="268"/>
    </row>
    <row r="914" spans="4:4" x14ac:dyDescent="0.25">
      <c r="D914" s="268"/>
    </row>
    <row r="915" spans="4:4" x14ac:dyDescent="0.25">
      <c r="D915" s="268"/>
    </row>
    <row r="916" spans="4:4" x14ac:dyDescent="0.25">
      <c r="D916" s="268"/>
    </row>
    <row r="917" spans="4:4" x14ac:dyDescent="0.25">
      <c r="D917" s="268"/>
    </row>
    <row r="918" spans="4:4" x14ac:dyDescent="0.25">
      <c r="D918" s="268"/>
    </row>
    <row r="919" spans="4:4" x14ac:dyDescent="0.25">
      <c r="D919" s="268"/>
    </row>
    <row r="920" spans="4:4" x14ac:dyDescent="0.25">
      <c r="D920" s="268"/>
    </row>
    <row r="921" spans="4:4" x14ac:dyDescent="0.25">
      <c r="D921" s="268"/>
    </row>
    <row r="922" spans="4:4" x14ac:dyDescent="0.25">
      <c r="D922" s="268"/>
    </row>
    <row r="923" spans="4:4" x14ac:dyDescent="0.25">
      <c r="D923" s="268"/>
    </row>
    <row r="924" spans="4:4" x14ac:dyDescent="0.25">
      <c r="D924" s="268"/>
    </row>
    <row r="925" spans="4:4" x14ac:dyDescent="0.25">
      <c r="D925" s="268"/>
    </row>
    <row r="926" spans="4:4" x14ac:dyDescent="0.25">
      <c r="D926" s="268"/>
    </row>
    <row r="927" spans="4:4" x14ac:dyDescent="0.25">
      <c r="D927" s="268"/>
    </row>
    <row r="928" spans="4:4" x14ac:dyDescent="0.25">
      <c r="D928" s="268"/>
    </row>
    <row r="929" spans="4:4" x14ac:dyDescent="0.25">
      <c r="D929" s="268"/>
    </row>
    <row r="930" spans="4:4" x14ac:dyDescent="0.25">
      <c r="D930" s="268"/>
    </row>
    <row r="931" spans="4:4" x14ac:dyDescent="0.25">
      <c r="D931" s="268"/>
    </row>
    <row r="932" spans="4:4" x14ac:dyDescent="0.25">
      <c r="D932" s="268"/>
    </row>
    <row r="933" spans="4:4" x14ac:dyDescent="0.25">
      <c r="D933" s="268"/>
    </row>
    <row r="934" spans="4:4" x14ac:dyDescent="0.25">
      <c r="D934" s="268"/>
    </row>
    <row r="935" spans="4:4" x14ac:dyDescent="0.25">
      <c r="D935" s="268"/>
    </row>
    <row r="936" spans="4:4" x14ac:dyDescent="0.25">
      <c r="D936" s="268"/>
    </row>
    <row r="937" spans="4:4" x14ac:dyDescent="0.25">
      <c r="D937" s="268"/>
    </row>
    <row r="938" spans="4:4" x14ac:dyDescent="0.25">
      <c r="D938" s="268"/>
    </row>
    <row r="939" spans="4:4" x14ac:dyDescent="0.25">
      <c r="D939" s="268"/>
    </row>
    <row r="940" spans="4:4" x14ac:dyDescent="0.25">
      <c r="D940" s="268"/>
    </row>
    <row r="941" spans="4:4" x14ac:dyDescent="0.25">
      <c r="D941" s="268"/>
    </row>
    <row r="942" spans="4:4" x14ac:dyDescent="0.25">
      <c r="D942" s="268"/>
    </row>
    <row r="943" spans="4:4" x14ac:dyDescent="0.25">
      <c r="D943" s="268"/>
    </row>
    <row r="944" spans="4:4" x14ac:dyDescent="0.25">
      <c r="D944" s="268"/>
    </row>
    <row r="945" spans="4:4" x14ac:dyDescent="0.25">
      <c r="D945" s="268"/>
    </row>
    <row r="946" spans="4:4" x14ac:dyDescent="0.25">
      <c r="D946" s="268"/>
    </row>
    <row r="947" spans="4:4" x14ac:dyDescent="0.25">
      <c r="D947" s="268"/>
    </row>
    <row r="948" spans="4:4" x14ac:dyDescent="0.25">
      <c r="D948" s="268"/>
    </row>
    <row r="949" spans="4:4" x14ac:dyDescent="0.25">
      <c r="D949" s="268"/>
    </row>
    <row r="950" spans="4:4" x14ac:dyDescent="0.25">
      <c r="D950" s="268"/>
    </row>
    <row r="951" spans="4:4" x14ac:dyDescent="0.25">
      <c r="D951" s="268"/>
    </row>
    <row r="952" spans="4:4" x14ac:dyDescent="0.25">
      <c r="D952" s="268"/>
    </row>
    <row r="953" spans="4:4" x14ac:dyDescent="0.25">
      <c r="D953" s="268"/>
    </row>
    <row r="954" spans="4:4" x14ac:dyDescent="0.25">
      <c r="D954" s="268"/>
    </row>
    <row r="955" spans="4:4" x14ac:dyDescent="0.25">
      <c r="D955" s="268"/>
    </row>
    <row r="956" spans="4:4" x14ac:dyDescent="0.25">
      <c r="D956" s="268"/>
    </row>
    <row r="957" spans="4:4" x14ac:dyDescent="0.25">
      <c r="D957" s="268"/>
    </row>
    <row r="958" spans="4:4" x14ac:dyDescent="0.25">
      <c r="D958" s="268"/>
    </row>
    <row r="959" spans="4:4" x14ac:dyDescent="0.25">
      <c r="D959" s="268"/>
    </row>
    <row r="960" spans="4:4" x14ac:dyDescent="0.25">
      <c r="D960" s="268"/>
    </row>
    <row r="961" spans="4:4" x14ac:dyDescent="0.25">
      <c r="D961" s="268"/>
    </row>
    <row r="962" spans="4:4" x14ac:dyDescent="0.25">
      <c r="D962" s="268"/>
    </row>
    <row r="963" spans="4:4" x14ac:dyDescent="0.25">
      <c r="D963" s="268"/>
    </row>
    <row r="964" spans="4:4" x14ac:dyDescent="0.25">
      <c r="D964" s="268"/>
    </row>
    <row r="965" spans="4:4" x14ac:dyDescent="0.25">
      <c r="D965" s="268"/>
    </row>
    <row r="966" spans="4:4" x14ac:dyDescent="0.25">
      <c r="D966" s="268"/>
    </row>
    <row r="967" spans="4:4" x14ac:dyDescent="0.25">
      <c r="D967" s="268"/>
    </row>
    <row r="968" spans="4:4" x14ac:dyDescent="0.25">
      <c r="D968" s="268"/>
    </row>
    <row r="969" spans="4:4" x14ac:dyDescent="0.25">
      <c r="D969" s="268"/>
    </row>
    <row r="970" spans="4:4" x14ac:dyDescent="0.25">
      <c r="D970" s="268"/>
    </row>
    <row r="971" spans="4:4" x14ac:dyDescent="0.25">
      <c r="D971" s="268"/>
    </row>
    <row r="972" spans="4:4" x14ac:dyDescent="0.25">
      <c r="D972" s="268"/>
    </row>
    <row r="973" spans="4:4" x14ac:dyDescent="0.25">
      <c r="D973" s="268"/>
    </row>
    <row r="974" spans="4:4" x14ac:dyDescent="0.25">
      <c r="D974" s="268"/>
    </row>
    <row r="975" spans="4:4" x14ac:dyDescent="0.25">
      <c r="D975" s="268"/>
    </row>
    <row r="976" spans="4:4" x14ac:dyDescent="0.25">
      <c r="D976" s="268"/>
    </row>
    <row r="977" spans="4:4" x14ac:dyDescent="0.25">
      <c r="D977" s="268"/>
    </row>
    <row r="978" spans="4:4" x14ac:dyDescent="0.25">
      <c r="D978" s="268"/>
    </row>
    <row r="979" spans="4:4" x14ac:dyDescent="0.25">
      <c r="D979" s="268"/>
    </row>
    <row r="980" spans="4:4" x14ac:dyDescent="0.25">
      <c r="D980" s="268"/>
    </row>
    <row r="981" spans="4:4" x14ac:dyDescent="0.25">
      <c r="D981" s="268"/>
    </row>
    <row r="982" spans="4:4" x14ac:dyDescent="0.25">
      <c r="D982" s="268"/>
    </row>
    <row r="983" spans="4:4" x14ac:dyDescent="0.25">
      <c r="D983" s="268"/>
    </row>
    <row r="984" spans="4:4" x14ac:dyDescent="0.25">
      <c r="D984" s="268"/>
    </row>
    <row r="985" spans="4:4" x14ac:dyDescent="0.25">
      <c r="D985" s="268"/>
    </row>
    <row r="986" spans="4:4" x14ac:dyDescent="0.25">
      <c r="D986" s="268"/>
    </row>
    <row r="987" spans="4:4" x14ac:dyDescent="0.25">
      <c r="D987" s="268"/>
    </row>
    <row r="988" spans="4:4" x14ac:dyDescent="0.25">
      <c r="D988" s="268"/>
    </row>
    <row r="989" spans="4:4" x14ac:dyDescent="0.25">
      <c r="D989" s="268"/>
    </row>
    <row r="990" spans="4:4" x14ac:dyDescent="0.25">
      <c r="D990" s="268"/>
    </row>
    <row r="991" spans="4:4" x14ac:dyDescent="0.25">
      <c r="D991" s="268"/>
    </row>
    <row r="992" spans="4:4" x14ac:dyDescent="0.25">
      <c r="D992" s="268"/>
    </row>
    <row r="993" spans="4:4" x14ac:dyDescent="0.25">
      <c r="D993" s="268"/>
    </row>
    <row r="994" spans="4:4" x14ac:dyDescent="0.25">
      <c r="D994" s="268"/>
    </row>
    <row r="995" spans="4:4" x14ac:dyDescent="0.25">
      <c r="D995" s="268"/>
    </row>
    <row r="996" spans="4:4" x14ac:dyDescent="0.25">
      <c r="D996" s="268"/>
    </row>
    <row r="997" spans="4:4" x14ac:dyDescent="0.25">
      <c r="D997" s="268"/>
    </row>
    <row r="998" spans="4:4" x14ac:dyDescent="0.25">
      <c r="D998" s="268"/>
    </row>
    <row r="999" spans="4:4" x14ac:dyDescent="0.25">
      <c r="D999" s="268"/>
    </row>
    <row r="1000" spans="4:4" x14ac:dyDescent="0.25">
      <c r="D1000" s="268"/>
    </row>
    <row r="1001" spans="4:4" x14ac:dyDescent="0.25">
      <c r="D1001" s="268"/>
    </row>
    <row r="1002" spans="4:4" x14ac:dyDescent="0.25">
      <c r="D1002" s="268"/>
    </row>
    <row r="1003" spans="4:4" x14ac:dyDescent="0.25">
      <c r="D1003" s="268"/>
    </row>
    <row r="1004" spans="4:4" x14ac:dyDescent="0.25">
      <c r="D1004" s="268"/>
    </row>
    <row r="1005" spans="4:4" x14ac:dyDescent="0.25">
      <c r="D1005" s="268"/>
    </row>
    <row r="1006" spans="4:4" x14ac:dyDescent="0.25">
      <c r="D1006" s="268"/>
    </row>
    <row r="1007" spans="4:4" x14ac:dyDescent="0.25">
      <c r="D1007" s="268"/>
    </row>
    <row r="1008" spans="4:4" x14ac:dyDescent="0.25">
      <c r="D1008" s="268"/>
    </row>
    <row r="1009" spans="4:4" x14ac:dyDescent="0.25">
      <c r="D1009" s="268"/>
    </row>
    <row r="1010" spans="4:4" x14ac:dyDescent="0.25">
      <c r="D1010" s="268"/>
    </row>
    <row r="1011" spans="4:4" x14ac:dyDescent="0.25">
      <c r="D1011" s="268"/>
    </row>
    <row r="1012" spans="4:4" x14ac:dyDescent="0.25">
      <c r="D1012" s="268"/>
    </row>
    <row r="1013" spans="4:4" x14ac:dyDescent="0.25">
      <c r="D1013" s="268"/>
    </row>
    <row r="1014" spans="4:4" x14ac:dyDescent="0.25">
      <c r="D1014" s="268"/>
    </row>
    <row r="1015" spans="4:4" x14ac:dyDescent="0.25">
      <c r="D1015" s="268"/>
    </row>
    <row r="1016" spans="4:4" x14ac:dyDescent="0.25">
      <c r="D1016" s="268"/>
    </row>
    <row r="1017" spans="4:4" x14ac:dyDescent="0.25">
      <c r="D1017" s="268"/>
    </row>
    <row r="1018" spans="4:4" x14ac:dyDescent="0.25">
      <c r="D1018" s="268"/>
    </row>
    <row r="1019" spans="4:4" x14ac:dyDescent="0.25">
      <c r="D1019" s="268"/>
    </row>
    <row r="1020" spans="4:4" x14ac:dyDescent="0.25">
      <c r="D1020" s="268"/>
    </row>
    <row r="1021" spans="4:4" x14ac:dyDescent="0.25">
      <c r="D1021" s="268"/>
    </row>
    <row r="1022" spans="4:4" x14ac:dyDescent="0.25">
      <c r="D1022" s="268"/>
    </row>
    <row r="1023" spans="4:4" x14ac:dyDescent="0.25">
      <c r="D1023" s="268"/>
    </row>
    <row r="1024" spans="4:4" x14ac:dyDescent="0.25">
      <c r="D1024" s="268"/>
    </row>
    <row r="1025" spans="4:4" x14ac:dyDescent="0.25">
      <c r="D1025" s="268"/>
    </row>
    <row r="1026" spans="4:4" x14ac:dyDescent="0.25">
      <c r="D1026" s="268"/>
    </row>
    <row r="1027" spans="4:4" x14ac:dyDescent="0.25">
      <c r="D1027" s="268"/>
    </row>
    <row r="1028" spans="4:4" x14ac:dyDescent="0.25">
      <c r="D1028" s="268"/>
    </row>
    <row r="1029" spans="4:4" x14ac:dyDescent="0.25">
      <c r="D1029" s="268"/>
    </row>
    <row r="1030" spans="4:4" x14ac:dyDescent="0.25">
      <c r="D1030" s="268"/>
    </row>
    <row r="1031" spans="4:4" x14ac:dyDescent="0.25">
      <c r="D1031" s="268"/>
    </row>
    <row r="1032" spans="4:4" x14ac:dyDescent="0.25">
      <c r="D1032" s="268"/>
    </row>
    <row r="1033" spans="4:4" x14ac:dyDescent="0.25">
      <c r="D1033" s="268"/>
    </row>
    <row r="1034" spans="4:4" x14ac:dyDescent="0.25">
      <c r="D1034" s="268"/>
    </row>
    <row r="1035" spans="4:4" x14ac:dyDescent="0.25">
      <c r="D1035" s="268"/>
    </row>
    <row r="1036" spans="4:4" x14ac:dyDescent="0.25">
      <c r="D1036" s="268"/>
    </row>
    <row r="1037" spans="4:4" x14ac:dyDescent="0.25">
      <c r="D1037" s="268"/>
    </row>
    <row r="1038" spans="4:4" x14ac:dyDescent="0.25">
      <c r="D1038" s="268"/>
    </row>
    <row r="1039" spans="4:4" x14ac:dyDescent="0.25">
      <c r="D1039" s="268"/>
    </row>
    <row r="1040" spans="4:4" x14ac:dyDescent="0.25">
      <c r="D1040" s="268"/>
    </row>
    <row r="1041" spans="4:4" x14ac:dyDescent="0.25">
      <c r="D1041" s="268"/>
    </row>
    <row r="1042" spans="4:4" x14ac:dyDescent="0.25">
      <c r="D1042" s="268"/>
    </row>
    <row r="1043" spans="4:4" x14ac:dyDescent="0.25">
      <c r="D1043" s="268"/>
    </row>
    <row r="1044" spans="4:4" x14ac:dyDescent="0.25">
      <c r="D1044" s="268"/>
    </row>
    <row r="1045" spans="4:4" x14ac:dyDescent="0.25">
      <c r="D1045" s="268"/>
    </row>
    <row r="1046" spans="4:4" x14ac:dyDescent="0.25">
      <c r="D1046" s="268"/>
    </row>
    <row r="1047" spans="4:4" x14ac:dyDescent="0.25">
      <c r="D1047" s="268"/>
    </row>
    <row r="1048" spans="4:4" x14ac:dyDescent="0.25">
      <c r="D1048" s="268"/>
    </row>
    <row r="1049" spans="4:4" x14ac:dyDescent="0.25">
      <c r="D1049" s="268"/>
    </row>
    <row r="1050" spans="4:4" x14ac:dyDescent="0.25">
      <c r="D1050" s="268"/>
    </row>
    <row r="1051" spans="4:4" x14ac:dyDescent="0.25">
      <c r="D1051" s="268"/>
    </row>
    <row r="1052" spans="4:4" x14ac:dyDescent="0.25">
      <c r="D1052" s="268"/>
    </row>
    <row r="1053" spans="4:4" x14ac:dyDescent="0.25">
      <c r="D1053" s="268"/>
    </row>
    <row r="1054" spans="4:4" x14ac:dyDescent="0.25">
      <c r="D1054" s="268"/>
    </row>
    <row r="1055" spans="4:4" x14ac:dyDescent="0.25">
      <c r="D1055" s="268"/>
    </row>
    <row r="1056" spans="4:4" x14ac:dyDescent="0.25">
      <c r="D1056" s="268"/>
    </row>
    <row r="1057" spans="4:4" x14ac:dyDescent="0.25">
      <c r="D1057" s="268"/>
    </row>
    <row r="1058" spans="4:4" x14ac:dyDescent="0.25">
      <c r="D1058" s="268"/>
    </row>
    <row r="1059" spans="4:4" x14ac:dyDescent="0.25">
      <c r="D1059" s="268"/>
    </row>
    <row r="1060" spans="4:4" x14ac:dyDescent="0.25">
      <c r="D1060" s="268"/>
    </row>
    <row r="1061" spans="4:4" x14ac:dyDescent="0.25">
      <c r="D1061" s="268"/>
    </row>
    <row r="1062" spans="4:4" x14ac:dyDescent="0.25">
      <c r="D1062" s="268"/>
    </row>
    <row r="1063" spans="4:4" x14ac:dyDescent="0.25">
      <c r="D1063" s="268"/>
    </row>
    <row r="1064" spans="4:4" x14ac:dyDescent="0.25">
      <c r="D1064" s="268"/>
    </row>
    <row r="1065" spans="4:4" x14ac:dyDescent="0.25">
      <c r="D1065" s="268"/>
    </row>
    <row r="1066" spans="4:4" x14ac:dyDescent="0.25">
      <c r="D1066" s="268"/>
    </row>
    <row r="1067" spans="4:4" x14ac:dyDescent="0.25">
      <c r="D1067" s="268"/>
    </row>
    <row r="1068" spans="4:4" x14ac:dyDescent="0.25">
      <c r="D1068" s="268"/>
    </row>
    <row r="1069" spans="4:4" x14ac:dyDescent="0.25">
      <c r="D1069" s="268"/>
    </row>
    <row r="1070" spans="4:4" x14ac:dyDescent="0.25">
      <c r="D1070" s="268"/>
    </row>
    <row r="1071" spans="4:4" x14ac:dyDescent="0.25">
      <c r="D1071" s="268"/>
    </row>
    <row r="1072" spans="4:4" x14ac:dyDescent="0.25">
      <c r="D1072" s="268"/>
    </row>
    <row r="1073" spans="4:4" x14ac:dyDescent="0.25">
      <c r="D1073" s="268"/>
    </row>
    <row r="1074" spans="4:4" x14ac:dyDescent="0.25">
      <c r="D1074" s="268"/>
    </row>
    <row r="1075" spans="4:4" x14ac:dyDescent="0.25">
      <c r="D1075" s="268"/>
    </row>
    <row r="1076" spans="4:4" x14ac:dyDescent="0.25">
      <c r="D1076" s="268"/>
    </row>
    <row r="1077" spans="4:4" x14ac:dyDescent="0.25">
      <c r="D1077" s="268"/>
    </row>
    <row r="1078" spans="4:4" x14ac:dyDescent="0.25">
      <c r="D1078" s="268"/>
    </row>
    <row r="1079" spans="4:4" x14ac:dyDescent="0.25">
      <c r="D1079" s="268"/>
    </row>
    <row r="1080" spans="4:4" x14ac:dyDescent="0.25">
      <c r="D1080" s="268"/>
    </row>
    <row r="1081" spans="4:4" x14ac:dyDescent="0.25">
      <c r="D1081" s="268"/>
    </row>
    <row r="1082" spans="4:4" x14ac:dyDescent="0.25">
      <c r="D1082" s="268"/>
    </row>
    <row r="1083" spans="4:4" x14ac:dyDescent="0.25">
      <c r="D1083" s="268"/>
    </row>
    <row r="1084" spans="4:4" x14ac:dyDescent="0.25">
      <c r="D1084" s="268"/>
    </row>
    <row r="1085" spans="4:4" x14ac:dyDescent="0.25">
      <c r="D1085" s="268"/>
    </row>
    <row r="1086" spans="4:4" x14ac:dyDescent="0.25">
      <c r="D1086" s="268"/>
    </row>
    <row r="1087" spans="4:4" x14ac:dyDescent="0.25">
      <c r="D1087" s="268"/>
    </row>
    <row r="1088" spans="4:4" x14ac:dyDescent="0.25">
      <c r="D1088" s="268"/>
    </row>
    <row r="1089" spans="4:4" x14ac:dyDescent="0.25">
      <c r="D1089" s="268"/>
    </row>
    <row r="1090" spans="4:4" x14ac:dyDescent="0.25">
      <c r="D1090" s="268"/>
    </row>
    <row r="1091" spans="4:4" x14ac:dyDescent="0.25">
      <c r="D1091" s="268"/>
    </row>
    <row r="1092" spans="4:4" x14ac:dyDescent="0.25">
      <c r="D1092" s="268"/>
    </row>
    <row r="1093" spans="4:4" x14ac:dyDescent="0.25">
      <c r="D1093" s="268"/>
    </row>
    <row r="1094" spans="4:4" x14ac:dyDescent="0.25">
      <c r="D1094" s="268"/>
    </row>
    <row r="1095" spans="4:4" x14ac:dyDescent="0.25">
      <c r="D1095" s="268"/>
    </row>
    <row r="1096" spans="4:4" x14ac:dyDescent="0.25">
      <c r="D1096" s="268"/>
    </row>
    <row r="1097" spans="4:4" x14ac:dyDescent="0.25">
      <c r="D1097" s="268"/>
    </row>
    <row r="1098" spans="4:4" x14ac:dyDescent="0.25">
      <c r="D1098" s="268"/>
    </row>
    <row r="1099" spans="4:4" x14ac:dyDescent="0.25">
      <c r="D1099" s="268"/>
    </row>
    <row r="1100" spans="4:4" x14ac:dyDescent="0.25">
      <c r="D1100" s="268"/>
    </row>
    <row r="1101" spans="4:4" x14ac:dyDescent="0.25">
      <c r="D1101" s="268"/>
    </row>
    <row r="1102" spans="4:4" x14ac:dyDescent="0.25">
      <c r="D1102" s="268"/>
    </row>
    <row r="1103" spans="4:4" x14ac:dyDescent="0.25">
      <c r="D1103" s="268"/>
    </row>
    <row r="1104" spans="4:4" x14ac:dyDescent="0.25">
      <c r="D1104" s="268"/>
    </row>
    <row r="1105" spans="4:4" x14ac:dyDescent="0.25">
      <c r="D1105" s="268"/>
    </row>
    <row r="1106" spans="4:4" x14ac:dyDescent="0.25">
      <c r="D1106" s="268"/>
    </row>
    <row r="1107" spans="4:4" x14ac:dyDescent="0.25">
      <c r="D1107" s="268"/>
    </row>
    <row r="1108" spans="4:4" x14ac:dyDescent="0.25">
      <c r="D1108" s="268"/>
    </row>
    <row r="1109" spans="4:4" x14ac:dyDescent="0.25">
      <c r="D1109" s="268"/>
    </row>
    <row r="1110" spans="4:4" x14ac:dyDescent="0.25">
      <c r="D1110" s="268"/>
    </row>
    <row r="1111" spans="4:4" x14ac:dyDescent="0.25">
      <c r="D1111" s="268"/>
    </row>
    <row r="1112" spans="4:4" x14ac:dyDescent="0.25">
      <c r="D1112" s="268"/>
    </row>
    <row r="1113" spans="4:4" x14ac:dyDescent="0.25">
      <c r="D1113" s="268"/>
    </row>
    <row r="1114" spans="4:4" x14ac:dyDescent="0.25">
      <c r="D1114" s="268"/>
    </row>
    <row r="1115" spans="4:4" x14ac:dyDescent="0.25">
      <c r="D1115" s="268"/>
    </row>
    <row r="1116" spans="4:4" x14ac:dyDescent="0.25">
      <c r="D1116" s="268"/>
    </row>
    <row r="1117" spans="4:4" x14ac:dyDescent="0.25">
      <c r="D1117" s="268"/>
    </row>
    <row r="1118" spans="4:4" x14ac:dyDescent="0.25">
      <c r="D1118" s="268"/>
    </row>
    <row r="1119" spans="4:4" x14ac:dyDescent="0.25">
      <c r="D1119" s="268"/>
    </row>
    <row r="1120" spans="4:4" x14ac:dyDescent="0.25">
      <c r="D1120" s="268"/>
    </row>
    <row r="1121" spans="4:4" x14ac:dyDescent="0.25">
      <c r="D1121" s="268"/>
    </row>
    <row r="1122" spans="4:4" x14ac:dyDescent="0.25">
      <c r="D1122" s="268"/>
    </row>
    <row r="1123" spans="4:4" x14ac:dyDescent="0.25">
      <c r="D1123" s="268"/>
    </row>
    <row r="1124" spans="4:4" x14ac:dyDescent="0.25">
      <c r="D1124" s="268"/>
    </row>
    <row r="1125" spans="4:4" x14ac:dyDescent="0.25">
      <c r="D1125" s="268"/>
    </row>
    <row r="1126" spans="4:4" x14ac:dyDescent="0.25">
      <c r="D1126" s="268"/>
    </row>
    <row r="1127" spans="4:4" x14ac:dyDescent="0.25">
      <c r="D1127" s="268"/>
    </row>
    <row r="1128" spans="4:4" x14ac:dyDescent="0.25">
      <c r="D1128" s="268"/>
    </row>
    <row r="1129" spans="4:4" x14ac:dyDescent="0.25">
      <c r="D1129" s="268"/>
    </row>
    <row r="1130" spans="4:4" x14ac:dyDescent="0.25">
      <c r="D1130" s="268"/>
    </row>
    <row r="1131" spans="4:4" x14ac:dyDescent="0.25">
      <c r="D1131" s="268"/>
    </row>
    <row r="1132" spans="4:4" x14ac:dyDescent="0.25">
      <c r="D1132" s="268"/>
    </row>
    <row r="1133" spans="4:4" x14ac:dyDescent="0.25">
      <c r="D1133" s="268"/>
    </row>
    <row r="1134" spans="4:4" x14ac:dyDescent="0.25">
      <c r="D1134" s="268"/>
    </row>
    <row r="1135" spans="4:4" x14ac:dyDescent="0.25">
      <c r="D1135" s="268"/>
    </row>
    <row r="1136" spans="4:4" x14ac:dyDescent="0.25">
      <c r="D1136" s="268"/>
    </row>
    <row r="1137" spans="4:4" x14ac:dyDescent="0.25">
      <c r="D1137" s="268"/>
    </row>
    <row r="1138" spans="4:4" x14ac:dyDescent="0.25">
      <c r="D1138" s="268"/>
    </row>
    <row r="1139" spans="4:4" x14ac:dyDescent="0.25">
      <c r="D1139" s="268"/>
    </row>
    <row r="1140" spans="4:4" x14ac:dyDescent="0.25">
      <c r="D1140" s="268"/>
    </row>
    <row r="1141" spans="4:4" x14ac:dyDescent="0.25">
      <c r="D1141" s="268"/>
    </row>
    <row r="1142" spans="4:4" x14ac:dyDescent="0.25">
      <c r="D1142" s="268"/>
    </row>
    <row r="1143" spans="4:4" x14ac:dyDescent="0.25">
      <c r="D1143" s="268"/>
    </row>
    <row r="1144" spans="4:4" x14ac:dyDescent="0.25">
      <c r="D1144" s="268"/>
    </row>
    <row r="1145" spans="4:4" x14ac:dyDescent="0.25">
      <c r="D1145" s="268"/>
    </row>
    <row r="1146" spans="4:4" x14ac:dyDescent="0.25">
      <c r="D1146" s="268"/>
    </row>
    <row r="1147" spans="4:4" x14ac:dyDescent="0.25">
      <c r="D1147" s="268"/>
    </row>
    <row r="1148" spans="4:4" x14ac:dyDescent="0.25">
      <c r="D1148" s="268"/>
    </row>
    <row r="1149" spans="4:4" x14ac:dyDescent="0.25">
      <c r="D1149" s="268"/>
    </row>
    <row r="1150" spans="4:4" x14ac:dyDescent="0.25">
      <c r="D1150" s="268"/>
    </row>
    <row r="1151" spans="4:4" x14ac:dyDescent="0.25">
      <c r="D1151" s="268"/>
    </row>
    <row r="1152" spans="4:4" x14ac:dyDescent="0.25">
      <c r="D1152" s="268"/>
    </row>
    <row r="1153" spans="4:4" x14ac:dyDescent="0.25">
      <c r="D1153" s="268"/>
    </row>
    <row r="1154" spans="4:4" x14ac:dyDescent="0.25">
      <c r="D1154" s="268"/>
    </row>
    <row r="1155" spans="4:4" x14ac:dyDescent="0.25">
      <c r="D1155" s="268"/>
    </row>
    <row r="1156" spans="4:4" x14ac:dyDescent="0.25">
      <c r="D1156" s="268"/>
    </row>
    <row r="1157" spans="4:4" x14ac:dyDescent="0.25">
      <c r="D1157" s="268"/>
    </row>
    <row r="1158" spans="4:4" x14ac:dyDescent="0.25">
      <c r="D1158" s="268"/>
    </row>
    <row r="1159" spans="4:4" x14ac:dyDescent="0.25">
      <c r="D1159" s="268"/>
    </row>
    <row r="1160" spans="4:4" x14ac:dyDescent="0.25">
      <c r="D1160" s="268"/>
    </row>
    <row r="1161" spans="4:4" x14ac:dyDescent="0.25">
      <c r="D1161" s="268"/>
    </row>
    <row r="1162" spans="4:4" x14ac:dyDescent="0.25">
      <c r="D1162" s="268"/>
    </row>
    <row r="1163" spans="4:4" x14ac:dyDescent="0.25">
      <c r="D1163" s="268"/>
    </row>
    <row r="1164" spans="4:4" x14ac:dyDescent="0.25">
      <c r="D1164" s="268"/>
    </row>
    <row r="1165" spans="4:4" x14ac:dyDescent="0.25">
      <c r="D1165" s="268"/>
    </row>
    <row r="1166" spans="4:4" x14ac:dyDescent="0.25">
      <c r="D1166" s="268"/>
    </row>
    <row r="1167" spans="4:4" x14ac:dyDescent="0.25">
      <c r="D1167" s="268"/>
    </row>
    <row r="1168" spans="4:4" x14ac:dyDescent="0.25">
      <c r="D1168" s="268"/>
    </row>
    <row r="1169" spans="4:4" x14ac:dyDescent="0.25">
      <c r="D1169" s="268"/>
    </row>
    <row r="1170" spans="4:4" x14ac:dyDescent="0.25">
      <c r="D1170" s="268"/>
    </row>
    <row r="1171" spans="4:4" x14ac:dyDescent="0.25">
      <c r="D1171" s="268"/>
    </row>
    <row r="1172" spans="4:4" x14ac:dyDescent="0.25">
      <c r="D1172" s="268"/>
    </row>
    <row r="1173" spans="4:4" x14ac:dyDescent="0.25">
      <c r="D1173" s="268"/>
    </row>
    <row r="1174" spans="4:4" x14ac:dyDescent="0.25">
      <c r="D1174" s="268"/>
    </row>
    <row r="1175" spans="4:4" x14ac:dyDescent="0.25">
      <c r="D1175" s="268"/>
    </row>
    <row r="1176" spans="4:4" x14ac:dyDescent="0.25">
      <c r="D1176" s="268"/>
    </row>
    <row r="1177" spans="4:4" x14ac:dyDescent="0.25">
      <c r="D1177" s="268"/>
    </row>
    <row r="1178" spans="4:4" x14ac:dyDescent="0.25">
      <c r="D1178" s="268"/>
    </row>
    <row r="1179" spans="4:4" x14ac:dyDescent="0.25">
      <c r="D1179" s="268"/>
    </row>
    <row r="1180" spans="4:4" x14ac:dyDescent="0.25">
      <c r="D1180" s="268"/>
    </row>
    <row r="1181" spans="4:4" x14ac:dyDescent="0.25">
      <c r="D1181" s="268"/>
    </row>
    <row r="1182" spans="4:4" x14ac:dyDescent="0.25">
      <c r="D1182" s="268"/>
    </row>
    <row r="1183" spans="4:4" x14ac:dyDescent="0.25">
      <c r="D1183" s="268"/>
    </row>
    <row r="1184" spans="4:4" x14ac:dyDescent="0.25">
      <c r="D1184" s="268"/>
    </row>
    <row r="1185" spans="4:4" x14ac:dyDescent="0.25">
      <c r="D1185" s="268"/>
    </row>
    <row r="1186" spans="4:4" x14ac:dyDescent="0.25">
      <c r="D1186" s="268"/>
    </row>
    <row r="1187" spans="4:4" x14ac:dyDescent="0.25">
      <c r="D1187" s="268"/>
    </row>
    <row r="1188" spans="4:4" x14ac:dyDescent="0.25">
      <c r="D1188" s="268"/>
    </row>
    <row r="1189" spans="4:4" x14ac:dyDescent="0.25">
      <c r="D1189" s="268"/>
    </row>
    <row r="1190" spans="4:4" x14ac:dyDescent="0.25">
      <c r="D1190" s="268"/>
    </row>
    <row r="1191" spans="4:4" x14ac:dyDescent="0.25">
      <c r="D1191" s="268"/>
    </row>
    <row r="1192" spans="4:4" x14ac:dyDescent="0.25">
      <c r="D1192" s="268"/>
    </row>
    <row r="1193" spans="4:4" x14ac:dyDescent="0.25">
      <c r="D1193" s="268"/>
    </row>
    <row r="1194" spans="4:4" x14ac:dyDescent="0.25">
      <c r="D1194" s="268"/>
    </row>
    <row r="1195" spans="4:4" x14ac:dyDescent="0.25">
      <c r="D1195" s="268"/>
    </row>
    <row r="1196" spans="4:4" x14ac:dyDescent="0.25">
      <c r="D1196" s="268"/>
    </row>
    <row r="1197" spans="4:4" x14ac:dyDescent="0.25">
      <c r="D1197" s="268"/>
    </row>
    <row r="1198" spans="4:4" x14ac:dyDescent="0.25">
      <c r="D1198" s="268"/>
    </row>
    <row r="1199" spans="4:4" x14ac:dyDescent="0.25">
      <c r="D1199" s="268"/>
    </row>
    <row r="1200" spans="4:4" x14ac:dyDescent="0.25">
      <c r="D1200" s="268"/>
    </row>
    <row r="1201" spans="4:4" x14ac:dyDescent="0.25">
      <c r="D1201" s="268"/>
    </row>
    <row r="1202" spans="4:4" x14ac:dyDescent="0.25">
      <c r="D1202" s="268"/>
    </row>
    <row r="1203" spans="4:4" x14ac:dyDescent="0.25">
      <c r="D1203" s="268"/>
    </row>
    <row r="1204" spans="4:4" x14ac:dyDescent="0.25">
      <c r="D1204" s="268"/>
    </row>
    <row r="1205" spans="4:4" x14ac:dyDescent="0.25">
      <c r="D1205" s="268"/>
    </row>
    <row r="1206" spans="4:4" x14ac:dyDescent="0.25">
      <c r="D1206" s="268"/>
    </row>
    <row r="1207" spans="4:4" x14ac:dyDescent="0.25">
      <c r="D1207" s="268"/>
    </row>
    <row r="1208" spans="4:4" x14ac:dyDescent="0.25">
      <c r="D1208" s="268"/>
    </row>
    <row r="1209" spans="4:4" x14ac:dyDescent="0.25">
      <c r="D1209" s="268"/>
    </row>
    <row r="1210" spans="4:4" x14ac:dyDescent="0.25">
      <c r="D1210" s="268"/>
    </row>
    <row r="1211" spans="4:4" x14ac:dyDescent="0.25">
      <c r="D1211" s="268"/>
    </row>
    <row r="1212" spans="4:4" x14ac:dyDescent="0.25">
      <c r="D1212" s="268"/>
    </row>
    <row r="1213" spans="4:4" x14ac:dyDescent="0.25">
      <c r="D1213" s="268"/>
    </row>
    <row r="1214" spans="4:4" x14ac:dyDescent="0.25">
      <c r="D1214" s="268"/>
    </row>
    <row r="1215" spans="4:4" x14ac:dyDescent="0.25">
      <c r="D1215" s="268"/>
    </row>
    <row r="1216" spans="4:4" x14ac:dyDescent="0.25">
      <c r="D1216" s="268"/>
    </row>
    <row r="1217" spans="4:4" x14ac:dyDescent="0.25">
      <c r="D1217" s="268"/>
    </row>
    <row r="1218" spans="4:4" x14ac:dyDescent="0.25">
      <c r="D1218" s="268"/>
    </row>
    <row r="1219" spans="4:4" x14ac:dyDescent="0.25">
      <c r="D1219" s="268"/>
    </row>
    <row r="1220" spans="4:4" x14ac:dyDescent="0.25">
      <c r="D1220" s="268"/>
    </row>
    <row r="1221" spans="4:4" x14ac:dyDescent="0.25">
      <c r="D1221" s="268"/>
    </row>
    <row r="1222" spans="4:4" x14ac:dyDescent="0.25">
      <c r="D1222" s="268"/>
    </row>
    <row r="1223" spans="4:4" x14ac:dyDescent="0.25">
      <c r="D1223" s="268"/>
    </row>
    <row r="1224" spans="4:4" x14ac:dyDescent="0.25">
      <c r="D1224" s="268"/>
    </row>
    <row r="1225" spans="4:4" x14ac:dyDescent="0.25">
      <c r="D1225" s="268"/>
    </row>
    <row r="1226" spans="4:4" x14ac:dyDescent="0.25">
      <c r="D1226" s="268"/>
    </row>
    <row r="1227" spans="4:4" x14ac:dyDescent="0.25">
      <c r="D1227" s="268"/>
    </row>
    <row r="1228" spans="4:4" x14ac:dyDescent="0.25">
      <c r="D1228" s="268"/>
    </row>
    <row r="1229" spans="4:4" x14ac:dyDescent="0.25">
      <c r="D1229" s="268"/>
    </row>
    <row r="1230" spans="4:4" x14ac:dyDescent="0.25">
      <c r="D1230" s="268"/>
    </row>
    <row r="1231" spans="4:4" x14ac:dyDescent="0.25">
      <c r="D1231" s="268"/>
    </row>
    <row r="1232" spans="4:4" x14ac:dyDescent="0.25">
      <c r="D1232" s="268"/>
    </row>
    <row r="1233" spans="4:4" x14ac:dyDescent="0.25">
      <c r="D1233" s="268"/>
    </row>
    <row r="1234" spans="4:4" x14ac:dyDescent="0.25">
      <c r="D1234" s="268"/>
    </row>
    <row r="1235" spans="4:4" x14ac:dyDescent="0.25">
      <c r="D1235" s="268"/>
    </row>
    <row r="1236" spans="4:4" x14ac:dyDescent="0.25">
      <c r="D1236" s="268"/>
    </row>
    <row r="1237" spans="4:4" x14ac:dyDescent="0.25">
      <c r="D1237" s="268"/>
    </row>
    <row r="1238" spans="4:4" x14ac:dyDescent="0.25">
      <c r="D1238" s="268"/>
    </row>
    <row r="1239" spans="4:4" x14ac:dyDescent="0.25">
      <c r="D1239" s="268"/>
    </row>
    <row r="1240" spans="4:4" x14ac:dyDescent="0.25">
      <c r="D1240" s="268"/>
    </row>
    <row r="1241" spans="4:4" x14ac:dyDescent="0.25">
      <c r="D1241" s="268"/>
    </row>
    <row r="1242" spans="4:4" x14ac:dyDescent="0.25">
      <c r="D1242" s="268"/>
    </row>
    <row r="1243" spans="4:4" x14ac:dyDescent="0.25">
      <c r="D1243" s="268"/>
    </row>
    <row r="1244" spans="4:4" x14ac:dyDescent="0.25">
      <c r="D1244" s="268"/>
    </row>
    <row r="1245" spans="4:4" x14ac:dyDescent="0.25">
      <c r="D1245" s="268"/>
    </row>
    <row r="1246" spans="4:4" x14ac:dyDescent="0.25">
      <c r="D1246" s="268"/>
    </row>
    <row r="1247" spans="4:4" x14ac:dyDescent="0.25">
      <c r="D1247" s="268"/>
    </row>
    <row r="1248" spans="4:4" x14ac:dyDescent="0.25">
      <c r="D1248" s="268"/>
    </row>
    <row r="1249" spans="4:4" x14ac:dyDescent="0.25">
      <c r="D1249" s="268"/>
    </row>
    <row r="1250" spans="4:4" x14ac:dyDescent="0.25">
      <c r="D1250" s="268"/>
    </row>
    <row r="1251" spans="4:4" x14ac:dyDescent="0.25">
      <c r="D1251" s="268"/>
    </row>
    <row r="1252" spans="4:4" x14ac:dyDescent="0.25">
      <c r="D1252" s="268"/>
    </row>
    <row r="1253" spans="4:4" x14ac:dyDescent="0.25">
      <c r="D1253" s="268"/>
    </row>
    <row r="1254" spans="4:4" x14ac:dyDescent="0.25">
      <c r="D1254" s="268"/>
    </row>
    <row r="1255" spans="4:4" x14ac:dyDescent="0.25">
      <c r="D1255" s="268"/>
    </row>
    <row r="1256" spans="4:4" x14ac:dyDescent="0.25">
      <c r="D1256" s="268"/>
    </row>
    <row r="1257" spans="4:4" x14ac:dyDescent="0.25">
      <c r="D1257" s="268"/>
    </row>
    <row r="1258" spans="4:4" x14ac:dyDescent="0.25">
      <c r="D1258" s="268"/>
    </row>
    <row r="1259" spans="4:4" x14ac:dyDescent="0.25">
      <c r="D1259" s="268"/>
    </row>
    <row r="1260" spans="4:4" x14ac:dyDescent="0.25">
      <c r="D1260" s="268"/>
    </row>
    <row r="1261" spans="4:4" x14ac:dyDescent="0.25">
      <c r="D1261" s="268"/>
    </row>
    <row r="1262" spans="4:4" x14ac:dyDescent="0.25">
      <c r="D1262" s="268"/>
    </row>
    <row r="1263" spans="4:4" x14ac:dyDescent="0.25">
      <c r="D1263" s="268"/>
    </row>
    <row r="1264" spans="4:4" x14ac:dyDescent="0.25">
      <c r="D1264" s="268"/>
    </row>
    <row r="1265" spans="4:4" x14ac:dyDescent="0.25">
      <c r="D1265" s="268"/>
    </row>
    <row r="1266" spans="4:4" x14ac:dyDescent="0.25">
      <c r="D1266" s="268"/>
    </row>
    <row r="1267" spans="4:4" x14ac:dyDescent="0.25">
      <c r="D1267" s="268"/>
    </row>
    <row r="1268" spans="4:4" x14ac:dyDescent="0.25">
      <c r="D1268" s="268"/>
    </row>
    <row r="1269" spans="4:4" x14ac:dyDescent="0.25">
      <c r="D1269" s="268"/>
    </row>
    <row r="1270" spans="4:4" x14ac:dyDescent="0.25">
      <c r="D1270" s="268"/>
    </row>
    <row r="1271" spans="4:4" x14ac:dyDescent="0.25">
      <c r="D1271" s="268"/>
    </row>
    <row r="1272" spans="4:4" x14ac:dyDescent="0.25">
      <c r="D1272" s="268"/>
    </row>
    <row r="1273" spans="4:4" x14ac:dyDescent="0.25">
      <c r="D1273" s="268"/>
    </row>
    <row r="1274" spans="4:4" x14ac:dyDescent="0.25">
      <c r="D1274" s="268"/>
    </row>
    <row r="1275" spans="4:4" x14ac:dyDescent="0.25">
      <c r="D1275" s="268"/>
    </row>
    <row r="1276" spans="4:4" x14ac:dyDescent="0.25">
      <c r="D1276" s="268"/>
    </row>
    <row r="1277" spans="4:4" x14ac:dyDescent="0.25">
      <c r="D1277" s="268"/>
    </row>
    <row r="1278" spans="4:4" x14ac:dyDescent="0.25">
      <c r="D1278" s="268"/>
    </row>
    <row r="1279" spans="4:4" x14ac:dyDescent="0.25">
      <c r="D1279" s="268"/>
    </row>
    <row r="1280" spans="4:4" x14ac:dyDescent="0.25">
      <c r="D1280" s="268"/>
    </row>
    <row r="1281" spans="4:4" x14ac:dyDescent="0.25">
      <c r="D1281" s="268"/>
    </row>
    <row r="1282" spans="4:4" x14ac:dyDescent="0.25">
      <c r="D1282" s="268"/>
    </row>
    <row r="1283" spans="4:4" x14ac:dyDescent="0.25">
      <c r="D1283" s="268"/>
    </row>
    <row r="1284" spans="4:4" x14ac:dyDescent="0.25">
      <c r="D1284" s="268"/>
    </row>
    <row r="1285" spans="4:4" x14ac:dyDescent="0.25">
      <c r="D1285" s="268"/>
    </row>
    <row r="1286" spans="4:4" x14ac:dyDescent="0.25">
      <c r="D1286" s="268"/>
    </row>
    <row r="1287" spans="4:4" x14ac:dyDescent="0.25">
      <c r="D1287" s="268"/>
    </row>
    <row r="1288" spans="4:4" x14ac:dyDescent="0.25">
      <c r="D1288" s="268"/>
    </row>
    <row r="1289" spans="4:4" x14ac:dyDescent="0.25">
      <c r="D1289" s="268"/>
    </row>
    <row r="1290" spans="4:4" x14ac:dyDescent="0.25">
      <c r="D1290" s="268"/>
    </row>
    <row r="1291" spans="4:4" x14ac:dyDescent="0.25">
      <c r="D1291" s="268"/>
    </row>
    <row r="1292" spans="4:4" x14ac:dyDescent="0.25">
      <c r="D1292" s="268"/>
    </row>
    <row r="1293" spans="4:4" x14ac:dyDescent="0.25">
      <c r="D1293" s="268"/>
    </row>
    <row r="1294" spans="4:4" x14ac:dyDescent="0.25">
      <c r="D1294" s="268"/>
    </row>
    <row r="1295" spans="4:4" x14ac:dyDescent="0.25">
      <c r="D1295" s="268"/>
    </row>
    <row r="1296" spans="4:4" x14ac:dyDescent="0.25">
      <c r="D1296" s="268"/>
    </row>
    <row r="1297" spans="4:4" x14ac:dyDescent="0.25">
      <c r="D1297" s="268"/>
    </row>
    <row r="1298" spans="4:4" x14ac:dyDescent="0.25">
      <c r="D1298" s="268"/>
    </row>
    <row r="1299" spans="4:4" x14ac:dyDescent="0.25">
      <c r="D1299" s="268"/>
    </row>
    <row r="1300" spans="4:4" x14ac:dyDescent="0.25">
      <c r="D1300" s="268"/>
    </row>
    <row r="1301" spans="4:4" x14ac:dyDescent="0.25">
      <c r="D1301" s="268"/>
    </row>
    <row r="1302" spans="4:4" x14ac:dyDescent="0.25">
      <c r="D1302" s="268"/>
    </row>
    <row r="1303" spans="4:4" x14ac:dyDescent="0.25">
      <c r="D1303" s="268"/>
    </row>
    <row r="1304" spans="4:4" x14ac:dyDescent="0.25">
      <c r="D1304" s="268"/>
    </row>
    <row r="1305" spans="4:4" x14ac:dyDescent="0.25">
      <c r="D1305" s="268"/>
    </row>
    <row r="1306" spans="4:4" x14ac:dyDescent="0.25">
      <c r="D1306" s="268"/>
    </row>
    <row r="1307" spans="4:4" x14ac:dyDescent="0.25">
      <c r="D1307" s="268"/>
    </row>
    <row r="1308" spans="4:4" x14ac:dyDescent="0.25">
      <c r="D1308" s="268"/>
    </row>
    <row r="1309" spans="4:4" x14ac:dyDescent="0.25">
      <c r="D1309" s="268"/>
    </row>
    <row r="1310" spans="4:4" x14ac:dyDescent="0.25">
      <c r="D1310" s="268"/>
    </row>
    <row r="1311" spans="4:4" x14ac:dyDescent="0.25">
      <c r="D1311" s="268"/>
    </row>
    <row r="1312" spans="4:4" x14ac:dyDescent="0.25">
      <c r="D1312" s="268"/>
    </row>
    <row r="1313" spans="4:4" x14ac:dyDescent="0.25">
      <c r="D1313" s="268"/>
    </row>
    <row r="1314" spans="4:4" x14ac:dyDescent="0.25">
      <c r="D1314" s="268"/>
    </row>
    <row r="1315" spans="4:4" x14ac:dyDescent="0.25">
      <c r="D1315" s="268"/>
    </row>
    <row r="1316" spans="4:4" x14ac:dyDescent="0.25">
      <c r="D1316" s="268"/>
    </row>
    <row r="1317" spans="4:4" x14ac:dyDescent="0.25">
      <c r="D1317" s="268"/>
    </row>
    <row r="1318" spans="4:4" x14ac:dyDescent="0.25">
      <c r="D1318" s="268"/>
    </row>
    <row r="1319" spans="4:4" x14ac:dyDescent="0.25">
      <c r="D1319" s="268"/>
    </row>
    <row r="1320" spans="4:4" x14ac:dyDescent="0.25">
      <c r="D1320" s="268"/>
    </row>
    <row r="1321" spans="4:4" x14ac:dyDescent="0.25">
      <c r="D1321" s="268"/>
    </row>
    <row r="1322" spans="4:4" x14ac:dyDescent="0.25">
      <c r="D1322" s="268"/>
    </row>
    <row r="1323" spans="4:4" x14ac:dyDescent="0.25">
      <c r="D1323" s="268"/>
    </row>
    <row r="1324" spans="4:4" x14ac:dyDescent="0.25">
      <c r="D1324" s="268"/>
    </row>
    <row r="1325" spans="4:4" x14ac:dyDescent="0.25">
      <c r="D1325" s="268"/>
    </row>
    <row r="1326" spans="4:4" x14ac:dyDescent="0.25">
      <c r="D1326" s="268"/>
    </row>
    <row r="1327" spans="4:4" x14ac:dyDescent="0.25">
      <c r="D1327" s="268"/>
    </row>
    <row r="1328" spans="4:4" x14ac:dyDescent="0.25">
      <c r="D1328" s="268"/>
    </row>
    <row r="1329" spans="4:4" x14ac:dyDescent="0.25">
      <c r="D1329" s="268"/>
    </row>
    <row r="1330" spans="4:4" x14ac:dyDescent="0.25">
      <c r="D1330" s="268"/>
    </row>
    <row r="1331" spans="4:4" x14ac:dyDescent="0.25">
      <c r="D1331" s="268"/>
    </row>
    <row r="1332" spans="4:4" x14ac:dyDescent="0.25">
      <c r="D1332" s="268"/>
    </row>
    <row r="1333" spans="4:4" x14ac:dyDescent="0.25">
      <c r="D1333" s="268"/>
    </row>
    <row r="1334" spans="4:4" x14ac:dyDescent="0.25">
      <c r="D1334" s="268"/>
    </row>
    <row r="1335" spans="4:4" x14ac:dyDescent="0.25">
      <c r="D1335" s="268"/>
    </row>
    <row r="1336" spans="4:4" x14ac:dyDescent="0.25">
      <c r="D1336" s="268"/>
    </row>
    <row r="1337" spans="4:4" x14ac:dyDescent="0.25">
      <c r="D1337" s="268"/>
    </row>
    <row r="1338" spans="4:4" x14ac:dyDescent="0.25">
      <c r="D1338" s="268"/>
    </row>
    <row r="1339" spans="4:4" x14ac:dyDescent="0.25">
      <c r="D1339" s="268"/>
    </row>
    <row r="1340" spans="4:4" x14ac:dyDescent="0.25">
      <c r="D1340" s="268"/>
    </row>
    <row r="1341" spans="4:4" x14ac:dyDescent="0.25">
      <c r="D1341" s="268"/>
    </row>
    <row r="1342" spans="4:4" x14ac:dyDescent="0.25">
      <c r="D1342" s="268"/>
    </row>
    <row r="1343" spans="4:4" x14ac:dyDescent="0.25">
      <c r="D1343" s="268"/>
    </row>
    <row r="1344" spans="4:4" x14ac:dyDescent="0.25">
      <c r="D1344" s="268"/>
    </row>
    <row r="1345" spans="4:4" x14ac:dyDescent="0.25">
      <c r="D1345" s="268"/>
    </row>
    <row r="1346" spans="4:4" x14ac:dyDescent="0.25">
      <c r="D1346" s="268"/>
    </row>
    <row r="1347" spans="4:4" x14ac:dyDescent="0.25">
      <c r="D1347" s="268"/>
    </row>
    <row r="1348" spans="4:4" x14ac:dyDescent="0.25">
      <c r="D1348" s="268"/>
    </row>
    <row r="1349" spans="4:4" x14ac:dyDescent="0.25">
      <c r="D1349" s="268"/>
    </row>
    <row r="1350" spans="4:4" x14ac:dyDescent="0.25">
      <c r="D1350" s="268"/>
    </row>
    <row r="1351" spans="4:4" x14ac:dyDescent="0.25">
      <c r="D1351" s="268"/>
    </row>
    <row r="1352" spans="4:4" x14ac:dyDescent="0.25">
      <c r="D1352" s="268"/>
    </row>
    <row r="1353" spans="4:4" x14ac:dyDescent="0.25">
      <c r="D1353" s="268"/>
    </row>
    <row r="1354" spans="4:4" x14ac:dyDescent="0.25">
      <c r="D1354" s="268"/>
    </row>
    <row r="1355" spans="4:4" x14ac:dyDescent="0.25">
      <c r="D1355" s="268"/>
    </row>
    <row r="1356" spans="4:4" x14ac:dyDescent="0.25">
      <c r="D1356" s="268"/>
    </row>
    <row r="1357" spans="4:4" x14ac:dyDescent="0.25">
      <c r="D1357" s="268"/>
    </row>
    <row r="1358" spans="4:4" x14ac:dyDescent="0.25">
      <c r="D1358" s="268"/>
    </row>
    <row r="1359" spans="4:4" x14ac:dyDescent="0.25">
      <c r="D1359" s="268"/>
    </row>
    <row r="1360" spans="4:4" x14ac:dyDescent="0.25">
      <c r="D1360" s="268"/>
    </row>
    <row r="1361" spans="4:4" x14ac:dyDescent="0.25">
      <c r="D1361" s="268"/>
    </row>
    <row r="1362" spans="4:4" x14ac:dyDescent="0.25">
      <c r="D1362" s="268"/>
    </row>
    <row r="1363" spans="4:4" x14ac:dyDescent="0.25">
      <c r="D1363" s="268"/>
    </row>
    <row r="1364" spans="4:4" x14ac:dyDescent="0.25">
      <c r="D1364" s="268"/>
    </row>
    <row r="1365" spans="4:4" x14ac:dyDescent="0.25">
      <c r="D1365" s="268"/>
    </row>
    <row r="1366" spans="4:4" x14ac:dyDescent="0.25">
      <c r="D1366" s="268"/>
    </row>
    <row r="1367" spans="4:4" x14ac:dyDescent="0.25">
      <c r="D1367" s="268"/>
    </row>
    <row r="1368" spans="4:4" x14ac:dyDescent="0.25">
      <c r="D1368" s="268"/>
    </row>
    <row r="1369" spans="4:4" x14ac:dyDescent="0.25">
      <c r="D1369" s="268"/>
    </row>
    <row r="1370" spans="4:4" x14ac:dyDescent="0.25">
      <c r="D1370" s="268"/>
    </row>
    <row r="1371" spans="4:4" x14ac:dyDescent="0.25">
      <c r="D1371" s="268"/>
    </row>
    <row r="1372" spans="4:4" x14ac:dyDescent="0.25">
      <c r="D1372" s="268"/>
    </row>
    <row r="1373" spans="4:4" x14ac:dyDescent="0.25">
      <c r="D1373" s="268"/>
    </row>
    <row r="1374" spans="4:4" x14ac:dyDescent="0.25">
      <c r="D1374" s="268"/>
    </row>
    <row r="1375" spans="4:4" x14ac:dyDescent="0.25">
      <c r="D1375" s="268"/>
    </row>
    <row r="1376" spans="4:4" x14ac:dyDescent="0.25">
      <c r="D1376" s="268"/>
    </row>
    <row r="1377" spans="4:6" x14ac:dyDescent="0.25">
      <c r="D1377" s="275"/>
      <c r="F1377" s="118"/>
    </row>
    <row r="1378" spans="4:6" x14ac:dyDescent="0.25">
      <c r="D1378" s="275"/>
      <c r="E1378" s="118"/>
      <c r="F1378" s="118"/>
    </row>
    <row r="1379" spans="4:6" x14ac:dyDescent="0.25">
      <c r="D1379" s="275"/>
      <c r="E1379" s="118"/>
      <c r="F1379" s="118"/>
    </row>
    <row r="1380" spans="4:6" x14ac:dyDescent="0.25">
      <c r="D1380" s="275"/>
      <c r="E1380" s="118"/>
      <c r="F1380" s="118"/>
    </row>
    <row r="1381" spans="4:6" x14ac:dyDescent="0.25">
      <c r="D1381" s="275"/>
      <c r="E1381" s="118"/>
      <c r="F1381" s="118"/>
    </row>
    <row r="1382" spans="4:6" x14ac:dyDescent="0.25">
      <c r="D1382" s="275"/>
      <c r="E1382" s="118"/>
      <c r="F1382" s="118"/>
    </row>
    <row r="1383" spans="4:6" x14ac:dyDescent="0.25">
      <c r="D1383" s="275"/>
      <c r="E1383" s="118"/>
      <c r="F1383" s="118"/>
    </row>
    <row r="1384" spans="4:6" x14ac:dyDescent="0.25">
      <c r="D1384" s="275"/>
      <c r="E1384" s="118"/>
      <c r="F1384" s="118"/>
    </row>
    <row r="1385" spans="4:6" x14ac:dyDescent="0.25">
      <c r="D1385" s="268"/>
      <c r="E1385" s="118"/>
    </row>
    <row r="1386" spans="4:6" x14ac:dyDescent="0.25">
      <c r="D1386" s="268"/>
    </row>
    <row r="1387" spans="4:6" x14ac:dyDescent="0.25">
      <c r="D1387" s="268"/>
    </row>
    <row r="1388" spans="4:6" x14ac:dyDescent="0.25">
      <c r="D1388" s="268"/>
    </row>
    <row r="1389" spans="4:6" x14ac:dyDescent="0.25">
      <c r="D1389" s="268"/>
    </row>
    <row r="1390" spans="4:6" x14ac:dyDescent="0.25">
      <c r="D1390" s="268"/>
    </row>
    <row r="1391" spans="4:6" x14ac:dyDescent="0.25">
      <c r="D1391" s="268"/>
    </row>
    <row r="1392" spans="4:6" x14ac:dyDescent="0.25">
      <c r="D1392" s="268"/>
    </row>
    <row r="1393" spans="4:4" x14ac:dyDescent="0.25">
      <c r="D1393" s="268"/>
    </row>
    <row r="1394" spans="4:4" x14ac:dyDescent="0.25">
      <c r="D1394" s="268"/>
    </row>
    <row r="1395" spans="4:4" x14ac:dyDescent="0.25">
      <c r="D1395" s="268"/>
    </row>
    <row r="1396" spans="4:4" x14ac:dyDescent="0.25">
      <c r="D1396" s="268"/>
    </row>
    <row r="1397" spans="4:4" x14ac:dyDescent="0.25">
      <c r="D1397" s="268"/>
    </row>
    <row r="1398" spans="4:4" x14ac:dyDescent="0.25">
      <c r="D1398" s="268"/>
    </row>
    <row r="1399" spans="4:4" x14ac:dyDescent="0.25">
      <c r="D1399" s="268"/>
    </row>
    <row r="1400" spans="4:4" x14ac:dyDescent="0.25">
      <c r="D1400" s="268"/>
    </row>
    <row r="1401" spans="4:4" x14ac:dyDescent="0.25">
      <c r="D1401" s="268"/>
    </row>
    <row r="1402" spans="4:4" x14ac:dyDescent="0.25">
      <c r="D1402" s="268"/>
    </row>
    <row r="1403" spans="4:4" x14ac:dyDescent="0.25">
      <c r="D1403" s="268"/>
    </row>
    <row r="1404" spans="4:4" x14ac:dyDescent="0.25">
      <c r="D1404" s="268"/>
    </row>
    <row r="1405" spans="4:4" x14ac:dyDescent="0.25">
      <c r="D1405" s="268"/>
    </row>
    <row r="1406" spans="4:4" x14ac:dyDescent="0.25">
      <c r="D1406" s="268"/>
    </row>
    <row r="1407" spans="4:4" x14ac:dyDescent="0.25">
      <c r="D1407" s="268"/>
    </row>
    <row r="1408" spans="4:4" x14ac:dyDescent="0.25">
      <c r="D1408" s="268"/>
    </row>
    <row r="1409" spans="4:4" x14ac:dyDescent="0.25">
      <c r="D1409" s="268"/>
    </row>
    <row r="1410" spans="4:4" x14ac:dyDescent="0.25">
      <c r="D1410" s="268"/>
    </row>
    <row r="1411" spans="4:4" x14ac:dyDescent="0.25">
      <c r="D1411" s="268"/>
    </row>
    <row r="1412" spans="4:4" x14ac:dyDescent="0.25">
      <c r="D1412" s="268"/>
    </row>
    <row r="1413" spans="4:4" x14ac:dyDescent="0.25">
      <c r="D1413" s="268"/>
    </row>
    <row r="1414" spans="4:4" x14ac:dyDescent="0.25">
      <c r="D1414" s="268"/>
    </row>
    <row r="1415" spans="4:4" x14ac:dyDescent="0.25">
      <c r="D1415" s="268"/>
    </row>
    <row r="1416" spans="4:4" x14ac:dyDescent="0.25">
      <c r="D1416" s="268"/>
    </row>
    <row r="1417" spans="4:4" x14ac:dyDescent="0.25">
      <c r="D1417" s="268"/>
    </row>
    <row r="1418" spans="4:4" x14ac:dyDescent="0.25">
      <c r="D1418" s="268"/>
    </row>
    <row r="1419" spans="4:4" x14ac:dyDescent="0.25">
      <c r="D1419" s="268"/>
    </row>
    <row r="1420" spans="4:4" x14ac:dyDescent="0.25">
      <c r="D1420" s="268"/>
    </row>
    <row r="1421" spans="4:4" x14ac:dyDescent="0.25">
      <c r="D1421" s="268"/>
    </row>
    <row r="1422" spans="4:4" x14ac:dyDescent="0.25">
      <c r="D1422" s="268"/>
    </row>
    <row r="1423" spans="4:4" x14ac:dyDescent="0.25">
      <c r="D1423" s="268"/>
    </row>
    <row r="1424" spans="4:4" x14ac:dyDescent="0.25">
      <c r="D1424" s="268"/>
    </row>
    <row r="1425" spans="4:4" x14ac:dyDescent="0.25">
      <c r="D1425" s="268"/>
    </row>
    <row r="1426" spans="4:4" x14ac:dyDescent="0.25">
      <c r="D1426" s="268"/>
    </row>
    <row r="1427" spans="4:4" x14ac:dyDescent="0.25">
      <c r="D1427" s="268"/>
    </row>
    <row r="1428" spans="4:4" x14ac:dyDescent="0.25">
      <c r="D1428" s="268"/>
    </row>
    <row r="1429" spans="4:4" x14ac:dyDescent="0.25">
      <c r="D1429" s="268"/>
    </row>
    <row r="1430" spans="4:4" x14ac:dyDescent="0.25">
      <c r="D1430" s="268"/>
    </row>
    <row r="1431" spans="4:4" x14ac:dyDescent="0.25">
      <c r="D1431" s="268"/>
    </row>
    <row r="1432" spans="4:4" x14ac:dyDescent="0.25">
      <c r="D1432" s="268"/>
    </row>
    <row r="1433" spans="4:4" x14ac:dyDescent="0.25">
      <c r="D1433" s="268"/>
    </row>
    <row r="1434" spans="4:4" x14ac:dyDescent="0.25">
      <c r="D1434" s="268"/>
    </row>
    <row r="1435" spans="4:4" x14ac:dyDescent="0.25">
      <c r="D1435" s="268"/>
    </row>
    <row r="1436" spans="4:4" x14ac:dyDescent="0.25">
      <c r="D1436" s="268"/>
    </row>
    <row r="1437" spans="4:4" x14ac:dyDescent="0.25">
      <c r="D1437" s="268"/>
    </row>
    <row r="1438" spans="4:4" x14ac:dyDescent="0.25">
      <c r="D1438" s="268"/>
    </row>
    <row r="1439" spans="4:4" x14ac:dyDescent="0.25">
      <c r="D1439" s="268"/>
    </row>
    <row r="1440" spans="4:4" x14ac:dyDescent="0.25">
      <c r="D1440" s="268"/>
    </row>
    <row r="1441" spans="4:4" x14ac:dyDescent="0.25">
      <c r="D1441" s="268"/>
    </row>
    <row r="1442" spans="4:4" x14ac:dyDescent="0.25">
      <c r="D1442" s="268"/>
    </row>
    <row r="1443" spans="4:4" x14ac:dyDescent="0.25">
      <c r="D1443" s="268"/>
    </row>
    <row r="1444" spans="4:4" x14ac:dyDescent="0.25">
      <c r="D1444" s="268"/>
    </row>
    <row r="1445" spans="4:4" x14ac:dyDescent="0.25">
      <c r="D1445" s="268"/>
    </row>
    <row r="1446" spans="4:4" x14ac:dyDescent="0.25">
      <c r="D1446" s="268"/>
    </row>
    <row r="1447" spans="4:4" x14ac:dyDescent="0.25">
      <c r="D1447" s="268"/>
    </row>
    <row r="1448" spans="4:4" x14ac:dyDescent="0.25">
      <c r="D1448" s="268"/>
    </row>
    <row r="1449" spans="4:4" x14ac:dyDescent="0.25">
      <c r="D1449" s="268"/>
    </row>
    <row r="1450" spans="4:4" x14ac:dyDescent="0.25">
      <c r="D1450" s="268"/>
    </row>
    <row r="1451" spans="4:4" x14ac:dyDescent="0.25">
      <c r="D1451" s="268"/>
    </row>
    <row r="1452" spans="4:4" x14ac:dyDescent="0.25">
      <c r="D1452" s="268"/>
    </row>
    <row r="1453" spans="4:4" x14ac:dyDescent="0.25">
      <c r="D1453" s="268"/>
    </row>
    <row r="1454" spans="4:4" x14ac:dyDescent="0.25">
      <c r="D1454" s="268"/>
    </row>
    <row r="1455" spans="4:4" x14ac:dyDescent="0.25">
      <c r="D1455" s="268"/>
    </row>
    <row r="1456" spans="4:4" x14ac:dyDescent="0.25">
      <c r="D1456" s="268"/>
    </row>
    <row r="1457" spans="4:4" x14ac:dyDescent="0.25">
      <c r="D1457" s="268"/>
    </row>
    <row r="1458" spans="4:4" x14ac:dyDescent="0.25">
      <c r="D1458" s="268"/>
    </row>
    <row r="1459" spans="4:4" x14ac:dyDescent="0.25">
      <c r="D1459" s="268"/>
    </row>
    <row r="1460" spans="4:4" x14ac:dyDescent="0.25">
      <c r="D1460" s="268"/>
    </row>
    <row r="1461" spans="4:4" x14ac:dyDescent="0.25">
      <c r="D1461" s="268"/>
    </row>
    <row r="1462" spans="4:4" x14ac:dyDescent="0.25">
      <c r="D1462" s="268"/>
    </row>
    <row r="1463" spans="4:4" x14ac:dyDescent="0.25">
      <c r="D1463" s="268"/>
    </row>
    <row r="1464" spans="4:4" x14ac:dyDescent="0.25">
      <c r="D1464" s="268"/>
    </row>
    <row r="1465" spans="4:4" x14ac:dyDescent="0.25">
      <c r="D1465" s="268"/>
    </row>
    <row r="1466" spans="4:4" x14ac:dyDescent="0.25">
      <c r="D1466" s="268"/>
    </row>
    <row r="1467" spans="4:4" x14ac:dyDescent="0.25">
      <c r="D1467" s="268"/>
    </row>
    <row r="1468" spans="4:4" x14ac:dyDescent="0.25">
      <c r="D1468" s="268"/>
    </row>
    <row r="1469" spans="4:4" x14ac:dyDescent="0.25">
      <c r="D1469" s="268"/>
    </row>
    <row r="1470" spans="4:4" x14ac:dyDescent="0.25">
      <c r="D1470" s="268"/>
    </row>
    <row r="1471" spans="4:4" x14ac:dyDescent="0.25">
      <c r="D1471" s="268"/>
    </row>
    <row r="1472" spans="4:4" x14ac:dyDescent="0.25">
      <c r="D1472" s="268"/>
    </row>
    <row r="1473" spans="4:4" x14ac:dyDescent="0.25">
      <c r="D1473" s="268"/>
    </row>
    <row r="1474" spans="4:4" x14ac:dyDescent="0.25">
      <c r="D1474" s="268"/>
    </row>
    <row r="1475" spans="4:4" x14ac:dyDescent="0.25">
      <c r="D1475" s="268"/>
    </row>
    <row r="1476" spans="4:4" x14ac:dyDescent="0.25">
      <c r="D1476" s="268"/>
    </row>
    <row r="1477" spans="4:4" x14ac:dyDescent="0.25">
      <c r="D1477" s="268"/>
    </row>
    <row r="1478" spans="4:4" x14ac:dyDescent="0.25">
      <c r="D1478" s="268"/>
    </row>
    <row r="1479" spans="4:4" x14ac:dyDescent="0.25">
      <c r="D1479" s="268"/>
    </row>
    <row r="1480" spans="4:4" x14ac:dyDescent="0.25">
      <c r="D1480" s="268"/>
    </row>
    <row r="1481" spans="4:4" x14ac:dyDescent="0.25">
      <c r="D1481" s="268"/>
    </row>
    <row r="1482" spans="4:4" x14ac:dyDescent="0.25">
      <c r="D1482" s="268"/>
    </row>
    <row r="1483" spans="4:4" x14ac:dyDescent="0.25">
      <c r="D1483" s="268"/>
    </row>
    <row r="1484" spans="4:4" x14ac:dyDescent="0.25">
      <c r="D1484" s="268"/>
    </row>
    <row r="1485" spans="4:4" x14ac:dyDescent="0.25">
      <c r="D1485" s="268"/>
    </row>
    <row r="1486" spans="4:4" x14ac:dyDescent="0.25">
      <c r="D1486" s="268"/>
    </row>
    <row r="1487" spans="4:4" x14ac:dyDescent="0.25">
      <c r="D1487" s="268"/>
    </row>
    <row r="1488" spans="4:4" x14ac:dyDescent="0.25">
      <c r="D1488" s="268"/>
    </row>
    <row r="1489" spans="4:4" x14ac:dyDescent="0.25">
      <c r="D1489" s="268"/>
    </row>
    <row r="1490" spans="4:4" x14ac:dyDescent="0.25">
      <c r="D1490" s="268"/>
    </row>
    <row r="1491" spans="4:4" x14ac:dyDescent="0.25">
      <c r="D1491" s="268"/>
    </row>
    <row r="1492" spans="4:4" x14ac:dyDescent="0.25">
      <c r="D1492" s="268"/>
    </row>
    <row r="1493" spans="4:4" x14ac:dyDescent="0.25">
      <c r="D1493" s="268"/>
    </row>
    <row r="1494" spans="4:4" x14ac:dyDescent="0.25">
      <c r="D1494" s="268"/>
    </row>
    <row r="1495" spans="4:4" x14ac:dyDescent="0.25">
      <c r="D1495" s="268"/>
    </row>
    <row r="1496" spans="4:4" x14ac:dyDescent="0.25">
      <c r="D1496" s="268"/>
    </row>
    <row r="1497" spans="4:4" x14ac:dyDescent="0.25">
      <c r="D1497" s="268"/>
    </row>
    <row r="1498" spans="4:4" x14ac:dyDescent="0.25">
      <c r="D1498" s="268"/>
    </row>
    <row r="1499" spans="4:4" x14ac:dyDescent="0.25">
      <c r="D1499" s="268"/>
    </row>
    <row r="1500" spans="4:4" x14ac:dyDescent="0.25">
      <c r="D1500" s="268"/>
    </row>
    <row r="1501" spans="4:4" x14ac:dyDescent="0.25">
      <c r="D1501" s="268"/>
    </row>
    <row r="1502" spans="4:4" x14ac:dyDescent="0.25">
      <c r="D1502" s="268"/>
    </row>
    <row r="1503" spans="4:4" x14ac:dyDescent="0.25">
      <c r="D1503" s="268"/>
    </row>
    <row r="1504" spans="4:4" x14ac:dyDescent="0.25">
      <c r="D1504" s="268"/>
    </row>
    <row r="1505" spans="4:4" x14ac:dyDescent="0.25">
      <c r="D1505" s="268"/>
    </row>
    <row r="1506" spans="4:4" x14ac:dyDescent="0.25">
      <c r="D1506" s="268"/>
    </row>
    <row r="1507" spans="4:4" x14ac:dyDescent="0.25">
      <c r="D1507" s="268"/>
    </row>
    <row r="1508" spans="4:4" x14ac:dyDescent="0.25">
      <c r="D1508" s="268"/>
    </row>
    <row r="1509" spans="4:4" x14ac:dyDescent="0.25">
      <c r="D1509" s="268"/>
    </row>
    <row r="1510" spans="4:4" x14ac:dyDescent="0.25">
      <c r="D1510" s="268"/>
    </row>
    <row r="1511" spans="4:4" x14ac:dyDescent="0.25">
      <c r="D1511" s="268"/>
    </row>
    <row r="1512" spans="4:4" x14ac:dyDescent="0.25">
      <c r="D1512" s="268"/>
    </row>
    <row r="1513" spans="4:4" x14ac:dyDescent="0.25">
      <c r="D1513" s="268"/>
    </row>
    <row r="1514" spans="4:4" x14ac:dyDescent="0.25">
      <c r="D1514" s="268"/>
    </row>
    <row r="1515" spans="4:4" x14ac:dyDescent="0.25">
      <c r="D1515" s="268"/>
    </row>
    <row r="1516" spans="4:4" x14ac:dyDescent="0.25">
      <c r="D1516" s="268"/>
    </row>
    <row r="1517" spans="4:4" x14ac:dyDescent="0.25">
      <c r="D1517" s="268"/>
    </row>
    <row r="1518" spans="4:4" x14ac:dyDescent="0.25">
      <c r="D1518" s="268"/>
    </row>
    <row r="1519" spans="4:4" x14ac:dyDescent="0.25">
      <c r="D1519" s="268"/>
    </row>
    <row r="1520" spans="4:4" x14ac:dyDescent="0.25">
      <c r="D1520" s="268"/>
    </row>
    <row r="1521" spans="4:4" x14ac:dyDescent="0.25">
      <c r="D1521" s="268"/>
    </row>
    <row r="1522" spans="4:4" x14ac:dyDescent="0.25">
      <c r="D1522" s="268"/>
    </row>
    <row r="1523" spans="4:4" x14ac:dyDescent="0.25">
      <c r="D1523" s="268"/>
    </row>
    <row r="1524" spans="4:4" x14ac:dyDescent="0.25">
      <c r="D1524" s="268"/>
    </row>
    <row r="1525" spans="4:4" x14ac:dyDescent="0.25">
      <c r="D1525" s="268"/>
    </row>
    <row r="1526" spans="4:4" x14ac:dyDescent="0.25">
      <c r="D1526" s="268"/>
    </row>
    <row r="1527" spans="4:4" x14ac:dyDescent="0.25">
      <c r="D1527" s="268"/>
    </row>
    <row r="1528" spans="4:4" x14ac:dyDescent="0.25">
      <c r="D1528" s="268"/>
    </row>
    <row r="1529" spans="4:4" x14ac:dyDescent="0.25">
      <c r="D1529" s="268"/>
    </row>
    <row r="1530" spans="4:4" x14ac:dyDescent="0.25">
      <c r="D1530" s="268"/>
    </row>
    <row r="1531" spans="4:4" x14ac:dyDescent="0.25">
      <c r="D1531" s="268"/>
    </row>
    <row r="1532" spans="4:4" x14ac:dyDescent="0.25">
      <c r="D1532" s="268"/>
    </row>
    <row r="1533" spans="4:4" x14ac:dyDescent="0.25">
      <c r="D1533" s="268"/>
    </row>
    <row r="1534" spans="4:4" x14ac:dyDescent="0.25">
      <c r="D1534" s="268"/>
    </row>
    <row r="1535" spans="4:4" x14ac:dyDescent="0.25">
      <c r="D1535" s="268"/>
    </row>
    <row r="1536" spans="4:4" x14ac:dyDescent="0.25">
      <c r="D1536" s="268"/>
    </row>
    <row r="1537" spans="4:4" x14ac:dyDescent="0.25">
      <c r="D1537" s="268"/>
    </row>
    <row r="1538" spans="4:4" x14ac:dyDescent="0.25">
      <c r="D1538" s="268"/>
    </row>
    <row r="1539" spans="4:4" x14ac:dyDescent="0.25">
      <c r="D1539" s="268"/>
    </row>
    <row r="1540" spans="4:4" x14ac:dyDescent="0.25">
      <c r="D1540" s="268"/>
    </row>
    <row r="1541" spans="4:4" x14ac:dyDescent="0.25">
      <c r="D1541" s="268"/>
    </row>
    <row r="1542" spans="4:4" x14ac:dyDescent="0.25">
      <c r="D1542" s="268"/>
    </row>
    <row r="1543" spans="4:4" x14ac:dyDescent="0.25">
      <c r="D1543" s="268"/>
    </row>
    <row r="1544" spans="4:4" x14ac:dyDescent="0.25">
      <c r="D1544" s="268"/>
    </row>
    <row r="1545" spans="4:4" x14ac:dyDescent="0.25">
      <c r="D1545" s="268"/>
    </row>
    <row r="1546" spans="4:4" x14ac:dyDescent="0.25">
      <c r="D1546" s="268"/>
    </row>
    <row r="1547" spans="4:4" x14ac:dyDescent="0.25">
      <c r="D1547" s="268"/>
    </row>
    <row r="1548" spans="4:4" x14ac:dyDescent="0.25">
      <c r="D1548" s="268"/>
    </row>
    <row r="1549" spans="4:4" x14ac:dyDescent="0.25">
      <c r="D1549" s="268"/>
    </row>
    <row r="1550" spans="4:4" x14ac:dyDescent="0.25">
      <c r="D1550" s="268"/>
    </row>
    <row r="1551" spans="4:4" x14ac:dyDescent="0.25">
      <c r="D1551" s="268"/>
    </row>
    <row r="1552" spans="4:4" x14ac:dyDescent="0.25">
      <c r="D1552" s="268"/>
    </row>
    <row r="1553" spans="4:4" x14ac:dyDescent="0.25">
      <c r="D1553" s="268"/>
    </row>
    <row r="1554" spans="4:4" x14ac:dyDescent="0.25">
      <c r="D1554" s="268"/>
    </row>
    <row r="1555" spans="4:4" x14ac:dyDescent="0.25">
      <c r="D1555" s="268"/>
    </row>
    <row r="1556" spans="4:4" x14ac:dyDescent="0.25">
      <c r="D1556" s="268"/>
    </row>
    <row r="1557" spans="4:4" x14ac:dyDescent="0.25">
      <c r="D1557" s="268"/>
    </row>
    <row r="1558" spans="4:4" x14ac:dyDescent="0.25">
      <c r="D1558" s="268"/>
    </row>
    <row r="1559" spans="4:4" x14ac:dyDescent="0.25">
      <c r="D1559" s="268"/>
    </row>
    <row r="1560" spans="4:4" x14ac:dyDescent="0.25">
      <c r="D1560" s="268"/>
    </row>
    <row r="1561" spans="4:4" x14ac:dyDescent="0.25">
      <c r="D1561" s="268"/>
    </row>
    <row r="1562" spans="4:4" x14ac:dyDescent="0.25">
      <c r="D1562" s="268"/>
    </row>
    <row r="1563" spans="4:4" x14ac:dyDescent="0.25">
      <c r="D1563" s="268"/>
    </row>
    <row r="1564" spans="4:4" x14ac:dyDescent="0.25">
      <c r="D1564" s="268"/>
    </row>
    <row r="1565" spans="4:4" x14ac:dyDescent="0.25">
      <c r="D1565" s="268"/>
    </row>
    <row r="1566" spans="4:4" x14ac:dyDescent="0.25">
      <c r="D1566" s="268"/>
    </row>
    <row r="1567" spans="4:4" x14ac:dyDescent="0.25">
      <c r="D1567" s="268"/>
    </row>
    <row r="1568" spans="4:4" x14ac:dyDescent="0.25">
      <c r="D1568" s="268"/>
    </row>
    <row r="1569" spans="4:4" x14ac:dyDescent="0.25">
      <c r="D1569" s="268"/>
    </row>
    <row r="1570" spans="4:4" x14ac:dyDescent="0.25">
      <c r="D1570" s="268"/>
    </row>
    <row r="1571" spans="4:4" x14ac:dyDescent="0.25">
      <c r="D1571" s="268"/>
    </row>
    <row r="1572" spans="4:4" x14ac:dyDescent="0.25">
      <c r="D1572" s="268"/>
    </row>
    <row r="1573" spans="4:4" x14ac:dyDescent="0.25">
      <c r="D1573" s="268"/>
    </row>
    <row r="1574" spans="4:4" x14ac:dyDescent="0.25">
      <c r="D1574" s="268"/>
    </row>
    <row r="1575" spans="4:4" x14ac:dyDescent="0.25">
      <c r="D1575" s="268"/>
    </row>
    <row r="1576" spans="4:4" x14ac:dyDescent="0.25">
      <c r="D1576" s="268"/>
    </row>
    <row r="1577" spans="4:4" x14ac:dyDescent="0.25">
      <c r="D1577" s="268"/>
    </row>
    <row r="1578" spans="4:4" x14ac:dyDescent="0.25">
      <c r="D1578" s="268"/>
    </row>
    <row r="1579" spans="4:4" x14ac:dyDescent="0.25">
      <c r="D1579" s="268"/>
    </row>
    <row r="1580" spans="4:4" x14ac:dyDescent="0.25">
      <c r="D1580" s="268"/>
    </row>
    <row r="1581" spans="4:4" x14ac:dyDescent="0.25">
      <c r="D1581" s="268"/>
    </row>
    <row r="1582" spans="4:4" x14ac:dyDescent="0.25">
      <c r="D1582" s="268"/>
    </row>
    <row r="1583" spans="4:4" x14ac:dyDescent="0.25">
      <c r="D1583" s="268"/>
    </row>
    <row r="1584" spans="4:4" x14ac:dyDescent="0.25">
      <c r="D1584" s="268"/>
    </row>
    <row r="1585" spans="4:4" x14ac:dyDescent="0.25">
      <c r="D1585" s="268"/>
    </row>
    <row r="1586" spans="4:4" x14ac:dyDescent="0.25">
      <c r="D1586" s="268"/>
    </row>
    <row r="1587" spans="4:4" x14ac:dyDescent="0.25">
      <c r="D1587" s="268"/>
    </row>
    <row r="1588" spans="4:4" x14ac:dyDescent="0.25">
      <c r="D1588" s="268"/>
    </row>
    <row r="1589" spans="4:4" x14ac:dyDescent="0.25">
      <c r="D1589" s="268"/>
    </row>
    <row r="1590" spans="4:4" x14ac:dyDescent="0.25">
      <c r="D1590" s="268"/>
    </row>
    <row r="1591" spans="4:4" x14ac:dyDescent="0.25">
      <c r="D1591" s="268"/>
    </row>
    <row r="1592" spans="4:4" x14ac:dyDescent="0.25">
      <c r="D1592" s="268"/>
    </row>
    <row r="1593" spans="4:4" x14ac:dyDescent="0.25">
      <c r="D1593" s="268"/>
    </row>
    <row r="1594" spans="4:4" x14ac:dyDescent="0.25">
      <c r="D1594" s="268"/>
    </row>
    <row r="1595" spans="4:4" x14ac:dyDescent="0.25">
      <c r="D1595" s="268"/>
    </row>
    <row r="1596" spans="4:4" x14ac:dyDescent="0.25">
      <c r="D1596" s="268"/>
    </row>
    <row r="1597" spans="4:4" x14ac:dyDescent="0.25">
      <c r="D1597" s="268"/>
    </row>
    <row r="1598" spans="4:4" x14ac:dyDescent="0.25">
      <c r="D1598" s="268"/>
    </row>
    <row r="1599" spans="4:4" x14ac:dyDescent="0.25">
      <c r="D1599" s="268"/>
    </row>
    <row r="1600" spans="4:4" x14ac:dyDescent="0.25">
      <c r="D1600" s="268"/>
    </row>
    <row r="1601" spans="4:4" x14ac:dyDescent="0.25">
      <c r="D1601" s="268"/>
    </row>
    <row r="1602" spans="4:4" x14ac:dyDescent="0.25">
      <c r="D1602" s="268"/>
    </row>
    <row r="1603" spans="4:4" x14ac:dyDescent="0.25">
      <c r="D1603" s="268"/>
    </row>
    <row r="1604" spans="4:4" x14ac:dyDescent="0.25">
      <c r="D1604" s="268"/>
    </row>
    <row r="1605" spans="4:4" x14ac:dyDescent="0.25">
      <c r="D1605" s="268"/>
    </row>
    <row r="1606" spans="4:4" x14ac:dyDescent="0.25">
      <c r="D1606" s="268"/>
    </row>
    <row r="1607" spans="4:4" x14ac:dyDescent="0.25">
      <c r="D1607" s="268"/>
    </row>
    <row r="1608" spans="4:4" x14ac:dyDescent="0.25">
      <c r="D1608" s="268"/>
    </row>
    <row r="1609" spans="4:4" x14ac:dyDescent="0.25">
      <c r="D1609" s="268"/>
    </row>
    <row r="1610" spans="4:4" x14ac:dyDescent="0.25">
      <c r="D1610" s="268"/>
    </row>
    <row r="1611" spans="4:4" x14ac:dyDescent="0.25">
      <c r="D1611" s="268"/>
    </row>
    <row r="1612" spans="4:4" x14ac:dyDescent="0.25">
      <c r="D1612" s="268"/>
    </row>
    <row r="1613" spans="4:4" x14ac:dyDescent="0.25">
      <c r="D1613" s="268"/>
    </row>
    <row r="1614" spans="4:4" x14ac:dyDescent="0.25">
      <c r="D1614" s="268"/>
    </row>
    <row r="1615" spans="4:4" x14ac:dyDescent="0.25">
      <c r="D1615" s="268"/>
    </row>
    <row r="1616" spans="4:4" x14ac:dyDescent="0.25">
      <c r="D1616" s="268"/>
    </row>
    <row r="1617" spans="4:4" x14ac:dyDescent="0.25">
      <c r="D1617" s="268"/>
    </row>
    <row r="1618" spans="4:4" x14ac:dyDescent="0.25">
      <c r="D1618" s="268"/>
    </row>
    <row r="1619" spans="4:4" x14ac:dyDescent="0.25">
      <c r="D1619" s="268"/>
    </row>
    <row r="1620" spans="4:4" x14ac:dyDescent="0.25">
      <c r="D1620" s="268"/>
    </row>
    <row r="1621" spans="4:4" x14ac:dyDescent="0.25">
      <c r="D1621" s="268"/>
    </row>
    <row r="1622" spans="4:4" x14ac:dyDescent="0.25">
      <c r="D1622" s="268"/>
    </row>
    <row r="1623" spans="4:4" x14ac:dyDescent="0.25">
      <c r="D1623" s="268"/>
    </row>
    <row r="1624" spans="4:4" x14ac:dyDescent="0.25">
      <c r="D1624" s="268"/>
    </row>
    <row r="1625" spans="4:4" x14ac:dyDescent="0.25">
      <c r="D1625" s="268"/>
    </row>
    <row r="1626" spans="4:4" x14ac:dyDescent="0.25">
      <c r="D1626" s="268"/>
    </row>
    <row r="1627" spans="4:4" x14ac:dyDescent="0.25">
      <c r="D1627" s="268"/>
    </row>
    <row r="1628" spans="4:4" x14ac:dyDescent="0.25">
      <c r="D1628" s="268"/>
    </row>
    <row r="1629" spans="4:4" x14ac:dyDescent="0.25">
      <c r="D1629" s="268"/>
    </row>
    <row r="1630" spans="4:4" x14ac:dyDescent="0.25">
      <c r="D1630" s="268"/>
    </row>
    <row r="1631" spans="4:4" x14ac:dyDescent="0.25">
      <c r="D1631" s="268"/>
    </row>
    <row r="1632" spans="4:4" x14ac:dyDescent="0.25">
      <c r="D1632" s="268"/>
    </row>
    <row r="1633" spans="4:4" x14ac:dyDescent="0.25">
      <c r="D1633" s="268"/>
    </row>
    <row r="1634" spans="4:4" x14ac:dyDescent="0.25">
      <c r="D1634" s="268"/>
    </row>
    <row r="1635" spans="4:4" x14ac:dyDescent="0.25">
      <c r="D1635" s="268"/>
    </row>
    <row r="1636" spans="4:4" x14ac:dyDescent="0.25">
      <c r="D1636" s="268"/>
    </row>
    <row r="1637" spans="4:4" x14ac:dyDescent="0.25">
      <c r="D1637" s="268"/>
    </row>
    <row r="1638" spans="4:4" x14ac:dyDescent="0.25">
      <c r="D1638" s="268"/>
    </row>
    <row r="1639" spans="4:4" x14ac:dyDescent="0.25">
      <c r="D1639" s="268"/>
    </row>
    <row r="1640" spans="4:4" x14ac:dyDescent="0.25">
      <c r="D1640" s="268"/>
    </row>
    <row r="1641" spans="4:4" x14ac:dyDescent="0.25">
      <c r="D1641" s="268"/>
    </row>
    <row r="1642" spans="4:4" x14ac:dyDescent="0.25">
      <c r="D1642" s="268"/>
    </row>
    <row r="1643" spans="4:4" x14ac:dyDescent="0.25">
      <c r="D1643" s="268"/>
    </row>
    <row r="1644" spans="4:4" x14ac:dyDescent="0.25">
      <c r="D1644" s="268"/>
    </row>
    <row r="1645" spans="4:4" x14ac:dyDescent="0.25">
      <c r="D1645" s="268"/>
    </row>
    <row r="1646" spans="4:4" x14ac:dyDescent="0.25">
      <c r="D1646" s="268"/>
    </row>
    <row r="1647" spans="4:4" x14ac:dyDescent="0.25">
      <c r="D1647" s="268"/>
    </row>
    <row r="1648" spans="4:4" x14ac:dyDescent="0.25">
      <c r="D1648" s="268"/>
    </row>
    <row r="1649" spans="4:4" x14ac:dyDescent="0.25">
      <c r="D1649" s="268"/>
    </row>
    <row r="1650" spans="4:4" x14ac:dyDescent="0.25">
      <c r="D1650" s="268"/>
    </row>
    <row r="1651" spans="4:4" x14ac:dyDescent="0.25">
      <c r="D1651" s="268"/>
    </row>
    <row r="1652" spans="4:4" x14ac:dyDescent="0.25">
      <c r="D1652" s="268"/>
    </row>
    <row r="1653" spans="4:4" x14ac:dyDescent="0.25">
      <c r="D1653" s="268"/>
    </row>
    <row r="1654" spans="4:4" x14ac:dyDescent="0.25">
      <c r="D1654" s="268"/>
    </row>
    <row r="1655" spans="4:4" x14ac:dyDescent="0.25">
      <c r="D1655" s="268"/>
    </row>
    <row r="1656" spans="4:4" x14ac:dyDescent="0.25">
      <c r="D1656" s="268"/>
    </row>
    <row r="1657" spans="4:4" x14ac:dyDescent="0.25">
      <c r="D1657" s="268"/>
    </row>
    <row r="1658" spans="4:4" x14ac:dyDescent="0.25">
      <c r="D1658" s="268"/>
    </row>
    <row r="1659" spans="4:4" x14ac:dyDescent="0.25">
      <c r="D1659" s="268"/>
    </row>
    <row r="1660" spans="4:4" x14ac:dyDescent="0.25">
      <c r="D1660" s="268"/>
    </row>
    <row r="1661" spans="4:4" x14ac:dyDescent="0.25">
      <c r="D1661" s="268"/>
    </row>
    <row r="1662" spans="4:4" x14ac:dyDescent="0.25">
      <c r="D1662" s="268"/>
    </row>
    <row r="1663" spans="4:4" x14ac:dyDescent="0.25">
      <c r="D1663" s="268"/>
    </row>
    <row r="1664" spans="4:4" x14ac:dyDescent="0.25">
      <c r="D1664" s="268"/>
    </row>
    <row r="1665" spans="4:4" x14ac:dyDescent="0.25">
      <c r="D1665" s="268"/>
    </row>
    <row r="1666" spans="4:4" x14ac:dyDescent="0.25">
      <c r="D1666" s="268"/>
    </row>
    <row r="1667" spans="4:4" x14ac:dyDescent="0.25">
      <c r="D1667" s="268"/>
    </row>
    <row r="1668" spans="4:4" x14ac:dyDescent="0.25">
      <c r="D1668" s="268"/>
    </row>
    <row r="1669" spans="4:4" x14ac:dyDescent="0.25">
      <c r="D1669" s="268"/>
    </row>
    <row r="1670" spans="4:4" x14ac:dyDescent="0.25">
      <c r="D1670" s="268"/>
    </row>
    <row r="1671" spans="4:4" x14ac:dyDescent="0.25">
      <c r="D1671" s="268"/>
    </row>
    <row r="1672" spans="4:4" x14ac:dyDescent="0.25">
      <c r="D1672" s="268"/>
    </row>
    <row r="1673" spans="4:4" x14ac:dyDescent="0.25">
      <c r="D1673" s="268"/>
    </row>
    <row r="1674" spans="4:4" x14ac:dyDescent="0.25">
      <c r="D1674" s="268"/>
    </row>
    <row r="1675" spans="4:4" x14ac:dyDescent="0.25">
      <c r="D1675" s="268"/>
    </row>
    <row r="1676" spans="4:4" x14ac:dyDescent="0.25">
      <c r="D1676" s="268"/>
    </row>
    <row r="1677" spans="4:4" x14ac:dyDescent="0.25">
      <c r="D1677" s="268"/>
    </row>
    <row r="1678" spans="4:4" x14ac:dyDescent="0.25">
      <c r="D1678" s="268"/>
    </row>
    <row r="1679" spans="4:4" x14ac:dyDescent="0.25">
      <c r="D1679" s="268"/>
    </row>
    <row r="1680" spans="4:4" x14ac:dyDescent="0.25">
      <c r="D1680" s="268"/>
    </row>
    <row r="1681" spans="4:4" x14ac:dyDescent="0.25">
      <c r="D1681" s="268"/>
    </row>
    <row r="1682" spans="4:4" x14ac:dyDescent="0.25">
      <c r="D1682" s="268"/>
    </row>
    <row r="1683" spans="4:4" x14ac:dyDescent="0.25">
      <c r="D1683" s="268"/>
    </row>
    <row r="1684" spans="4:4" x14ac:dyDescent="0.25">
      <c r="D1684" s="268"/>
    </row>
    <row r="1685" spans="4:4" x14ac:dyDescent="0.25">
      <c r="D1685" s="268"/>
    </row>
    <row r="1686" spans="4:4" x14ac:dyDescent="0.25">
      <c r="D1686" s="268"/>
    </row>
    <row r="1687" spans="4:4" x14ac:dyDescent="0.25">
      <c r="D1687" s="268"/>
    </row>
    <row r="1688" spans="4:4" x14ac:dyDescent="0.25">
      <c r="D1688" s="268"/>
    </row>
    <row r="1689" spans="4:4" x14ac:dyDescent="0.25">
      <c r="D1689" s="268"/>
    </row>
    <row r="1690" spans="4:4" x14ac:dyDescent="0.25">
      <c r="D1690" s="268"/>
    </row>
    <row r="1691" spans="4:4" x14ac:dyDescent="0.25">
      <c r="D1691" s="268"/>
    </row>
    <row r="1692" spans="4:4" x14ac:dyDescent="0.25">
      <c r="D1692" s="268"/>
    </row>
    <row r="1693" spans="4:4" x14ac:dyDescent="0.25">
      <c r="D1693" s="268"/>
    </row>
    <row r="1694" spans="4:4" x14ac:dyDescent="0.25">
      <c r="D1694" s="268"/>
    </row>
    <row r="1695" spans="4:4" x14ac:dyDescent="0.25">
      <c r="D1695" s="268"/>
    </row>
    <row r="1696" spans="4:4" x14ac:dyDescent="0.25">
      <c r="D1696" s="268"/>
    </row>
    <row r="1697" spans="4:4" x14ac:dyDescent="0.25">
      <c r="D1697" s="268"/>
    </row>
    <row r="1698" spans="4:4" x14ac:dyDescent="0.25">
      <c r="D1698" s="268"/>
    </row>
    <row r="1699" spans="4:4" x14ac:dyDescent="0.25">
      <c r="D1699" s="268"/>
    </row>
    <row r="1700" spans="4:4" x14ac:dyDescent="0.25">
      <c r="D1700" s="268"/>
    </row>
    <row r="1701" spans="4:4" x14ac:dyDescent="0.25">
      <c r="D1701" s="268"/>
    </row>
    <row r="1702" spans="4:4" x14ac:dyDescent="0.25">
      <c r="D1702" s="268"/>
    </row>
    <row r="1703" spans="4:4" x14ac:dyDescent="0.25">
      <c r="D1703" s="268"/>
    </row>
    <row r="1704" spans="4:4" x14ac:dyDescent="0.25">
      <c r="D1704" s="268"/>
    </row>
    <row r="1705" spans="4:4" x14ac:dyDescent="0.25">
      <c r="D1705" s="268"/>
    </row>
    <row r="1706" spans="4:4" x14ac:dyDescent="0.25">
      <c r="D1706" s="268"/>
    </row>
    <row r="1707" spans="4:4" x14ac:dyDescent="0.25">
      <c r="D1707" s="268"/>
    </row>
    <row r="1708" spans="4:4" x14ac:dyDescent="0.25">
      <c r="D1708" s="268"/>
    </row>
    <row r="1709" spans="4:4" x14ac:dyDescent="0.25">
      <c r="D1709" s="268"/>
    </row>
    <row r="1710" spans="4:4" x14ac:dyDescent="0.25">
      <c r="D1710" s="268"/>
    </row>
    <row r="1711" spans="4:4" x14ac:dyDescent="0.25">
      <c r="D1711" s="268"/>
    </row>
    <row r="1712" spans="4:4" x14ac:dyDescent="0.25">
      <c r="D1712" s="268"/>
    </row>
    <row r="1713" spans="4:4" x14ac:dyDescent="0.25">
      <c r="D1713" s="268"/>
    </row>
    <row r="1714" spans="4:4" x14ac:dyDescent="0.25">
      <c r="D1714" s="268"/>
    </row>
    <row r="1715" spans="4:4" x14ac:dyDescent="0.25">
      <c r="D1715" s="268"/>
    </row>
    <row r="1716" spans="4:4" x14ac:dyDescent="0.25">
      <c r="D1716" s="268"/>
    </row>
    <row r="1717" spans="4:4" x14ac:dyDescent="0.25">
      <c r="D1717" s="268"/>
    </row>
    <row r="1718" spans="4:4" x14ac:dyDescent="0.25">
      <c r="D1718" s="268"/>
    </row>
    <row r="1719" spans="4:4" x14ac:dyDescent="0.25">
      <c r="D1719" s="268"/>
    </row>
    <row r="1720" spans="4:4" x14ac:dyDescent="0.25">
      <c r="D1720" s="268"/>
    </row>
    <row r="1721" spans="4:4" x14ac:dyDescent="0.25">
      <c r="D1721" s="268"/>
    </row>
    <row r="1722" spans="4:4" x14ac:dyDescent="0.25">
      <c r="D1722" s="268"/>
    </row>
    <row r="1723" spans="4:4" x14ac:dyDescent="0.25">
      <c r="D1723" s="268"/>
    </row>
    <row r="1724" spans="4:4" x14ac:dyDescent="0.25">
      <c r="D1724" s="268"/>
    </row>
    <row r="1725" spans="4:4" x14ac:dyDescent="0.25">
      <c r="D1725" s="268"/>
    </row>
    <row r="1726" spans="4:4" x14ac:dyDescent="0.25">
      <c r="D1726" s="268"/>
    </row>
    <row r="1727" spans="4:4" x14ac:dyDescent="0.25">
      <c r="D1727" s="268"/>
    </row>
    <row r="1728" spans="4:4" x14ac:dyDescent="0.25">
      <c r="D1728" s="268"/>
    </row>
    <row r="1729" spans="4:4" x14ac:dyDescent="0.25">
      <c r="D1729" s="268"/>
    </row>
    <row r="1730" spans="4:4" x14ac:dyDescent="0.25">
      <c r="D1730" s="268"/>
    </row>
    <row r="1731" spans="4:4" x14ac:dyDescent="0.25">
      <c r="D1731" s="268"/>
    </row>
    <row r="1732" spans="4:4" x14ac:dyDescent="0.25">
      <c r="D1732" s="268"/>
    </row>
    <row r="1733" spans="4:4" x14ac:dyDescent="0.25">
      <c r="D1733" s="268"/>
    </row>
    <row r="1734" spans="4:4" x14ac:dyDescent="0.25">
      <c r="D1734" s="268"/>
    </row>
    <row r="1735" spans="4:4" x14ac:dyDescent="0.25">
      <c r="D1735" s="268"/>
    </row>
    <row r="1736" spans="4:4" x14ac:dyDescent="0.25">
      <c r="D1736" s="268"/>
    </row>
    <row r="1737" spans="4:4" x14ac:dyDescent="0.25">
      <c r="D1737" s="268"/>
    </row>
    <row r="1738" spans="4:4" x14ac:dyDescent="0.25">
      <c r="D1738" s="268"/>
    </row>
    <row r="1739" spans="4:4" x14ac:dyDescent="0.25">
      <c r="D1739" s="268"/>
    </row>
    <row r="1740" spans="4:4" x14ac:dyDescent="0.25">
      <c r="D1740" s="268"/>
    </row>
    <row r="1741" spans="4:4" x14ac:dyDescent="0.25">
      <c r="D1741" s="268"/>
    </row>
    <row r="1742" spans="4:4" x14ac:dyDescent="0.25">
      <c r="D1742" s="268"/>
    </row>
    <row r="1743" spans="4:4" x14ac:dyDescent="0.25">
      <c r="D1743" s="268"/>
    </row>
    <row r="1744" spans="4:4" x14ac:dyDescent="0.25">
      <c r="D1744" s="268"/>
    </row>
    <row r="1745" spans="4:4" x14ac:dyDescent="0.25">
      <c r="D1745" s="268"/>
    </row>
    <row r="1746" spans="4:4" x14ac:dyDescent="0.25">
      <c r="D1746" s="268"/>
    </row>
    <row r="1747" spans="4:4" x14ac:dyDescent="0.25">
      <c r="D1747" s="268"/>
    </row>
    <row r="1748" spans="4:4" x14ac:dyDescent="0.25">
      <c r="D1748" s="268"/>
    </row>
    <row r="1749" spans="4:4" x14ac:dyDescent="0.25">
      <c r="D1749" s="268"/>
    </row>
    <row r="1750" spans="4:4" x14ac:dyDescent="0.25">
      <c r="D1750" s="268"/>
    </row>
    <row r="1751" spans="4:4" x14ac:dyDescent="0.25">
      <c r="D1751" s="268"/>
    </row>
    <row r="1752" spans="4:4" x14ac:dyDescent="0.25">
      <c r="D1752" s="268"/>
    </row>
    <row r="1753" spans="4:4" x14ac:dyDescent="0.25">
      <c r="D1753" s="268"/>
    </row>
    <row r="1754" spans="4:4" x14ac:dyDescent="0.25">
      <c r="D1754" s="268"/>
    </row>
    <row r="1755" spans="4:4" x14ac:dyDescent="0.25">
      <c r="D1755" s="268"/>
    </row>
    <row r="1756" spans="4:4" x14ac:dyDescent="0.25">
      <c r="D1756" s="268"/>
    </row>
    <row r="1757" spans="4:4" x14ac:dyDescent="0.25">
      <c r="D1757" s="268"/>
    </row>
    <row r="1758" spans="4:4" x14ac:dyDescent="0.25">
      <c r="D1758" s="268"/>
    </row>
    <row r="1759" spans="4:4" x14ac:dyDescent="0.25">
      <c r="D1759" s="268"/>
    </row>
    <row r="1760" spans="4:4" x14ac:dyDescent="0.25">
      <c r="D1760" s="268"/>
    </row>
    <row r="1761" spans="4:4" x14ac:dyDescent="0.25">
      <c r="D1761" s="268"/>
    </row>
    <row r="1762" spans="4:4" x14ac:dyDescent="0.25">
      <c r="D1762" s="268"/>
    </row>
    <row r="1763" spans="4:4" x14ac:dyDescent="0.25">
      <c r="D1763" s="268"/>
    </row>
    <row r="1764" spans="4:4" x14ac:dyDescent="0.25">
      <c r="D1764" s="268"/>
    </row>
    <row r="1765" spans="4:4" x14ac:dyDescent="0.25">
      <c r="D1765" s="268"/>
    </row>
    <row r="1766" spans="4:4" x14ac:dyDescent="0.25">
      <c r="D1766" s="268"/>
    </row>
    <row r="1767" spans="4:4" x14ac:dyDescent="0.25">
      <c r="D1767" s="268"/>
    </row>
    <row r="1768" spans="4:4" x14ac:dyDescent="0.25">
      <c r="D1768" s="268"/>
    </row>
    <row r="1769" spans="4:4" x14ac:dyDescent="0.25">
      <c r="D1769" s="268"/>
    </row>
    <row r="1770" spans="4:4" x14ac:dyDescent="0.25">
      <c r="D1770" s="268"/>
    </row>
    <row r="1771" spans="4:4" x14ac:dyDescent="0.25">
      <c r="D1771" s="268"/>
    </row>
    <row r="1772" spans="4:4" x14ac:dyDescent="0.25">
      <c r="D1772" s="268"/>
    </row>
    <row r="1773" spans="4:4" x14ac:dyDescent="0.25">
      <c r="D1773" s="268"/>
    </row>
    <row r="1774" spans="4:4" x14ac:dyDescent="0.25">
      <c r="D1774" s="268"/>
    </row>
    <row r="1775" spans="4:4" x14ac:dyDescent="0.25">
      <c r="D1775" s="268"/>
    </row>
    <row r="1776" spans="4:4" x14ac:dyDescent="0.25">
      <c r="D1776" s="268"/>
    </row>
    <row r="1777" spans="4:4" x14ac:dyDescent="0.25">
      <c r="D1777" s="268"/>
    </row>
    <row r="1778" spans="4:4" x14ac:dyDescent="0.25">
      <c r="D1778" s="268"/>
    </row>
    <row r="1779" spans="4:4" x14ac:dyDescent="0.25">
      <c r="D1779" s="268"/>
    </row>
    <row r="1780" spans="4:4" x14ac:dyDescent="0.25">
      <c r="D1780" s="268"/>
    </row>
    <row r="1781" spans="4:4" x14ac:dyDescent="0.25">
      <c r="D1781" s="268"/>
    </row>
    <row r="1782" spans="4:4" x14ac:dyDescent="0.25">
      <c r="D1782" s="268"/>
    </row>
    <row r="1783" spans="4:4" x14ac:dyDescent="0.25">
      <c r="D1783" s="268"/>
    </row>
    <row r="1784" spans="4:4" x14ac:dyDescent="0.25">
      <c r="D1784" s="268"/>
    </row>
    <row r="1785" spans="4:4" x14ac:dyDescent="0.25">
      <c r="D1785" s="268"/>
    </row>
    <row r="1786" spans="4:4" x14ac:dyDescent="0.25">
      <c r="D1786" s="268"/>
    </row>
    <row r="1787" spans="4:4" x14ac:dyDescent="0.25">
      <c r="D1787" s="268"/>
    </row>
    <row r="1788" spans="4:4" x14ac:dyDescent="0.25">
      <c r="D1788" s="268"/>
    </row>
    <row r="1789" spans="4:4" x14ac:dyDescent="0.25">
      <c r="D1789" s="268"/>
    </row>
    <row r="1790" spans="4:4" x14ac:dyDescent="0.25">
      <c r="D1790" s="268"/>
    </row>
    <row r="1791" spans="4:4" x14ac:dyDescent="0.25">
      <c r="D1791" s="268"/>
    </row>
    <row r="1792" spans="4:4" x14ac:dyDescent="0.25">
      <c r="D1792" s="268"/>
    </row>
    <row r="1793" spans="4:4" x14ac:dyDescent="0.25">
      <c r="D1793" s="268"/>
    </row>
    <row r="1794" spans="4:4" x14ac:dyDescent="0.25">
      <c r="D1794" s="268"/>
    </row>
    <row r="1795" spans="4:4" x14ac:dyDescent="0.25">
      <c r="D1795" s="268"/>
    </row>
    <row r="1796" spans="4:4" x14ac:dyDescent="0.25">
      <c r="D1796" s="268"/>
    </row>
    <row r="1797" spans="4:4" x14ac:dyDescent="0.25">
      <c r="D1797" s="268"/>
    </row>
    <row r="1798" spans="4:4" x14ac:dyDescent="0.25">
      <c r="D1798" s="268"/>
    </row>
    <row r="1799" spans="4:4" x14ac:dyDescent="0.25">
      <c r="D1799" s="268"/>
    </row>
    <row r="1800" spans="4:4" x14ac:dyDescent="0.25">
      <c r="D1800" s="268"/>
    </row>
    <row r="1801" spans="4:4" x14ac:dyDescent="0.25">
      <c r="D1801" s="268"/>
    </row>
    <row r="1802" spans="4:4" x14ac:dyDescent="0.25">
      <c r="D1802" s="268"/>
    </row>
    <row r="1803" spans="4:4" x14ac:dyDescent="0.25">
      <c r="D1803" s="268"/>
    </row>
    <row r="1804" spans="4:4" x14ac:dyDescent="0.25">
      <c r="D1804" s="268"/>
    </row>
    <row r="1805" spans="4:4" x14ac:dyDescent="0.25">
      <c r="D1805" s="268"/>
    </row>
    <row r="1806" spans="4:4" x14ac:dyDescent="0.25">
      <c r="D1806" s="268"/>
    </row>
    <row r="1807" spans="4:4" x14ac:dyDescent="0.25">
      <c r="D1807" s="268"/>
    </row>
    <row r="1808" spans="4:4" x14ac:dyDescent="0.25">
      <c r="D1808" s="268"/>
    </row>
    <row r="1809" spans="4:4" x14ac:dyDescent="0.25">
      <c r="D1809" s="268"/>
    </row>
    <row r="1810" spans="4:4" x14ac:dyDescent="0.25">
      <c r="D1810" s="268"/>
    </row>
    <row r="1811" spans="4:4" x14ac:dyDescent="0.25">
      <c r="D1811" s="268"/>
    </row>
    <row r="1812" spans="4:4" x14ac:dyDescent="0.25">
      <c r="D1812" s="268"/>
    </row>
    <row r="1813" spans="4:4" x14ac:dyDescent="0.25">
      <c r="D1813" s="268"/>
    </row>
    <row r="1814" spans="4:4" x14ac:dyDescent="0.25">
      <c r="D1814" s="268"/>
    </row>
    <row r="1815" spans="4:4" x14ac:dyDescent="0.25">
      <c r="D1815" s="268"/>
    </row>
    <row r="1816" spans="4:4" x14ac:dyDescent="0.25">
      <c r="D1816" s="268"/>
    </row>
    <row r="1817" spans="4:4" x14ac:dyDescent="0.25">
      <c r="D1817" s="268"/>
    </row>
    <row r="1818" spans="4:4" x14ac:dyDescent="0.25">
      <c r="D1818" s="268"/>
    </row>
    <row r="1819" spans="4:4" x14ac:dyDescent="0.25">
      <c r="D1819" s="268"/>
    </row>
    <row r="1820" spans="4:4" x14ac:dyDescent="0.25">
      <c r="D1820" s="268"/>
    </row>
    <row r="1821" spans="4:4" x14ac:dyDescent="0.25">
      <c r="D1821" s="268"/>
    </row>
    <row r="1822" spans="4:4" x14ac:dyDescent="0.25">
      <c r="D1822" s="268"/>
    </row>
    <row r="1823" spans="4:4" x14ac:dyDescent="0.25">
      <c r="D1823" s="268"/>
    </row>
    <row r="1824" spans="4:4" x14ac:dyDescent="0.25">
      <c r="D1824" s="268"/>
    </row>
    <row r="1825" spans="4:4" x14ac:dyDescent="0.25">
      <c r="D1825" s="268"/>
    </row>
    <row r="1826" spans="4:4" x14ac:dyDescent="0.25">
      <c r="D1826" s="268"/>
    </row>
    <row r="1827" spans="4:4" x14ac:dyDescent="0.25">
      <c r="D1827" s="268"/>
    </row>
    <row r="1828" spans="4:4" x14ac:dyDescent="0.25">
      <c r="D1828" s="268"/>
    </row>
    <row r="1829" spans="4:4" x14ac:dyDescent="0.25">
      <c r="D1829" s="268"/>
    </row>
    <row r="1830" spans="4:4" x14ac:dyDescent="0.25">
      <c r="D1830" s="268"/>
    </row>
    <row r="1831" spans="4:4" x14ac:dyDescent="0.25">
      <c r="D1831" s="268"/>
    </row>
    <row r="1832" spans="4:4" x14ac:dyDescent="0.25">
      <c r="D1832" s="268"/>
    </row>
    <row r="1833" spans="4:4" x14ac:dyDescent="0.25">
      <c r="D1833" s="268"/>
    </row>
    <row r="1834" spans="4:4" x14ac:dyDescent="0.25">
      <c r="D1834" s="268"/>
    </row>
    <row r="1835" spans="4:4" x14ac:dyDescent="0.25">
      <c r="D1835" s="268"/>
    </row>
    <row r="1836" spans="4:4" x14ac:dyDescent="0.25">
      <c r="D1836" s="268"/>
    </row>
    <row r="1837" spans="4:4" x14ac:dyDescent="0.25">
      <c r="D1837" s="268"/>
    </row>
    <row r="1838" spans="4:4" x14ac:dyDescent="0.25">
      <c r="D1838" s="268"/>
    </row>
    <row r="1839" spans="4:4" x14ac:dyDescent="0.25">
      <c r="D1839" s="268"/>
    </row>
    <row r="1840" spans="4:4" x14ac:dyDescent="0.25">
      <c r="D1840" s="268"/>
    </row>
    <row r="1841" spans="4:4" x14ac:dyDescent="0.25">
      <c r="D1841" s="268"/>
    </row>
    <row r="1842" spans="4:4" x14ac:dyDescent="0.25">
      <c r="D1842" s="268"/>
    </row>
    <row r="1843" spans="4:4" x14ac:dyDescent="0.25">
      <c r="D1843" s="268"/>
    </row>
    <row r="1844" spans="4:4" x14ac:dyDescent="0.25">
      <c r="D1844" s="268"/>
    </row>
    <row r="1845" spans="4:4" x14ac:dyDescent="0.25">
      <c r="D1845" s="268"/>
    </row>
    <row r="1846" spans="4:4" x14ac:dyDescent="0.25">
      <c r="D1846" s="268"/>
    </row>
    <row r="1847" spans="4:4" x14ac:dyDescent="0.25">
      <c r="D1847" s="268"/>
    </row>
    <row r="1848" spans="4:4" x14ac:dyDescent="0.25">
      <c r="D1848" s="268"/>
    </row>
    <row r="1849" spans="4:4" x14ac:dyDescent="0.25">
      <c r="D1849" s="268"/>
    </row>
    <row r="1850" spans="4:4" x14ac:dyDescent="0.25">
      <c r="D1850" s="268"/>
    </row>
    <row r="1851" spans="4:4" x14ac:dyDescent="0.25">
      <c r="D1851" s="268"/>
    </row>
    <row r="1852" spans="4:4" x14ac:dyDescent="0.25">
      <c r="D1852" s="268"/>
    </row>
    <row r="1853" spans="4:4" x14ac:dyDescent="0.25">
      <c r="D1853" s="268"/>
    </row>
    <row r="1854" spans="4:4" x14ac:dyDescent="0.25">
      <c r="D1854" s="268"/>
    </row>
    <row r="1855" spans="4:4" x14ac:dyDescent="0.25">
      <c r="D1855" s="268"/>
    </row>
    <row r="1856" spans="4:4" x14ac:dyDescent="0.25">
      <c r="D1856" s="268"/>
    </row>
    <row r="1857" spans="4:4" x14ac:dyDescent="0.25">
      <c r="D1857" s="268"/>
    </row>
    <row r="1858" spans="4:4" x14ac:dyDescent="0.25">
      <c r="D1858" s="268"/>
    </row>
    <row r="1859" spans="4:4" x14ac:dyDescent="0.25">
      <c r="D1859" s="268"/>
    </row>
    <row r="1860" spans="4:4" x14ac:dyDescent="0.25">
      <c r="D1860" s="268"/>
    </row>
    <row r="1861" spans="4:4" x14ac:dyDescent="0.25">
      <c r="D1861" s="268"/>
    </row>
    <row r="1862" spans="4:4" x14ac:dyDescent="0.25">
      <c r="D1862" s="268"/>
    </row>
    <row r="1863" spans="4:4" x14ac:dyDescent="0.25">
      <c r="D1863" s="268"/>
    </row>
    <row r="1864" spans="4:4" x14ac:dyDescent="0.25">
      <c r="D1864" s="268"/>
    </row>
    <row r="1865" spans="4:4" x14ac:dyDescent="0.25">
      <c r="D1865" s="268"/>
    </row>
    <row r="1866" spans="4:4" x14ac:dyDescent="0.25">
      <c r="D1866" s="268"/>
    </row>
    <row r="1867" spans="4:4" x14ac:dyDescent="0.25">
      <c r="D1867" s="268"/>
    </row>
    <row r="1868" spans="4:4" x14ac:dyDescent="0.25">
      <c r="D1868" s="268"/>
    </row>
    <row r="1869" spans="4:4" x14ac:dyDescent="0.25">
      <c r="D1869" s="268"/>
    </row>
    <row r="1870" spans="4:4" x14ac:dyDescent="0.25">
      <c r="D1870" s="268"/>
    </row>
    <row r="1871" spans="4:4" x14ac:dyDescent="0.25">
      <c r="D1871" s="268"/>
    </row>
    <row r="1872" spans="4:4" x14ac:dyDescent="0.25">
      <c r="D1872" s="268"/>
    </row>
    <row r="1873" spans="4:4" x14ac:dyDescent="0.25">
      <c r="D1873" s="268"/>
    </row>
    <row r="1874" spans="4:4" x14ac:dyDescent="0.25">
      <c r="D1874" s="268"/>
    </row>
    <row r="1875" spans="4:4" x14ac:dyDescent="0.25">
      <c r="D1875" s="268"/>
    </row>
    <row r="1876" spans="4:4" x14ac:dyDescent="0.25">
      <c r="D1876" s="268"/>
    </row>
    <row r="1877" spans="4:4" x14ac:dyDescent="0.25">
      <c r="D1877" s="268"/>
    </row>
    <row r="1878" spans="4:4" x14ac:dyDescent="0.25">
      <c r="D1878" s="268"/>
    </row>
    <row r="1879" spans="4:4" x14ac:dyDescent="0.25">
      <c r="D1879" s="268"/>
    </row>
    <row r="1880" spans="4:4" x14ac:dyDescent="0.25">
      <c r="D1880" s="268"/>
    </row>
    <row r="1881" spans="4:4" x14ac:dyDescent="0.25">
      <c r="D1881" s="268"/>
    </row>
    <row r="1882" spans="4:4" x14ac:dyDescent="0.25">
      <c r="D1882" s="268"/>
    </row>
    <row r="1883" spans="4:4" x14ac:dyDescent="0.25">
      <c r="D1883" s="268"/>
    </row>
    <row r="1884" spans="4:4" x14ac:dyDescent="0.25">
      <c r="D1884" s="268"/>
    </row>
    <row r="1885" spans="4:4" x14ac:dyDescent="0.25">
      <c r="D1885" s="268"/>
    </row>
    <row r="1886" spans="4:4" x14ac:dyDescent="0.25">
      <c r="D1886" s="268"/>
    </row>
    <row r="1887" spans="4:4" x14ac:dyDescent="0.25">
      <c r="D1887" s="268"/>
    </row>
    <row r="1888" spans="4:4" x14ac:dyDescent="0.25">
      <c r="D1888" s="268"/>
    </row>
    <row r="1889" spans="4:4" x14ac:dyDescent="0.25">
      <c r="D1889" s="268"/>
    </row>
    <row r="1890" spans="4:4" x14ac:dyDescent="0.25">
      <c r="D1890" s="268"/>
    </row>
    <row r="1891" spans="4:4" x14ac:dyDescent="0.25">
      <c r="D1891" s="268"/>
    </row>
    <row r="1892" spans="4:4" x14ac:dyDescent="0.25">
      <c r="D1892" s="268"/>
    </row>
    <row r="1893" spans="4:4" x14ac:dyDescent="0.25">
      <c r="D1893" s="268"/>
    </row>
    <row r="1894" spans="4:4" x14ac:dyDescent="0.25">
      <c r="D1894" s="268"/>
    </row>
    <row r="1895" spans="4:4" x14ac:dyDescent="0.25">
      <c r="D1895" s="268"/>
    </row>
    <row r="1896" spans="4:4" x14ac:dyDescent="0.25">
      <c r="D1896" s="268"/>
    </row>
    <row r="1897" spans="4:4" x14ac:dyDescent="0.25">
      <c r="D1897" s="268"/>
    </row>
    <row r="1898" spans="4:4" x14ac:dyDescent="0.25">
      <c r="D1898" s="268"/>
    </row>
    <row r="1899" spans="4:4" x14ac:dyDescent="0.25">
      <c r="D1899" s="268"/>
    </row>
    <row r="1900" spans="4:4" x14ac:dyDescent="0.25">
      <c r="D1900" s="268"/>
    </row>
    <row r="1901" spans="4:4" x14ac:dyDescent="0.25">
      <c r="D1901" s="268"/>
    </row>
    <row r="1902" spans="4:4" x14ac:dyDescent="0.25">
      <c r="D1902" s="268"/>
    </row>
    <row r="1903" spans="4:4" x14ac:dyDescent="0.25">
      <c r="D1903" s="268"/>
    </row>
    <row r="1904" spans="4:4" x14ac:dyDescent="0.25">
      <c r="D1904" s="268"/>
    </row>
    <row r="1905" spans="4:4" x14ac:dyDescent="0.25">
      <c r="D1905" s="268"/>
    </row>
    <row r="1906" spans="4:4" x14ac:dyDescent="0.25">
      <c r="D1906" s="268"/>
    </row>
    <row r="1907" spans="4:4" x14ac:dyDescent="0.25">
      <c r="D1907" s="268"/>
    </row>
    <row r="1908" spans="4:4" x14ac:dyDescent="0.25">
      <c r="D1908" s="268"/>
    </row>
    <row r="1909" spans="4:4" x14ac:dyDescent="0.25">
      <c r="D1909" s="268"/>
    </row>
    <row r="1910" spans="4:4" x14ac:dyDescent="0.25">
      <c r="D1910" s="268"/>
    </row>
    <row r="1911" spans="4:4" x14ac:dyDescent="0.25">
      <c r="D1911" s="268"/>
    </row>
    <row r="1912" spans="4:4" x14ac:dyDescent="0.25">
      <c r="D1912" s="268"/>
    </row>
    <row r="1913" spans="4:4" x14ac:dyDescent="0.25">
      <c r="D1913" s="268"/>
    </row>
    <row r="1914" spans="4:4" x14ac:dyDescent="0.25">
      <c r="D1914" s="268"/>
    </row>
    <row r="1915" spans="4:4" x14ac:dyDescent="0.25">
      <c r="D1915" s="268"/>
    </row>
    <row r="1916" spans="4:4" x14ac:dyDescent="0.25">
      <c r="D1916" s="268"/>
    </row>
    <row r="1917" spans="4:4" x14ac:dyDescent="0.25">
      <c r="D1917" s="268"/>
    </row>
    <row r="1918" spans="4:4" x14ac:dyDescent="0.25">
      <c r="D1918" s="268"/>
    </row>
    <row r="1919" spans="4:4" x14ac:dyDescent="0.25">
      <c r="D1919" s="268"/>
    </row>
    <row r="1920" spans="4:4" x14ac:dyDescent="0.25">
      <c r="D1920" s="268"/>
    </row>
    <row r="1921" spans="4:4" x14ac:dyDescent="0.25">
      <c r="D1921" s="268"/>
    </row>
    <row r="1922" spans="4:4" x14ac:dyDescent="0.25">
      <c r="D1922" s="268"/>
    </row>
    <row r="1923" spans="4:4" x14ac:dyDescent="0.25">
      <c r="D1923" s="268"/>
    </row>
    <row r="1924" spans="4:4" x14ac:dyDescent="0.25">
      <c r="D1924" s="268"/>
    </row>
    <row r="1925" spans="4:4" x14ac:dyDescent="0.25">
      <c r="D1925" s="268"/>
    </row>
    <row r="1926" spans="4:4" x14ac:dyDescent="0.25">
      <c r="D1926" s="268"/>
    </row>
    <row r="1927" spans="4:4" x14ac:dyDescent="0.25">
      <c r="D1927" s="268"/>
    </row>
    <row r="1928" spans="4:4" x14ac:dyDescent="0.25">
      <c r="D1928" s="268"/>
    </row>
    <row r="1929" spans="4:4" x14ac:dyDescent="0.25">
      <c r="D1929" s="268"/>
    </row>
    <row r="1930" spans="4:4" x14ac:dyDescent="0.25">
      <c r="D1930" s="268"/>
    </row>
    <row r="1931" spans="4:4" x14ac:dyDescent="0.25">
      <c r="D1931" s="268"/>
    </row>
    <row r="1932" spans="4:4" x14ac:dyDescent="0.25">
      <c r="D1932" s="268"/>
    </row>
    <row r="1933" spans="4:4" x14ac:dyDescent="0.25">
      <c r="D1933" s="268"/>
    </row>
    <row r="1934" spans="4:4" x14ac:dyDescent="0.25">
      <c r="D1934" s="268"/>
    </row>
    <row r="1935" spans="4:4" x14ac:dyDescent="0.25">
      <c r="D1935" s="268"/>
    </row>
    <row r="1936" spans="4:4" x14ac:dyDescent="0.25">
      <c r="D1936" s="268"/>
    </row>
    <row r="1937" spans="4:4" x14ac:dyDescent="0.25">
      <c r="D1937" s="268"/>
    </row>
    <row r="1938" spans="4:4" x14ac:dyDescent="0.25">
      <c r="D1938" s="268"/>
    </row>
    <row r="1939" spans="4:4" x14ac:dyDescent="0.25">
      <c r="D1939" s="268"/>
    </row>
    <row r="1940" spans="4:4" x14ac:dyDescent="0.25">
      <c r="D1940" s="268"/>
    </row>
    <row r="1941" spans="4:4" x14ac:dyDescent="0.25">
      <c r="D1941" s="268"/>
    </row>
    <row r="1942" spans="4:4" x14ac:dyDescent="0.25">
      <c r="D1942" s="268"/>
    </row>
    <row r="1943" spans="4:4" x14ac:dyDescent="0.25">
      <c r="D1943" s="268"/>
    </row>
    <row r="1944" spans="4:4" x14ac:dyDescent="0.25">
      <c r="D1944" s="268"/>
    </row>
    <row r="1945" spans="4:4" x14ac:dyDescent="0.25">
      <c r="D1945" s="268"/>
    </row>
    <row r="1946" spans="4:4" x14ac:dyDescent="0.25">
      <c r="D1946" s="268"/>
    </row>
    <row r="1947" spans="4:4" x14ac:dyDescent="0.25">
      <c r="D1947" s="268"/>
    </row>
    <row r="1948" spans="4:4" x14ac:dyDescent="0.25">
      <c r="D1948" s="268"/>
    </row>
    <row r="1949" spans="4:4" x14ac:dyDescent="0.25">
      <c r="D1949" s="268"/>
    </row>
    <row r="1950" spans="4:4" x14ac:dyDescent="0.25">
      <c r="D1950" s="268"/>
    </row>
    <row r="1951" spans="4:4" x14ac:dyDescent="0.25">
      <c r="D1951" s="268"/>
    </row>
    <row r="1952" spans="4:4" x14ac:dyDescent="0.25">
      <c r="D1952" s="268"/>
    </row>
    <row r="1953" spans="4:4" x14ac:dyDescent="0.25">
      <c r="D1953" s="268"/>
    </row>
    <row r="1954" spans="4:4" x14ac:dyDescent="0.25">
      <c r="D1954" s="268"/>
    </row>
    <row r="1955" spans="4:4" x14ac:dyDescent="0.25">
      <c r="D1955" s="268"/>
    </row>
    <row r="1956" spans="4:4" x14ac:dyDescent="0.25">
      <c r="D1956" s="268"/>
    </row>
    <row r="1957" spans="4:4" x14ac:dyDescent="0.25">
      <c r="D1957" s="268"/>
    </row>
    <row r="1958" spans="4:4" x14ac:dyDescent="0.25">
      <c r="D1958" s="268"/>
    </row>
    <row r="1959" spans="4:4" x14ac:dyDescent="0.25">
      <c r="D1959" s="268"/>
    </row>
    <row r="1960" spans="4:4" x14ac:dyDescent="0.25">
      <c r="D1960" s="268"/>
    </row>
    <row r="1961" spans="4:4" x14ac:dyDescent="0.25">
      <c r="D1961" s="268"/>
    </row>
    <row r="1962" spans="4:4" x14ac:dyDescent="0.25">
      <c r="D1962" s="268"/>
    </row>
    <row r="1963" spans="4:4" x14ac:dyDescent="0.25">
      <c r="D1963" s="268"/>
    </row>
    <row r="1964" spans="4:4" x14ac:dyDescent="0.25">
      <c r="D1964" s="268"/>
    </row>
    <row r="1965" spans="4:4" x14ac:dyDescent="0.25">
      <c r="D1965" s="268"/>
    </row>
    <row r="1966" spans="4:4" x14ac:dyDescent="0.25">
      <c r="D1966" s="268"/>
    </row>
    <row r="1967" spans="4:4" x14ac:dyDescent="0.25">
      <c r="D1967" s="268"/>
    </row>
    <row r="1968" spans="4:4" x14ac:dyDescent="0.25">
      <c r="D1968" s="268"/>
    </row>
    <row r="1969" spans="4:4" x14ac:dyDescent="0.25">
      <c r="D1969" s="268"/>
    </row>
    <row r="1970" spans="4:4" x14ac:dyDescent="0.25">
      <c r="D1970" s="268"/>
    </row>
    <row r="1971" spans="4:4" x14ac:dyDescent="0.25">
      <c r="D1971" s="268"/>
    </row>
    <row r="1972" spans="4:4" x14ac:dyDescent="0.25">
      <c r="D1972" s="268"/>
    </row>
    <row r="1973" spans="4:4" x14ac:dyDescent="0.25">
      <c r="D1973" s="268"/>
    </row>
    <row r="1974" spans="4:4" x14ac:dyDescent="0.25">
      <c r="D1974" s="268"/>
    </row>
    <row r="1975" spans="4:4" x14ac:dyDescent="0.25">
      <c r="D1975" s="268"/>
    </row>
    <row r="1976" spans="4:4" x14ac:dyDescent="0.25">
      <c r="D1976" s="268"/>
    </row>
    <row r="1977" spans="4:4" x14ac:dyDescent="0.25">
      <c r="D1977" s="268"/>
    </row>
    <row r="1978" spans="4:4" x14ac:dyDescent="0.25">
      <c r="D1978" s="268"/>
    </row>
    <row r="1979" spans="4:4" x14ac:dyDescent="0.25">
      <c r="D1979" s="268"/>
    </row>
    <row r="1980" spans="4:4" x14ac:dyDescent="0.25">
      <c r="D1980" s="268"/>
    </row>
    <row r="1981" spans="4:4" x14ac:dyDescent="0.25">
      <c r="D1981" s="268"/>
    </row>
    <row r="1982" spans="4:4" x14ac:dyDescent="0.25">
      <c r="D1982" s="268"/>
    </row>
    <row r="1983" spans="4:4" x14ac:dyDescent="0.25">
      <c r="D1983" s="268"/>
    </row>
    <row r="1984" spans="4:4" x14ac:dyDescent="0.25">
      <c r="D1984" s="268"/>
    </row>
    <row r="1985" spans="4:4" x14ac:dyDescent="0.25">
      <c r="D1985" s="268"/>
    </row>
    <row r="1986" spans="4:4" x14ac:dyDescent="0.25">
      <c r="D1986" s="268"/>
    </row>
    <row r="1987" spans="4:4" x14ac:dyDescent="0.25">
      <c r="D1987" s="268"/>
    </row>
    <row r="1988" spans="4:4" x14ac:dyDescent="0.25">
      <c r="D1988" s="268"/>
    </row>
    <row r="1989" spans="4:4" x14ac:dyDescent="0.25">
      <c r="D1989" s="268"/>
    </row>
    <row r="1990" spans="4:4" x14ac:dyDescent="0.25">
      <c r="D1990" s="268"/>
    </row>
    <row r="1991" spans="4:4" x14ac:dyDescent="0.25">
      <c r="D1991" s="268"/>
    </row>
    <row r="1992" spans="4:4" x14ac:dyDescent="0.25">
      <c r="D1992" s="268"/>
    </row>
    <row r="1993" spans="4:4" x14ac:dyDescent="0.25">
      <c r="D1993" s="268"/>
    </row>
    <row r="1994" spans="4:4" x14ac:dyDescent="0.25">
      <c r="D1994" s="268"/>
    </row>
    <row r="1995" spans="4:4" x14ac:dyDescent="0.25">
      <c r="D1995" s="268"/>
    </row>
    <row r="1996" spans="4:4" x14ac:dyDescent="0.25">
      <c r="D1996" s="268"/>
    </row>
    <row r="1997" spans="4:4" x14ac:dyDescent="0.25">
      <c r="D1997" s="268"/>
    </row>
    <row r="1998" spans="4:4" x14ac:dyDescent="0.25">
      <c r="D1998" s="268"/>
    </row>
    <row r="1999" spans="4:4" x14ac:dyDescent="0.25">
      <c r="D1999" s="268"/>
    </row>
    <row r="2000" spans="4:4" x14ac:dyDescent="0.25">
      <c r="D2000" s="268"/>
    </row>
    <row r="2001" spans="4:4" x14ac:dyDescent="0.25">
      <c r="D2001" s="268"/>
    </row>
    <row r="2002" spans="4:4" x14ac:dyDescent="0.25">
      <c r="D2002" s="268"/>
    </row>
    <row r="2003" spans="4:4" x14ac:dyDescent="0.25">
      <c r="D2003" s="268"/>
    </row>
    <row r="2004" spans="4:4" x14ac:dyDescent="0.25">
      <c r="D2004" s="268"/>
    </row>
    <row r="2005" spans="4:4" x14ac:dyDescent="0.25">
      <c r="D2005" s="268"/>
    </row>
    <row r="2006" spans="4:4" x14ac:dyDescent="0.25">
      <c r="D2006" s="268"/>
    </row>
    <row r="2007" spans="4:4" x14ac:dyDescent="0.25">
      <c r="D2007" s="268"/>
    </row>
    <row r="2008" spans="4:4" x14ac:dyDescent="0.25">
      <c r="D2008" s="268"/>
    </row>
    <row r="2009" spans="4:4" x14ac:dyDescent="0.25">
      <c r="D2009" s="268"/>
    </row>
    <row r="2010" spans="4:4" x14ac:dyDescent="0.25">
      <c r="D2010" s="268"/>
    </row>
    <row r="2011" spans="4:4" x14ac:dyDescent="0.25">
      <c r="D2011" s="268"/>
    </row>
    <row r="2012" spans="4:4" x14ac:dyDescent="0.25">
      <c r="D2012" s="268"/>
    </row>
    <row r="2013" spans="4:4" x14ac:dyDescent="0.25">
      <c r="D2013" s="268"/>
    </row>
    <row r="2014" spans="4:4" x14ac:dyDescent="0.25">
      <c r="D2014" s="268"/>
    </row>
    <row r="2015" spans="4:4" x14ac:dyDescent="0.25">
      <c r="D2015" s="268"/>
    </row>
    <row r="2016" spans="4:4" x14ac:dyDescent="0.25">
      <c r="D2016" s="268"/>
    </row>
    <row r="2017" spans="4:4" x14ac:dyDescent="0.25">
      <c r="D2017" s="268"/>
    </row>
    <row r="2018" spans="4:4" x14ac:dyDescent="0.25">
      <c r="D2018" s="268"/>
    </row>
    <row r="2019" spans="4:4" x14ac:dyDescent="0.25">
      <c r="D2019" s="268"/>
    </row>
    <row r="2020" spans="4:4" x14ac:dyDescent="0.25">
      <c r="D2020" s="268"/>
    </row>
    <row r="2021" spans="4:4" x14ac:dyDescent="0.25">
      <c r="D2021" s="268"/>
    </row>
    <row r="2022" spans="4:4" x14ac:dyDescent="0.25">
      <c r="D2022" s="268"/>
    </row>
    <row r="2023" spans="4:4" x14ac:dyDescent="0.25">
      <c r="D2023" s="268"/>
    </row>
    <row r="2024" spans="4:4" x14ac:dyDescent="0.25">
      <c r="D2024" s="268"/>
    </row>
    <row r="2025" spans="4:4" x14ac:dyDescent="0.25">
      <c r="D2025" s="268"/>
    </row>
    <row r="2026" spans="4:4" x14ac:dyDescent="0.25">
      <c r="D2026" s="268"/>
    </row>
    <row r="2027" spans="4:4" x14ac:dyDescent="0.25">
      <c r="D2027" s="268"/>
    </row>
    <row r="2028" spans="4:4" x14ac:dyDescent="0.25">
      <c r="D2028" s="268"/>
    </row>
    <row r="2029" spans="4:4" x14ac:dyDescent="0.25">
      <c r="D2029" s="268"/>
    </row>
    <row r="2030" spans="4:4" x14ac:dyDescent="0.25">
      <c r="D2030" s="268"/>
    </row>
    <row r="2031" spans="4:4" x14ac:dyDescent="0.25">
      <c r="D2031" s="268"/>
    </row>
    <row r="2032" spans="4:4" x14ac:dyDescent="0.25">
      <c r="D2032" s="268"/>
    </row>
    <row r="2033" spans="4:4" x14ac:dyDescent="0.25">
      <c r="D2033" s="268"/>
    </row>
    <row r="2034" spans="4:4" x14ac:dyDescent="0.25">
      <c r="D2034" s="268"/>
    </row>
    <row r="2035" spans="4:4" x14ac:dyDescent="0.25">
      <c r="D2035" s="268"/>
    </row>
    <row r="2036" spans="4:4" x14ac:dyDescent="0.25">
      <c r="D2036" s="268"/>
    </row>
    <row r="2037" spans="4:4" x14ac:dyDescent="0.25">
      <c r="D2037" s="268"/>
    </row>
    <row r="2038" spans="4:4" x14ac:dyDescent="0.25">
      <c r="D2038" s="268"/>
    </row>
    <row r="2039" spans="4:4" x14ac:dyDescent="0.25">
      <c r="D2039" s="268"/>
    </row>
    <row r="2040" spans="4:4" x14ac:dyDescent="0.25">
      <c r="D2040" s="268"/>
    </row>
    <row r="2041" spans="4:4" x14ac:dyDescent="0.25">
      <c r="D2041" s="268"/>
    </row>
    <row r="2042" spans="4:4" x14ac:dyDescent="0.25">
      <c r="D2042" s="268"/>
    </row>
    <row r="2043" spans="4:4" x14ac:dyDescent="0.25">
      <c r="D2043" s="268"/>
    </row>
    <row r="2044" spans="4:4" x14ac:dyDescent="0.25">
      <c r="D2044" s="268"/>
    </row>
    <row r="2045" spans="4:4" x14ac:dyDescent="0.25">
      <c r="D2045" s="268"/>
    </row>
    <row r="2046" spans="4:4" x14ac:dyDescent="0.25">
      <c r="D2046" s="268"/>
    </row>
    <row r="2047" spans="4:4" x14ac:dyDescent="0.25">
      <c r="D2047" s="268"/>
    </row>
    <row r="2048" spans="4:4" x14ac:dyDescent="0.25">
      <c r="D2048" s="268"/>
    </row>
    <row r="2049" spans="4:4" x14ac:dyDescent="0.25">
      <c r="D2049" s="268"/>
    </row>
    <row r="2050" spans="4:4" x14ac:dyDescent="0.25">
      <c r="D2050" s="268"/>
    </row>
    <row r="2051" spans="4:4" x14ac:dyDescent="0.25">
      <c r="D2051" s="268"/>
    </row>
    <row r="2052" spans="4:4" x14ac:dyDescent="0.25">
      <c r="D2052" s="268"/>
    </row>
    <row r="2053" spans="4:4" x14ac:dyDescent="0.25">
      <c r="D2053" s="268"/>
    </row>
    <row r="2054" spans="4:4" x14ac:dyDescent="0.25">
      <c r="D2054" s="268"/>
    </row>
    <row r="2055" spans="4:4" x14ac:dyDescent="0.25">
      <c r="D2055" s="268"/>
    </row>
    <row r="2056" spans="4:4" x14ac:dyDescent="0.25">
      <c r="D2056" s="268"/>
    </row>
    <row r="2057" spans="4:4" x14ac:dyDescent="0.25">
      <c r="D2057" s="268"/>
    </row>
    <row r="2058" spans="4:4" x14ac:dyDescent="0.25">
      <c r="D2058" s="268"/>
    </row>
    <row r="2059" spans="4:4" x14ac:dyDescent="0.25">
      <c r="D2059" s="268"/>
    </row>
    <row r="2060" spans="4:4" x14ac:dyDescent="0.25">
      <c r="D2060" s="268"/>
    </row>
    <row r="2061" spans="4:4" x14ac:dyDescent="0.25">
      <c r="D2061" s="268"/>
    </row>
    <row r="2062" spans="4:4" x14ac:dyDescent="0.25">
      <c r="D2062" s="268"/>
    </row>
    <row r="2063" spans="4:4" x14ac:dyDescent="0.25">
      <c r="D2063" s="268"/>
    </row>
    <row r="2064" spans="4:4" x14ac:dyDescent="0.25">
      <c r="D2064" s="268"/>
    </row>
    <row r="2065" spans="4:4" x14ac:dyDescent="0.25">
      <c r="D2065" s="268"/>
    </row>
    <row r="2066" spans="4:4" x14ac:dyDescent="0.25">
      <c r="D2066" s="268"/>
    </row>
    <row r="2067" spans="4:4" x14ac:dyDescent="0.25">
      <c r="D2067" s="268"/>
    </row>
    <row r="2068" spans="4:4" x14ac:dyDescent="0.25">
      <c r="D2068" s="268"/>
    </row>
    <row r="2069" spans="4:4" x14ac:dyDescent="0.25">
      <c r="D2069" s="268"/>
    </row>
    <row r="2070" spans="4:4" x14ac:dyDescent="0.25">
      <c r="D2070" s="268"/>
    </row>
    <row r="2071" spans="4:4" x14ac:dyDescent="0.25">
      <c r="D2071" s="268"/>
    </row>
    <row r="2072" spans="4:4" x14ac:dyDescent="0.25">
      <c r="D2072" s="268"/>
    </row>
    <row r="2073" spans="4:4" x14ac:dyDescent="0.25">
      <c r="D2073" s="268"/>
    </row>
    <row r="2074" spans="4:4" x14ac:dyDescent="0.25">
      <c r="D2074" s="268"/>
    </row>
    <row r="2075" spans="4:4" x14ac:dyDescent="0.25">
      <c r="D2075" s="268"/>
    </row>
    <row r="2076" spans="4:4" x14ac:dyDescent="0.25">
      <c r="D2076" s="268"/>
    </row>
    <row r="2077" spans="4:4" x14ac:dyDescent="0.25">
      <c r="D2077" s="268"/>
    </row>
    <row r="2078" spans="4:4" x14ac:dyDescent="0.25">
      <c r="D2078" s="268"/>
    </row>
    <row r="2079" spans="4:4" x14ac:dyDescent="0.25">
      <c r="D2079" s="268"/>
    </row>
    <row r="2080" spans="4:4" x14ac:dyDescent="0.25">
      <c r="D2080" s="268"/>
    </row>
    <row r="2081" spans="4:4" x14ac:dyDescent="0.25">
      <c r="D2081" s="268"/>
    </row>
    <row r="2082" spans="4:4" x14ac:dyDescent="0.25">
      <c r="D2082" s="268"/>
    </row>
    <row r="2083" spans="4:4" x14ac:dyDescent="0.25">
      <c r="D2083" s="268"/>
    </row>
    <row r="2084" spans="4:4" x14ac:dyDescent="0.25">
      <c r="D2084" s="268"/>
    </row>
    <row r="2085" spans="4:4" x14ac:dyDescent="0.25">
      <c r="D2085" s="268"/>
    </row>
    <row r="2086" spans="4:4" x14ac:dyDescent="0.25">
      <c r="D2086" s="268"/>
    </row>
    <row r="2087" spans="4:4" x14ac:dyDescent="0.25">
      <c r="D2087" s="268"/>
    </row>
    <row r="2088" spans="4:4" x14ac:dyDescent="0.25">
      <c r="D2088" s="268"/>
    </row>
    <row r="2089" spans="4:4" x14ac:dyDescent="0.25">
      <c r="D2089" s="268"/>
    </row>
    <row r="2090" spans="4:4" x14ac:dyDescent="0.25">
      <c r="D2090" s="268"/>
    </row>
    <row r="2091" spans="4:4" x14ac:dyDescent="0.25">
      <c r="D2091" s="268"/>
    </row>
    <row r="2092" spans="4:4" x14ac:dyDescent="0.25">
      <c r="D2092" s="268"/>
    </row>
    <row r="2093" spans="4:4" x14ac:dyDescent="0.25">
      <c r="D2093" s="268"/>
    </row>
    <row r="2094" spans="4:4" x14ac:dyDescent="0.25">
      <c r="D2094" s="268"/>
    </row>
    <row r="2095" spans="4:4" x14ac:dyDescent="0.25">
      <c r="D2095" s="268"/>
    </row>
    <row r="2096" spans="4:4" x14ac:dyDescent="0.25">
      <c r="D2096" s="268"/>
    </row>
    <row r="2097" spans="4:4" x14ac:dyDescent="0.25">
      <c r="D2097" s="268"/>
    </row>
    <row r="2098" spans="4:4" x14ac:dyDescent="0.25">
      <c r="D2098" s="268"/>
    </row>
    <row r="2099" spans="4:4" x14ac:dyDescent="0.25">
      <c r="D2099" s="268"/>
    </row>
    <row r="2100" spans="4:4" x14ac:dyDescent="0.25">
      <c r="D2100" s="268"/>
    </row>
    <row r="2101" spans="4:4" x14ac:dyDescent="0.25">
      <c r="D2101" s="268"/>
    </row>
    <row r="2102" spans="4:4" x14ac:dyDescent="0.25">
      <c r="D2102" s="268"/>
    </row>
    <row r="2103" spans="4:4" x14ac:dyDescent="0.25">
      <c r="D2103" s="268"/>
    </row>
    <row r="2104" spans="4:4" x14ac:dyDescent="0.25">
      <c r="D2104" s="268"/>
    </row>
    <row r="2105" spans="4:4" x14ac:dyDescent="0.25">
      <c r="D2105" s="268"/>
    </row>
    <row r="2106" spans="4:4" x14ac:dyDescent="0.25">
      <c r="D2106" s="268"/>
    </row>
    <row r="2107" spans="4:4" x14ac:dyDescent="0.25">
      <c r="D2107" s="268"/>
    </row>
    <row r="2108" spans="4:4" x14ac:dyDescent="0.25">
      <c r="D2108" s="268"/>
    </row>
    <row r="2109" spans="4:4" x14ac:dyDescent="0.25">
      <c r="D2109" s="268"/>
    </row>
    <row r="2110" spans="4:4" x14ac:dyDescent="0.25">
      <c r="D2110" s="268"/>
    </row>
    <row r="2111" spans="4:4" x14ac:dyDescent="0.25">
      <c r="D2111" s="268"/>
    </row>
    <row r="2112" spans="4:4" x14ac:dyDescent="0.25">
      <c r="D2112" s="268"/>
    </row>
    <row r="2113" spans="4:4" x14ac:dyDescent="0.25">
      <c r="D2113" s="268"/>
    </row>
    <row r="2114" spans="4:4" x14ac:dyDescent="0.25">
      <c r="D2114" s="268"/>
    </row>
    <row r="2115" spans="4:4" x14ac:dyDescent="0.25">
      <c r="D2115" s="268"/>
    </row>
    <row r="2116" spans="4:4" x14ac:dyDescent="0.25">
      <c r="D2116" s="268"/>
    </row>
    <row r="2117" spans="4:4" x14ac:dyDescent="0.25">
      <c r="D2117" s="268"/>
    </row>
    <row r="2118" spans="4:4" x14ac:dyDescent="0.25">
      <c r="D2118" s="268"/>
    </row>
    <row r="2119" spans="4:4" x14ac:dyDescent="0.25">
      <c r="D2119" s="268"/>
    </row>
    <row r="2120" spans="4:4" x14ac:dyDescent="0.25">
      <c r="D2120" s="268"/>
    </row>
    <row r="2121" spans="4:4" x14ac:dyDescent="0.25">
      <c r="D2121" s="268"/>
    </row>
    <row r="2122" spans="4:4" x14ac:dyDescent="0.25">
      <c r="D2122" s="268"/>
    </row>
    <row r="2123" spans="4:4" x14ac:dyDescent="0.25">
      <c r="D2123" s="268"/>
    </row>
    <row r="2124" spans="4:4" x14ac:dyDescent="0.25">
      <c r="D2124" s="268"/>
    </row>
    <row r="2125" spans="4:4" x14ac:dyDescent="0.25">
      <c r="D2125" s="268"/>
    </row>
    <row r="2126" spans="4:4" x14ac:dyDescent="0.25">
      <c r="D2126" s="268"/>
    </row>
    <row r="2127" spans="4:4" x14ac:dyDescent="0.25">
      <c r="D2127" s="268"/>
    </row>
    <row r="2128" spans="4:4" x14ac:dyDescent="0.25">
      <c r="D2128" s="268"/>
    </row>
    <row r="2129" spans="4:4" x14ac:dyDescent="0.25">
      <c r="D2129" s="268"/>
    </row>
    <row r="2130" spans="4:4" x14ac:dyDescent="0.25">
      <c r="D2130" s="268"/>
    </row>
    <row r="2131" spans="4:4" x14ac:dyDescent="0.25">
      <c r="D2131" s="268"/>
    </row>
    <row r="2132" spans="4:4" x14ac:dyDescent="0.25">
      <c r="D2132" s="268"/>
    </row>
    <row r="2133" spans="4:4" x14ac:dyDescent="0.25">
      <c r="D2133" s="268"/>
    </row>
    <row r="2134" spans="4:4" x14ac:dyDescent="0.25">
      <c r="D2134" s="268"/>
    </row>
    <row r="2135" spans="4:4" x14ac:dyDescent="0.25">
      <c r="D2135" s="268"/>
    </row>
    <row r="2136" spans="4:4" x14ac:dyDescent="0.25">
      <c r="D2136" s="268"/>
    </row>
    <row r="2137" spans="4:4" x14ac:dyDescent="0.25">
      <c r="D2137" s="268"/>
    </row>
    <row r="2138" spans="4:4" x14ac:dyDescent="0.25">
      <c r="D2138" s="268"/>
    </row>
    <row r="2139" spans="4:4" x14ac:dyDescent="0.25">
      <c r="D2139" s="268"/>
    </row>
    <row r="2140" spans="4:4" x14ac:dyDescent="0.25">
      <c r="D2140" s="268"/>
    </row>
    <row r="2141" spans="4:4" x14ac:dyDescent="0.25">
      <c r="D2141" s="268"/>
    </row>
    <row r="2142" spans="4:4" x14ac:dyDescent="0.25">
      <c r="D2142" s="268"/>
    </row>
    <row r="2143" spans="4:4" x14ac:dyDescent="0.25">
      <c r="D2143" s="268"/>
    </row>
    <row r="2144" spans="4:4" x14ac:dyDescent="0.25">
      <c r="D2144" s="268"/>
    </row>
    <row r="2145" spans="4:4" x14ac:dyDescent="0.25">
      <c r="D2145" s="268"/>
    </row>
    <row r="2146" spans="4:4" x14ac:dyDescent="0.25">
      <c r="D2146" s="268"/>
    </row>
    <row r="2147" spans="4:4" x14ac:dyDescent="0.25">
      <c r="D2147" s="268"/>
    </row>
    <row r="2148" spans="4:4" x14ac:dyDescent="0.25">
      <c r="D2148" s="268"/>
    </row>
    <row r="2149" spans="4:4" x14ac:dyDescent="0.25">
      <c r="D2149" s="268"/>
    </row>
    <row r="2150" spans="4:4" x14ac:dyDescent="0.25">
      <c r="D2150" s="268"/>
    </row>
    <row r="2151" spans="4:4" x14ac:dyDescent="0.25">
      <c r="D2151" s="268"/>
    </row>
    <row r="2152" spans="4:4" x14ac:dyDescent="0.25">
      <c r="D2152" s="268"/>
    </row>
    <row r="2153" spans="4:4" x14ac:dyDescent="0.25">
      <c r="D2153" s="268"/>
    </row>
    <row r="2154" spans="4:4" x14ac:dyDescent="0.25">
      <c r="D2154" s="268"/>
    </row>
    <row r="2155" spans="4:4" x14ac:dyDescent="0.25">
      <c r="D2155" s="268"/>
    </row>
    <row r="2156" spans="4:4" x14ac:dyDescent="0.25">
      <c r="D2156" s="268"/>
    </row>
    <row r="2157" spans="4:4" x14ac:dyDescent="0.25">
      <c r="D2157" s="268"/>
    </row>
    <row r="2158" spans="4:4" x14ac:dyDescent="0.25">
      <c r="D2158" s="268"/>
    </row>
    <row r="2159" spans="4:4" x14ac:dyDescent="0.25">
      <c r="D2159" s="268"/>
    </row>
    <row r="2160" spans="4:4" x14ac:dyDescent="0.25">
      <c r="D2160" s="268"/>
    </row>
    <row r="2161" spans="4:4" x14ac:dyDescent="0.25">
      <c r="D2161" s="268"/>
    </row>
    <row r="2162" spans="4:4" x14ac:dyDescent="0.25">
      <c r="D2162" s="268"/>
    </row>
    <row r="2163" spans="4:4" x14ac:dyDescent="0.25">
      <c r="D2163" s="268"/>
    </row>
    <row r="2164" spans="4:4" x14ac:dyDescent="0.25">
      <c r="D2164" s="268"/>
    </row>
    <row r="2165" spans="4:4" x14ac:dyDescent="0.25">
      <c r="D2165" s="268"/>
    </row>
    <row r="2166" spans="4:4" x14ac:dyDescent="0.25">
      <c r="D2166" s="268"/>
    </row>
    <row r="2167" spans="4:4" x14ac:dyDescent="0.25">
      <c r="D2167" s="268"/>
    </row>
    <row r="2168" spans="4:4" x14ac:dyDescent="0.25">
      <c r="D2168" s="268"/>
    </row>
    <row r="2169" spans="4:4" x14ac:dyDescent="0.25">
      <c r="D2169" s="268"/>
    </row>
    <row r="2170" spans="4:4" x14ac:dyDescent="0.25">
      <c r="D2170" s="268"/>
    </row>
    <row r="2171" spans="4:4" x14ac:dyDescent="0.25">
      <c r="D2171" s="268"/>
    </row>
    <row r="2172" spans="4:4" x14ac:dyDescent="0.25">
      <c r="D2172" s="268"/>
    </row>
    <row r="2173" spans="4:4" x14ac:dyDescent="0.25">
      <c r="D2173" s="268"/>
    </row>
    <row r="2174" spans="4:4" x14ac:dyDescent="0.25">
      <c r="D2174" s="268"/>
    </row>
    <row r="2175" spans="4:4" x14ac:dyDescent="0.25">
      <c r="D2175" s="268"/>
    </row>
    <row r="2176" spans="4:4" x14ac:dyDescent="0.25">
      <c r="D2176" s="268"/>
    </row>
    <row r="2177" spans="4:4" x14ac:dyDescent="0.25">
      <c r="D2177" s="268"/>
    </row>
    <row r="2178" spans="4:4" x14ac:dyDescent="0.25">
      <c r="D2178" s="268"/>
    </row>
    <row r="2179" spans="4:4" x14ac:dyDescent="0.25">
      <c r="D2179" s="268"/>
    </row>
    <row r="2180" spans="4:4" x14ac:dyDescent="0.25">
      <c r="D2180" s="268"/>
    </row>
    <row r="2181" spans="4:4" x14ac:dyDescent="0.25">
      <c r="D2181" s="268"/>
    </row>
    <row r="2182" spans="4:4" x14ac:dyDescent="0.25">
      <c r="D2182" s="268"/>
    </row>
    <row r="2183" spans="4:4" x14ac:dyDescent="0.25">
      <c r="D2183" s="268"/>
    </row>
    <row r="2184" spans="4:4" x14ac:dyDescent="0.25">
      <c r="D2184" s="268"/>
    </row>
    <row r="2185" spans="4:4" x14ac:dyDescent="0.25">
      <c r="D2185" s="268"/>
    </row>
    <row r="2186" spans="4:4" x14ac:dyDescent="0.25">
      <c r="D2186" s="268"/>
    </row>
    <row r="2187" spans="4:4" x14ac:dyDescent="0.25">
      <c r="D2187" s="268"/>
    </row>
    <row r="2188" spans="4:4" x14ac:dyDescent="0.25">
      <c r="D2188" s="268"/>
    </row>
    <row r="2189" spans="4:4" x14ac:dyDescent="0.25">
      <c r="D2189" s="268"/>
    </row>
    <row r="2190" spans="4:4" x14ac:dyDescent="0.25">
      <c r="D2190" s="268"/>
    </row>
    <row r="2191" spans="4:4" x14ac:dyDescent="0.25">
      <c r="D2191" s="268"/>
    </row>
    <row r="2192" spans="4:4" x14ac:dyDescent="0.25">
      <c r="D2192" s="268"/>
    </row>
    <row r="2193" spans="4:4" x14ac:dyDescent="0.25">
      <c r="D2193" s="268"/>
    </row>
    <row r="2194" spans="4:4" x14ac:dyDescent="0.25">
      <c r="D2194" s="268"/>
    </row>
    <row r="2195" spans="4:4" x14ac:dyDescent="0.25">
      <c r="D2195" s="268"/>
    </row>
    <row r="2196" spans="4:4" x14ac:dyDescent="0.25">
      <c r="D2196" s="268"/>
    </row>
    <row r="2197" spans="4:4" x14ac:dyDescent="0.25">
      <c r="D2197" s="268"/>
    </row>
    <row r="2198" spans="4:4" x14ac:dyDescent="0.25">
      <c r="D2198" s="268"/>
    </row>
    <row r="2199" spans="4:4" x14ac:dyDescent="0.25">
      <c r="D2199" s="268"/>
    </row>
    <row r="2200" spans="4:4" x14ac:dyDescent="0.25">
      <c r="D2200" s="268"/>
    </row>
    <row r="2201" spans="4:4" x14ac:dyDescent="0.25">
      <c r="D2201" s="268"/>
    </row>
    <row r="2202" spans="4:4" x14ac:dyDescent="0.25">
      <c r="D2202" s="268"/>
    </row>
    <row r="2203" spans="4:4" x14ac:dyDescent="0.25">
      <c r="D2203" s="268"/>
    </row>
    <row r="2204" spans="4:4" x14ac:dyDescent="0.25">
      <c r="D2204" s="268"/>
    </row>
    <row r="2205" spans="4:4" x14ac:dyDescent="0.25">
      <c r="D2205" s="268"/>
    </row>
    <row r="2206" spans="4:4" x14ac:dyDescent="0.25">
      <c r="D2206" s="268"/>
    </row>
    <row r="2207" spans="4:4" x14ac:dyDescent="0.25">
      <c r="D2207" s="268"/>
    </row>
    <row r="2208" spans="4:4" x14ac:dyDescent="0.25">
      <c r="D2208" s="268"/>
    </row>
    <row r="2209" spans="4:4" x14ac:dyDescent="0.25">
      <c r="D2209" s="268"/>
    </row>
    <row r="2210" spans="4:4" x14ac:dyDescent="0.25">
      <c r="D2210" s="268"/>
    </row>
    <row r="2211" spans="4:4" x14ac:dyDescent="0.25">
      <c r="D2211" s="268"/>
    </row>
    <row r="2212" spans="4:4" x14ac:dyDescent="0.25">
      <c r="D2212" s="268"/>
    </row>
    <row r="2213" spans="4:4" x14ac:dyDescent="0.25">
      <c r="D2213" s="268"/>
    </row>
    <row r="2214" spans="4:4" x14ac:dyDescent="0.25">
      <c r="D2214" s="268"/>
    </row>
    <row r="2215" spans="4:4" x14ac:dyDescent="0.25">
      <c r="D2215" s="268"/>
    </row>
    <row r="2216" spans="4:4" x14ac:dyDescent="0.25">
      <c r="D2216" s="268"/>
    </row>
    <row r="2217" spans="4:4" x14ac:dyDescent="0.25">
      <c r="D2217" s="268"/>
    </row>
    <row r="2218" spans="4:4" x14ac:dyDescent="0.25">
      <c r="D2218" s="268"/>
    </row>
    <row r="2219" spans="4:4" x14ac:dyDescent="0.25">
      <c r="D2219" s="268"/>
    </row>
    <row r="2220" spans="4:4" x14ac:dyDescent="0.25">
      <c r="D2220" s="268"/>
    </row>
    <row r="2221" spans="4:4" x14ac:dyDescent="0.25">
      <c r="D2221" s="268"/>
    </row>
    <row r="2222" spans="4:4" x14ac:dyDescent="0.25">
      <c r="D2222" s="268"/>
    </row>
    <row r="2223" spans="4:4" x14ac:dyDescent="0.25">
      <c r="D2223" s="268"/>
    </row>
    <row r="2224" spans="4:4" x14ac:dyDescent="0.25">
      <c r="D2224" s="268"/>
    </row>
    <row r="2225" spans="4:4" x14ac:dyDescent="0.25">
      <c r="D2225" s="268"/>
    </row>
    <row r="2226" spans="4:4" x14ac:dyDescent="0.25">
      <c r="D2226" s="268"/>
    </row>
    <row r="2227" spans="4:4" x14ac:dyDescent="0.25">
      <c r="D2227" s="268"/>
    </row>
    <row r="2228" spans="4:4" x14ac:dyDescent="0.25">
      <c r="D2228" s="268"/>
    </row>
    <row r="2229" spans="4:4" x14ac:dyDescent="0.25">
      <c r="D2229" s="268"/>
    </row>
    <row r="2230" spans="4:4" x14ac:dyDescent="0.25">
      <c r="D2230" s="268"/>
    </row>
    <row r="2231" spans="4:4" x14ac:dyDescent="0.25">
      <c r="D2231" s="268"/>
    </row>
    <row r="2232" spans="4:4" x14ac:dyDescent="0.25">
      <c r="D2232" s="268"/>
    </row>
    <row r="2233" spans="4:4" x14ac:dyDescent="0.25">
      <c r="D2233" s="268"/>
    </row>
    <row r="2234" spans="4:4" x14ac:dyDescent="0.25">
      <c r="D2234" s="268"/>
    </row>
    <row r="2235" spans="4:4" x14ac:dyDescent="0.25">
      <c r="D2235" s="268"/>
    </row>
    <row r="2236" spans="4:4" x14ac:dyDescent="0.25">
      <c r="D2236" s="268"/>
    </row>
    <row r="2237" spans="4:4" x14ac:dyDescent="0.25">
      <c r="D2237" s="268"/>
    </row>
    <row r="2238" spans="4:4" x14ac:dyDescent="0.25">
      <c r="D2238" s="268"/>
    </row>
    <row r="2239" spans="4:4" x14ac:dyDescent="0.25">
      <c r="D2239" s="268"/>
    </row>
    <row r="2240" spans="4:4" x14ac:dyDescent="0.25">
      <c r="D2240" s="268"/>
    </row>
    <row r="2241" spans="4:4" x14ac:dyDescent="0.25">
      <c r="D2241" s="268"/>
    </row>
    <row r="2242" spans="4:4" x14ac:dyDescent="0.25">
      <c r="D2242" s="268"/>
    </row>
    <row r="2243" spans="4:4" x14ac:dyDescent="0.25">
      <c r="D2243" s="268"/>
    </row>
    <row r="2244" spans="4:4" x14ac:dyDescent="0.25">
      <c r="D2244" s="268"/>
    </row>
    <row r="2245" spans="4:4" x14ac:dyDescent="0.25">
      <c r="D2245" s="268"/>
    </row>
    <row r="2246" spans="4:4" x14ac:dyDescent="0.25">
      <c r="D2246" s="268"/>
    </row>
    <row r="2247" spans="4:4" x14ac:dyDescent="0.25">
      <c r="D2247" s="268"/>
    </row>
    <row r="2248" spans="4:4" x14ac:dyDescent="0.25">
      <c r="D2248" s="268"/>
    </row>
    <row r="2249" spans="4:4" x14ac:dyDescent="0.25">
      <c r="D2249" s="268"/>
    </row>
    <row r="2250" spans="4:4" x14ac:dyDescent="0.25">
      <c r="D2250" s="268"/>
    </row>
    <row r="2251" spans="4:4" x14ac:dyDescent="0.25">
      <c r="D2251" s="268"/>
    </row>
    <row r="2252" spans="4:4" x14ac:dyDescent="0.25">
      <c r="D2252" s="268"/>
    </row>
    <row r="2253" spans="4:4" x14ac:dyDescent="0.25">
      <c r="D2253" s="268"/>
    </row>
    <row r="2254" spans="4:4" x14ac:dyDescent="0.25">
      <c r="D2254" s="268"/>
    </row>
    <row r="2255" spans="4:4" x14ac:dyDescent="0.25">
      <c r="D2255" s="268"/>
    </row>
    <row r="2256" spans="4:4" x14ac:dyDescent="0.25">
      <c r="D2256" s="268"/>
    </row>
    <row r="2257" spans="4:4" x14ac:dyDescent="0.25">
      <c r="D2257" s="268"/>
    </row>
    <row r="2258" spans="4:4" x14ac:dyDescent="0.25">
      <c r="D2258" s="268"/>
    </row>
    <row r="2259" spans="4:4" x14ac:dyDescent="0.25">
      <c r="D2259" s="268"/>
    </row>
    <row r="2260" spans="4:4" x14ac:dyDescent="0.25">
      <c r="D2260" s="268"/>
    </row>
    <row r="2261" spans="4:4" x14ac:dyDescent="0.25">
      <c r="D2261" s="268"/>
    </row>
    <row r="2262" spans="4:4" x14ac:dyDescent="0.25">
      <c r="D2262" s="268"/>
    </row>
    <row r="2263" spans="4:4" x14ac:dyDescent="0.25">
      <c r="D2263" s="268"/>
    </row>
    <row r="2264" spans="4:4" x14ac:dyDescent="0.25">
      <c r="D2264" s="268"/>
    </row>
    <row r="2265" spans="4:4" x14ac:dyDescent="0.25">
      <c r="D2265" s="268"/>
    </row>
    <row r="2266" spans="4:4" x14ac:dyDescent="0.25">
      <c r="D2266" s="268"/>
    </row>
    <row r="2267" spans="4:4" x14ac:dyDescent="0.25">
      <c r="D2267" s="268"/>
    </row>
    <row r="2268" spans="4:4" x14ac:dyDescent="0.25">
      <c r="D2268" s="268"/>
    </row>
    <row r="2269" spans="4:4" x14ac:dyDescent="0.25">
      <c r="D2269" s="268"/>
    </row>
    <row r="2270" spans="4:4" x14ac:dyDescent="0.25">
      <c r="D2270" s="268"/>
    </row>
    <row r="2271" spans="4:4" x14ac:dyDescent="0.25">
      <c r="D2271" s="268"/>
    </row>
    <row r="2272" spans="4:4" x14ac:dyDescent="0.25">
      <c r="D2272" s="268"/>
    </row>
    <row r="2273" spans="4:4" x14ac:dyDescent="0.25">
      <c r="D2273" s="268"/>
    </row>
    <row r="2274" spans="4:4" x14ac:dyDescent="0.25">
      <c r="D2274" s="268"/>
    </row>
    <row r="2275" spans="4:4" x14ac:dyDescent="0.25">
      <c r="D2275" s="268"/>
    </row>
    <row r="2276" spans="4:4" x14ac:dyDescent="0.25">
      <c r="D2276" s="268"/>
    </row>
    <row r="2277" spans="4:4" x14ac:dyDescent="0.25">
      <c r="D2277" s="268"/>
    </row>
    <row r="2278" spans="4:4" x14ac:dyDescent="0.25">
      <c r="D2278" s="268"/>
    </row>
    <row r="2279" spans="4:4" x14ac:dyDescent="0.25">
      <c r="D2279" s="268"/>
    </row>
    <row r="2280" spans="4:4" x14ac:dyDescent="0.25">
      <c r="D2280" s="268"/>
    </row>
    <row r="2281" spans="4:4" x14ac:dyDescent="0.25">
      <c r="D2281" s="268"/>
    </row>
    <row r="2282" spans="4:4" x14ac:dyDescent="0.25">
      <c r="D2282" s="268"/>
    </row>
    <row r="2283" spans="4:4" x14ac:dyDescent="0.25">
      <c r="D2283" s="268"/>
    </row>
    <row r="2284" spans="4:4" x14ac:dyDescent="0.25">
      <c r="D2284" s="268"/>
    </row>
    <row r="2285" spans="4:4" x14ac:dyDescent="0.25">
      <c r="D2285" s="268"/>
    </row>
    <row r="2286" spans="4:4" x14ac:dyDescent="0.25">
      <c r="D2286" s="268"/>
    </row>
    <row r="2287" spans="4:4" x14ac:dyDescent="0.25">
      <c r="D2287" s="268"/>
    </row>
    <row r="2288" spans="4:4" x14ac:dyDescent="0.25">
      <c r="D2288" s="268"/>
    </row>
    <row r="2289" spans="4:4" x14ac:dyDescent="0.25">
      <c r="D2289" s="268"/>
    </row>
    <row r="2290" spans="4:4" x14ac:dyDescent="0.25">
      <c r="D2290" s="268"/>
    </row>
    <row r="2291" spans="4:4" x14ac:dyDescent="0.25">
      <c r="D2291" s="268"/>
    </row>
    <row r="2292" spans="4:4" x14ac:dyDescent="0.25">
      <c r="D2292" s="268"/>
    </row>
    <row r="2293" spans="4:4" x14ac:dyDescent="0.25">
      <c r="D2293" s="268"/>
    </row>
    <row r="2294" spans="4:4" x14ac:dyDescent="0.25">
      <c r="D2294" s="268"/>
    </row>
    <row r="2295" spans="4:4" x14ac:dyDescent="0.25">
      <c r="D2295" s="268"/>
    </row>
    <row r="2296" spans="4:4" x14ac:dyDescent="0.25">
      <c r="D2296" s="268"/>
    </row>
    <row r="2297" spans="4:4" x14ac:dyDescent="0.25">
      <c r="D2297" s="268"/>
    </row>
    <row r="2298" spans="4:4" x14ac:dyDescent="0.25">
      <c r="D2298" s="268"/>
    </row>
    <row r="2299" spans="4:4" x14ac:dyDescent="0.25">
      <c r="D2299" s="268"/>
    </row>
    <row r="2300" spans="4:4" x14ac:dyDescent="0.25">
      <c r="D2300" s="268"/>
    </row>
    <row r="2301" spans="4:4" x14ac:dyDescent="0.25">
      <c r="D2301" s="268"/>
    </row>
    <row r="2302" spans="4:4" x14ac:dyDescent="0.25">
      <c r="D2302" s="268"/>
    </row>
    <row r="2303" spans="4:4" x14ac:dyDescent="0.25">
      <c r="D2303" s="268"/>
    </row>
    <row r="2304" spans="4:4" x14ac:dyDescent="0.25">
      <c r="D2304" s="268"/>
    </row>
    <row r="2305" spans="4:4" x14ac:dyDescent="0.25">
      <c r="D2305" s="268"/>
    </row>
    <row r="2306" spans="4:4" x14ac:dyDescent="0.25">
      <c r="D2306" s="268"/>
    </row>
    <row r="2307" spans="4:4" x14ac:dyDescent="0.25">
      <c r="D2307" s="268"/>
    </row>
    <row r="2308" spans="4:4" x14ac:dyDescent="0.25">
      <c r="D2308" s="268"/>
    </row>
    <row r="2309" spans="4:4" x14ac:dyDescent="0.25">
      <c r="D2309" s="268"/>
    </row>
    <row r="2310" spans="4:4" x14ac:dyDescent="0.25">
      <c r="D2310" s="268"/>
    </row>
    <row r="2311" spans="4:4" x14ac:dyDescent="0.25">
      <c r="D2311" s="268"/>
    </row>
    <row r="2312" spans="4:4" x14ac:dyDescent="0.25">
      <c r="D2312" s="268"/>
    </row>
    <row r="2313" spans="4:4" x14ac:dyDescent="0.25">
      <c r="D2313" s="268"/>
    </row>
    <row r="2314" spans="4:4" x14ac:dyDescent="0.25">
      <c r="D2314" s="268"/>
    </row>
    <row r="2315" spans="4:4" x14ac:dyDescent="0.25">
      <c r="D2315" s="268"/>
    </row>
    <row r="2316" spans="4:4" x14ac:dyDescent="0.25">
      <c r="D2316" s="268"/>
    </row>
    <row r="2317" spans="4:4" x14ac:dyDescent="0.25">
      <c r="D2317" s="268"/>
    </row>
    <row r="2318" spans="4:4" x14ac:dyDescent="0.25">
      <c r="D2318" s="268"/>
    </row>
    <row r="2319" spans="4:4" x14ac:dyDescent="0.25">
      <c r="D2319" s="268"/>
    </row>
    <row r="2320" spans="4:4" x14ac:dyDescent="0.25">
      <c r="D2320" s="268"/>
    </row>
    <row r="2321" spans="4:4" x14ac:dyDescent="0.25">
      <c r="D2321" s="268"/>
    </row>
    <row r="2322" spans="4:4" x14ac:dyDescent="0.25">
      <c r="D2322" s="268"/>
    </row>
    <row r="2323" spans="4:4" x14ac:dyDescent="0.25">
      <c r="D2323" s="268"/>
    </row>
    <row r="2324" spans="4:4" x14ac:dyDescent="0.25">
      <c r="D2324" s="268"/>
    </row>
    <row r="2325" spans="4:4" x14ac:dyDescent="0.25">
      <c r="D2325" s="268"/>
    </row>
    <row r="2326" spans="4:4" x14ac:dyDescent="0.25">
      <c r="D2326" s="268"/>
    </row>
    <row r="2327" spans="4:4" x14ac:dyDescent="0.25">
      <c r="D2327" s="268"/>
    </row>
    <row r="2328" spans="4:4" x14ac:dyDescent="0.25">
      <c r="D2328" s="268"/>
    </row>
    <row r="2329" spans="4:4" x14ac:dyDescent="0.25">
      <c r="D2329" s="268"/>
    </row>
    <row r="2330" spans="4:4" x14ac:dyDescent="0.25">
      <c r="D2330" s="268"/>
    </row>
    <row r="2331" spans="4:4" x14ac:dyDescent="0.25">
      <c r="D2331" s="268"/>
    </row>
    <row r="2332" spans="4:4" x14ac:dyDescent="0.25">
      <c r="D2332" s="268"/>
    </row>
    <row r="2333" spans="4:4" x14ac:dyDescent="0.25">
      <c r="D2333" s="268"/>
    </row>
    <row r="2334" spans="4:4" x14ac:dyDescent="0.25">
      <c r="D2334" s="268"/>
    </row>
    <row r="2335" spans="4:4" x14ac:dyDescent="0.25">
      <c r="D2335" s="268"/>
    </row>
    <row r="2336" spans="4:4" x14ac:dyDescent="0.25">
      <c r="D2336" s="268"/>
    </row>
    <row r="2337" spans="4:4" x14ac:dyDescent="0.25">
      <c r="D2337" s="268"/>
    </row>
    <row r="2338" spans="4:4" x14ac:dyDescent="0.25">
      <c r="D2338" s="268"/>
    </row>
    <row r="2339" spans="4:4" x14ac:dyDescent="0.25">
      <c r="D2339" s="268"/>
    </row>
    <row r="2340" spans="4:4" x14ac:dyDescent="0.25">
      <c r="D2340" s="268"/>
    </row>
    <row r="2341" spans="4:4" x14ac:dyDescent="0.25">
      <c r="D2341" s="268"/>
    </row>
    <row r="2342" spans="4:4" x14ac:dyDescent="0.25">
      <c r="D2342" s="268"/>
    </row>
    <row r="2343" spans="4:4" x14ac:dyDescent="0.25">
      <c r="D2343" s="268"/>
    </row>
    <row r="2344" spans="4:4" x14ac:dyDescent="0.25">
      <c r="D2344" s="268"/>
    </row>
    <row r="2345" spans="4:4" x14ac:dyDescent="0.25">
      <c r="D2345" s="268"/>
    </row>
    <row r="2346" spans="4:4" x14ac:dyDescent="0.25">
      <c r="D2346" s="268"/>
    </row>
    <row r="2347" spans="4:4" x14ac:dyDescent="0.25">
      <c r="D2347" s="268"/>
    </row>
    <row r="2348" spans="4:4" x14ac:dyDescent="0.25">
      <c r="D2348" s="268"/>
    </row>
    <row r="2349" spans="4:4" x14ac:dyDescent="0.25">
      <c r="D2349" s="268"/>
    </row>
    <row r="2350" spans="4:4" x14ac:dyDescent="0.25">
      <c r="D2350" s="268"/>
    </row>
    <row r="2351" spans="4:4" x14ac:dyDescent="0.25">
      <c r="D2351" s="268"/>
    </row>
    <row r="2352" spans="4:4" x14ac:dyDescent="0.25">
      <c r="D2352" s="268"/>
    </row>
    <row r="2353" spans="4:4" x14ac:dyDescent="0.25">
      <c r="D2353" s="268"/>
    </row>
    <row r="2354" spans="4:4" x14ac:dyDescent="0.25">
      <c r="D2354" s="268"/>
    </row>
    <row r="2355" spans="4:4" x14ac:dyDescent="0.25">
      <c r="D2355" s="268"/>
    </row>
    <row r="2356" spans="4:4" x14ac:dyDescent="0.25">
      <c r="D2356" s="268"/>
    </row>
    <row r="2357" spans="4:4" x14ac:dyDescent="0.25">
      <c r="D2357" s="268"/>
    </row>
    <row r="2358" spans="4:4" x14ac:dyDescent="0.25">
      <c r="D2358" s="268"/>
    </row>
    <row r="2359" spans="4:4" x14ac:dyDescent="0.25">
      <c r="D2359" s="268"/>
    </row>
    <row r="2360" spans="4:4" x14ac:dyDescent="0.25">
      <c r="D2360" s="268"/>
    </row>
    <row r="2361" spans="4:4" x14ac:dyDescent="0.25">
      <c r="D2361" s="268"/>
    </row>
    <row r="2362" spans="4:4" x14ac:dyDescent="0.25">
      <c r="D2362" s="268"/>
    </row>
    <row r="2363" spans="4:4" x14ac:dyDescent="0.25">
      <c r="D2363" s="268"/>
    </row>
    <row r="2364" spans="4:4" x14ac:dyDescent="0.25">
      <c r="D2364" s="268"/>
    </row>
    <row r="2365" spans="4:4" x14ac:dyDescent="0.25">
      <c r="D2365" s="268"/>
    </row>
    <row r="2366" spans="4:4" x14ac:dyDescent="0.25">
      <c r="D2366" s="268"/>
    </row>
    <row r="2367" spans="4:4" x14ac:dyDescent="0.25">
      <c r="D2367" s="268"/>
    </row>
    <row r="2368" spans="4:4" x14ac:dyDescent="0.25">
      <c r="D2368" s="268"/>
    </row>
    <row r="2369" spans="4:4" x14ac:dyDescent="0.25">
      <c r="D2369" s="268"/>
    </row>
    <row r="2370" spans="4:4" x14ac:dyDescent="0.25">
      <c r="D2370" s="268"/>
    </row>
    <row r="2371" spans="4:4" x14ac:dyDescent="0.25">
      <c r="D2371" s="268"/>
    </row>
    <row r="2372" spans="4:4" x14ac:dyDescent="0.25">
      <c r="D2372" s="268"/>
    </row>
    <row r="2373" spans="4:4" x14ac:dyDescent="0.25">
      <c r="D2373" s="268"/>
    </row>
    <row r="2374" spans="4:4" x14ac:dyDescent="0.25">
      <c r="D2374" s="268"/>
    </row>
    <row r="2375" spans="4:4" x14ac:dyDescent="0.25">
      <c r="D2375" s="268"/>
    </row>
    <row r="2376" spans="4:4" x14ac:dyDescent="0.25">
      <c r="D2376" s="268"/>
    </row>
    <row r="2377" spans="4:4" x14ac:dyDescent="0.25">
      <c r="D2377" s="268"/>
    </row>
    <row r="2378" spans="4:4" x14ac:dyDescent="0.25">
      <c r="D2378" s="268"/>
    </row>
    <row r="2379" spans="4:4" x14ac:dyDescent="0.25">
      <c r="D2379" s="268"/>
    </row>
    <row r="2380" spans="4:4" x14ac:dyDescent="0.25">
      <c r="D2380" s="268"/>
    </row>
    <row r="2381" spans="4:4" x14ac:dyDescent="0.25">
      <c r="D2381" s="268"/>
    </row>
    <row r="2382" spans="4:4" x14ac:dyDescent="0.25">
      <c r="D2382" s="268"/>
    </row>
    <row r="2383" spans="4:4" x14ac:dyDescent="0.25">
      <c r="D2383" s="268"/>
    </row>
    <row r="2384" spans="4:4" x14ac:dyDescent="0.25">
      <c r="D2384" s="268"/>
    </row>
    <row r="2385" spans="4:4" x14ac:dyDescent="0.25">
      <c r="D2385" s="268"/>
    </row>
    <row r="2386" spans="4:4" x14ac:dyDescent="0.25">
      <c r="D2386" s="268"/>
    </row>
    <row r="2387" spans="4:4" x14ac:dyDescent="0.25">
      <c r="D2387" s="268"/>
    </row>
    <row r="2388" spans="4:4" x14ac:dyDescent="0.25">
      <c r="D2388" s="268"/>
    </row>
    <row r="2389" spans="4:4" x14ac:dyDescent="0.25">
      <c r="D2389" s="268"/>
    </row>
    <row r="2390" spans="4:4" x14ac:dyDescent="0.25">
      <c r="D2390" s="268"/>
    </row>
    <row r="2391" spans="4:4" x14ac:dyDescent="0.25">
      <c r="D2391" s="268"/>
    </row>
    <row r="2392" spans="4:4" x14ac:dyDescent="0.25">
      <c r="D2392" s="268"/>
    </row>
    <row r="2393" spans="4:4" x14ac:dyDescent="0.25">
      <c r="D2393" s="268"/>
    </row>
    <row r="2394" spans="4:4" x14ac:dyDescent="0.25">
      <c r="D2394" s="268"/>
    </row>
    <row r="2395" spans="4:4" x14ac:dyDescent="0.25">
      <c r="D2395" s="268"/>
    </row>
    <row r="2396" spans="4:4" x14ac:dyDescent="0.25">
      <c r="D2396" s="268"/>
    </row>
    <row r="2397" spans="4:4" x14ac:dyDescent="0.25">
      <c r="D2397" s="268"/>
    </row>
    <row r="2398" spans="4:4" x14ac:dyDescent="0.25">
      <c r="D2398" s="268"/>
    </row>
    <row r="2399" spans="4:4" x14ac:dyDescent="0.25">
      <c r="D2399" s="268"/>
    </row>
    <row r="2400" spans="4:4" x14ac:dyDescent="0.25">
      <c r="D2400" s="268"/>
    </row>
    <row r="2401" spans="4:4" x14ac:dyDescent="0.25">
      <c r="D2401" s="268"/>
    </row>
    <row r="2402" spans="4:4" x14ac:dyDescent="0.25">
      <c r="D2402" s="268"/>
    </row>
    <row r="2403" spans="4:4" x14ac:dyDescent="0.25">
      <c r="D2403" s="268"/>
    </row>
    <row r="2404" spans="4:4" x14ac:dyDescent="0.25">
      <c r="D2404" s="268"/>
    </row>
    <row r="2405" spans="4:4" x14ac:dyDescent="0.25">
      <c r="D2405" s="268"/>
    </row>
    <row r="2406" spans="4:4" x14ac:dyDescent="0.25">
      <c r="D2406" s="268"/>
    </row>
    <row r="2407" spans="4:4" x14ac:dyDescent="0.25">
      <c r="D2407" s="268"/>
    </row>
    <row r="2408" spans="4:4" x14ac:dyDescent="0.25">
      <c r="D2408" s="268"/>
    </row>
    <row r="2409" spans="4:4" x14ac:dyDescent="0.25">
      <c r="D2409" s="268"/>
    </row>
    <row r="2410" spans="4:4" x14ac:dyDescent="0.25">
      <c r="D2410" s="268"/>
    </row>
    <row r="2411" spans="4:4" x14ac:dyDescent="0.25">
      <c r="D2411" s="268"/>
    </row>
    <row r="2412" spans="4:4" x14ac:dyDescent="0.25">
      <c r="D2412" s="268"/>
    </row>
    <row r="2413" spans="4:4" x14ac:dyDescent="0.25">
      <c r="D2413" s="268"/>
    </row>
    <row r="2414" spans="4:4" x14ac:dyDescent="0.25">
      <c r="D2414" s="268"/>
    </row>
    <row r="2415" spans="4:4" x14ac:dyDescent="0.25">
      <c r="D2415" s="268"/>
    </row>
    <row r="2416" spans="4:4" x14ac:dyDescent="0.25">
      <c r="D2416" s="268"/>
    </row>
    <row r="2417" spans="4:4" x14ac:dyDescent="0.25">
      <c r="D2417" s="268"/>
    </row>
    <row r="2418" spans="4:4" x14ac:dyDescent="0.25">
      <c r="D2418" s="268"/>
    </row>
    <row r="2419" spans="4:4" x14ac:dyDescent="0.25">
      <c r="D2419" s="268"/>
    </row>
    <row r="2420" spans="4:4" x14ac:dyDescent="0.25">
      <c r="D2420" s="268"/>
    </row>
    <row r="2421" spans="4:4" x14ac:dyDescent="0.25">
      <c r="D2421" s="268"/>
    </row>
    <row r="2422" spans="4:4" x14ac:dyDescent="0.25">
      <c r="D2422" s="268"/>
    </row>
    <row r="2423" spans="4:4" x14ac:dyDescent="0.25">
      <c r="D2423" s="268"/>
    </row>
    <row r="2424" spans="4:4" x14ac:dyDescent="0.25">
      <c r="D2424" s="268"/>
    </row>
    <row r="2425" spans="4:4" x14ac:dyDescent="0.25">
      <c r="D2425" s="268"/>
    </row>
    <row r="2426" spans="4:4" x14ac:dyDescent="0.25">
      <c r="D2426" s="268"/>
    </row>
    <row r="2427" spans="4:4" x14ac:dyDescent="0.25">
      <c r="D2427" s="268"/>
    </row>
    <row r="2428" spans="4:4" x14ac:dyDescent="0.25">
      <c r="D2428" s="268"/>
    </row>
    <row r="2429" spans="4:4" x14ac:dyDescent="0.25">
      <c r="D2429" s="268"/>
    </row>
    <row r="2430" spans="4:4" x14ac:dyDescent="0.25">
      <c r="D2430" s="268"/>
    </row>
    <row r="2431" spans="4:4" x14ac:dyDescent="0.25">
      <c r="D2431" s="268"/>
    </row>
    <row r="2432" spans="4:4" x14ac:dyDescent="0.25">
      <c r="D2432" s="268"/>
    </row>
    <row r="2433" spans="4:4" x14ac:dyDescent="0.25">
      <c r="D2433" s="268"/>
    </row>
    <row r="2434" spans="4:4" x14ac:dyDescent="0.25">
      <c r="D2434" s="268"/>
    </row>
    <row r="2435" spans="4:4" x14ac:dyDescent="0.25">
      <c r="D2435" s="268"/>
    </row>
    <row r="2436" spans="4:4" x14ac:dyDescent="0.25">
      <c r="D2436" s="268"/>
    </row>
    <row r="2437" spans="4:4" x14ac:dyDescent="0.25">
      <c r="D2437" s="268"/>
    </row>
    <row r="2438" spans="4:4" x14ac:dyDescent="0.25">
      <c r="D2438" s="268"/>
    </row>
    <row r="2439" spans="4:4" x14ac:dyDescent="0.25">
      <c r="D2439" s="268"/>
    </row>
    <row r="2440" spans="4:4" x14ac:dyDescent="0.25">
      <c r="D2440" s="268"/>
    </row>
    <row r="2441" spans="4:4" x14ac:dyDescent="0.25">
      <c r="D2441" s="268"/>
    </row>
    <row r="2442" spans="4:4" x14ac:dyDescent="0.25">
      <c r="D2442" s="268"/>
    </row>
    <row r="2443" spans="4:4" x14ac:dyDescent="0.25">
      <c r="D2443" s="268"/>
    </row>
    <row r="2444" spans="4:4" x14ac:dyDescent="0.25">
      <c r="D2444" s="268"/>
    </row>
    <row r="2445" spans="4:4" x14ac:dyDescent="0.25">
      <c r="D2445" s="268"/>
    </row>
    <row r="2446" spans="4:4" x14ac:dyDescent="0.25">
      <c r="D2446" s="268"/>
    </row>
    <row r="2447" spans="4:4" x14ac:dyDescent="0.25">
      <c r="D2447" s="268"/>
    </row>
    <row r="2448" spans="4:4" x14ac:dyDescent="0.25">
      <c r="D2448" s="268"/>
    </row>
    <row r="2449" spans="4:4" x14ac:dyDescent="0.25">
      <c r="D2449" s="268"/>
    </row>
    <row r="2450" spans="4:4" x14ac:dyDescent="0.25">
      <c r="D2450" s="268"/>
    </row>
    <row r="2451" spans="4:4" x14ac:dyDescent="0.25">
      <c r="D2451" s="268"/>
    </row>
    <row r="2452" spans="4:4" x14ac:dyDescent="0.25">
      <c r="D2452" s="268"/>
    </row>
    <row r="2453" spans="4:4" x14ac:dyDescent="0.25">
      <c r="D2453" s="268"/>
    </row>
    <row r="2454" spans="4:4" x14ac:dyDescent="0.25">
      <c r="D2454" s="268"/>
    </row>
    <row r="2455" spans="4:4" x14ac:dyDescent="0.25">
      <c r="D2455" s="268"/>
    </row>
    <row r="2456" spans="4:4" x14ac:dyDescent="0.25">
      <c r="D2456" s="268"/>
    </row>
    <row r="2457" spans="4:4" x14ac:dyDescent="0.25">
      <c r="D2457" s="268"/>
    </row>
    <row r="2458" spans="4:4" x14ac:dyDescent="0.25">
      <c r="D2458" s="268"/>
    </row>
    <row r="2459" spans="4:4" x14ac:dyDescent="0.25">
      <c r="D2459" s="268"/>
    </row>
    <row r="2460" spans="4:4" x14ac:dyDescent="0.25">
      <c r="D2460" s="268"/>
    </row>
    <row r="2461" spans="4:4" x14ac:dyDescent="0.25">
      <c r="D2461" s="268"/>
    </row>
    <row r="2462" spans="4:4" x14ac:dyDescent="0.25">
      <c r="D2462" s="268"/>
    </row>
    <row r="2463" spans="4:4" x14ac:dyDescent="0.25">
      <c r="D2463" s="268"/>
    </row>
    <row r="2464" spans="4:4" x14ac:dyDescent="0.25">
      <c r="D2464" s="268"/>
    </row>
    <row r="2465" spans="4:4" x14ac:dyDescent="0.25">
      <c r="D2465" s="274"/>
    </row>
    <row r="2466" spans="4:4" x14ac:dyDescent="0.25">
      <c r="D2466" s="268"/>
    </row>
    <row r="2467" spans="4:4" x14ac:dyDescent="0.25">
      <c r="D2467" s="268"/>
    </row>
    <row r="2468" spans="4:4" x14ac:dyDescent="0.25">
      <c r="D2468" s="268"/>
    </row>
    <row r="2469" spans="4:4" x14ac:dyDescent="0.25">
      <c r="D2469" s="268"/>
    </row>
    <row r="2470" spans="4:4" x14ac:dyDescent="0.25">
      <c r="D2470" s="268"/>
    </row>
    <row r="2471" spans="4:4" x14ac:dyDescent="0.25">
      <c r="D2471" s="268"/>
    </row>
    <row r="2472" spans="4:4" x14ac:dyDescent="0.25">
      <c r="D2472" s="268"/>
    </row>
    <row r="2473" spans="4:4" x14ac:dyDescent="0.25">
      <c r="D2473" s="268"/>
    </row>
    <row r="2474" spans="4:4" x14ac:dyDescent="0.25">
      <c r="D2474" s="268"/>
    </row>
    <row r="2475" spans="4:4" x14ac:dyDescent="0.25">
      <c r="D2475" s="268"/>
    </row>
    <row r="2476" spans="4:4" x14ac:dyDescent="0.25">
      <c r="D2476" s="268"/>
    </row>
    <row r="2477" spans="4:4" x14ac:dyDescent="0.25">
      <c r="D2477" s="268"/>
    </row>
    <row r="2478" spans="4:4" x14ac:dyDescent="0.25">
      <c r="D2478" s="268"/>
    </row>
    <row r="2479" spans="4:4" x14ac:dyDescent="0.25">
      <c r="D2479" s="268"/>
    </row>
    <row r="2480" spans="4:4" x14ac:dyDescent="0.25">
      <c r="D2480" s="268"/>
    </row>
    <row r="2481" spans="4:4" x14ac:dyDescent="0.25">
      <c r="D2481" s="268"/>
    </row>
    <row r="2482" spans="4:4" x14ac:dyDescent="0.25">
      <c r="D2482" s="268"/>
    </row>
    <row r="2483" spans="4:4" x14ac:dyDescent="0.25">
      <c r="D2483" s="268"/>
    </row>
    <row r="2484" spans="4:4" x14ac:dyDescent="0.25">
      <c r="D2484" s="268"/>
    </row>
    <row r="2485" spans="4:4" x14ac:dyDescent="0.25">
      <c r="D2485" s="268"/>
    </row>
    <row r="2486" spans="4:4" x14ac:dyDescent="0.25">
      <c r="D2486" s="268"/>
    </row>
    <row r="2487" spans="4:4" x14ac:dyDescent="0.25">
      <c r="D2487" s="268"/>
    </row>
    <row r="2488" spans="4:4" x14ac:dyDescent="0.25">
      <c r="D2488" s="268"/>
    </row>
    <row r="2489" spans="4:4" x14ac:dyDescent="0.25">
      <c r="D2489" s="268"/>
    </row>
    <row r="2490" spans="4:4" x14ac:dyDescent="0.25">
      <c r="D2490" s="268"/>
    </row>
    <row r="2491" spans="4:4" x14ac:dyDescent="0.25">
      <c r="D2491" s="268"/>
    </row>
    <row r="2492" spans="4:4" x14ac:dyDescent="0.25">
      <c r="D2492" s="268"/>
    </row>
    <row r="2493" spans="4:4" x14ac:dyDescent="0.25">
      <c r="D2493" s="268"/>
    </row>
    <row r="2494" spans="4:4" x14ac:dyDescent="0.25">
      <c r="D2494" s="268"/>
    </row>
    <row r="2495" spans="4:4" x14ac:dyDescent="0.25">
      <c r="D2495" s="268"/>
    </row>
    <row r="2496" spans="4:4" x14ac:dyDescent="0.25">
      <c r="D2496" s="268"/>
    </row>
    <row r="2497" spans="4:4" x14ac:dyDescent="0.25">
      <c r="D2497" s="268"/>
    </row>
    <row r="2498" spans="4:4" x14ac:dyDescent="0.25">
      <c r="D2498" s="268"/>
    </row>
    <row r="2499" spans="4:4" x14ac:dyDescent="0.25">
      <c r="D2499" s="268"/>
    </row>
    <row r="2500" spans="4:4" x14ac:dyDescent="0.25">
      <c r="D2500" s="268"/>
    </row>
    <row r="2501" spans="4:4" x14ac:dyDescent="0.25">
      <c r="D2501" s="268"/>
    </row>
    <row r="2502" spans="4:4" x14ac:dyDescent="0.25">
      <c r="D2502" s="268"/>
    </row>
    <row r="2503" spans="4:4" x14ac:dyDescent="0.25">
      <c r="D2503" s="268"/>
    </row>
    <row r="2504" spans="4:4" x14ac:dyDescent="0.25">
      <c r="D2504" s="268"/>
    </row>
    <row r="2505" spans="4:4" x14ac:dyDescent="0.25">
      <c r="D2505" s="268"/>
    </row>
    <row r="2506" spans="4:4" x14ac:dyDescent="0.25">
      <c r="D2506" s="268"/>
    </row>
    <row r="2507" spans="4:4" x14ac:dyDescent="0.25">
      <c r="D2507" s="268"/>
    </row>
    <row r="2508" spans="4:4" x14ac:dyDescent="0.25">
      <c r="D2508" s="268"/>
    </row>
    <row r="2509" spans="4:4" x14ac:dyDescent="0.25">
      <c r="D2509" s="268"/>
    </row>
    <row r="2510" spans="4:4" x14ac:dyDescent="0.25">
      <c r="D2510" s="268"/>
    </row>
    <row r="2511" spans="4:4" x14ac:dyDescent="0.25">
      <c r="D2511" s="268"/>
    </row>
    <row r="2512" spans="4:4" x14ac:dyDescent="0.25">
      <c r="D2512" s="268"/>
    </row>
    <row r="2513" spans="4:4" x14ac:dyDescent="0.25">
      <c r="D2513" s="268"/>
    </row>
    <row r="2514" spans="4:4" x14ac:dyDescent="0.25">
      <c r="D2514" s="268"/>
    </row>
    <row r="2515" spans="4:4" x14ac:dyDescent="0.25">
      <c r="D2515" s="268"/>
    </row>
    <row r="2516" spans="4:4" x14ac:dyDescent="0.25">
      <c r="D2516" s="268"/>
    </row>
    <row r="2517" spans="4:4" x14ac:dyDescent="0.25">
      <c r="D2517" s="268"/>
    </row>
    <row r="2518" spans="4:4" x14ac:dyDescent="0.25">
      <c r="D2518" s="268"/>
    </row>
    <row r="2519" spans="4:4" x14ac:dyDescent="0.25">
      <c r="D2519" s="268"/>
    </row>
    <row r="2520" spans="4:4" x14ac:dyDescent="0.25">
      <c r="D2520" s="268"/>
    </row>
    <row r="2521" spans="4:4" x14ac:dyDescent="0.25">
      <c r="D2521" s="268"/>
    </row>
    <row r="2522" spans="4:4" x14ac:dyDescent="0.25">
      <c r="D2522" s="268"/>
    </row>
    <row r="2523" spans="4:4" x14ac:dyDescent="0.25">
      <c r="D2523" s="268"/>
    </row>
    <row r="2524" spans="4:4" x14ac:dyDescent="0.25">
      <c r="D2524" s="268"/>
    </row>
    <row r="2525" spans="4:4" x14ac:dyDescent="0.25">
      <c r="D2525" s="268"/>
    </row>
    <row r="2526" spans="4:4" x14ac:dyDescent="0.25">
      <c r="D2526" s="268"/>
    </row>
    <row r="2527" spans="4:4" x14ac:dyDescent="0.25">
      <c r="D2527" s="268"/>
    </row>
    <row r="2528" spans="4:4" x14ac:dyDescent="0.25">
      <c r="D2528" s="268"/>
    </row>
    <row r="2529" spans="4:4" x14ac:dyDescent="0.25">
      <c r="D2529" s="268"/>
    </row>
    <row r="2530" spans="4:4" x14ac:dyDescent="0.25">
      <c r="D2530" s="268"/>
    </row>
    <row r="2531" spans="4:4" x14ac:dyDescent="0.25">
      <c r="D2531" s="268"/>
    </row>
    <row r="2532" spans="4:4" x14ac:dyDescent="0.25">
      <c r="D2532" s="268"/>
    </row>
    <row r="2533" spans="4:4" x14ac:dyDescent="0.25">
      <c r="D2533" s="268"/>
    </row>
    <row r="2534" spans="4:4" x14ac:dyDescent="0.25">
      <c r="D2534" s="268"/>
    </row>
    <row r="2535" spans="4:4" x14ac:dyDescent="0.25">
      <c r="D2535" s="268"/>
    </row>
    <row r="2536" spans="4:4" x14ac:dyDescent="0.25">
      <c r="D2536" s="268"/>
    </row>
    <row r="2537" spans="4:4" x14ac:dyDescent="0.25">
      <c r="D2537" s="268"/>
    </row>
    <row r="2538" spans="4:4" x14ac:dyDescent="0.25">
      <c r="D2538" s="268"/>
    </row>
    <row r="2539" spans="4:4" x14ac:dyDescent="0.25">
      <c r="D2539" s="268"/>
    </row>
    <row r="2540" spans="4:4" x14ac:dyDescent="0.25">
      <c r="D2540" s="268"/>
    </row>
    <row r="2541" spans="4:4" x14ac:dyDescent="0.25">
      <c r="D2541" s="268"/>
    </row>
    <row r="2542" spans="4:4" x14ac:dyDescent="0.25">
      <c r="D2542" s="268"/>
    </row>
    <row r="2543" spans="4:4" x14ac:dyDescent="0.25">
      <c r="D2543" s="268"/>
    </row>
    <row r="2544" spans="4:4" x14ac:dyDescent="0.25">
      <c r="D2544" s="268"/>
    </row>
    <row r="2545" spans="4:4" x14ac:dyDescent="0.25">
      <c r="D2545" s="268"/>
    </row>
    <row r="2546" spans="4:4" x14ac:dyDescent="0.25">
      <c r="D2546" s="268"/>
    </row>
    <row r="2547" spans="4:4" x14ac:dyDescent="0.25">
      <c r="D2547" s="268"/>
    </row>
    <row r="2548" spans="4:4" x14ac:dyDescent="0.25">
      <c r="D2548" s="268"/>
    </row>
    <row r="2549" spans="4:4" x14ac:dyDescent="0.25">
      <c r="D2549" s="268"/>
    </row>
    <row r="2550" spans="4:4" x14ac:dyDescent="0.25">
      <c r="D2550" s="268"/>
    </row>
    <row r="2551" spans="4:4" x14ac:dyDescent="0.25">
      <c r="D2551" s="268"/>
    </row>
    <row r="2552" spans="4:4" x14ac:dyDescent="0.25">
      <c r="D2552" s="268"/>
    </row>
    <row r="2553" spans="4:4" x14ac:dyDescent="0.25">
      <c r="D2553" s="268"/>
    </row>
    <row r="2554" spans="4:4" x14ac:dyDescent="0.25">
      <c r="D2554" s="268"/>
    </row>
    <row r="2555" spans="4:4" x14ac:dyDescent="0.25">
      <c r="D2555" s="268"/>
    </row>
    <row r="2556" spans="4:4" x14ac:dyDescent="0.25">
      <c r="D2556" s="268"/>
    </row>
    <row r="2557" spans="4:4" x14ac:dyDescent="0.25">
      <c r="D2557" s="268"/>
    </row>
    <row r="2558" spans="4:4" x14ac:dyDescent="0.25">
      <c r="D2558" s="268"/>
    </row>
    <row r="2559" spans="4:4" x14ac:dyDescent="0.25">
      <c r="D2559" s="268"/>
    </row>
    <row r="2560" spans="4:4" x14ac:dyDescent="0.25">
      <c r="D2560" s="268"/>
    </row>
    <row r="2561" spans="4:4" x14ac:dyDescent="0.25">
      <c r="D2561" s="268"/>
    </row>
    <row r="2562" spans="4:4" x14ac:dyDescent="0.25">
      <c r="D2562" s="268"/>
    </row>
    <row r="2563" spans="4:4" x14ac:dyDescent="0.25">
      <c r="D2563" s="268"/>
    </row>
    <row r="2564" spans="4:4" x14ac:dyDescent="0.25">
      <c r="D2564" s="268"/>
    </row>
    <row r="2565" spans="4:4" x14ac:dyDescent="0.25">
      <c r="D2565" s="268"/>
    </row>
    <row r="2566" spans="4:4" x14ac:dyDescent="0.25">
      <c r="D2566" s="268"/>
    </row>
    <row r="2567" spans="4:4" x14ac:dyDescent="0.25">
      <c r="D2567" s="268"/>
    </row>
    <row r="2568" spans="4:4" x14ac:dyDescent="0.25">
      <c r="D2568" s="268"/>
    </row>
    <row r="2569" spans="4:4" x14ac:dyDescent="0.25">
      <c r="D2569" s="268"/>
    </row>
    <row r="2570" spans="4:4" x14ac:dyDescent="0.25">
      <c r="D2570" s="268"/>
    </row>
    <row r="2571" spans="4:4" x14ac:dyDescent="0.25">
      <c r="D2571" s="268"/>
    </row>
    <row r="2572" spans="4:4" x14ac:dyDescent="0.25">
      <c r="D2572" s="268"/>
    </row>
    <row r="2573" spans="4:4" x14ac:dyDescent="0.25">
      <c r="D2573" s="268"/>
    </row>
    <row r="2574" spans="4:4" x14ac:dyDescent="0.25">
      <c r="D2574" s="268"/>
    </row>
    <row r="2575" spans="4:4" x14ac:dyDescent="0.25">
      <c r="D2575" s="268"/>
    </row>
    <row r="2576" spans="4:4" x14ac:dyDescent="0.25">
      <c r="D2576" s="268"/>
    </row>
    <row r="2577" spans="4:4" x14ac:dyDescent="0.25">
      <c r="D2577" s="268"/>
    </row>
    <row r="2578" spans="4:4" x14ac:dyDescent="0.25">
      <c r="D2578" s="268"/>
    </row>
    <row r="2579" spans="4:4" x14ac:dyDescent="0.25">
      <c r="D2579" s="268"/>
    </row>
    <row r="2580" spans="4:4" x14ac:dyDescent="0.25">
      <c r="D2580" s="268"/>
    </row>
    <row r="2581" spans="4:4" x14ac:dyDescent="0.25">
      <c r="D2581" s="268"/>
    </row>
    <row r="2582" spans="4:4" x14ac:dyDescent="0.25">
      <c r="D2582" s="268"/>
    </row>
    <row r="2583" spans="4:4" x14ac:dyDescent="0.25">
      <c r="D2583" s="268"/>
    </row>
    <row r="2584" spans="4:4" x14ac:dyDescent="0.25">
      <c r="D2584" s="268"/>
    </row>
    <row r="2585" spans="4:4" x14ac:dyDescent="0.25">
      <c r="D2585" s="268"/>
    </row>
    <row r="2586" spans="4:4" x14ac:dyDescent="0.25">
      <c r="D2586" s="268"/>
    </row>
    <row r="2587" spans="4:4" x14ac:dyDescent="0.25">
      <c r="D2587" s="268"/>
    </row>
    <row r="2588" spans="4:4" x14ac:dyDescent="0.25">
      <c r="D2588" s="268"/>
    </row>
    <row r="2589" spans="4:4" x14ac:dyDescent="0.25">
      <c r="D2589" s="268"/>
    </row>
    <row r="2590" spans="4:4" x14ac:dyDescent="0.25">
      <c r="D2590" s="268"/>
    </row>
    <row r="2591" spans="4:4" x14ac:dyDescent="0.25">
      <c r="D2591" s="268"/>
    </row>
    <row r="2592" spans="4:4" x14ac:dyDescent="0.25">
      <c r="D2592" s="268"/>
    </row>
    <row r="2593" spans="4:4" x14ac:dyDescent="0.25">
      <c r="D2593" s="268"/>
    </row>
    <row r="2594" spans="4:4" x14ac:dyDescent="0.25">
      <c r="D2594" s="268"/>
    </row>
    <row r="2595" spans="4:4" x14ac:dyDescent="0.25">
      <c r="D2595" s="268"/>
    </row>
    <row r="2596" spans="4:4" x14ac:dyDescent="0.25">
      <c r="D2596" s="268"/>
    </row>
    <row r="2597" spans="4:4" x14ac:dyDescent="0.25">
      <c r="D2597" s="268"/>
    </row>
    <row r="2598" spans="4:4" x14ac:dyDescent="0.25">
      <c r="D2598" s="268"/>
    </row>
    <row r="2599" spans="4:4" x14ac:dyDescent="0.25">
      <c r="D2599" s="268"/>
    </row>
    <row r="2600" spans="4:4" x14ac:dyDescent="0.25">
      <c r="D2600" s="268"/>
    </row>
    <row r="2601" spans="4:4" x14ac:dyDescent="0.25">
      <c r="D2601" s="268"/>
    </row>
    <row r="2602" spans="4:4" x14ac:dyDescent="0.25">
      <c r="D2602" s="268"/>
    </row>
    <row r="2603" spans="4:4" x14ac:dyDescent="0.25">
      <c r="D2603" s="268"/>
    </row>
    <row r="2604" spans="4:4" x14ac:dyDescent="0.25">
      <c r="D2604" s="268"/>
    </row>
    <row r="2605" spans="4:4" x14ac:dyDescent="0.25">
      <c r="D2605" s="268"/>
    </row>
    <row r="2606" spans="4:4" x14ac:dyDescent="0.25">
      <c r="D2606" s="268"/>
    </row>
    <row r="2607" spans="4:4" x14ac:dyDescent="0.25">
      <c r="D2607" s="268"/>
    </row>
    <row r="2608" spans="4:4" x14ac:dyDescent="0.25">
      <c r="D2608" s="268"/>
    </row>
    <row r="2609" spans="4:4" x14ac:dyDescent="0.25">
      <c r="D2609" s="268"/>
    </row>
    <row r="2610" spans="4:4" x14ac:dyDescent="0.25">
      <c r="D2610" s="268"/>
    </row>
    <row r="2611" spans="4:4" x14ac:dyDescent="0.25">
      <c r="D2611" s="268"/>
    </row>
    <row r="2612" spans="4:4" x14ac:dyDescent="0.25">
      <c r="D2612" s="268"/>
    </row>
    <row r="2613" spans="4:4" x14ac:dyDescent="0.25">
      <c r="D2613" s="268"/>
    </row>
    <row r="2614" spans="4:4" x14ac:dyDescent="0.25">
      <c r="D2614" s="268"/>
    </row>
    <row r="2615" spans="4:4" x14ac:dyDescent="0.25">
      <c r="D2615" s="268"/>
    </row>
    <row r="2616" spans="4:4" x14ac:dyDescent="0.25">
      <c r="D2616" s="268"/>
    </row>
    <row r="2617" spans="4:4" x14ac:dyDescent="0.25">
      <c r="D2617" s="268"/>
    </row>
    <row r="2618" spans="4:4" x14ac:dyDescent="0.25">
      <c r="D2618" s="268"/>
    </row>
    <row r="2619" spans="4:4" x14ac:dyDescent="0.25">
      <c r="D2619" s="268"/>
    </row>
    <row r="2620" spans="4:4" x14ac:dyDescent="0.25">
      <c r="D2620" s="268"/>
    </row>
    <row r="2621" spans="4:4" x14ac:dyDescent="0.25">
      <c r="D2621" s="268"/>
    </row>
    <row r="2622" spans="4:4" x14ac:dyDescent="0.25">
      <c r="D2622" s="268"/>
    </row>
    <row r="2623" spans="4:4" x14ac:dyDescent="0.25">
      <c r="D2623" s="268"/>
    </row>
    <row r="2624" spans="4:4" x14ac:dyDescent="0.25">
      <c r="D2624" s="268"/>
    </row>
    <row r="2625" spans="4:4" x14ac:dyDescent="0.25">
      <c r="D2625" s="268"/>
    </row>
    <row r="2626" spans="4:4" x14ac:dyDescent="0.25">
      <c r="D2626" s="268"/>
    </row>
    <row r="2627" spans="4:4" x14ac:dyDescent="0.25">
      <c r="D2627" s="268"/>
    </row>
    <row r="2628" spans="4:4" x14ac:dyDescent="0.25">
      <c r="D2628" s="268"/>
    </row>
    <row r="2629" spans="4:4" x14ac:dyDescent="0.25">
      <c r="D2629" s="268"/>
    </row>
    <row r="2630" spans="4:4" x14ac:dyDescent="0.25">
      <c r="D2630" s="268"/>
    </row>
    <row r="2631" spans="4:4" x14ac:dyDescent="0.25">
      <c r="D2631" s="268"/>
    </row>
    <row r="2632" spans="4:4" x14ac:dyDescent="0.25">
      <c r="D2632" s="268"/>
    </row>
    <row r="2633" spans="4:4" x14ac:dyDescent="0.25">
      <c r="D2633" s="268"/>
    </row>
    <row r="2634" spans="4:4" x14ac:dyDescent="0.25">
      <c r="D2634" s="268"/>
    </row>
    <row r="2635" spans="4:4" x14ac:dyDescent="0.25">
      <c r="D2635" s="268"/>
    </row>
    <row r="2636" spans="4:4" x14ac:dyDescent="0.25">
      <c r="D2636" s="268"/>
    </row>
    <row r="2637" spans="4:4" x14ac:dyDescent="0.25">
      <c r="D2637" s="268"/>
    </row>
    <row r="2638" spans="4:4" x14ac:dyDescent="0.25">
      <c r="D2638" s="268"/>
    </row>
    <row r="2639" spans="4:4" x14ac:dyDescent="0.25">
      <c r="D2639" s="268"/>
    </row>
    <row r="2640" spans="4:4" x14ac:dyDescent="0.25">
      <c r="D2640" s="268"/>
    </row>
    <row r="2641" spans="4:4" x14ac:dyDescent="0.25">
      <c r="D2641" s="268"/>
    </row>
    <row r="2642" spans="4:4" x14ac:dyDescent="0.25">
      <c r="D2642" s="268"/>
    </row>
    <row r="2643" spans="4:4" x14ac:dyDescent="0.25">
      <c r="D2643" s="268"/>
    </row>
    <row r="2644" spans="4:4" x14ac:dyDescent="0.25">
      <c r="D2644" s="268"/>
    </row>
    <row r="2645" spans="4:4" x14ac:dyDescent="0.25">
      <c r="D2645" s="268"/>
    </row>
    <row r="2646" spans="4:4" x14ac:dyDescent="0.25">
      <c r="D2646" s="268"/>
    </row>
    <row r="2647" spans="4:4" x14ac:dyDescent="0.25">
      <c r="D2647" s="268"/>
    </row>
    <row r="2648" spans="4:4" x14ac:dyDescent="0.25">
      <c r="D2648" s="268"/>
    </row>
    <row r="2649" spans="4:4" x14ac:dyDescent="0.25">
      <c r="D2649" s="268"/>
    </row>
    <row r="2650" spans="4:4" x14ac:dyDescent="0.25">
      <c r="D2650" s="268"/>
    </row>
    <row r="2651" spans="4:4" x14ac:dyDescent="0.25">
      <c r="D2651" s="268"/>
    </row>
    <row r="2652" spans="4:4" x14ac:dyDescent="0.25">
      <c r="D2652" s="268"/>
    </row>
    <row r="2653" spans="4:4" x14ac:dyDescent="0.25">
      <c r="D2653" s="268"/>
    </row>
    <row r="2654" spans="4:4" x14ac:dyDescent="0.25">
      <c r="D2654" s="268"/>
    </row>
    <row r="2655" spans="4:4" x14ac:dyDescent="0.25">
      <c r="D2655" s="268"/>
    </row>
    <row r="2656" spans="4:4" x14ac:dyDescent="0.25">
      <c r="D2656" s="268"/>
    </row>
    <row r="2657" spans="4:4" x14ac:dyDescent="0.25">
      <c r="D2657" s="268"/>
    </row>
    <row r="2658" spans="4:4" x14ac:dyDescent="0.25">
      <c r="D2658" s="268"/>
    </row>
    <row r="2659" spans="4:4" x14ac:dyDescent="0.25">
      <c r="D2659" s="268"/>
    </row>
    <row r="2660" spans="4:4" x14ac:dyDescent="0.25">
      <c r="D2660" s="268"/>
    </row>
    <row r="2661" spans="4:4" x14ac:dyDescent="0.25">
      <c r="D2661" s="268"/>
    </row>
    <row r="2662" spans="4:4" x14ac:dyDescent="0.25">
      <c r="D2662" s="268"/>
    </row>
    <row r="2663" spans="4:4" x14ac:dyDescent="0.25">
      <c r="D2663" s="268"/>
    </row>
    <row r="2664" spans="4:4" x14ac:dyDescent="0.25">
      <c r="D2664" s="268"/>
    </row>
    <row r="2665" spans="4:4" x14ac:dyDescent="0.25">
      <c r="D2665" s="268"/>
    </row>
    <row r="2666" spans="4:4" x14ac:dyDescent="0.25">
      <c r="D2666" s="268"/>
    </row>
    <row r="2667" spans="4:4" x14ac:dyDescent="0.25">
      <c r="D2667" s="268"/>
    </row>
    <row r="2668" spans="4:4" x14ac:dyDescent="0.25">
      <c r="D2668" s="268"/>
    </row>
    <row r="2669" spans="4:4" x14ac:dyDescent="0.25">
      <c r="D2669" s="268"/>
    </row>
    <row r="2670" spans="4:4" x14ac:dyDescent="0.25">
      <c r="D2670" s="268"/>
    </row>
    <row r="2671" spans="4:4" x14ac:dyDescent="0.25">
      <c r="D2671" s="268"/>
    </row>
    <row r="2672" spans="4:4" x14ac:dyDescent="0.25">
      <c r="D2672" s="268"/>
    </row>
    <row r="2673" spans="4:4" x14ac:dyDescent="0.25">
      <c r="D2673" s="268"/>
    </row>
    <row r="2674" spans="4:4" x14ac:dyDescent="0.25">
      <c r="D2674" s="268"/>
    </row>
    <row r="2675" spans="4:4" x14ac:dyDescent="0.25">
      <c r="D2675" s="268"/>
    </row>
    <row r="2676" spans="4:4" x14ac:dyDescent="0.25">
      <c r="D2676" s="268"/>
    </row>
    <row r="2677" spans="4:4" x14ac:dyDescent="0.25">
      <c r="D2677" s="268"/>
    </row>
    <row r="2678" spans="4:4" x14ac:dyDescent="0.25">
      <c r="D2678" s="268"/>
    </row>
    <row r="2679" spans="4:4" x14ac:dyDescent="0.25">
      <c r="D2679" s="268"/>
    </row>
    <row r="2680" spans="4:4" x14ac:dyDescent="0.25">
      <c r="D2680" s="268"/>
    </row>
    <row r="2681" spans="4:4" x14ac:dyDescent="0.25">
      <c r="D2681" s="268"/>
    </row>
    <row r="2682" spans="4:4" x14ac:dyDescent="0.25">
      <c r="D2682" s="268"/>
    </row>
    <row r="2683" spans="4:4" x14ac:dyDescent="0.25">
      <c r="D2683" s="268"/>
    </row>
    <row r="2684" spans="4:4" x14ac:dyDescent="0.25">
      <c r="D2684" s="268"/>
    </row>
    <row r="2685" spans="4:4" x14ac:dyDescent="0.25">
      <c r="D2685" s="268"/>
    </row>
    <row r="2686" spans="4:4" x14ac:dyDescent="0.25">
      <c r="D2686" s="268"/>
    </row>
    <row r="2687" spans="4:4" x14ac:dyDescent="0.25">
      <c r="D2687" s="268"/>
    </row>
    <row r="2688" spans="4:4" x14ac:dyDescent="0.25">
      <c r="D2688" s="268"/>
    </row>
    <row r="2689" spans="4:4" x14ac:dyDescent="0.25">
      <c r="D2689" s="268"/>
    </row>
    <row r="2690" spans="4:4" x14ac:dyDescent="0.25">
      <c r="D2690" s="268"/>
    </row>
    <row r="2691" spans="4:4" x14ac:dyDescent="0.25">
      <c r="D2691" s="268"/>
    </row>
    <row r="2692" spans="4:4" x14ac:dyDescent="0.25">
      <c r="D2692" s="268"/>
    </row>
    <row r="2693" spans="4:4" x14ac:dyDescent="0.25">
      <c r="D2693" s="268"/>
    </row>
    <row r="2694" spans="4:4" x14ac:dyDescent="0.25">
      <c r="D2694" s="268"/>
    </row>
    <row r="2695" spans="4:4" x14ac:dyDescent="0.25">
      <c r="D2695" s="268"/>
    </row>
    <row r="2696" spans="4:4" x14ac:dyDescent="0.25">
      <c r="D2696" s="268"/>
    </row>
    <row r="2697" spans="4:4" x14ac:dyDescent="0.25">
      <c r="D2697" s="268"/>
    </row>
    <row r="2698" spans="4:4" x14ac:dyDescent="0.25">
      <c r="D2698" s="268"/>
    </row>
    <row r="2699" spans="4:4" x14ac:dyDescent="0.25">
      <c r="D2699" s="268"/>
    </row>
    <row r="2700" spans="4:4" x14ac:dyDescent="0.25">
      <c r="D2700" s="268"/>
    </row>
    <row r="2701" spans="4:4" x14ac:dyDescent="0.25">
      <c r="D2701" s="268"/>
    </row>
    <row r="2702" spans="4:4" x14ac:dyDescent="0.25">
      <c r="D2702" s="268"/>
    </row>
    <row r="2703" spans="4:4" x14ac:dyDescent="0.25">
      <c r="D2703" s="268"/>
    </row>
    <row r="2704" spans="4:4" x14ac:dyDescent="0.25">
      <c r="D2704" s="268"/>
    </row>
    <row r="2705" spans="4:4" x14ac:dyDescent="0.25">
      <c r="D2705" s="268"/>
    </row>
    <row r="2706" spans="4:4" x14ac:dyDescent="0.25">
      <c r="D2706" s="268"/>
    </row>
    <row r="2707" spans="4:4" x14ac:dyDescent="0.25">
      <c r="D2707" s="268"/>
    </row>
    <row r="2708" spans="4:4" x14ac:dyDescent="0.25">
      <c r="D2708" s="268"/>
    </row>
    <row r="2709" spans="4:4" x14ac:dyDescent="0.25">
      <c r="D2709" s="268"/>
    </row>
    <row r="2710" spans="4:4" x14ac:dyDescent="0.25">
      <c r="D2710" s="268"/>
    </row>
    <row r="2711" spans="4:4" x14ac:dyDescent="0.25">
      <c r="D2711" s="268"/>
    </row>
    <row r="2712" spans="4:4" x14ac:dyDescent="0.25">
      <c r="D2712" s="268"/>
    </row>
    <row r="2713" spans="4:4" x14ac:dyDescent="0.25">
      <c r="D2713" s="268"/>
    </row>
    <row r="2714" spans="4:4" x14ac:dyDescent="0.25">
      <c r="D2714" s="268"/>
    </row>
    <row r="2715" spans="4:4" x14ac:dyDescent="0.25">
      <c r="D2715" s="268"/>
    </row>
    <row r="2716" spans="4:4" x14ac:dyDescent="0.25">
      <c r="D2716" s="268"/>
    </row>
    <row r="2717" spans="4:4" x14ac:dyDescent="0.25">
      <c r="D2717" s="268"/>
    </row>
    <row r="2718" spans="4:4" x14ac:dyDescent="0.25">
      <c r="D2718" s="268"/>
    </row>
    <row r="2719" spans="4:4" x14ac:dyDescent="0.25">
      <c r="D2719" s="268"/>
    </row>
    <row r="2720" spans="4:4" x14ac:dyDescent="0.25">
      <c r="D2720" s="268"/>
    </row>
    <row r="2721" spans="4:4" x14ac:dyDescent="0.25">
      <c r="D2721" s="268"/>
    </row>
    <row r="2722" spans="4:4" x14ac:dyDescent="0.25">
      <c r="D2722" s="268"/>
    </row>
    <row r="2723" spans="4:4" x14ac:dyDescent="0.25">
      <c r="D2723" s="268"/>
    </row>
    <row r="2724" spans="4:4" x14ac:dyDescent="0.25">
      <c r="D2724" s="268"/>
    </row>
    <row r="2725" spans="4:4" x14ac:dyDescent="0.25">
      <c r="D2725" s="268"/>
    </row>
    <row r="2726" spans="4:4" x14ac:dyDescent="0.25">
      <c r="D2726" s="268"/>
    </row>
    <row r="2727" spans="4:4" x14ac:dyDescent="0.25">
      <c r="D2727" s="268"/>
    </row>
    <row r="2728" spans="4:4" x14ac:dyDescent="0.25">
      <c r="D2728" s="268"/>
    </row>
    <row r="2729" spans="4:4" x14ac:dyDescent="0.25">
      <c r="D2729" s="268"/>
    </row>
    <row r="2730" spans="4:4" x14ac:dyDescent="0.25">
      <c r="D2730" s="268"/>
    </row>
    <row r="2731" spans="4:4" x14ac:dyDescent="0.25">
      <c r="D2731" s="268"/>
    </row>
    <row r="2732" spans="4:4" x14ac:dyDescent="0.25">
      <c r="D2732" s="268"/>
    </row>
    <row r="2733" spans="4:4" x14ac:dyDescent="0.25">
      <c r="D2733" s="268"/>
    </row>
    <row r="2734" spans="4:4" x14ac:dyDescent="0.25">
      <c r="D2734" s="268"/>
    </row>
    <row r="2735" spans="4:4" x14ac:dyDescent="0.25">
      <c r="D2735" s="268"/>
    </row>
    <row r="2736" spans="4:4" x14ac:dyDescent="0.25">
      <c r="D2736" s="268"/>
    </row>
    <row r="2737" spans="4:4" x14ac:dyDescent="0.25">
      <c r="D2737" s="268"/>
    </row>
    <row r="2738" spans="4:4" x14ac:dyDescent="0.25">
      <c r="D2738" s="268"/>
    </row>
    <row r="2739" spans="4:4" x14ac:dyDescent="0.25">
      <c r="D2739" s="268"/>
    </row>
    <row r="2740" spans="4:4" x14ac:dyDescent="0.25">
      <c r="D2740" s="268"/>
    </row>
    <row r="2741" spans="4:4" x14ac:dyDescent="0.25">
      <c r="D2741" s="268"/>
    </row>
    <row r="2742" spans="4:4" x14ac:dyDescent="0.25">
      <c r="D2742" s="268"/>
    </row>
    <row r="2743" spans="4:4" x14ac:dyDescent="0.25">
      <c r="D2743" s="268"/>
    </row>
    <row r="2744" spans="4:4" x14ac:dyDescent="0.25">
      <c r="D2744" s="268"/>
    </row>
    <row r="2745" spans="4:4" x14ac:dyDescent="0.25">
      <c r="D2745" s="268"/>
    </row>
    <row r="2746" spans="4:4" x14ac:dyDescent="0.25">
      <c r="D2746" s="268"/>
    </row>
    <row r="2747" spans="4:4" x14ac:dyDescent="0.25">
      <c r="D2747" s="268"/>
    </row>
    <row r="2748" spans="4:4" x14ac:dyDescent="0.25">
      <c r="D2748" s="268"/>
    </row>
    <row r="2749" spans="4:4" x14ac:dyDescent="0.25">
      <c r="D2749" s="268"/>
    </row>
    <row r="2750" spans="4:4" x14ac:dyDescent="0.25">
      <c r="D2750" s="268"/>
    </row>
    <row r="2751" spans="4:4" x14ac:dyDescent="0.25">
      <c r="D2751" s="268"/>
    </row>
    <row r="2752" spans="4:4" x14ac:dyDescent="0.25">
      <c r="D2752" s="268"/>
    </row>
    <row r="2753" spans="4:4" x14ac:dyDescent="0.25">
      <c r="D2753" s="268"/>
    </row>
    <row r="2754" spans="4:4" x14ac:dyDescent="0.25">
      <c r="D2754" s="268"/>
    </row>
    <row r="2755" spans="4:4" x14ac:dyDescent="0.25">
      <c r="D2755" s="268"/>
    </row>
    <row r="2756" spans="4:4" x14ac:dyDescent="0.25">
      <c r="D2756" s="268"/>
    </row>
    <row r="2757" spans="4:4" x14ac:dyDescent="0.25">
      <c r="D2757" s="268"/>
    </row>
    <row r="2758" spans="4:4" x14ac:dyDescent="0.25">
      <c r="D2758" s="268"/>
    </row>
    <row r="2759" spans="4:4" x14ac:dyDescent="0.25">
      <c r="D2759" s="268"/>
    </row>
    <row r="2760" spans="4:4" x14ac:dyDescent="0.25">
      <c r="D2760" s="268"/>
    </row>
    <row r="2761" spans="4:4" x14ac:dyDescent="0.25">
      <c r="D2761" s="268"/>
    </row>
    <row r="2762" spans="4:4" x14ac:dyDescent="0.25">
      <c r="D2762" s="268"/>
    </row>
    <row r="2763" spans="4:4" x14ac:dyDescent="0.25">
      <c r="D2763" s="268"/>
    </row>
    <row r="2764" spans="4:4" x14ac:dyDescent="0.25">
      <c r="D2764" s="268"/>
    </row>
    <row r="2765" spans="4:4" x14ac:dyDescent="0.25">
      <c r="D2765" s="268"/>
    </row>
    <row r="2766" spans="4:4" x14ac:dyDescent="0.25">
      <c r="D2766" s="268"/>
    </row>
    <row r="2767" spans="4:4" x14ac:dyDescent="0.25">
      <c r="D2767" s="268"/>
    </row>
    <row r="2768" spans="4:4" x14ac:dyDescent="0.25">
      <c r="D2768" s="268"/>
    </row>
    <row r="2769" spans="4:4" x14ac:dyDescent="0.25">
      <c r="D2769" s="268"/>
    </row>
    <row r="2770" spans="4:4" x14ac:dyDescent="0.25">
      <c r="D2770" s="268"/>
    </row>
    <row r="2771" spans="4:4" x14ac:dyDescent="0.25">
      <c r="D2771" s="268"/>
    </row>
    <row r="2772" spans="4:4" x14ac:dyDescent="0.25">
      <c r="D2772" s="268"/>
    </row>
    <row r="2773" spans="4:4" x14ac:dyDescent="0.25">
      <c r="D2773" s="268"/>
    </row>
    <row r="2774" spans="4:4" x14ac:dyDescent="0.25">
      <c r="D2774" s="268"/>
    </row>
    <row r="2775" spans="4:4" x14ac:dyDescent="0.25">
      <c r="D2775" s="268"/>
    </row>
    <row r="2776" spans="4:4" x14ac:dyDescent="0.25">
      <c r="D2776" s="268"/>
    </row>
    <row r="2777" spans="4:4" x14ac:dyDescent="0.25">
      <c r="D2777" s="268"/>
    </row>
    <row r="2778" spans="4:4" x14ac:dyDescent="0.25">
      <c r="D2778" s="268"/>
    </row>
    <row r="2779" spans="4:4" x14ac:dyDescent="0.25">
      <c r="D2779" s="268"/>
    </row>
    <row r="2780" spans="4:4" x14ac:dyDescent="0.25">
      <c r="D2780" s="268"/>
    </row>
    <row r="2781" spans="4:4" x14ac:dyDescent="0.25">
      <c r="D2781" s="268"/>
    </row>
    <row r="2782" spans="4:4" x14ac:dyDescent="0.25">
      <c r="D2782" s="268"/>
    </row>
    <row r="2783" spans="4:4" x14ac:dyDescent="0.25">
      <c r="D2783" s="268"/>
    </row>
    <row r="2784" spans="4:4" x14ac:dyDescent="0.25">
      <c r="D2784" s="268"/>
    </row>
    <row r="2785" spans="4:4" x14ac:dyDescent="0.25">
      <c r="D2785" s="268"/>
    </row>
    <row r="2786" spans="4:4" x14ac:dyDescent="0.25">
      <c r="D2786" s="268"/>
    </row>
    <row r="2787" spans="4:4" x14ac:dyDescent="0.25">
      <c r="D2787" s="268"/>
    </row>
    <row r="2788" spans="4:4" x14ac:dyDescent="0.25">
      <c r="D2788" s="268"/>
    </row>
    <row r="2789" spans="4:4" x14ac:dyDescent="0.25">
      <c r="D2789" s="268"/>
    </row>
    <row r="2790" spans="4:4" x14ac:dyDescent="0.25">
      <c r="D2790" s="268"/>
    </row>
    <row r="2791" spans="4:4" x14ac:dyDescent="0.25">
      <c r="D2791" s="268"/>
    </row>
    <row r="2792" spans="4:4" x14ac:dyDescent="0.25">
      <c r="D2792" s="268"/>
    </row>
    <row r="2793" spans="4:4" x14ac:dyDescent="0.25">
      <c r="D2793" s="268"/>
    </row>
    <row r="2794" spans="4:4" x14ac:dyDescent="0.25">
      <c r="D2794" s="268"/>
    </row>
    <row r="2795" spans="4:4" x14ac:dyDescent="0.25">
      <c r="D2795" s="268"/>
    </row>
    <row r="2796" spans="4:4" x14ac:dyDescent="0.25">
      <c r="D2796" s="268"/>
    </row>
    <row r="2797" spans="4:4" x14ac:dyDescent="0.25">
      <c r="D2797" s="268"/>
    </row>
    <row r="2798" spans="4:4" x14ac:dyDescent="0.25">
      <c r="D2798" s="268"/>
    </row>
    <row r="2799" spans="4:4" x14ac:dyDescent="0.25">
      <c r="D2799" s="268"/>
    </row>
    <row r="2800" spans="4:4" x14ac:dyDescent="0.25">
      <c r="D2800" s="268"/>
    </row>
    <row r="2801" spans="4:4" x14ac:dyDescent="0.25">
      <c r="D2801" s="268"/>
    </row>
    <row r="2802" spans="4:4" x14ac:dyDescent="0.25">
      <c r="D2802" s="268"/>
    </row>
    <row r="2803" spans="4:4" x14ac:dyDescent="0.25">
      <c r="D2803" s="268"/>
    </row>
    <row r="2804" spans="4:4" x14ac:dyDescent="0.25">
      <c r="D2804" s="268"/>
    </row>
    <row r="2805" spans="4:4" x14ac:dyDescent="0.25">
      <c r="D2805" s="268"/>
    </row>
    <row r="2806" spans="4:4" x14ac:dyDescent="0.25">
      <c r="D2806" s="268"/>
    </row>
    <row r="2807" spans="4:4" x14ac:dyDescent="0.25">
      <c r="D2807" s="268"/>
    </row>
    <row r="2808" spans="4:4" x14ac:dyDescent="0.25">
      <c r="D2808" s="268"/>
    </row>
    <row r="2809" spans="4:4" x14ac:dyDescent="0.25">
      <c r="D2809" s="268"/>
    </row>
    <row r="2810" spans="4:4" x14ac:dyDescent="0.25">
      <c r="D2810" s="268"/>
    </row>
    <row r="2811" spans="4:4" x14ac:dyDescent="0.25">
      <c r="D2811" s="268"/>
    </row>
    <row r="2812" spans="4:4" x14ac:dyDescent="0.25">
      <c r="D2812" s="268"/>
    </row>
    <row r="2813" spans="4:4" x14ac:dyDescent="0.25">
      <c r="D2813" s="268"/>
    </row>
    <row r="2814" spans="4:4" x14ac:dyDescent="0.25">
      <c r="D2814" s="268"/>
    </row>
    <row r="2815" spans="4:4" x14ac:dyDescent="0.25">
      <c r="D2815" s="268"/>
    </row>
    <row r="2816" spans="4:4" x14ac:dyDescent="0.25">
      <c r="D2816" s="268"/>
    </row>
    <row r="2817" spans="4:4" x14ac:dyDescent="0.25">
      <c r="D2817" s="268"/>
    </row>
    <row r="2818" spans="4:4" x14ac:dyDescent="0.25">
      <c r="D2818" s="268"/>
    </row>
    <row r="2819" spans="4:4" x14ac:dyDescent="0.25">
      <c r="D2819" s="268"/>
    </row>
    <row r="2820" spans="4:4" x14ac:dyDescent="0.25">
      <c r="D2820" s="268"/>
    </row>
    <row r="2821" spans="4:4" x14ac:dyDescent="0.25">
      <c r="D2821" s="268"/>
    </row>
    <row r="2822" spans="4:4" x14ac:dyDescent="0.25">
      <c r="D2822" s="268"/>
    </row>
    <row r="2823" spans="4:4" x14ac:dyDescent="0.25">
      <c r="D2823" s="268"/>
    </row>
    <row r="2824" spans="4:4" x14ac:dyDescent="0.25">
      <c r="D2824" s="268"/>
    </row>
    <row r="2825" spans="4:4" x14ac:dyDescent="0.25">
      <c r="D2825" s="268"/>
    </row>
    <row r="2826" spans="4:4" x14ac:dyDescent="0.25">
      <c r="D2826" s="268"/>
    </row>
    <row r="2827" spans="4:4" x14ac:dyDescent="0.25">
      <c r="D2827" s="268"/>
    </row>
    <row r="2828" spans="4:4" x14ac:dyDescent="0.25">
      <c r="D2828" s="268"/>
    </row>
    <row r="2829" spans="4:4" x14ac:dyDescent="0.25">
      <c r="D2829" s="268"/>
    </row>
    <row r="2830" spans="4:4" x14ac:dyDescent="0.25">
      <c r="D2830" s="268"/>
    </row>
    <row r="2831" spans="4:4" x14ac:dyDescent="0.25">
      <c r="D2831" s="268"/>
    </row>
    <row r="2832" spans="4:4" x14ac:dyDescent="0.25">
      <c r="D2832" s="268"/>
    </row>
    <row r="2833" spans="4:4" x14ac:dyDescent="0.25">
      <c r="D2833" s="268"/>
    </row>
    <row r="2834" spans="4:4" x14ac:dyDescent="0.25">
      <c r="D2834" s="268"/>
    </row>
    <row r="2835" spans="4:4" x14ac:dyDescent="0.25">
      <c r="D2835" s="268"/>
    </row>
    <row r="2836" spans="4:4" x14ac:dyDescent="0.25">
      <c r="D2836" s="268"/>
    </row>
    <row r="2837" spans="4:4" x14ac:dyDescent="0.25">
      <c r="D2837" s="268"/>
    </row>
    <row r="2838" spans="4:4" x14ac:dyDescent="0.25">
      <c r="D2838" s="268"/>
    </row>
    <row r="2839" spans="4:4" x14ac:dyDescent="0.25">
      <c r="D2839" s="268"/>
    </row>
    <row r="2840" spans="4:4" x14ac:dyDescent="0.25">
      <c r="D2840" s="268"/>
    </row>
    <row r="2841" spans="4:4" x14ac:dyDescent="0.25">
      <c r="D2841" s="268"/>
    </row>
    <row r="2842" spans="4:4" x14ac:dyDescent="0.25">
      <c r="D2842" s="268"/>
    </row>
    <row r="2843" spans="4:4" x14ac:dyDescent="0.25">
      <c r="D2843" s="268"/>
    </row>
    <row r="2844" spans="4:4" x14ac:dyDescent="0.25">
      <c r="D2844" s="268"/>
    </row>
    <row r="2845" spans="4:4" x14ac:dyDescent="0.25">
      <c r="D2845" s="268"/>
    </row>
    <row r="2846" spans="4:4" x14ac:dyDescent="0.25">
      <c r="D2846" s="268"/>
    </row>
    <row r="2847" spans="4:4" x14ac:dyDescent="0.25">
      <c r="D2847" s="268"/>
    </row>
    <row r="2848" spans="4:4" x14ac:dyDescent="0.25">
      <c r="D2848" s="268"/>
    </row>
    <row r="2849" spans="4:4" x14ac:dyDescent="0.25">
      <c r="D2849" s="268"/>
    </row>
    <row r="2850" spans="4:4" x14ac:dyDescent="0.25">
      <c r="D2850" s="268"/>
    </row>
    <row r="2851" spans="4:4" x14ac:dyDescent="0.25">
      <c r="D2851" s="268"/>
    </row>
    <row r="2852" spans="4:4" x14ac:dyDescent="0.25">
      <c r="D2852" s="268"/>
    </row>
    <row r="2853" spans="4:4" x14ac:dyDescent="0.25">
      <c r="D2853" s="268"/>
    </row>
    <row r="2854" spans="4:4" x14ac:dyDescent="0.25">
      <c r="D2854" s="268"/>
    </row>
    <row r="2855" spans="4:4" x14ac:dyDescent="0.25">
      <c r="D2855" s="268"/>
    </row>
    <row r="2856" spans="4:4" x14ac:dyDescent="0.25">
      <c r="D2856" s="268"/>
    </row>
    <row r="2857" spans="4:4" x14ac:dyDescent="0.25">
      <c r="D2857" s="268"/>
    </row>
    <row r="2858" spans="4:4" x14ac:dyDescent="0.25">
      <c r="D2858" s="268"/>
    </row>
    <row r="2859" spans="4:4" x14ac:dyDescent="0.25">
      <c r="D2859" s="268"/>
    </row>
    <row r="2860" spans="4:4" x14ac:dyDescent="0.25">
      <c r="D2860" s="268"/>
    </row>
    <row r="2861" spans="4:4" x14ac:dyDescent="0.25">
      <c r="D2861" s="268"/>
    </row>
    <row r="2862" spans="4:4" x14ac:dyDescent="0.25">
      <c r="D2862" s="268"/>
    </row>
    <row r="2863" spans="4:4" x14ac:dyDescent="0.25">
      <c r="D2863" s="268"/>
    </row>
    <row r="2864" spans="4:4" x14ac:dyDescent="0.25">
      <c r="D2864" s="268"/>
    </row>
    <row r="2865" spans="4:4" x14ac:dyDescent="0.25">
      <c r="D2865" s="268"/>
    </row>
    <row r="2866" spans="4:4" x14ac:dyDescent="0.25">
      <c r="D2866" s="268"/>
    </row>
    <row r="2867" spans="4:4" x14ac:dyDescent="0.25">
      <c r="D2867" s="268"/>
    </row>
    <row r="2868" spans="4:4" x14ac:dyDescent="0.25">
      <c r="D2868" s="268"/>
    </row>
    <row r="2869" spans="4:4" x14ac:dyDescent="0.25">
      <c r="D2869" s="268"/>
    </row>
    <row r="2870" spans="4:4" x14ac:dyDescent="0.25">
      <c r="D2870" s="268"/>
    </row>
    <row r="2871" spans="4:4" x14ac:dyDescent="0.25">
      <c r="D2871" s="268"/>
    </row>
    <row r="2872" spans="4:4" x14ac:dyDescent="0.25">
      <c r="D2872" s="268"/>
    </row>
    <row r="2873" spans="4:4" x14ac:dyDescent="0.25">
      <c r="D2873" s="268"/>
    </row>
    <row r="2874" spans="4:4" x14ac:dyDescent="0.25">
      <c r="D2874" s="268"/>
    </row>
    <row r="2875" spans="4:4" x14ac:dyDescent="0.25">
      <c r="D2875" s="268"/>
    </row>
    <row r="2876" spans="4:4" x14ac:dyDescent="0.25">
      <c r="D2876" s="268"/>
    </row>
    <row r="2877" spans="4:4" x14ac:dyDescent="0.25">
      <c r="D2877" s="268"/>
    </row>
    <row r="2878" spans="4:4" x14ac:dyDescent="0.25">
      <c r="D2878" s="268"/>
    </row>
    <row r="2879" spans="4:4" x14ac:dyDescent="0.25">
      <c r="D2879" s="268"/>
    </row>
    <row r="2880" spans="4:4" x14ac:dyDescent="0.25">
      <c r="D2880" s="268"/>
    </row>
    <row r="2881" spans="4:4" x14ac:dyDescent="0.25">
      <c r="D2881" s="268"/>
    </row>
    <row r="2882" spans="4:4" x14ac:dyDescent="0.25">
      <c r="D2882" s="268"/>
    </row>
    <row r="2883" spans="4:4" x14ac:dyDescent="0.25">
      <c r="D2883" s="268"/>
    </row>
    <row r="2884" spans="4:4" x14ac:dyDescent="0.25">
      <c r="D2884" s="268"/>
    </row>
    <row r="2885" spans="4:4" x14ac:dyDescent="0.25">
      <c r="D2885" s="268"/>
    </row>
    <row r="2886" spans="4:4" x14ac:dyDescent="0.25">
      <c r="D2886" s="268"/>
    </row>
    <row r="2887" spans="4:4" x14ac:dyDescent="0.25">
      <c r="D2887" s="268"/>
    </row>
    <row r="2888" spans="4:4" x14ac:dyDescent="0.25">
      <c r="D2888" s="268"/>
    </row>
    <row r="2889" spans="4:4" x14ac:dyDescent="0.25">
      <c r="D2889" s="268"/>
    </row>
    <row r="2890" spans="4:4" x14ac:dyDescent="0.25">
      <c r="D2890" s="268"/>
    </row>
    <row r="2891" spans="4:4" x14ac:dyDescent="0.25">
      <c r="D2891" s="268"/>
    </row>
    <row r="2892" spans="4:4" x14ac:dyDescent="0.25">
      <c r="D2892" s="268"/>
    </row>
    <row r="2893" spans="4:4" x14ac:dyDescent="0.25">
      <c r="D2893" s="268"/>
    </row>
    <row r="2894" spans="4:4" x14ac:dyDescent="0.25">
      <c r="D2894" s="268"/>
    </row>
    <row r="2895" spans="4:4" x14ac:dyDescent="0.25">
      <c r="D2895" s="268"/>
    </row>
    <row r="2896" spans="4:4" x14ac:dyDescent="0.25">
      <c r="D2896" s="268"/>
    </row>
    <row r="2897" spans="4:4" x14ac:dyDescent="0.25">
      <c r="D2897" s="268"/>
    </row>
    <row r="2898" spans="4:4" x14ac:dyDescent="0.25">
      <c r="D2898" s="268"/>
    </row>
    <row r="2899" spans="4:4" x14ac:dyDescent="0.25">
      <c r="D2899" s="268"/>
    </row>
    <row r="2900" spans="4:4" x14ac:dyDescent="0.25">
      <c r="D2900" s="268"/>
    </row>
    <row r="2901" spans="4:4" x14ac:dyDescent="0.25">
      <c r="D2901" s="268"/>
    </row>
    <row r="2902" spans="4:4" x14ac:dyDescent="0.25">
      <c r="D2902" s="268"/>
    </row>
    <row r="2903" spans="4:4" x14ac:dyDescent="0.25">
      <c r="D2903" s="268"/>
    </row>
    <row r="2904" spans="4:4" x14ac:dyDescent="0.25">
      <c r="D2904" s="268"/>
    </row>
    <row r="2905" spans="4:4" x14ac:dyDescent="0.25">
      <c r="D2905" s="268"/>
    </row>
    <row r="2906" spans="4:4" x14ac:dyDescent="0.25">
      <c r="D2906" s="268"/>
    </row>
    <row r="2907" spans="4:4" x14ac:dyDescent="0.25">
      <c r="D2907" s="268"/>
    </row>
    <row r="2908" spans="4:4" x14ac:dyDescent="0.25">
      <c r="D2908" s="268"/>
    </row>
    <row r="2909" spans="4:4" x14ac:dyDescent="0.25">
      <c r="D2909" s="268"/>
    </row>
    <row r="2910" spans="4:4" x14ac:dyDescent="0.25">
      <c r="D2910" s="268"/>
    </row>
    <row r="2911" spans="4:4" x14ac:dyDescent="0.25">
      <c r="D2911" s="268"/>
    </row>
    <row r="2912" spans="4:4" x14ac:dyDescent="0.25">
      <c r="D2912" s="268"/>
    </row>
    <row r="2913" spans="4:4" x14ac:dyDescent="0.25">
      <c r="D2913" s="268"/>
    </row>
    <row r="2914" spans="4:4" x14ac:dyDescent="0.25">
      <c r="D2914" s="268"/>
    </row>
    <row r="2915" spans="4:4" x14ac:dyDescent="0.25">
      <c r="D2915" s="268"/>
    </row>
    <row r="2916" spans="4:4" x14ac:dyDescent="0.25">
      <c r="D2916" s="268"/>
    </row>
    <row r="2917" spans="4:4" x14ac:dyDescent="0.25">
      <c r="D2917" s="268"/>
    </row>
    <row r="2918" spans="4:4" x14ac:dyDescent="0.25">
      <c r="D2918" s="268"/>
    </row>
    <row r="2919" spans="4:4" x14ac:dyDescent="0.25">
      <c r="D2919" s="268"/>
    </row>
    <row r="2920" spans="4:4" x14ac:dyDescent="0.25">
      <c r="D2920" s="268"/>
    </row>
    <row r="2921" spans="4:4" x14ac:dyDescent="0.25">
      <c r="D2921" s="268"/>
    </row>
    <row r="2922" spans="4:4" x14ac:dyDescent="0.25">
      <c r="D2922" s="268"/>
    </row>
    <row r="2923" spans="4:4" x14ac:dyDescent="0.25">
      <c r="D2923" s="268"/>
    </row>
    <row r="2924" spans="4:4" x14ac:dyDescent="0.25">
      <c r="D2924" s="268"/>
    </row>
    <row r="2925" spans="4:4" x14ac:dyDescent="0.25">
      <c r="D2925" s="268"/>
    </row>
    <row r="2926" spans="4:4" x14ac:dyDescent="0.25">
      <c r="D2926" s="268"/>
    </row>
    <row r="2927" spans="4:4" x14ac:dyDescent="0.25">
      <c r="D2927" s="268"/>
    </row>
    <row r="2928" spans="4:4" x14ac:dyDescent="0.25">
      <c r="D2928" s="268"/>
    </row>
    <row r="2929" spans="4:4" x14ac:dyDescent="0.25">
      <c r="D2929" s="268"/>
    </row>
    <row r="2930" spans="4:4" x14ac:dyDescent="0.25">
      <c r="D2930" s="268"/>
    </row>
    <row r="2931" spans="4:4" x14ac:dyDescent="0.25">
      <c r="D2931" s="268"/>
    </row>
    <row r="2932" spans="4:4" x14ac:dyDescent="0.25">
      <c r="D2932" s="268"/>
    </row>
    <row r="2933" spans="4:4" x14ac:dyDescent="0.25">
      <c r="D2933" s="268"/>
    </row>
    <row r="2934" spans="4:4" x14ac:dyDescent="0.25">
      <c r="D2934" s="268"/>
    </row>
    <row r="2935" spans="4:4" x14ac:dyDescent="0.25">
      <c r="D2935" s="268"/>
    </row>
    <row r="2936" spans="4:4" x14ac:dyDescent="0.25">
      <c r="D2936" s="268"/>
    </row>
    <row r="2937" spans="4:4" x14ac:dyDescent="0.25">
      <c r="D2937" s="268"/>
    </row>
    <row r="2938" spans="4:4" x14ac:dyDescent="0.25">
      <c r="D2938" s="268"/>
    </row>
    <row r="2939" spans="4:4" x14ac:dyDescent="0.25">
      <c r="D2939" s="268"/>
    </row>
    <row r="2940" spans="4:4" x14ac:dyDescent="0.25">
      <c r="D2940" s="268"/>
    </row>
    <row r="2941" spans="4:4" x14ac:dyDescent="0.25">
      <c r="D2941" s="268"/>
    </row>
    <row r="2942" spans="4:4" x14ac:dyDescent="0.25">
      <c r="D2942" s="268"/>
    </row>
    <row r="2943" spans="4:4" x14ac:dyDescent="0.25">
      <c r="D2943" s="268"/>
    </row>
    <row r="2944" spans="4:4" x14ac:dyDescent="0.25">
      <c r="D2944" s="268"/>
    </row>
    <row r="2945" spans="4:4" x14ac:dyDescent="0.25">
      <c r="D2945" s="268"/>
    </row>
    <row r="2946" spans="4:4" x14ac:dyDescent="0.25">
      <c r="D2946" s="268"/>
    </row>
    <row r="2947" spans="4:4" x14ac:dyDescent="0.25">
      <c r="D2947" s="268"/>
    </row>
    <row r="2948" spans="4:4" x14ac:dyDescent="0.25">
      <c r="D2948" s="268"/>
    </row>
    <row r="2949" spans="4:4" x14ac:dyDescent="0.25">
      <c r="D2949" s="268"/>
    </row>
    <row r="2950" spans="4:4" x14ac:dyDescent="0.25">
      <c r="D2950" s="268"/>
    </row>
    <row r="2951" spans="4:4" x14ac:dyDescent="0.25">
      <c r="D2951" s="268"/>
    </row>
    <row r="2952" spans="4:4" x14ac:dyDescent="0.25">
      <c r="D2952" s="268"/>
    </row>
    <row r="2953" spans="4:4" x14ac:dyDescent="0.25">
      <c r="D2953" s="268"/>
    </row>
    <row r="2954" spans="4:4" x14ac:dyDescent="0.25">
      <c r="D2954" s="268"/>
    </row>
    <row r="2955" spans="4:4" x14ac:dyDescent="0.25">
      <c r="D2955" s="268"/>
    </row>
    <row r="2956" spans="4:4" x14ac:dyDescent="0.25">
      <c r="D2956" s="268"/>
    </row>
    <row r="2957" spans="4:4" x14ac:dyDescent="0.25">
      <c r="D2957" s="268"/>
    </row>
    <row r="2958" spans="4:4" x14ac:dyDescent="0.25">
      <c r="D2958" s="268"/>
    </row>
    <row r="2959" spans="4:4" x14ac:dyDescent="0.25">
      <c r="D2959" s="268"/>
    </row>
    <row r="2960" spans="4:4" x14ac:dyDescent="0.25">
      <c r="D2960" s="268"/>
    </row>
    <row r="2961" spans="4:4" x14ac:dyDescent="0.25">
      <c r="D2961" s="268"/>
    </row>
    <row r="2962" spans="4:4" x14ac:dyDescent="0.25">
      <c r="D2962" s="268"/>
    </row>
    <row r="2963" spans="4:4" x14ac:dyDescent="0.25">
      <c r="D2963" s="268"/>
    </row>
    <row r="2964" spans="4:4" x14ac:dyDescent="0.25">
      <c r="D2964" s="268"/>
    </row>
    <row r="2965" spans="4:4" x14ac:dyDescent="0.25">
      <c r="D2965" s="268"/>
    </row>
    <row r="2966" spans="4:4" x14ac:dyDescent="0.25">
      <c r="D2966" s="268"/>
    </row>
    <row r="2967" spans="4:4" x14ac:dyDescent="0.25">
      <c r="D2967" s="268"/>
    </row>
    <row r="2968" spans="4:4" x14ac:dyDescent="0.25">
      <c r="D2968" s="268"/>
    </row>
    <row r="2969" spans="4:4" x14ac:dyDescent="0.25">
      <c r="D2969" s="268"/>
    </row>
    <row r="2970" spans="4:4" x14ac:dyDescent="0.25">
      <c r="D2970" s="268"/>
    </row>
    <row r="2971" spans="4:4" x14ac:dyDescent="0.25">
      <c r="D2971" s="268"/>
    </row>
    <row r="2972" spans="4:4" x14ac:dyDescent="0.25">
      <c r="D2972" s="268"/>
    </row>
    <row r="2973" spans="4:4" x14ac:dyDescent="0.25">
      <c r="D2973" s="268"/>
    </row>
    <row r="2974" spans="4:4" x14ac:dyDescent="0.25">
      <c r="D2974" s="268"/>
    </row>
    <row r="2975" spans="4:4" x14ac:dyDescent="0.25">
      <c r="D2975" s="268"/>
    </row>
    <row r="2976" spans="4:4" x14ac:dyDescent="0.25">
      <c r="D2976" s="268"/>
    </row>
    <row r="2977" spans="4:4" x14ac:dyDescent="0.25">
      <c r="D2977" s="268"/>
    </row>
    <row r="2978" spans="4:4" x14ac:dyDescent="0.25">
      <c r="D2978" s="268"/>
    </row>
    <row r="2979" spans="4:4" x14ac:dyDescent="0.25">
      <c r="D2979" s="268"/>
    </row>
    <row r="2980" spans="4:4" x14ac:dyDescent="0.25">
      <c r="D2980" s="268"/>
    </row>
    <row r="2981" spans="4:4" x14ac:dyDescent="0.25">
      <c r="D2981" s="268"/>
    </row>
    <row r="2982" spans="4:4" x14ac:dyDescent="0.25">
      <c r="D2982" s="268"/>
    </row>
    <row r="2983" spans="4:4" x14ac:dyDescent="0.25">
      <c r="D2983" s="268"/>
    </row>
    <row r="2984" spans="4:4" x14ac:dyDescent="0.25">
      <c r="D2984" s="268"/>
    </row>
    <row r="2985" spans="4:4" x14ac:dyDescent="0.25">
      <c r="D2985" s="268"/>
    </row>
    <row r="2986" spans="4:4" x14ac:dyDescent="0.25">
      <c r="D2986" s="268"/>
    </row>
    <row r="2987" spans="4:4" x14ac:dyDescent="0.25">
      <c r="D2987" s="268"/>
    </row>
    <row r="2988" spans="4:4" x14ac:dyDescent="0.25">
      <c r="D2988" s="268"/>
    </row>
    <row r="2989" spans="4:4" x14ac:dyDescent="0.25">
      <c r="D2989" s="268"/>
    </row>
    <row r="2990" spans="4:4" x14ac:dyDescent="0.25">
      <c r="D2990" s="268"/>
    </row>
    <row r="2991" spans="4:4" x14ac:dyDescent="0.25">
      <c r="D2991" s="268"/>
    </row>
    <row r="2992" spans="4:4" x14ac:dyDescent="0.25">
      <c r="D2992" s="268"/>
    </row>
    <row r="2993" spans="4:4" x14ac:dyDescent="0.25">
      <c r="D2993" s="268"/>
    </row>
    <row r="2994" spans="4:4" x14ac:dyDescent="0.25">
      <c r="D2994" s="268"/>
    </row>
    <row r="2995" spans="4:4" x14ac:dyDescent="0.25">
      <c r="D2995" s="268"/>
    </row>
    <row r="2996" spans="4:4" x14ac:dyDescent="0.25">
      <c r="D2996" s="268"/>
    </row>
    <row r="2997" spans="4:4" x14ac:dyDescent="0.25">
      <c r="D2997" s="268"/>
    </row>
    <row r="2998" spans="4:4" x14ac:dyDescent="0.25">
      <c r="D2998" s="268"/>
    </row>
    <row r="2999" spans="4:4" x14ac:dyDescent="0.25">
      <c r="D2999" s="268"/>
    </row>
    <row r="3000" spans="4:4" x14ac:dyDescent="0.25">
      <c r="D3000" s="268"/>
    </row>
    <row r="3001" spans="4:4" x14ac:dyDescent="0.25">
      <c r="D3001" s="268"/>
    </row>
    <row r="3002" spans="4:4" x14ac:dyDescent="0.25">
      <c r="D3002" s="268"/>
    </row>
    <row r="3003" spans="4:4" x14ac:dyDescent="0.25">
      <c r="D3003" s="268"/>
    </row>
    <row r="3004" spans="4:4" x14ac:dyDescent="0.25">
      <c r="D3004" s="268"/>
    </row>
    <row r="3005" spans="4:4" x14ac:dyDescent="0.25">
      <c r="D3005" s="268"/>
    </row>
    <row r="3006" spans="4:4" x14ac:dyDescent="0.25">
      <c r="D3006" s="268"/>
    </row>
    <row r="3007" spans="4:4" x14ac:dyDescent="0.25">
      <c r="D3007" s="268"/>
    </row>
    <row r="3008" spans="4:4" x14ac:dyDescent="0.25">
      <c r="D3008" s="268"/>
    </row>
    <row r="3009" spans="4:4" x14ac:dyDescent="0.25">
      <c r="D3009" s="268"/>
    </row>
    <row r="3010" spans="4:4" x14ac:dyDescent="0.25">
      <c r="D3010" s="268"/>
    </row>
    <row r="3011" spans="4:4" x14ac:dyDescent="0.25">
      <c r="D3011" s="268"/>
    </row>
    <row r="3012" spans="4:4" x14ac:dyDescent="0.25">
      <c r="D3012" s="268"/>
    </row>
    <row r="3013" spans="4:4" x14ac:dyDescent="0.25">
      <c r="D3013" s="268"/>
    </row>
    <row r="3014" spans="4:4" x14ac:dyDescent="0.25">
      <c r="D3014" s="268"/>
    </row>
    <row r="3015" spans="4:4" x14ac:dyDescent="0.25">
      <c r="D3015" s="268"/>
    </row>
    <row r="3016" spans="4:4" x14ac:dyDescent="0.25">
      <c r="D3016" s="268"/>
    </row>
    <row r="3017" spans="4:4" x14ac:dyDescent="0.25">
      <c r="D3017" s="268"/>
    </row>
    <row r="3018" spans="4:4" x14ac:dyDescent="0.25">
      <c r="D3018" s="268"/>
    </row>
    <row r="3019" spans="4:4" x14ac:dyDescent="0.25">
      <c r="D3019" s="268"/>
    </row>
    <row r="3020" spans="4:4" x14ac:dyDescent="0.25">
      <c r="D3020" s="268"/>
    </row>
    <row r="3021" spans="4:4" x14ac:dyDescent="0.25">
      <c r="D3021" s="268"/>
    </row>
    <row r="3022" spans="4:4" x14ac:dyDescent="0.25">
      <c r="D3022" s="268"/>
    </row>
    <row r="3023" spans="4:4" x14ac:dyDescent="0.25">
      <c r="D3023" s="268"/>
    </row>
    <row r="3024" spans="4:4" x14ac:dyDescent="0.25">
      <c r="D3024" s="268"/>
    </row>
    <row r="3025" spans="4:4" x14ac:dyDescent="0.25">
      <c r="D3025" s="268"/>
    </row>
    <row r="3026" spans="4:4" x14ac:dyDescent="0.25">
      <c r="D3026" s="268"/>
    </row>
    <row r="3027" spans="4:4" x14ac:dyDescent="0.25">
      <c r="D3027" s="268"/>
    </row>
    <row r="3028" spans="4:4" x14ac:dyDescent="0.25">
      <c r="D3028" s="268"/>
    </row>
    <row r="3029" spans="4:4" x14ac:dyDescent="0.25">
      <c r="D3029" s="268"/>
    </row>
    <row r="3030" spans="4:4" x14ac:dyDescent="0.25">
      <c r="D3030" s="268"/>
    </row>
    <row r="3031" spans="4:4" x14ac:dyDescent="0.25">
      <c r="D3031" s="268"/>
    </row>
    <row r="3032" spans="4:4" x14ac:dyDescent="0.25">
      <c r="D3032" s="268"/>
    </row>
    <row r="3033" spans="4:4" x14ac:dyDescent="0.25">
      <c r="D3033" s="268"/>
    </row>
    <row r="3034" spans="4:4" x14ac:dyDescent="0.25">
      <c r="D3034" s="268"/>
    </row>
    <row r="3035" spans="4:4" x14ac:dyDescent="0.25">
      <c r="D3035" s="268"/>
    </row>
    <row r="3036" spans="4:4" x14ac:dyDescent="0.25">
      <c r="D3036" s="268"/>
    </row>
    <row r="3037" spans="4:4" x14ac:dyDescent="0.25">
      <c r="D3037" s="268"/>
    </row>
    <row r="3038" spans="4:4" x14ac:dyDescent="0.25">
      <c r="D3038" s="268"/>
    </row>
    <row r="3039" spans="4:4" x14ac:dyDescent="0.25">
      <c r="D3039" s="268"/>
    </row>
    <row r="3040" spans="4:4" x14ac:dyDescent="0.25">
      <c r="D3040" s="268"/>
    </row>
    <row r="3041" spans="4:4" x14ac:dyDescent="0.25">
      <c r="D3041" s="268"/>
    </row>
    <row r="3042" spans="4:4" x14ac:dyDescent="0.25">
      <c r="D3042" s="268"/>
    </row>
    <row r="3043" spans="4:4" x14ac:dyDescent="0.25">
      <c r="D3043" s="268"/>
    </row>
    <row r="3044" spans="4:4" x14ac:dyDescent="0.25">
      <c r="D3044" s="268"/>
    </row>
    <row r="3045" spans="4:4" x14ac:dyDescent="0.25">
      <c r="D3045" s="268"/>
    </row>
    <row r="3046" spans="4:4" x14ac:dyDescent="0.25">
      <c r="D3046" s="268"/>
    </row>
    <row r="3047" spans="4:4" x14ac:dyDescent="0.25">
      <c r="D3047" s="268"/>
    </row>
    <row r="3048" spans="4:4" x14ac:dyDescent="0.25">
      <c r="D3048" s="268"/>
    </row>
    <row r="3049" spans="4:4" x14ac:dyDescent="0.25">
      <c r="D3049" s="268"/>
    </row>
    <row r="3050" spans="4:4" x14ac:dyDescent="0.25">
      <c r="D3050" s="268"/>
    </row>
    <row r="3051" spans="4:4" x14ac:dyDescent="0.25">
      <c r="D3051" s="268"/>
    </row>
    <row r="3052" spans="4:4" x14ac:dyDescent="0.25">
      <c r="D3052" s="268"/>
    </row>
    <row r="3053" spans="4:4" x14ac:dyDescent="0.25">
      <c r="D3053" s="268"/>
    </row>
    <row r="3054" spans="4:4" x14ac:dyDescent="0.25">
      <c r="D3054" s="268"/>
    </row>
    <row r="3055" spans="4:4" x14ac:dyDescent="0.25">
      <c r="D3055" s="268"/>
    </row>
    <row r="3056" spans="4:4" x14ac:dyDescent="0.25">
      <c r="D3056" s="268"/>
    </row>
    <row r="3057" spans="4:4" x14ac:dyDescent="0.25">
      <c r="D3057" s="268"/>
    </row>
    <row r="3058" spans="4:4" x14ac:dyDescent="0.25">
      <c r="D3058" s="268"/>
    </row>
    <row r="3059" spans="4:4" x14ac:dyDescent="0.25">
      <c r="D3059" s="268"/>
    </row>
    <row r="3060" spans="4:4" x14ac:dyDescent="0.25">
      <c r="D3060" s="268"/>
    </row>
    <row r="3061" spans="4:4" x14ac:dyDescent="0.25">
      <c r="D3061" s="268"/>
    </row>
    <row r="3062" spans="4:4" x14ac:dyDescent="0.25">
      <c r="D3062" s="268"/>
    </row>
    <row r="3063" spans="4:4" x14ac:dyDescent="0.25">
      <c r="D3063" s="268"/>
    </row>
    <row r="3064" spans="4:4" x14ac:dyDescent="0.25">
      <c r="D3064" s="268"/>
    </row>
    <row r="3065" spans="4:4" x14ac:dyDescent="0.25">
      <c r="D3065" s="268"/>
    </row>
    <row r="3066" spans="4:4" x14ac:dyDescent="0.25">
      <c r="D3066" s="268"/>
    </row>
    <row r="3067" spans="4:4" x14ac:dyDescent="0.25">
      <c r="D3067" s="268"/>
    </row>
    <row r="3068" spans="4:4" x14ac:dyDescent="0.25">
      <c r="D3068" s="268"/>
    </row>
    <row r="3069" spans="4:4" x14ac:dyDescent="0.25">
      <c r="D3069" s="268"/>
    </row>
    <row r="3070" spans="4:4" x14ac:dyDescent="0.25">
      <c r="D3070" s="268"/>
    </row>
    <row r="3071" spans="4:4" x14ac:dyDescent="0.25">
      <c r="D3071" s="268"/>
    </row>
    <row r="3072" spans="4:4" x14ac:dyDescent="0.25">
      <c r="D3072" s="268"/>
    </row>
    <row r="3073" spans="4:4" x14ac:dyDescent="0.25">
      <c r="D3073" s="268"/>
    </row>
    <row r="3074" spans="4:4" x14ac:dyDescent="0.25">
      <c r="D3074" s="268"/>
    </row>
    <row r="3075" spans="4:4" x14ac:dyDescent="0.25">
      <c r="D3075" s="268"/>
    </row>
    <row r="3076" spans="4:4" x14ac:dyDescent="0.25">
      <c r="D3076" s="268"/>
    </row>
    <row r="3077" spans="4:4" x14ac:dyDescent="0.25">
      <c r="D3077" s="268"/>
    </row>
    <row r="3078" spans="4:4" x14ac:dyDescent="0.25">
      <c r="D3078" s="268"/>
    </row>
    <row r="3079" spans="4:4" x14ac:dyDescent="0.25">
      <c r="D3079" s="268"/>
    </row>
    <row r="3080" spans="4:4" x14ac:dyDescent="0.25">
      <c r="D3080" s="268"/>
    </row>
    <row r="3081" spans="4:4" x14ac:dyDescent="0.25">
      <c r="D3081" s="268"/>
    </row>
    <row r="3082" spans="4:4" x14ac:dyDescent="0.25">
      <c r="D3082" s="268"/>
    </row>
    <row r="3083" spans="4:4" x14ac:dyDescent="0.25">
      <c r="D3083" s="268"/>
    </row>
    <row r="3084" spans="4:4" x14ac:dyDescent="0.25">
      <c r="D3084" s="268"/>
    </row>
    <row r="3085" spans="4:4" x14ac:dyDescent="0.25">
      <c r="D3085" s="268"/>
    </row>
    <row r="3086" spans="4:4" x14ac:dyDescent="0.25">
      <c r="D3086" s="268"/>
    </row>
    <row r="3087" spans="4:4" x14ac:dyDescent="0.25">
      <c r="D3087" s="268"/>
    </row>
    <row r="3088" spans="4:4" x14ac:dyDescent="0.25">
      <c r="D3088" s="268"/>
    </row>
    <row r="3089" spans="4:4" x14ac:dyDescent="0.25">
      <c r="D3089" s="268"/>
    </row>
    <row r="3090" spans="4:4" x14ac:dyDescent="0.25">
      <c r="D3090" s="268"/>
    </row>
    <row r="3091" spans="4:4" x14ac:dyDescent="0.25">
      <c r="D3091" s="268"/>
    </row>
    <row r="3092" spans="4:4" x14ac:dyDescent="0.25">
      <c r="D3092" s="268"/>
    </row>
    <row r="3093" spans="4:4" x14ac:dyDescent="0.25">
      <c r="D3093" s="268"/>
    </row>
    <row r="3094" spans="4:4" x14ac:dyDescent="0.25">
      <c r="D3094" s="268"/>
    </row>
    <row r="3095" spans="4:4" x14ac:dyDescent="0.25">
      <c r="D3095" s="268"/>
    </row>
    <row r="3096" spans="4:4" x14ac:dyDescent="0.25">
      <c r="D3096" s="268"/>
    </row>
    <row r="3097" spans="4:4" x14ac:dyDescent="0.25">
      <c r="D3097" s="268"/>
    </row>
    <row r="3098" spans="4:4" x14ac:dyDescent="0.25">
      <c r="D3098" s="268"/>
    </row>
    <row r="3099" spans="4:4" x14ac:dyDescent="0.25">
      <c r="D3099" s="268"/>
    </row>
    <row r="3100" spans="4:4" x14ac:dyDescent="0.25">
      <c r="D3100" s="268"/>
    </row>
    <row r="3101" spans="4:4" x14ac:dyDescent="0.25">
      <c r="D3101" s="268"/>
    </row>
    <row r="3102" spans="4:4" x14ac:dyDescent="0.25">
      <c r="D3102" s="268"/>
    </row>
    <row r="3103" spans="4:4" x14ac:dyDescent="0.25">
      <c r="D3103" s="268"/>
    </row>
    <row r="3104" spans="4:4" x14ac:dyDescent="0.25">
      <c r="D3104" s="268"/>
    </row>
    <row r="3105" spans="4:4" x14ac:dyDescent="0.25">
      <c r="D3105" s="268"/>
    </row>
    <row r="3106" spans="4:4" x14ac:dyDescent="0.25">
      <c r="D3106" s="268"/>
    </row>
    <row r="3107" spans="4:4" x14ac:dyDescent="0.25">
      <c r="D3107" s="268"/>
    </row>
    <row r="3108" spans="4:4" x14ac:dyDescent="0.25">
      <c r="D3108" s="268"/>
    </row>
    <row r="3109" spans="4:4" x14ac:dyDescent="0.25">
      <c r="D3109" s="268"/>
    </row>
    <row r="3110" spans="4:4" x14ac:dyDescent="0.25">
      <c r="D3110" s="268"/>
    </row>
    <row r="3111" spans="4:4" x14ac:dyDescent="0.25">
      <c r="D3111" s="268"/>
    </row>
    <row r="3112" spans="4:4" x14ac:dyDescent="0.25">
      <c r="D3112" s="268"/>
    </row>
    <row r="3113" spans="4:4" x14ac:dyDescent="0.25">
      <c r="D3113" s="268"/>
    </row>
    <row r="3114" spans="4:4" x14ac:dyDescent="0.25">
      <c r="D3114" s="268"/>
    </row>
    <row r="3115" spans="4:4" x14ac:dyDescent="0.25">
      <c r="D3115" s="268"/>
    </row>
    <row r="3116" spans="4:4" x14ac:dyDescent="0.25">
      <c r="D3116" s="268"/>
    </row>
    <row r="3117" spans="4:4" x14ac:dyDescent="0.25">
      <c r="D3117" s="268"/>
    </row>
    <row r="3118" spans="4:4" x14ac:dyDescent="0.25">
      <c r="D3118" s="268"/>
    </row>
    <row r="3119" spans="4:4" x14ac:dyDescent="0.25">
      <c r="D3119" s="268"/>
    </row>
    <row r="3120" spans="4:4" x14ac:dyDescent="0.25">
      <c r="D3120" s="268"/>
    </row>
    <row r="3121" spans="4:4" x14ac:dyDescent="0.25">
      <c r="D3121" s="268"/>
    </row>
    <row r="3122" spans="4:4" x14ac:dyDescent="0.25">
      <c r="D3122" s="268"/>
    </row>
    <row r="3123" spans="4:4" x14ac:dyDescent="0.25">
      <c r="D3123" s="268"/>
    </row>
    <row r="3124" spans="4:4" x14ac:dyDescent="0.25">
      <c r="D3124" s="268"/>
    </row>
    <row r="3125" spans="4:4" x14ac:dyDescent="0.25">
      <c r="D3125" s="268"/>
    </row>
    <row r="3126" spans="4:4" x14ac:dyDescent="0.25">
      <c r="D3126" s="268"/>
    </row>
    <row r="3127" spans="4:4" x14ac:dyDescent="0.25">
      <c r="D3127" s="268"/>
    </row>
    <row r="3128" spans="4:4" x14ac:dyDescent="0.25">
      <c r="D3128" s="268"/>
    </row>
    <row r="3129" spans="4:4" x14ac:dyDescent="0.25">
      <c r="D3129" s="268"/>
    </row>
    <row r="3130" spans="4:4" x14ac:dyDescent="0.25">
      <c r="D3130" s="268"/>
    </row>
    <row r="3131" spans="4:4" x14ac:dyDescent="0.25">
      <c r="D3131" s="268"/>
    </row>
    <row r="3132" spans="4:4" x14ac:dyDescent="0.25">
      <c r="D3132" s="268"/>
    </row>
    <row r="3133" spans="4:4" x14ac:dyDescent="0.25">
      <c r="D3133" s="268"/>
    </row>
    <row r="3134" spans="4:4" x14ac:dyDescent="0.25">
      <c r="D3134" s="268"/>
    </row>
    <row r="3135" spans="4:4" x14ac:dyDescent="0.25">
      <c r="D3135" s="268"/>
    </row>
    <row r="3136" spans="4:4" x14ac:dyDescent="0.25">
      <c r="D3136" s="268"/>
    </row>
    <row r="3137" spans="4:6" x14ac:dyDescent="0.25">
      <c r="D3137" s="268"/>
    </row>
    <row r="3138" spans="4:6" x14ac:dyDescent="0.25">
      <c r="D3138" s="268"/>
    </row>
    <row r="3139" spans="4:6" x14ac:dyDescent="0.25">
      <c r="D3139" s="268"/>
    </row>
    <row r="3140" spans="4:6" x14ac:dyDescent="0.25">
      <c r="D3140" s="268"/>
    </row>
    <row r="3141" spans="4:6" x14ac:dyDescent="0.25">
      <c r="D3141" s="268"/>
    </row>
    <row r="3142" spans="4:6" x14ac:dyDescent="0.25">
      <c r="D3142" s="275"/>
      <c r="F3142" s="118"/>
    </row>
    <row r="3143" spans="4:6" x14ac:dyDescent="0.25">
      <c r="D3143" s="275"/>
      <c r="E3143" s="118"/>
      <c r="F3143" s="118"/>
    </row>
    <row r="3144" spans="4:6" x14ac:dyDescent="0.25">
      <c r="D3144" s="275"/>
      <c r="E3144" s="118"/>
      <c r="F3144" s="118"/>
    </row>
    <row r="3145" spans="4:6" x14ac:dyDescent="0.25">
      <c r="D3145" s="275"/>
      <c r="E3145" s="118"/>
      <c r="F3145" s="118"/>
    </row>
    <row r="3146" spans="4:6" x14ac:dyDescent="0.25">
      <c r="D3146" s="275"/>
      <c r="E3146" s="118"/>
      <c r="F3146" s="118"/>
    </row>
    <row r="3147" spans="4:6" x14ac:dyDescent="0.25">
      <c r="D3147" s="275"/>
      <c r="E3147" s="118"/>
      <c r="F3147" s="118"/>
    </row>
    <row r="3148" spans="4:6" x14ac:dyDescent="0.25">
      <c r="D3148" s="275"/>
      <c r="E3148" s="118"/>
      <c r="F3148" s="118"/>
    </row>
    <row r="3149" spans="4:6" x14ac:dyDescent="0.25">
      <c r="D3149" s="275"/>
      <c r="E3149" s="118"/>
      <c r="F3149" s="118"/>
    </row>
    <row r="3150" spans="4:6" x14ac:dyDescent="0.25">
      <c r="D3150" s="268"/>
      <c r="E3150" s="118"/>
    </row>
    <row r="3151" spans="4:6" x14ac:dyDescent="0.25">
      <c r="D3151" s="268"/>
    </row>
    <row r="3152" spans="4:6" x14ac:dyDescent="0.25">
      <c r="D3152" s="268"/>
    </row>
    <row r="3153" spans="4:4" x14ac:dyDescent="0.25">
      <c r="D3153" s="268"/>
    </row>
    <row r="3154" spans="4:4" x14ac:dyDescent="0.25">
      <c r="D3154" s="268"/>
    </row>
    <row r="3155" spans="4:4" x14ac:dyDescent="0.25">
      <c r="D3155" s="268"/>
    </row>
    <row r="3156" spans="4:4" x14ac:dyDescent="0.25">
      <c r="D3156" s="268"/>
    </row>
    <row r="3157" spans="4:4" x14ac:dyDescent="0.25">
      <c r="D3157" s="268"/>
    </row>
    <row r="3158" spans="4:4" x14ac:dyDescent="0.25">
      <c r="D3158" s="268"/>
    </row>
    <row r="3159" spans="4:4" x14ac:dyDescent="0.25">
      <c r="D3159" s="268"/>
    </row>
    <row r="3160" spans="4:4" x14ac:dyDescent="0.25">
      <c r="D3160" s="268"/>
    </row>
    <row r="3161" spans="4:4" x14ac:dyDescent="0.25">
      <c r="D3161" s="268"/>
    </row>
    <row r="3162" spans="4:4" x14ac:dyDescent="0.25">
      <c r="D3162" s="268"/>
    </row>
    <row r="3163" spans="4:4" x14ac:dyDescent="0.25">
      <c r="D3163" s="268"/>
    </row>
    <row r="3164" spans="4:4" x14ac:dyDescent="0.25">
      <c r="D3164" s="268"/>
    </row>
    <row r="3165" spans="4:4" x14ac:dyDescent="0.25">
      <c r="D3165" s="268"/>
    </row>
    <row r="3166" spans="4:4" x14ac:dyDescent="0.25">
      <c r="D3166" s="268"/>
    </row>
    <row r="3167" spans="4:4" x14ac:dyDescent="0.25">
      <c r="D3167" s="268"/>
    </row>
    <row r="3168" spans="4:4" x14ac:dyDescent="0.25">
      <c r="D3168" s="268"/>
    </row>
    <row r="3169" spans="4:4" x14ac:dyDescent="0.25">
      <c r="D3169" s="268"/>
    </row>
    <row r="3170" spans="4:4" x14ac:dyDescent="0.25">
      <c r="D3170" s="268"/>
    </row>
    <row r="3171" spans="4:4" x14ac:dyDescent="0.25">
      <c r="D3171" s="268"/>
    </row>
    <row r="3172" spans="4:4" x14ac:dyDescent="0.25">
      <c r="D3172" s="268"/>
    </row>
    <row r="3173" spans="4:4" x14ac:dyDescent="0.25">
      <c r="D3173" s="268"/>
    </row>
    <row r="3174" spans="4:4" x14ac:dyDescent="0.25">
      <c r="D3174" s="268"/>
    </row>
    <row r="3175" spans="4:4" x14ac:dyDescent="0.25">
      <c r="D3175" s="268"/>
    </row>
    <row r="3176" spans="4:4" x14ac:dyDescent="0.25">
      <c r="D3176" s="268"/>
    </row>
    <row r="3177" spans="4:4" x14ac:dyDescent="0.25">
      <c r="D3177" s="268"/>
    </row>
    <row r="3178" spans="4:4" x14ac:dyDescent="0.25">
      <c r="D3178" s="268"/>
    </row>
    <row r="3179" spans="4:4" x14ac:dyDescent="0.25">
      <c r="D3179" s="268"/>
    </row>
    <row r="3180" spans="4:4" x14ac:dyDescent="0.25">
      <c r="D3180" s="268"/>
    </row>
    <row r="3181" spans="4:4" x14ac:dyDescent="0.25">
      <c r="D3181" s="268"/>
    </row>
    <row r="3182" spans="4:4" x14ac:dyDescent="0.25">
      <c r="D3182" s="268"/>
    </row>
    <row r="3183" spans="4:4" x14ac:dyDescent="0.25">
      <c r="D3183" s="268"/>
    </row>
    <row r="3184" spans="4:4" x14ac:dyDescent="0.25">
      <c r="D3184" s="268"/>
    </row>
    <row r="3185" spans="4:4" x14ac:dyDescent="0.25">
      <c r="D3185" s="268"/>
    </row>
    <row r="3186" spans="4:4" x14ac:dyDescent="0.25">
      <c r="D3186" s="268"/>
    </row>
    <row r="3187" spans="4:4" x14ac:dyDescent="0.25">
      <c r="D3187" s="268"/>
    </row>
    <row r="3188" spans="4:4" x14ac:dyDescent="0.25">
      <c r="D3188" s="268"/>
    </row>
    <row r="3189" spans="4:4" x14ac:dyDescent="0.25">
      <c r="D3189" s="268"/>
    </row>
    <row r="3190" spans="4:4" x14ac:dyDescent="0.25">
      <c r="D3190" s="268"/>
    </row>
    <row r="3191" spans="4:4" x14ac:dyDescent="0.25">
      <c r="D3191" s="268"/>
    </row>
    <row r="3192" spans="4:4" x14ac:dyDescent="0.25">
      <c r="D3192" s="268"/>
    </row>
    <row r="3193" spans="4:4" x14ac:dyDescent="0.25">
      <c r="D3193" s="268"/>
    </row>
    <row r="3194" spans="4:4" x14ac:dyDescent="0.25">
      <c r="D3194" s="268"/>
    </row>
    <row r="3195" spans="4:4" x14ac:dyDescent="0.25">
      <c r="D3195" s="268"/>
    </row>
    <row r="3196" spans="4:4" x14ac:dyDescent="0.25">
      <c r="D3196" s="268"/>
    </row>
    <row r="3197" spans="4:4" x14ac:dyDescent="0.25">
      <c r="D3197" s="268"/>
    </row>
    <row r="3198" spans="4:4" x14ac:dyDescent="0.25">
      <c r="D3198" s="268"/>
    </row>
    <row r="3199" spans="4:4" x14ac:dyDescent="0.25">
      <c r="D3199" s="268"/>
    </row>
    <row r="3200" spans="4:4" x14ac:dyDescent="0.25">
      <c r="D3200" s="268"/>
    </row>
    <row r="3201" spans="4:4" x14ac:dyDescent="0.25">
      <c r="D3201" s="268"/>
    </row>
    <row r="3202" spans="4:4" x14ac:dyDescent="0.25">
      <c r="D3202" s="268"/>
    </row>
    <row r="3203" spans="4:4" x14ac:dyDescent="0.25">
      <c r="D3203" s="268"/>
    </row>
    <row r="3204" spans="4:4" x14ac:dyDescent="0.25">
      <c r="D3204" s="268"/>
    </row>
    <row r="3205" spans="4:4" x14ac:dyDescent="0.25">
      <c r="D3205" s="268"/>
    </row>
    <row r="3206" spans="4:4" x14ac:dyDescent="0.25">
      <c r="D3206" s="268"/>
    </row>
    <row r="3207" spans="4:4" x14ac:dyDescent="0.25">
      <c r="D3207" s="268"/>
    </row>
    <row r="3208" spans="4:4" x14ac:dyDescent="0.25">
      <c r="D3208" s="268"/>
    </row>
    <row r="3209" spans="4:4" x14ac:dyDescent="0.25">
      <c r="D3209" s="268"/>
    </row>
    <row r="3210" spans="4:4" x14ac:dyDescent="0.25">
      <c r="D3210" s="268"/>
    </row>
    <row r="3211" spans="4:4" x14ac:dyDescent="0.25">
      <c r="D3211" s="268"/>
    </row>
    <row r="3212" spans="4:4" x14ac:dyDescent="0.25">
      <c r="D3212" s="268"/>
    </row>
    <row r="3213" spans="4:4" x14ac:dyDescent="0.25">
      <c r="D3213" s="268"/>
    </row>
    <row r="3214" spans="4:4" x14ac:dyDescent="0.25">
      <c r="D3214" s="268"/>
    </row>
    <row r="3215" spans="4:4" x14ac:dyDescent="0.25">
      <c r="D3215" s="268"/>
    </row>
    <row r="3216" spans="4:4" x14ac:dyDescent="0.25">
      <c r="D3216" s="268"/>
    </row>
    <row r="3217" spans="4:4" x14ac:dyDescent="0.25">
      <c r="D3217" s="268"/>
    </row>
    <row r="3218" spans="4:4" x14ac:dyDescent="0.25">
      <c r="D3218" s="268"/>
    </row>
    <row r="3219" spans="4:4" x14ac:dyDescent="0.25">
      <c r="D3219" s="268"/>
    </row>
    <row r="3220" spans="4:4" x14ac:dyDescent="0.25">
      <c r="D3220" s="268"/>
    </row>
    <row r="3221" spans="4:4" x14ac:dyDescent="0.25">
      <c r="D3221" s="268"/>
    </row>
    <row r="3222" spans="4:4" x14ac:dyDescent="0.25">
      <c r="D3222" s="268"/>
    </row>
    <row r="3223" spans="4:4" x14ac:dyDescent="0.25">
      <c r="D3223" s="268"/>
    </row>
    <row r="3224" spans="4:4" x14ac:dyDescent="0.25">
      <c r="D3224" s="268"/>
    </row>
    <row r="3225" spans="4:4" x14ac:dyDescent="0.25">
      <c r="D3225" s="268"/>
    </row>
    <row r="3226" spans="4:4" x14ac:dyDescent="0.25">
      <c r="D3226" s="268"/>
    </row>
    <row r="3227" spans="4:4" x14ac:dyDescent="0.25">
      <c r="D3227" s="268"/>
    </row>
    <row r="3228" spans="4:4" x14ac:dyDescent="0.25">
      <c r="D3228" s="268"/>
    </row>
    <row r="3229" spans="4:4" x14ac:dyDescent="0.25">
      <c r="D3229" s="268"/>
    </row>
    <row r="3230" spans="4:4" x14ac:dyDescent="0.25">
      <c r="D3230" s="268"/>
    </row>
    <row r="3231" spans="4:4" x14ac:dyDescent="0.25">
      <c r="D3231" s="268"/>
    </row>
    <row r="3232" spans="4:4" x14ac:dyDescent="0.25">
      <c r="D3232" s="268"/>
    </row>
    <row r="3233" spans="4:4" x14ac:dyDescent="0.25">
      <c r="D3233" s="268"/>
    </row>
    <row r="3234" spans="4:4" x14ac:dyDescent="0.25">
      <c r="D3234" s="268"/>
    </row>
    <row r="3235" spans="4:4" x14ac:dyDescent="0.25">
      <c r="D3235" s="268"/>
    </row>
    <row r="3236" spans="4:4" x14ac:dyDescent="0.25">
      <c r="D3236" s="268"/>
    </row>
    <row r="3237" spans="4:4" x14ac:dyDescent="0.25">
      <c r="D3237" s="268"/>
    </row>
    <row r="3238" spans="4:4" x14ac:dyDescent="0.25">
      <c r="D3238" s="268"/>
    </row>
    <row r="3239" spans="4:4" x14ac:dyDescent="0.25">
      <c r="D3239" s="268"/>
    </row>
    <row r="3240" spans="4:4" x14ac:dyDescent="0.25">
      <c r="D3240" s="268"/>
    </row>
    <row r="3241" spans="4:4" x14ac:dyDescent="0.25">
      <c r="D3241" s="268"/>
    </row>
    <row r="3242" spans="4:4" x14ac:dyDescent="0.25">
      <c r="D3242" s="268"/>
    </row>
    <row r="3243" spans="4:4" x14ac:dyDescent="0.25">
      <c r="D3243" s="268"/>
    </row>
    <row r="3244" spans="4:4" x14ac:dyDescent="0.25">
      <c r="D3244" s="268"/>
    </row>
    <row r="3245" spans="4:4" x14ac:dyDescent="0.25">
      <c r="D3245" s="268"/>
    </row>
    <row r="3246" spans="4:4" x14ac:dyDescent="0.25">
      <c r="D3246" s="268"/>
    </row>
    <row r="3247" spans="4:4" x14ac:dyDescent="0.25">
      <c r="D3247" s="268"/>
    </row>
    <row r="3248" spans="4:4" x14ac:dyDescent="0.25">
      <c r="D3248" s="268"/>
    </row>
    <row r="3249" spans="4:4" x14ac:dyDescent="0.25">
      <c r="D3249" s="268"/>
    </row>
    <row r="3250" spans="4:4" x14ac:dyDescent="0.25">
      <c r="D3250" s="268"/>
    </row>
    <row r="3251" spans="4:4" x14ac:dyDescent="0.25">
      <c r="D3251" s="268"/>
    </row>
    <row r="3252" spans="4:4" x14ac:dyDescent="0.25">
      <c r="D3252" s="268"/>
    </row>
    <row r="3253" spans="4:4" x14ac:dyDescent="0.25">
      <c r="D3253" s="268"/>
    </row>
    <row r="3254" spans="4:4" x14ac:dyDescent="0.25">
      <c r="D3254" s="268"/>
    </row>
    <row r="3255" spans="4:4" x14ac:dyDescent="0.25">
      <c r="D3255" s="268"/>
    </row>
    <row r="3256" spans="4:4" x14ac:dyDescent="0.25">
      <c r="D3256" s="268"/>
    </row>
    <row r="3257" spans="4:4" x14ac:dyDescent="0.25">
      <c r="D3257" s="268"/>
    </row>
    <row r="3258" spans="4:4" x14ac:dyDescent="0.25">
      <c r="D3258" s="268"/>
    </row>
    <row r="3259" spans="4:4" x14ac:dyDescent="0.25">
      <c r="D3259" s="268"/>
    </row>
    <row r="3260" spans="4:4" x14ac:dyDescent="0.25">
      <c r="D3260" s="268"/>
    </row>
    <row r="3261" spans="4:4" x14ac:dyDescent="0.25">
      <c r="D3261" s="268"/>
    </row>
    <row r="3262" spans="4:4" x14ac:dyDescent="0.25">
      <c r="D3262" s="268"/>
    </row>
    <row r="3263" spans="4:4" x14ac:dyDescent="0.25">
      <c r="D3263" s="268"/>
    </row>
    <row r="3264" spans="4:4" x14ac:dyDescent="0.25">
      <c r="D3264" s="268"/>
    </row>
    <row r="3265" spans="4:4" x14ac:dyDescent="0.25">
      <c r="D3265" s="268"/>
    </row>
    <row r="3266" spans="4:4" x14ac:dyDescent="0.25">
      <c r="D3266" s="268"/>
    </row>
    <row r="3267" spans="4:4" x14ac:dyDescent="0.25">
      <c r="D3267" s="268"/>
    </row>
    <row r="3268" spans="4:4" x14ac:dyDescent="0.25">
      <c r="D3268" s="268"/>
    </row>
    <row r="3269" spans="4:4" x14ac:dyDescent="0.25">
      <c r="D3269" s="268"/>
    </row>
    <row r="3270" spans="4:4" x14ac:dyDescent="0.25">
      <c r="D3270" s="268"/>
    </row>
    <row r="3271" spans="4:4" x14ac:dyDescent="0.25">
      <c r="D3271" s="268"/>
    </row>
    <row r="3272" spans="4:4" x14ac:dyDescent="0.25">
      <c r="D3272" s="268"/>
    </row>
    <row r="3273" spans="4:4" x14ac:dyDescent="0.25">
      <c r="D3273" s="268"/>
    </row>
    <row r="3274" spans="4:4" x14ac:dyDescent="0.25">
      <c r="D3274" s="268"/>
    </row>
    <row r="3275" spans="4:4" x14ac:dyDescent="0.25">
      <c r="D3275" s="268"/>
    </row>
    <row r="3276" spans="4:4" x14ac:dyDescent="0.25">
      <c r="D3276" s="268"/>
    </row>
    <row r="3277" spans="4:4" x14ac:dyDescent="0.25">
      <c r="D3277" s="268"/>
    </row>
    <row r="3278" spans="4:4" x14ac:dyDescent="0.25">
      <c r="D3278" s="268"/>
    </row>
    <row r="3279" spans="4:4" x14ac:dyDescent="0.25">
      <c r="D3279" s="268"/>
    </row>
    <row r="3280" spans="4:4" x14ac:dyDescent="0.25">
      <c r="D3280" s="268"/>
    </row>
    <row r="3281" spans="4:4" x14ac:dyDescent="0.25">
      <c r="D3281" s="268"/>
    </row>
    <row r="3282" spans="4:4" x14ac:dyDescent="0.25">
      <c r="D3282" s="268"/>
    </row>
    <row r="3283" spans="4:4" x14ac:dyDescent="0.25">
      <c r="D3283" s="268"/>
    </row>
    <row r="3284" spans="4:4" x14ac:dyDescent="0.25">
      <c r="D3284" s="268"/>
    </row>
    <row r="3285" spans="4:4" x14ac:dyDescent="0.25">
      <c r="D3285" s="268"/>
    </row>
    <row r="3286" spans="4:4" x14ac:dyDescent="0.25">
      <c r="D3286" s="268"/>
    </row>
    <row r="3287" spans="4:4" x14ac:dyDescent="0.25">
      <c r="D3287" s="268"/>
    </row>
    <row r="3288" spans="4:4" x14ac:dyDescent="0.25">
      <c r="D3288" s="268"/>
    </row>
    <row r="3289" spans="4:4" x14ac:dyDescent="0.25">
      <c r="D3289" s="268"/>
    </row>
    <row r="3290" spans="4:4" x14ac:dyDescent="0.25">
      <c r="D3290" s="268"/>
    </row>
    <row r="3291" spans="4:4" x14ac:dyDescent="0.25">
      <c r="D3291" s="268"/>
    </row>
    <row r="3292" spans="4:4" x14ac:dyDescent="0.25">
      <c r="D3292" s="268"/>
    </row>
    <row r="3293" spans="4:4" x14ac:dyDescent="0.25">
      <c r="D3293" s="268"/>
    </row>
    <row r="3294" spans="4:4" x14ac:dyDescent="0.25">
      <c r="D3294" s="268"/>
    </row>
    <row r="3295" spans="4:4" x14ac:dyDescent="0.25">
      <c r="D3295" s="268"/>
    </row>
    <row r="3296" spans="4:4" x14ac:dyDescent="0.25">
      <c r="D3296" s="268"/>
    </row>
    <row r="3297" spans="4:4" x14ac:dyDescent="0.25">
      <c r="D3297" s="268"/>
    </row>
    <row r="3298" spans="4:4" x14ac:dyDescent="0.25">
      <c r="D3298" s="268"/>
    </row>
    <row r="3299" spans="4:4" x14ac:dyDescent="0.25">
      <c r="D3299" s="268"/>
    </row>
    <row r="3300" spans="4:4" x14ac:dyDescent="0.25">
      <c r="D3300" s="268"/>
    </row>
    <row r="3301" spans="4:4" x14ac:dyDescent="0.25">
      <c r="D3301" s="268"/>
    </row>
    <row r="3302" spans="4:4" x14ac:dyDescent="0.25">
      <c r="D3302" s="268"/>
    </row>
    <row r="3303" spans="4:4" x14ac:dyDescent="0.25">
      <c r="D3303" s="268"/>
    </row>
    <row r="3304" spans="4:4" x14ac:dyDescent="0.25">
      <c r="D3304" s="268"/>
    </row>
    <row r="3305" spans="4:4" x14ac:dyDescent="0.25">
      <c r="D3305" s="268"/>
    </row>
    <row r="3306" spans="4:4" x14ac:dyDescent="0.25">
      <c r="D3306" s="268"/>
    </row>
    <row r="3307" spans="4:4" x14ac:dyDescent="0.25">
      <c r="D3307" s="268"/>
    </row>
    <row r="3308" spans="4:4" x14ac:dyDescent="0.25">
      <c r="D3308" s="268"/>
    </row>
    <row r="3309" spans="4:4" x14ac:dyDescent="0.25">
      <c r="D3309" s="268"/>
    </row>
    <row r="3310" spans="4:4" x14ac:dyDescent="0.25">
      <c r="D3310" s="268"/>
    </row>
    <row r="3311" spans="4:4" x14ac:dyDescent="0.25">
      <c r="D3311" s="268"/>
    </row>
    <row r="3312" spans="4:4" x14ac:dyDescent="0.25">
      <c r="D3312" s="268"/>
    </row>
    <row r="3313" spans="4:4" x14ac:dyDescent="0.25">
      <c r="D3313" s="268"/>
    </row>
    <row r="3314" spans="4:4" x14ac:dyDescent="0.25">
      <c r="D3314" s="268"/>
    </row>
    <row r="3315" spans="4:4" x14ac:dyDescent="0.25">
      <c r="D3315" s="268"/>
    </row>
    <row r="3316" spans="4:4" x14ac:dyDescent="0.25">
      <c r="D3316" s="268"/>
    </row>
    <row r="3317" spans="4:4" x14ac:dyDescent="0.25">
      <c r="D3317" s="268"/>
    </row>
    <row r="3318" spans="4:4" x14ac:dyDescent="0.25">
      <c r="D3318" s="268"/>
    </row>
    <row r="3319" spans="4:4" x14ac:dyDescent="0.25">
      <c r="D3319" s="268"/>
    </row>
    <row r="3320" spans="4:4" x14ac:dyDescent="0.25">
      <c r="D3320" s="268"/>
    </row>
    <row r="3321" spans="4:4" x14ac:dyDescent="0.25">
      <c r="D3321" s="268"/>
    </row>
    <row r="3322" spans="4:4" x14ac:dyDescent="0.25">
      <c r="D3322" s="268"/>
    </row>
    <row r="3323" spans="4:4" x14ac:dyDescent="0.25">
      <c r="D3323" s="268"/>
    </row>
    <row r="3324" spans="4:4" x14ac:dyDescent="0.25">
      <c r="D3324" s="268"/>
    </row>
    <row r="3325" spans="4:4" x14ac:dyDescent="0.25">
      <c r="D3325" s="268"/>
    </row>
    <row r="3326" spans="4:4" x14ac:dyDescent="0.25">
      <c r="D3326" s="268"/>
    </row>
    <row r="3327" spans="4:4" x14ac:dyDescent="0.25">
      <c r="D3327" s="268"/>
    </row>
    <row r="3328" spans="4:4" x14ac:dyDescent="0.25">
      <c r="D3328" s="268"/>
    </row>
    <row r="3329" spans="4:4" x14ac:dyDescent="0.25">
      <c r="D3329" s="268"/>
    </row>
    <row r="3330" spans="4:4" x14ac:dyDescent="0.25">
      <c r="D3330" s="268"/>
    </row>
    <row r="3331" spans="4:4" x14ac:dyDescent="0.25">
      <c r="D3331" s="268"/>
    </row>
    <row r="3332" spans="4:4" x14ac:dyDescent="0.25">
      <c r="D3332" s="268"/>
    </row>
    <row r="3333" spans="4:4" x14ac:dyDescent="0.25">
      <c r="D3333" s="268"/>
    </row>
    <row r="3334" spans="4:4" x14ac:dyDescent="0.25">
      <c r="D3334" s="268"/>
    </row>
    <row r="3335" spans="4:4" x14ac:dyDescent="0.25">
      <c r="D3335" s="268"/>
    </row>
    <row r="3336" spans="4:4" x14ac:dyDescent="0.25">
      <c r="D3336" s="268"/>
    </row>
    <row r="3337" spans="4:4" x14ac:dyDescent="0.25">
      <c r="D3337" s="268"/>
    </row>
    <row r="3338" spans="4:4" x14ac:dyDescent="0.25">
      <c r="D3338" s="268"/>
    </row>
    <row r="3339" spans="4:4" x14ac:dyDescent="0.25">
      <c r="D3339" s="268"/>
    </row>
    <row r="3340" spans="4:4" x14ac:dyDescent="0.25">
      <c r="D3340" s="268"/>
    </row>
    <row r="3341" spans="4:4" x14ac:dyDescent="0.25">
      <c r="D3341" s="268"/>
    </row>
    <row r="3342" spans="4:4" x14ac:dyDescent="0.25">
      <c r="D3342" s="268"/>
    </row>
    <row r="3343" spans="4:4" x14ac:dyDescent="0.25">
      <c r="D3343" s="268"/>
    </row>
    <row r="3344" spans="4:4" x14ac:dyDescent="0.25">
      <c r="D3344" s="268"/>
    </row>
    <row r="3345" spans="4:4" x14ac:dyDescent="0.25">
      <c r="D3345" s="268"/>
    </row>
    <row r="3346" spans="4:4" x14ac:dyDescent="0.25">
      <c r="D3346" s="268"/>
    </row>
    <row r="3347" spans="4:4" x14ac:dyDescent="0.25">
      <c r="D3347" s="268"/>
    </row>
    <row r="3348" spans="4:4" x14ac:dyDescent="0.25">
      <c r="D3348" s="268"/>
    </row>
    <row r="3349" spans="4:4" x14ac:dyDescent="0.25">
      <c r="D3349" s="268"/>
    </row>
    <row r="3350" spans="4:4" x14ac:dyDescent="0.25">
      <c r="D3350" s="268"/>
    </row>
    <row r="3351" spans="4:4" x14ac:dyDescent="0.25">
      <c r="D3351" s="268"/>
    </row>
    <row r="3352" spans="4:4" x14ac:dyDescent="0.25">
      <c r="D3352" s="268"/>
    </row>
    <row r="3353" spans="4:4" x14ac:dyDescent="0.25">
      <c r="D3353" s="268"/>
    </row>
    <row r="3354" spans="4:4" x14ac:dyDescent="0.25">
      <c r="D3354" s="268"/>
    </row>
    <row r="3355" spans="4:4" x14ac:dyDescent="0.25">
      <c r="D3355" s="268"/>
    </row>
    <row r="3356" spans="4:4" x14ac:dyDescent="0.25">
      <c r="D3356" s="268"/>
    </row>
    <row r="3357" spans="4:4" x14ac:dyDescent="0.25">
      <c r="D3357" s="268"/>
    </row>
    <row r="3358" spans="4:4" x14ac:dyDescent="0.25">
      <c r="D3358" s="268"/>
    </row>
    <row r="3359" spans="4:4" x14ac:dyDescent="0.25">
      <c r="D3359" s="268"/>
    </row>
    <row r="3360" spans="4:4" x14ac:dyDescent="0.25">
      <c r="D3360" s="268"/>
    </row>
    <row r="3361" spans="4:4" x14ac:dyDescent="0.25">
      <c r="D3361" s="268"/>
    </row>
    <row r="3362" spans="4:4" x14ac:dyDescent="0.25">
      <c r="D3362" s="268"/>
    </row>
    <row r="3363" spans="4:4" x14ac:dyDescent="0.25">
      <c r="D3363" s="268"/>
    </row>
    <row r="3364" spans="4:4" x14ac:dyDescent="0.25">
      <c r="D3364" s="268"/>
    </row>
    <row r="3365" spans="4:4" x14ac:dyDescent="0.25">
      <c r="D3365" s="268"/>
    </row>
    <row r="3366" spans="4:4" x14ac:dyDescent="0.25">
      <c r="D3366" s="268"/>
    </row>
    <row r="3367" spans="4:4" x14ac:dyDescent="0.25">
      <c r="D3367" s="268"/>
    </row>
    <row r="3368" spans="4:4" x14ac:dyDescent="0.25">
      <c r="D3368" s="268"/>
    </row>
    <row r="3369" spans="4:4" x14ac:dyDescent="0.25">
      <c r="D3369" s="268"/>
    </row>
    <row r="3370" spans="4:4" x14ac:dyDescent="0.25">
      <c r="D3370" s="268"/>
    </row>
    <row r="3371" spans="4:4" x14ac:dyDescent="0.25">
      <c r="D3371" s="268"/>
    </row>
    <row r="3372" spans="4:4" x14ac:dyDescent="0.25">
      <c r="D3372" s="268"/>
    </row>
    <row r="3373" spans="4:4" x14ac:dyDescent="0.25">
      <c r="D3373" s="268"/>
    </row>
    <row r="3374" spans="4:4" x14ac:dyDescent="0.25">
      <c r="D3374" s="268"/>
    </row>
    <row r="3375" spans="4:4" x14ac:dyDescent="0.25">
      <c r="D3375" s="268"/>
    </row>
    <row r="3376" spans="4:4" x14ac:dyDescent="0.25">
      <c r="D3376" s="268"/>
    </row>
    <row r="3377" spans="4:4" x14ac:dyDescent="0.25">
      <c r="D3377" s="268"/>
    </row>
    <row r="3378" spans="4:4" x14ac:dyDescent="0.25">
      <c r="D3378" s="268"/>
    </row>
    <row r="3379" spans="4:4" x14ac:dyDescent="0.25">
      <c r="D3379" s="268"/>
    </row>
    <row r="3380" spans="4:4" x14ac:dyDescent="0.25">
      <c r="D3380" s="268"/>
    </row>
    <row r="3381" spans="4:4" x14ac:dyDescent="0.25">
      <c r="D3381" s="268"/>
    </row>
    <row r="3382" spans="4:4" x14ac:dyDescent="0.25">
      <c r="D3382" s="268"/>
    </row>
    <row r="3383" spans="4:4" x14ac:dyDescent="0.25">
      <c r="D3383" s="268"/>
    </row>
    <row r="3384" spans="4:4" x14ac:dyDescent="0.25">
      <c r="D3384" s="268"/>
    </row>
    <row r="3385" spans="4:4" x14ac:dyDescent="0.25">
      <c r="D3385" s="268"/>
    </row>
    <row r="3386" spans="4:4" x14ac:dyDescent="0.25">
      <c r="D3386" s="268"/>
    </row>
    <row r="3387" spans="4:4" x14ac:dyDescent="0.25">
      <c r="D3387" s="268"/>
    </row>
    <row r="3388" spans="4:4" x14ac:dyDescent="0.25">
      <c r="D3388" s="268"/>
    </row>
    <row r="3389" spans="4:4" x14ac:dyDescent="0.25">
      <c r="D3389" s="268"/>
    </row>
    <row r="3390" spans="4:4" x14ac:dyDescent="0.25">
      <c r="D3390" s="268"/>
    </row>
    <row r="3391" spans="4:4" x14ac:dyDescent="0.25">
      <c r="D3391" s="268"/>
    </row>
    <row r="3392" spans="4:4" x14ac:dyDescent="0.25">
      <c r="D3392" s="268"/>
    </row>
    <row r="3393" spans="4:4" x14ac:dyDescent="0.25">
      <c r="D3393" s="268"/>
    </row>
    <row r="3394" spans="4:4" x14ac:dyDescent="0.25">
      <c r="D3394" s="268"/>
    </row>
    <row r="3395" spans="4:4" x14ac:dyDescent="0.25">
      <c r="D3395" s="268"/>
    </row>
    <row r="3396" spans="4:4" x14ac:dyDescent="0.25">
      <c r="D3396" s="268"/>
    </row>
    <row r="3397" spans="4:4" x14ac:dyDescent="0.25">
      <c r="D3397" s="268"/>
    </row>
    <row r="3398" spans="4:4" x14ac:dyDescent="0.25">
      <c r="D3398" s="268"/>
    </row>
    <row r="3399" spans="4:4" x14ac:dyDescent="0.25">
      <c r="D3399" s="268"/>
    </row>
    <row r="3400" spans="4:4" x14ac:dyDescent="0.25">
      <c r="D3400" s="268"/>
    </row>
    <row r="3401" spans="4:4" x14ac:dyDescent="0.25">
      <c r="D3401" s="268"/>
    </row>
    <row r="3402" spans="4:4" x14ac:dyDescent="0.25">
      <c r="D3402" s="268"/>
    </row>
    <row r="3403" spans="4:4" x14ac:dyDescent="0.25">
      <c r="D3403" s="268"/>
    </row>
    <row r="3404" spans="4:4" x14ac:dyDescent="0.25">
      <c r="D3404" s="268"/>
    </row>
    <row r="3405" spans="4:4" x14ac:dyDescent="0.25">
      <c r="D3405" s="268"/>
    </row>
    <row r="3406" spans="4:4" x14ac:dyDescent="0.25">
      <c r="D3406" s="268"/>
    </row>
    <row r="3407" spans="4:4" x14ac:dyDescent="0.25">
      <c r="D3407" s="268"/>
    </row>
    <row r="3408" spans="4:4" x14ac:dyDescent="0.25">
      <c r="D3408" s="268"/>
    </row>
    <row r="3409" spans="4:4" x14ac:dyDescent="0.25">
      <c r="D3409" s="268"/>
    </row>
    <row r="3410" spans="4:4" x14ac:dyDescent="0.25">
      <c r="D3410" s="268"/>
    </row>
    <row r="3411" spans="4:4" x14ac:dyDescent="0.25">
      <c r="D3411" s="268"/>
    </row>
    <row r="3412" spans="4:4" x14ac:dyDescent="0.25">
      <c r="D3412" s="268"/>
    </row>
    <row r="3413" spans="4:4" x14ac:dyDescent="0.25">
      <c r="D3413" s="268"/>
    </row>
    <row r="3414" spans="4:4" x14ac:dyDescent="0.25">
      <c r="D3414" s="268"/>
    </row>
    <row r="3415" spans="4:4" x14ac:dyDescent="0.25">
      <c r="D3415" s="268"/>
    </row>
    <row r="3416" spans="4:4" x14ac:dyDescent="0.25">
      <c r="D3416" s="268"/>
    </row>
    <row r="3417" spans="4:4" x14ac:dyDescent="0.25">
      <c r="D3417" s="268"/>
    </row>
    <row r="3418" spans="4:4" x14ac:dyDescent="0.25">
      <c r="D3418" s="268"/>
    </row>
    <row r="3419" spans="4:4" x14ac:dyDescent="0.25">
      <c r="D3419" s="268"/>
    </row>
    <row r="3420" spans="4:4" x14ac:dyDescent="0.25">
      <c r="D3420" s="268"/>
    </row>
    <row r="3421" spans="4:4" x14ac:dyDescent="0.25">
      <c r="D3421" s="268"/>
    </row>
    <row r="3422" spans="4:4" x14ac:dyDescent="0.25">
      <c r="D3422" s="268"/>
    </row>
    <row r="3423" spans="4:4" x14ac:dyDescent="0.25">
      <c r="D3423" s="268"/>
    </row>
    <row r="3424" spans="4:4" x14ac:dyDescent="0.25">
      <c r="D3424" s="268"/>
    </row>
    <row r="3425" spans="4:4" x14ac:dyDescent="0.25">
      <c r="D3425" s="268"/>
    </row>
    <row r="3426" spans="4:4" x14ac:dyDescent="0.25">
      <c r="D3426" s="268"/>
    </row>
    <row r="3427" spans="4:4" x14ac:dyDescent="0.25">
      <c r="D3427" s="268"/>
    </row>
    <row r="3428" spans="4:4" x14ac:dyDescent="0.25">
      <c r="D3428" s="268"/>
    </row>
    <row r="3429" spans="4:4" x14ac:dyDescent="0.25">
      <c r="D3429" s="268"/>
    </row>
    <row r="3430" spans="4:4" x14ac:dyDescent="0.25">
      <c r="D3430" s="268"/>
    </row>
    <row r="3431" spans="4:4" x14ac:dyDescent="0.25">
      <c r="D3431" s="268"/>
    </row>
    <row r="3432" spans="4:4" x14ac:dyDescent="0.25">
      <c r="D3432" s="268"/>
    </row>
    <row r="3433" spans="4:4" x14ac:dyDescent="0.25">
      <c r="D3433" s="268"/>
    </row>
    <row r="3434" spans="4:4" x14ac:dyDescent="0.25">
      <c r="D3434" s="268"/>
    </row>
    <row r="3435" spans="4:4" x14ac:dyDescent="0.25">
      <c r="D3435" s="268"/>
    </row>
    <row r="3436" spans="4:4" x14ac:dyDescent="0.25">
      <c r="D3436" s="268"/>
    </row>
    <row r="3437" spans="4:4" x14ac:dyDescent="0.25">
      <c r="D3437" s="268"/>
    </row>
    <row r="3438" spans="4:4" x14ac:dyDescent="0.25">
      <c r="D3438" s="268"/>
    </row>
    <row r="3439" spans="4:4" x14ac:dyDescent="0.25">
      <c r="D3439" s="268"/>
    </row>
    <row r="3440" spans="4:4" x14ac:dyDescent="0.25">
      <c r="D3440" s="268"/>
    </row>
    <row r="3441" spans="4:4" x14ac:dyDescent="0.25">
      <c r="D3441" s="268"/>
    </row>
    <row r="3442" spans="4:4" x14ac:dyDescent="0.25">
      <c r="D3442" s="268"/>
    </row>
    <row r="3443" spans="4:4" x14ac:dyDescent="0.25">
      <c r="D3443" s="268"/>
    </row>
    <row r="3444" spans="4:4" x14ac:dyDescent="0.25">
      <c r="D3444" s="268"/>
    </row>
    <row r="3445" spans="4:4" x14ac:dyDescent="0.25">
      <c r="D3445" s="268"/>
    </row>
    <row r="3446" spans="4:4" x14ac:dyDescent="0.25">
      <c r="D3446" s="268"/>
    </row>
    <row r="3447" spans="4:4" x14ac:dyDescent="0.25">
      <c r="D3447" s="268"/>
    </row>
    <row r="3448" spans="4:4" x14ac:dyDescent="0.25">
      <c r="D3448" s="268"/>
    </row>
    <row r="3449" spans="4:4" x14ac:dyDescent="0.25">
      <c r="D3449" s="268"/>
    </row>
    <row r="3450" spans="4:4" x14ac:dyDescent="0.25">
      <c r="D3450" s="268"/>
    </row>
    <row r="3451" spans="4:4" x14ac:dyDescent="0.25">
      <c r="D3451" s="268"/>
    </row>
    <row r="3452" spans="4:4" x14ac:dyDescent="0.25">
      <c r="D3452" s="268"/>
    </row>
    <row r="3453" spans="4:4" x14ac:dyDescent="0.25">
      <c r="D3453" s="268"/>
    </row>
    <row r="3454" spans="4:4" x14ac:dyDescent="0.25">
      <c r="D3454" s="268"/>
    </row>
    <row r="3455" spans="4:4" x14ac:dyDescent="0.25">
      <c r="D3455" s="268"/>
    </row>
    <row r="3456" spans="4:4" x14ac:dyDescent="0.25">
      <c r="D3456" s="268"/>
    </row>
    <row r="3457" spans="4:4" x14ac:dyDescent="0.25">
      <c r="D3457" s="268"/>
    </row>
    <row r="3458" spans="4:4" x14ac:dyDescent="0.25">
      <c r="D3458" s="268"/>
    </row>
    <row r="3459" spans="4:4" x14ac:dyDescent="0.25">
      <c r="D3459" s="268"/>
    </row>
    <row r="3460" spans="4:4" x14ac:dyDescent="0.25">
      <c r="D3460" s="268"/>
    </row>
    <row r="3461" spans="4:4" x14ac:dyDescent="0.25">
      <c r="D3461" s="268"/>
    </row>
    <row r="3462" spans="4:4" x14ac:dyDescent="0.25">
      <c r="D3462" s="268"/>
    </row>
    <row r="3463" spans="4:4" x14ac:dyDescent="0.25">
      <c r="D3463" s="268"/>
    </row>
    <row r="3464" spans="4:4" x14ac:dyDescent="0.25">
      <c r="D3464" s="268"/>
    </row>
    <row r="3465" spans="4:4" x14ac:dyDescent="0.25">
      <c r="D3465" s="268"/>
    </row>
    <row r="3466" spans="4:4" x14ac:dyDescent="0.25">
      <c r="D3466" s="268"/>
    </row>
    <row r="3467" spans="4:4" x14ac:dyDescent="0.25">
      <c r="D3467" s="268"/>
    </row>
    <row r="3468" spans="4:4" x14ac:dyDescent="0.25">
      <c r="D3468" s="268"/>
    </row>
    <row r="3469" spans="4:4" x14ac:dyDescent="0.25">
      <c r="D3469" s="268"/>
    </row>
    <row r="3470" spans="4:4" x14ac:dyDescent="0.25">
      <c r="D3470" s="268"/>
    </row>
    <row r="3471" spans="4:4" x14ac:dyDescent="0.25">
      <c r="D3471" s="268"/>
    </row>
    <row r="3472" spans="4:4" x14ac:dyDescent="0.25">
      <c r="D3472" s="268"/>
    </row>
    <row r="3473" spans="4:4" x14ac:dyDescent="0.25">
      <c r="D3473" s="268"/>
    </row>
    <row r="3474" spans="4:4" x14ac:dyDescent="0.25">
      <c r="D3474" s="268"/>
    </row>
    <row r="3475" spans="4:4" x14ac:dyDescent="0.25">
      <c r="D3475" s="268"/>
    </row>
    <row r="3476" spans="4:4" x14ac:dyDescent="0.25">
      <c r="D3476" s="268"/>
    </row>
    <row r="3477" spans="4:4" x14ac:dyDescent="0.25">
      <c r="D3477" s="268"/>
    </row>
    <row r="3478" spans="4:4" x14ac:dyDescent="0.25">
      <c r="D3478" s="268"/>
    </row>
    <row r="3479" spans="4:4" x14ac:dyDescent="0.25">
      <c r="D3479" s="268"/>
    </row>
    <row r="3480" spans="4:4" x14ac:dyDescent="0.25">
      <c r="D3480" s="268"/>
    </row>
    <row r="3481" spans="4:4" x14ac:dyDescent="0.25">
      <c r="D3481" s="268"/>
    </row>
    <row r="3482" spans="4:4" x14ac:dyDescent="0.25">
      <c r="D3482" s="268"/>
    </row>
    <row r="3483" spans="4:4" x14ac:dyDescent="0.25">
      <c r="D3483" s="268"/>
    </row>
    <row r="3484" spans="4:4" x14ac:dyDescent="0.25">
      <c r="D3484" s="268"/>
    </row>
    <row r="3485" spans="4:4" x14ac:dyDescent="0.25">
      <c r="D3485" s="268"/>
    </row>
    <row r="3486" spans="4:4" x14ac:dyDescent="0.25">
      <c r="D3486" s="268"/>
    </row>
    <row r="3487" spans="4:4" x14ac:dyDescent="0.25">
      <c r="D3487" s="268"/>
    </row>
    <row r="3488" spans="4:4" x14ac:dyDescent="0.25">
      <c r="D3488" s="268"/>
    </row>
    <row r="3489" spans="4:4" x14ac:dyDescent="0.25">
      <c r="D3489" s="268"/>
    </row>
    <row r="3490" spans="4:4" x14ac:dyDescent="0.25">
      <c r="D3490" s="268"/>
    </row>
    <row r="3491" spans="4:4" x14ac:dyDescent="0.25">
      <c r="D3491" s="268"/>
    </row>
    <row r="3492" spans="4:4" x14ac:dyDescent="0.25">
      <c r="D3492" s="268"/>
    </row>
    <row r="3493" spans="4:4" x14ac:dyDescent="0.25">
      <c r="D3493" s="268"/>
    </row>
    <row r="3494" spans="4:4" x14ac:dyDescent="0.25">
      <c r="D3494" s="268"/>
    </row>
    <row r="3495" spans="4:4" x14ac:dyDescent="0.25">
      <c r="D3495" s="268"/>
    </row>
    <row r="3496" spans="4:4" x14ac:dyDescent="0.25">
      <c r="D3496" s="268"/>
    </row>
    <row r="3497" spans="4:4" x14ac:dyDescent="0.25">
      <c r="D3497" s="268"/>
    </row>
    <row r="3498" spans="4:4" x14ac:dyDescent="0.25">
      <c r="D3498" s="268"/>
    </row>
    <row r="3499" spans="4:4" x14ac:dyDescent="0.25">
      <c r="D3499" s="268"/>
    </row>
    <row r="3500" spans="4:4" x14ac:dyDescent="0.25">
      <c r="D3500" s="268"/>
    </row>
    <row r="3501" spans="4:4" x14ac:dyDescent="0.25">
      <c r="D3501" s="268"/>
    </row>
    <row r="3502" spans="4:4" x14ac:dyDescent="0.25">
      <c r="D3502" s="268"/>
    </row>
    <row r="3503" spans="4:4" x14ac:dyDescent="0.25">
      <c r="D3503" s="268"/>
    </row>
    <row r="3504" spans="4:4" x14ac:dyDescent="0.25">
      <c r="D3504" s="268"/>
    </row>
    <row r="3505" spans="4:4" x14ac:dyDescent="0.25">
      <c r="D3505" s="268"/>
    </row>
    <row r="3506" spans="4:4" x14ac:dyDescent="0.25">
      <c r="D3506" s="268"/>
    </row>
    <row r="3507" spans="4:4" x14ac:dyDescent="0.25">
      <c r="D3507" s="268"/>
    </row>
    <row r="3508" spans="4:4" x14ac:dyDescent="0.25">
      <c r="D3508" s="268"/>
    </row>
    <row r="3509" spans="4:4" x14ac:dyDescent="0.25">
      <c r="D3509" s="268"/>
    </row>
    <row r="3510" spans="4:4" x14ac:dyDescent="0.25">
      <c r="D3510" s="268"/>
    </row>
    <row r="3511" spans="4:4" x14ac:dyDescent="0.25">
      <c r="D3511" s="268"/>
    </row>
    <row r="3512" spans="4:4" x14ac:dyDescent="0.25">
      <c r="D3512" s="268"/>
    </row>
    <row r="3513" spans="4:4" x14ac:dyDescent="0.25">
      <c r="D3513" s="268"/>
    </row>
    <row r="3514" spans="4:4" x14ac:dyDescent="0.25">
      <c r="D3514" s="268"/>
    </row>
    <row r="3515" spans="4:4" x14ac:dyDescent="0.25">
      <c r="D3515" s="268"/>
    </row>
    <row r="3516" spans="4:4" x14ac:dyDescent="0.25">
      <c r="D3516" s="268"/>
    </row>
    <row r="3517" spans="4:4" x14ac:dyDescent="0.25">
      <c r="D3517" s="268"/>
    </row>
    <row r="3518" spans="4:4" x14ac:dyDescent="0.25">
      <c r="D3518" s="268"/>
    </row>
    <row r="3519" spans="4:4" x14ac:dyDescent="0.25">
      <c r="D3519" s="268"/>
    </row>
    <row r="3520" spans="4:4" x14ac:dyDescent="0.25">
      <c r="D3520" s="268"/>
    </row>
    <row r="3521" spans="4:4" x14ac:dyDescent="0.25">
      <c r="D3521" s="268"/>
    </row>
    <row r="3522" spans="4:4" x14ac:dyDescent="0.25">
      <c r="D3522" s="268"/>
    </row>
    <row r="3523" spans="4:4" x14ac:dyDescent="0.25">
      <c r="D3523" s="268"/>
    </row>
    <row r="3524" spans="4:4" x14ac:dyDescent="0.25">
      <c r="D3524" s="268"/>
    </row>
    <row r="3525" spans="4:4" x14ac:dyDescent="0.25">
      <c r="D3525" s="268"/>
    </row>
    <row r="3526" spans="4:4" x14ac:dyDescent="0.25">
      <c r="D3526" s="268"/>
    </row>
    <row r="3527" spans="4:4" x14ac:dyDescent="0.25">
      <c r="D3527" s="268"/>
    </row>
    <row r="3528" spans="4:4" x14ac:dyDescent="0.25">
      <c r="D3528" s="268"/>
    </row>
    <row r="3529" spans="4:4" x14ac:dyDescent="0.25">
      <c r="D3529" s="268"/>
    </row>
    <row r="3530" spans="4:4" x14ac:dyDescent="0.25">
      <c r="D3530" s="268"/>
    </row>
    <row r="3531" spans="4:4" x14ac:dyDescent="0.25">
      <c r="D3531" s="268"/>
    </row>
    <row r="3532" spans="4:4" x14ac:dyDescent="0.25">
      <c r="D3532" s="268"/>
    </row>
    <row r="3533" spans="4:4" x14ac:dyDescent="0.25">
      <c r="D3533" s="268"/>
    </row>
    <row r="3534" spans="4:4" x14ac:dyDescent="0.25">
      <c r="D3534" s="268"/>
    </row>
    <row r="3535" spans="4:4" x14ac:dyDescent="0.25">
      <c r="D3535" s="268"/>
    </row>
    <row r="3536" spans="4:4" x14ac:dyDescent="0.25">
      <c r="D3536" s="268"/>
    </row>
    <row r="3537" spans="4:4" x14ac:dyDescent="0.25">
      <c r="D3537" s="268"/>
    </row>
    <row r="3538" spans="4:4" x14ac:dyDescent="0.25">
      <c r="D3538" s="268"/>
    </row>
    <row r="3539" spans="4:4" x14ac:dyDescent="0.25">
      <c r="D3539" s="268"/>
    </row>
    <row r="3540" spans="4:4" x14ac:dyDescent="0.25">
      <c r="D3540" s="268"/>
    </row>
    <row r="3541" spans="4:4" x14ac:dyDescent="0.25">
      <c r="D3541" s="268"/>
    </row>
    <row r="3542" spans="4:4" x14ac:dyDescent="0.25">
      <c r="D3542" s="268"/>
    </row>
    <row r="3543" spans="4:4" x14ac:dyDescent="0.25">
      <c r="D3543" s="268"/>
    </row>
    <row r="3544" spans="4:4" x14ac:dyDescent="0.25">
      <c r="D3544" s="268"/>
    </row>
    <row r="3545" spans="4:4" x14ac:dyDescent="0.25">
      <c r="D3545" s="268"/>
    </row>
    <row r="3546" spans="4:4" x14ac:dyDescent="0.25">
      <c r="D3546" s="268"/>
    </row>
    <row r="3547" spans="4:4" x14ac:dyDescent="0.25">
      <c r="D3547" s="268"/>
    </row>
    <row r="3548" spans="4:4" x14ac:dyDescent="0.25">
      <c r="D3548" s="268"/>
    </row>
    <row r="3549" spans="4:4" x14ac:dyDescent="0.25">
      <c r="D3549" s="268"/>
    </row>
    <row r="3550" spans="4:4" x14ac:dyDescent="0.25">
      <c r="D3550" s="268"/>
    </row>
    <row r="3551" spans="4:4" x14ac:dyDescent="0.25">
      <c r="D3551" s="268"/>
    </row>
    <row r="3552" spans="4:4" x14ac:dyDescent="0.25">
      <c r="D3552" s="268"/>
    </row>
    <row r="3553" spans="4:4" x14ac:dyDescent="0.25">
      <c r="D3553" s="268"/>
    </row>
    <row r="3554" spans="4:4" x14ac:dyDescent="0.25">
      <c r="D3554" s="268"/>
    </row>
    <row r="3555" spans="4:4" x14ac:dyDescent="0.25">
      <c r="D3555" s="268"/>
    </row>
    <row r="3556" spans="4:4" x14ac:dyDescent="0.25">
      <c r="D3556" s="268"/>
    </row>
    <row r="3557" spans="4:4" x14ac:dyDescent="0.25">
      <c r="D3557" s="268"/>
    </row>
    <row r="3558" spans="4:4" x14ac:dyDescent="0.25">
      <c r="D3558" s="268"/>
    </row>
    <row r="3559" spans="4:4" x14ac:dyDescent="0.25">
      <c r="D3559" s="268"/>
    </row>
    <row r="3560" spans="4:4" x14ac:dyDescent="0.25">
      <c r="D3560" s="268"/>
    </row>
    <row r="3561" spans="4:4" x14ac:dyDescent="0.25">
      <c r="D3561" s="268"/>
    </row>
    <row r="3562" spans="4:4" x14ac:dyDescent="0.25">
      <c r="D3562" s="268"/>
    </row>
    <row r="3563" spans="4:4" x14ac:dyDescent="0.25">
      <c r="D3563" s="268"/>
    </row>
    <row r="3564" spans="4:4" x14ac:dyDescent="0.25">
      <c r="D3564" s="268"/>
    </row>
    <row r="3565" spans="4:4" x14ac:dyDescent="0.25">
      <c r="D3565" s="268"/>
    </row>
    <row r="3566" spans="4:4" x14ac:dyDescent="0.25">
      <c r="D3566" s="268"/>
    </row>
    <row r="3567" spans="4:4" x14ac:dyDescent="0.25">
      <c r="D3567" s="268"/>
    </row>
    <row r="3568" spans="4:4" x14ac:dyDescent="0.25">
      <c r="D3568" s="268"/>
    </row>
    <row r="3569" spans="4:4" x14ac:dyDescent="0.25">
      <c r="D3569" s="268"/>
    </row>
    <row r="3570" spans="4:4" x14ac:dyDescent="0.25">
      <c r="D3570" s="268"/>
    </row>
    <row r="3571" spans="4:4" x14ac:dyDescent="0.25">
      <c r="D3571" s="268"/>
    </row>
    <row r="3572" spans="4:4" x14ac:dyDescent="0.25">
      <c r="D3572" s="268"/>
    </row>
    <row r="3573" spans="4:4" x14ac:dyDescent="0.25">
      <c r="D3573" s="268"/>
    </row>
    <row r="3574" spans="4:4" x14ac:dyDescent="0.25">
      <c r="D3574" s="268"/>
    </row>
    <row r="3575" spans="4:4" x14ac:dyDescent="0.25">
      <c r="D3575" s="268"/>
    </row>
    <row r="3576" spans="4:4" x14ac:dyDescent="0.25">
      <c r="D3576" s="268"/>
    </row>
    <row r="3577" spans="4:4" x14ac:dyDescent="0.25">
      <c r="D3577" s="268"/>
    </row>
    <row r="3578" spans="4:4" x14ac:dyDescent="0.25">
      <c r="D3578" s="268"/>
    </row>
    <row r="3579" spans="4:4" x14ac:dyDescent="0.25">
      <c r="D3579" s="268"/>
    </row>
    <row r="3580" spans="4:4" x14ac:dyDescent="0.25">
      <c r="D3580" s="268"/>
    </row>
    <row r="3581" spans="4:4" x14ac:dyDescent="0.25">
      <c r="D3581" s="268"/>
    </row>
    <row r="3582" spans="4:4" x14ac:dyDescent="0.25">
      <c r="D3582" s="268"/>
    </row>
    <row r="3583" spans="4:4" x14ac:dyDescent="0.25">
      <c r="D3583" s="268"/>
    </row>
    <row r="3584" spans="4:4" x14ac:dyDescent="0.25">
      <c r="D3584" s="268"/>
    </row>
    <row r="3585" spans="4:4" x14ac:dyDescent="0.25">
      <c r="D3585" s="268"/>
    </row>
    <row r="3586" spans="4:4" x14ac:dyDescent="0.25">
      <c r="D3586" s="268"/>
    </row>
    <row r="3587" spans="4:4" x14ac:dyDescent="0.25">
      <c r="D3587" s="268"/>
    </row>
    <row r="3588" spans="4:4" x14ac:dyDescent="0.25">
      <c r="D3588" s="268"/>
    </row>
    <row r="3589" spans="4:4" x14ac:dyDescent="0.25">
      <c r="D3589" s="268"/>
    </row>
    <row r="3590" spans="4:4" x14ac:dyDescent="0.25">
      <c r="D3590" s="268"/>
    </row>
    <row r="3591" spans="4:4" x14ac:dyDescent="0.25">
      <c r="D3591" s="268"/>
    </row>
    <row r="3592" spans="4:4" x14ac:dyDescent="0.25">
      <c r="D3592" s="268"/>
    </row>
    <row r="3593" spans="4:4" x14ac:dyDescent="0.25">
      <c r="D3593" s="268"/>
    </row>
    <row r="3594" spans="4:4" x14ac:dyDescent="0.25">
      <c r="D3594" s="268"/>
    </row>
    <row r="3595" spans="4:4" x14ac:dyDescent="0.25">
      <c r="D3595" s="268"/>
    </row>
    <row r="3596" spans="4:4" x14ac:dyDescent="0.25">
      <c r="D3596" s="268"/>
    </row>
    <row r="3597" spans="4:4" x14ac:dyDescent="0.25">
      <c r="D3597" s="268"/>
    </row>
    <row r="3598" spans="4:4" x14ac:dyDescent="0.25">
      <c r="D3598" s="268"/>
    </row>
    <row r="3599" spans="4:4" x14ac:dyDescent="0.25">
      <c r="D3599" s="268"/>
    </row>
    <row r="3600" spans="4:4" x14ac:dyDescent="0.25">
      <c r="D3600" s="268"/>
    </row>
    <row r="3601" spans="4:4" x14ac:dyDescent="0.25">
      <c r="D3601" s="268"/>
    </row>
    <row r="3602" spans="4:4" x14ac:dyDescent="0.25">
      <c r="D3602" s="268"/>
    </row>
    <row r="3603" spans="4:4" x14ac:dyDescent="0.25">
      <c r="D3603" s="268"/>
    </row>
    <row r="3604" spans="4:4" x14ac:dyDescent="0.25">
      <c r="D3604" s="268"/>
    </row>
    <row r="3605" spans="4:4" x14ac:dyDescent="0.25">
      <c r="D3605" s="268"/>
    </row>
    <row r="3606" spans="4:4" x14ac:dyDescent="0.25">
      <c r="D3606" s="268"/>
    </row>
    <row r="3607" spans="4:4" x14ac:dyDescent="0.25">
      <c r="D3607" s="268"/>
    </row>
    <row r="3608" spans="4:4" x14ac:dyDescent="0.25">
      <c r="D3608" s="268"/>
    </row>
    <row r="3609" spans="4:4" x14ac:dyDescent="0.25">
      <c r="D3609" s="268"/>
    </row>
    <row r="3610" spans="4:4" x14ac:dyDescent="0.25">
      <c r="D3610" s="268"/>
    </row>
    <row r="3611" spans="4:4" x14ac:dyDescent="0.25">
      <c r="D3611" s="268"/>
    </row>
    <row r="3612" spans="4:4" x14ac:dyDescent="0.25">
      <c r="D3612" s="268"/>
    </row>
    <row r="3613" spans="4:4" x14ac:dyDescent="0.25">
      <c r="D3613" s="268"/>
    </row>
    <row r="3614" spans="4:4" x14ac:dyDescent="0.25">
      <c r="D3614" s="268"/>
    </row>
    <row r="3615" spans="4:4" x14ac:dyDescent="0.25">
      <c r="D3615" s="268"/>
    </row>
    <row r="3616" spans="4:4" x14ac:dyDescent="0.25">
      <c r="D3616" s="268"/>
    </row>
    <row r="3617" spans="4:4" x14ac:dyDescent="0.25">
      <c r="D3617" s="268"/>
    </row>
    <row r="3618" spans="4:4" x14ac:dyDescent="0.25">
      <c r="D3618" s="268"/>
    </row>
    <row r="3619" spans="4:4" x14ac:dyDescent="0.25">
      <c r="D3619" s="268"/>
    </row>
    <row r="3620" spans="4:4" x14ac:dyDescent="0.25">
      <c r="D3620" s="268"/>
    </row>
    <row r="3621" spans="4:4" x14ac:dyDescent="0.25">
      <c r="D3621" s="268"/>
    </row>
    <row r="3622" spans="4:4" x14ac:dyDescent="0.25">
      <c r="D3622" s="268"/>
    </row>
    <row r="3623" spans="4:4" x14ac:dyDescent="0.25">
      <c r="D3623" s="268"/>
    </row>
    <row r="3624" spans="4:4" x14ac:dyDescent="0.25">
      <c r="D3624" s="268"/>
    </row>
    <row r="3625" spans="4:4" x14ac:dyDescent="0.25">
      <c r="D3625" s="268"/>
    </row>
    <row r="3626" spans="4:4" x14ac:dyDescent="0.25">
      <c r="D3626" s="268"/>
    </row>
    <row r="3627" spans="4:4" x14ac:dyDescent="0.25">
      <c r="D3627" s="268"/>
    </row>
    <row r="3628" spans="4:4" x14ac:dyDescent="0.25">
      <c r="D3628" s="268"/>
    </row>
    <row r="3629" spans="4:4" x14ac:dyDescent="0.25">
      <c r="D3629" s="268"/>
    </row>
    <row r="3630" spans="4:4" x14ac:dyDescent="0.25">
      <c r="D3630" s="268"/>
    </row>
    <row r="3631" spans="4:4" x14ac:dyDescent="0.25">
      <c r="D3631" s="268"/>
    </row>
    <row r="3632" spans="4:4" x14ac:dyDescent="0.25">
      <c r="D3632" s="268"/>
    </row>
    <row r="3633" spans="4:4" x14ac:dyDescent="0.25">
      <c r="D3633" s="268"/>
    </row>
    <row r="3634" spans="4:4" x14ac:dyDescent="0.25">
      <c r="D3634" s="268"/>
    </row>
    <row r="3635" spans="4:4" x14ac:dyDescent="0.25">
      <c r="D3635" s="268"/>
    </row>
    <row r="3636" spans="4:4" x14ac:dyDescent="0.25">
      <c r="D3636" s="268"/>
    </row>
    <row r="3637" spans="4:4" x14ac:dyDescent="0.25">
      <c r="D3637" s="268"/>
    </row>
    <row r="3638" spans="4:4" x14ac:dyDescent="0.25">
      <c r="D3638" s="268"/>
    </row>
    <row r="3639" spans="4:4" x14ac:dyDescent="0.25">
      <c r="D3639" s="268"/>
    </row>
    <row r="3640" spans="4:4" x14ac:dyDescent="0.25">
      <c r="D3640" s="268"/>
    </row>
    <row r="3641" spans="4:4" x14ac:dyDescent="0.25">
      <c r="D3641" s="268"/>
    </row>
    <row r="3642" spans="4:4" x14ac:dyDescent="0.25">
      <c r="D3642" s="268"/>
    </row>
    <row r="3643" spans="4:4" x14ac:dyDescent="0.25">
      <c r="D3643" s="268"/>
    </row>
    <row r="3644" spans="4:4" x14ac:dyDescent="0.25">
      <c r="D3644" s="268"/>
    </row>
    <row r="3645" spans="4:4" x14ac:dyDescent="0.25">
      <c r="D3645" s="268"/>
    </row>
    <row r="3646" spans="4:4" x14ac:dyDescent="0.25">
      <c r="D3646" s="268"/>
    </row>
    <row r="3647" spans="4:4" x14ac:dyDescent="0.25">
      <c r="D3647" s="268"/>
    </row>
    <row r="3648" spans="4:4" x14ac:dyDescent="0.25">
      <c r="D3648" s="268"/>
    </row>
    <row r="3649" spans="4:4" x14ac:dyDescent="0.25">
      <c r="D3649" s="268"/>
    </row>
    <row r="3650" spans="4:4" x14ac:dyDescent="0.25">
      <c r="D3650" s="268"/>
    </row>
    <row r="3651" spans="4:4" x14ac:dyDescent="0.25">
      <c r="D3651" s="268"/>
    </row>
    <row r="3652" spans="4:4" x14ac:dyDescent="0.25">
      <c r="D3652" s="268"/>
    </row>
    <row r="3653" spans="4:4" x14ac:dyDescent="0.25">
      <c r="D3653" s="268"/>
    </row>
    <row r="3654" spans="4:4" x14ac:dyDescent="0.25">
      <c r="D3654" s="268"/>
    </row>
    <row r="3655" spans="4:4" x14ac:dyDescent="0.25">
      <c r="D3655" s="268"/>
    </row>
    <row r="3656" spans="4:4" x14ac:dyDescent="0.25">
      <c r="D3656" s="268"/>
    </row>
    <row r="3657" spans="4:4" x14ac:dyDescent="0.25">
      <c r="D3657" s="268"/>
    </row>
    <row r="3658" spans="4:4" x14ac:dyDescent="0.25">
      <c r="D3658" s="268"/>
    </row>
    <row r="3659" spans="4:4" x14ac:dyDescent="0.25">
      <c r="D3659" s="268"/>
    </row>
    <row r="3660" spans="4:4" x14ac:dyDescent="0.25">
      <c r="D3660" s="268"/>
    </row>
    <row r="3661" spans="4:4" x14ac:dyDescent="0.25">
      <c r="D3661" s="268"/>
    </row>
    <row r="3662" spans="4:4" x14ac:dyDescent="0.25">
      <c r="D3662" s="268"/>
    </row>
    <row r="3663" spans="4:4" x14ac:dyDescent="0.25">
      <c r="D3663" s="268"/>
    </row>
    <row r="3664" spans="4:4" x14ac:dyDescent="0.25">
      <c r="D3664" s="268"/>
    </row>
    <row r="3665" spans="4:4" x14ac:dyDescent="0.25">
      <c r="D3665" s="268"/>
    </row>
    <row r="3666" spans="4:4" x14ac:dyDescent="0.25">
      <c r="D3666" s="268"/>
    </row>
    <row r="3667" spans="4:4" x14ac:dyDescent="0.25">
      <c r="D3667" s="268"/>
    </row>
    <row r="3668" spans="4:4" x14ac:dyDescent="0.25">
      <c r="D3668" s="268"/>
    </row>
    <row r="3669" spans="4:4" x14ac:dyDescent="0.25">
      <c r="D3669" s="268"/>
    </row>
    <row r="3670" spans="4:4" x14ac:dyDescent="0.25">
      <c r="D3670" s="268"/>
    </row>
    <row r="3671" spans="4:4" x14ac:dyDescent="0.25">
      <c r="D3671" s="268"/>
    </row>
    <row r="3672" spans="4:4" x14ac:dyDescent="0.25">
      <c r="D3672" s="268"/>
    </row>
    <row r="3673" spans="4:4" x14ac:dyDescent="0.25">
      <c r="D3673" s="268"/>
    </row>
    <row r="3674" spans="4:4" x14ac:dyDescent="0.25">
      <c r="D3674" s="268"/>
    </row>
    <row r="3675" spans="4:4" x14ac:dyDescent="0.25">
      <c r="D3675" s="268"/>
    </row>
    <row r="3676" spans="4:4" x14ac:dyDescent="0.25">
      <c r="D3676" s="268"/>
    </row>
    <row r="3677" spans="4:4" x14ac:dyDescent="0.25">
      <c r="D3677" s="268"/>
    </row>
    <row r="3678" spans="4:4" x14ac:dyDescent="0.25">
      <c r="D3678" s="268"/>
    </row>
    <row r="3679" spans="4:4" x14ac:dyDescent="0.25">
      <c r="D3679" s="268"/>
    </row>
    <row r="3680" spans="4:4" x14ac:dyDescent="0.25">
      <c r="D3680" s="268"/>
    </row>
    <row r="3681" spans="4:4" x14ac:dyDescent="0.25">
      <c r="D3681" s="268"/>
    </row>
    <row r="3682" spans="4:4" x14ac:dyDescent="0.25">
      <c r="D3682" s="268"/>
    </row>
    <row r="3683" spans="4:4" x14ac:dyDescent="0.25">
      <c r="D3683" s="268"/>
    </row>
    <row r="3684" spans="4:4" x14ac:dyDescent="0.25">
      <c r="D3684" s="268"/>
    </row>
    <row r="3685" spans="4:4" x14ac:dyDescent="0.25">
      <c r="D3685" s="268"/>
    </row>
    <row r="3686" spans="4:4" x14ac:dyDescent="0.25">
      <c r="D3686" s="268"/>
    </row>
    <row r="3687" spans="4:4" x14ac:dyDescent="0.25">
      <c r="D3687" s="268"/>
    </row>
    <row r="3688" spans="4:4" x14ac:dyDescent="0.25">
      <c r="D3688" s="268"/>
    </row>
    <row r="3689" spans="4:4" x14ac:dyDescent="0.25">
      <c r="D3689" s="268"/>
    </row>
    <row r="3690" spans="4:4" x14ac:dyDescent="0.25">
      <c r="D3690" s="268"/>
    </row>
    <row r="3691" spans="4:4" x14ac:dyDescent="0.25">
      <c r="D3691" s="268"/>
    </row>
    <row r="3692" spans="4:4" x14ac:dyDescent="0.25">
      <c r="D3692" s="268"/>
    </row>
    <row r="3693" spans="4:4" x14ac:dyDescent="0.25">
      <c r="D3693" s="268"/>
    </row>
    <row r="3694" spans="4:4" x14ac:dyDescent="0.25">
      <c r="D3694" s="268"/>
    </row>
    <row r="3695" spans="4:4" x14ac:dyDescent="0.25">
      <c r="D3695" s="268"/>
    </row>
    <row r="3696" spans="4:4" x14ac:dyDescent="0.25">
      <c r="D3696" s="268"/>
    </row>
    <row r="3697" spans="4:4" x14ac:dyDescent="0.25">
      <c r="D3697" s="268"/>
    </row>
    <row r="3698" spans="4:4" x14ac:dyDescent="0.25">
      <c r="D3698" s="268"/>
    </row>
    <row r="3699" spans="4:4" x14ac:dyDescent="0.25">
      <c r="D3699" s="268"/>
    </row>
    <row r="3700" spans="4:4" x14ac:dyDescent="0.25">
      <c r="D3700" s="268"/>
    </row>
    <row r="3701" spans="4:4" x14ac:dyDescent="0.25">
      <c r="D3701" s="268"/>
    </row>
    <row r="3702" spans="4:4" x14ac:dyDescent="0.25">
      <c r="D3702" s="268"/>
    </row>
    <row r="3703" spans="4:4" x14ac:dyDescent="0.25">
      <c r="D3703" s="268"/>
    </row>
    <row r="3704" spans="4:4" x14ac:dyDescent="0.25">
      <c r="D3704" s="268"/>
    </row>
    <row r="3705" spans="4:4" x14ac:dyDescent="0.25">
      <c r="D3705" s="268"/>
    </row>
    <row r="3706" spans="4:4" x14ac:dyDescent="0.25">
      <c r="D3706" s="268"/>
    </row>
    <row r="3707" spans="4:4" x14ac:dyDescent="0.25">
      <c r="D3707" s="268"/>
    </row>
    <row r="3708" spans="4:4" x14ac:dyDescent="0.25">
      <c r="D3708" s="268"/>
    </row>
    <row r="3709" spans="4:4" x14ac:dyDescent="0.25">
      <c r="D3709" s="268"/>
    </row>
    <row r="3710" spans="4:4" x14ac:dyDescent="0.25">
      <c r="D3710" s="268"/>
    </row>
    <row r="3711" spans="4:4" x14ac:dyDescent="0.25">
      <c r="D3711" s="268"/>
    </row>
    <row r="3712" spans="4:4" x14ac:dyDescent="0.25">
      <c r="D3712" s="268"/>
    </row>
    <row r="3713" spans="4:4" x14ac:dyDescent="0.25">
      <c r="D3713" s="268"/>
    </row>
    <row r="3714" spans="4:4" x14ac:dyDescent="0.25">
      <c r="D3714" s="268"/>
    </row>
    <row r="3715" spans="4:4" x14ac:dyDescent="0.25">
      <c r="D3715" s="268"/>
    </row>
    <row r="3716" spans="4:4" x14ac:dyDescent="0.25">
      <c r="D3716" s="268"/>
    </row>
    <row r="3717" spans="4:4" x14ac:dyDescent="0.25">
      <c r="D3717" s="268"/>
    </row>
    <row r="3718" spans="4:4" x14ac:dyDescent="0.25">
      <c r="D3718" s="268"/>
    </row>
    <row r="3719" spans="4:4" x14ac:dyDescent="0.25">
      <c r="D3719" s="268"/>
    </row>
    <row r="3720" spans="4:4" x14ac:dyDescent="0.25">
      <c r="D3720" s="268"/>
    </row>
    <row r="3721" spans="4:4" x14ac:dyDescent="0.25">
      <c r="D3721" s="268"/>
    </row>
    <row r="3722" spans="4:4" x14ac:dyDescent="0.25">
      <c r="D3722" s="268"/>
    </row>
    <row r="3723" spans="4:4" x14ac:dyDescent="0.25">
      <c r="D3723" s="268"/>
    </row>
    <row r="3724" spans="4:4" x14ac:dyDescent="0.25">
      <c r="D3724" s="268"/>
    </row>
    <row r="3725" spans="4:4" x14ac:dyDescent="0.25">
      <c r="D3725" s="268"/>
    </row>
    <row r="3726" spans="4:4" x14ac:dyDescent="0.25">
      <c r="D3726" s="268"/>
    </row>
    <row r="3727" spans="4:4" x14ac:dyDescent="0.25">
      <c r="D3727" s="268"/>
    </row>
    <row r="3728" spans="4:4" x14ac:dyDescent="0.25">
      <c r="D3728" s="268"/>
    </row>
    <row r="3729" spans="4:4" x14ac:dyDescent="0.25">
      <c r="D3729" s="268"/>
    </row>
    <row r="3730" spans="4:4" x14ac:dyDescent="0.25">
      <c r="D3730" s="268"/>
    </row>
    <row r="3731" spans="4:4" x14ac:dyDescent="0.25">
      <c r="D3731" s="268"/>
    </row>
    <row r="3732" spans="4:4" x14ac:dyDescent="0.25">
      <c r="D3732" s="268"/>
    </row>
    <row r="3733" spans="4:4" x14ac:dyDescent="0.25">
      <c r="D3733" s="268"/>
    </row>
    <row r="3734" spans="4:4" x14ac:dyDescent="0.25">
      <c r="D3734" s="268"/>
    </row>
    <row r="3735" spans="4:4" x14ac:dyDescent="0.25">
      <c r="D3735" s="268"/>
    </row>
    <row r="3736" spans="4:4" x14ac:dyDescent="0.25">
      <c r="D3736" s="268"/>
    </row>
    <row r="3737" spans="4:4" x14ac:dyDescent="0.25">
      <c r="D3737" s="268"/>
    </row>
    <row r="3738" spans="4:4" x14ac:dyDescent="0.25">
      <c r="D3738" s="268"/>
    </row>
    <row r="3739" spans="4:4" x14ac:dyDescent="0.25">
      <c r="D3739" s="268"/>
    </row>
    <row r="3740" spans="4:4" x14ac:dyDescent="0.25">
      <c r="D3740" s="268"/>
    </row>
    <row r="3741" spans="4:4" x14ac:dyDescent="0.25">
      <c r="D3741" s="268"/>
    </row>
    <row r="3742" spans="4:4" x14ac:dyDescent="0.25">
      <c r="D3742" s="268"/>
    </row>
    <row r="3743" spans="4:4" x14ac:dyDescent="0.25">
      <c r="D3743" s="268"/>
    </row>
    <row r="3744" spans="4:4" x14ac:dyDescent="0.25">
      <c r="D3744" s="268"/>
    </row>
    <row r="3745" spans="4:4" x14ac:dyDescent="0.25">
      <c r="D3745" s="268"/>
    </row>
    <row r="3746" spans="4:4" x14ac:dyDescent="0.25">
      <c r="D3746" s="268"/>
    </row>
    <row r="3747" spans="4:4" x14ac:dyDescent="0.25">
      <c r="D3747" s="268"/>
    </row>
    <row r="3748" spans="4:4" x14ac:dyDescent="0.25">
      <c r="D3748" s="268"/>
    </row>
    <row r="3749" spans="4:4" x14ac:dyDescent="0.25">
      <c r="D3749" s="268"/>
    </row>
    <row r="3750" spans="4:4" x14ac:dyDescent="0.25">
      <c r="D3750" s="268"/>
    </row>
    <row r="3751" spans="4:4" x14ac:dyDescent="0.25">
      <c r="D3751" s="268"/>
    </row>
    <row r="3752" spans="4:4" x14ac:dyDescent="0.25">
      <c r="D3752" s="268"/>
    </row>
    <row r="3753" spans="4:4" x14ac:dyDescent="0.25">
      <c r="D3753" s="268"/>
    </row>
    <row r="3754" spans="4:4" x14ac:dyDescent="0.25">
      <c r="D3754" s="268"/>
    </row>
    <row r="3755" spans="4:4" x14ac:dyDescent="0.25">
      <c r="D3755" s="268"/>
    </row>
    <row r="3756" spans="4:4" x14ac:dyDescent="0.25">
      <c r="D3756" s="268"/>
    </row>
    <row r="3757" spans="4:4" x14ac:dyDescent="0.25">
      <c r="D3757" s="268"/>
    </row>
    <row r="3758" spans="4:4" x14ac:dyDescent="0.25">
      <c r="D3758" s="268"/>
    </row>
    <row r="3759" spans="4:4" x14ac:dyDescent="0.25">
      <c r="D3759" s="268"/>
    </row>
    <row r="3760" spans="4:4" x14ac:dyDescent="0.25">
      <c r="D3760" s="268"/>
    </row>
    <row r="3761" spans="4:4" x14ac:dyDescent="0.25">
      <c r="D3761" s="268"/>
    </row>
    <row r="3762" spans="4:4" x14ac:dyDescent="0.25">
      <c r="D3762" s="268"/>
    </row>
    <row r="3763" spans="4:4" x14ac:dyDescent="0.25">
      <c r="D3763" s="268"/>
    </row>
    <row r="3764" spans="4:4" x14ac:dyDescent="0.25">
      <c r="D3764" s="268"/>
    </row>
    <row r="3765" spans="4:4" x14ac:dyDescent="0.25">
      <c r="D3765" s="268"/>
    </row>
    <row r="3766" spans="4:4" x14ac:dyDescent="0.25">
      <c r="D3766" s="268"/>
    </row>
    <row r="3767" spans="4:4" x14ac:dyDescent="0.25">
      <c r="D3767" s="268"/>
    </row>
    <row r="3768" spans="4:4" x14ac:dyDescent="0.25">
      <c r="D3768" s="268"/>
    </row>
    <row r="3769" spans="4:4" x14ac:dyDescent="0.25">
      <c r="D3769" s="268"/>
    </row>
    <row r="3770" spans="4:4" x14ac:dyDescent="0.25">
      <c r="D3770" s="268"/>
    </row>
    <row r="3771" spans="4:4" x14ac:dyDescent="0.25">
      <c r="D3771" s="268"/>
    </row>
    <row r="3772" spans="4:4" x14ac:dyDescent="0.25">
      <c r="D3772" s="268"/>
    </row>
    <row r="3773" spans="4:4" x14ac:dyDescent="0.25">
      <c r="D3773" s="268"/>
    </row>
    <row r="3774" spans="4:4" x14ac:dyDescent="0.25">
      <c r="D3774" s="268"/>
    </row>
    <row r="3775" spans="4:4" x14ac:dyDescent="0.25">
      <c r="D3775" s="268"/>
    </row>
    <row r="3776" spans="4:4" x14ac:dyDescent="0.25">
      <c r="D3776" s="268"/>
    </row>
    <row r="3777" spans="4:4" x14ac:dyDescent="0.25">
      <c r="D3777" s="268"/>
    </row>
    <row r="3778" spans="4:4" x14ac:dyDescent="0.25">
      <c r="D3778" s="268"/>
    </row>
    <row r="3779" spans="4:4" x14ac:dyDescent="0.25">
      <c r="D3779" s="268"/>
    </row>
    <row r="3780" spans="4:4" x14ac:dyDescent="0.25">
      <c r="D3780" s="268"/>
    </row>
    <row r="3781" spans="4:4" x14ac:dyDescent="0.25">
      <c r="D3781" s="268"/>
    </row>
    <row r="3782" spans="4:4" x14ac:dyDescent="0.25">
      <c r="D3782" s="268"/>
    </row>
    <row r="3783" spans="4:4" x14ac:dyDescent="0.25">
      <c r="D3783" s="268"/>
    </row>
    <row r="3784" spans="4:4" x14ac:dyDescent="0.25">
      <c r="D3784" s="268"/>
    </row>
    <row r="3785" spans="4:4" x14ac:dyDescent="0.25">
      <c r="D3785" s="268"/>
    </row>
    <row r="3786" spans="4:4" x14ac:dyDescent="0.25">
      <c r="D3786" s="268"/>
    </row>
    <row r="3787" spans="4:4" x14ac:dyDescent="0.25">
      <c r="D3787" s="268"/>
    </row>
    <row r="3788" spans="4:4" x14ac:dyDescent="0.25">
      <c r="D3788" s="268"/>
    </row>
    <row r="3789" spans="4:4" x14ac:dyDescent="0.25">
      <c r="D3789" s="268"/>
    </row>
    <row r="3790" spans="4:4" x14ac:dyDescent="0.25">
      <c r="D3790" s="268"/>
    </row>
    <row r="3791" spans="4:4" x14ac:dyDescent="0.25">
      <c r="D3791" s="268"/>
    </row>
    <row r="3792" spans="4:4" x14ac:dyDescent="0.25">
      <c r="D3792" s="268"/>
    </row>
    <row r="3793" spans="4:4" x14ac:dyDescent="0.25">
      <c r="D3793" s="268"/>
    </row>
    <row r="3794" spans="4:4" x14ac:dyDescent="0.25">
      <c r="D3794" s="268"/>
    </row>
    <row r="3795" spans="4:4" x14ac:dyDescent="0.25">
      <c r="D3795" s="268"/>
    </row>
    <row r="3796" spans="4:4" x14ac:dyDescent="0.25">
      <c r="D3796" s="268"/>
    </row>
    <row r="3797" spans="4:4" x14ac:dyDescent="0.25">
      <c r="D3797" s="268"/>
    </row>
    <row r="3798" spans="4:4" x14ac:dyDescent="0.25">
      <c r="D3798" s="268"/>
    </row>
    <row r="3799" spans="4:4" x14ac:dyDescent="0.25">
      <c r="D3799" s="268"/>
    </row>
    <row r="3800" spans="4:4" x14ac:dyDescent="0.25">
      <c r="D3800" s="268"/>
    </row>
    <row r="3801" spans="4:4" x14ac:dyDescent="0.25">
      <c r="D3801" s="268"/>
    </row>
    <row r="3802" spans="4:4" x14ac:dyDescent="0.25">
      <c r="D3802" s="268"/>
    </row>
    <row r="3803" spans="4:4" x14ac:dyDescent="0.25">
      <c r="D3803" s="268"/>
    </row>
    <row r="3804" spans="4:4" x14ac:dyDescent="0.25">
      <c r="D3804" s="268"/>
    </row>
    <row r="3805" spans="4:4" x14ac:dyDescent="0.25">
      <c r="D3805" s="268"/>
    </row>
    <row r="3806" spans="4:4" x14ac:dyDescent="0.25">
      <c r="D3806" s="268"/>
    </row>
    <row r="3807" spans="4:4" x14ac:dyDescent="0.25">
      <c r="D3807" s="268"/>
    </row>
    <row r="3808" spans="4:4" x14ac:dyDescent="0.25">
      <c r="D3808" s="268"/>
    </row>
    <row r="3809" spans="4:4" x14ac:dyDescent="0.25">
      <c r="D3809" s="268"/>
    </row>
    <row r="3810" spans="4:4" x14ac:dyDescent="0.25">
      <c r="D3810" s="268"/>
    </row>
    <row r="3811" spans="4:4" x14ac:dyDescent="0.25">
      <c r="D3811" s="268"/>
    </row>
    <row r="3812" spans="4:4" x14ac:dyDescent="0.25">
      <c r="D3812" s="268"/>
    </row>
    <row r="3813" spans="4:4" x14ac:dyDescent="0.25">
      <c r="D3813" s="268"/>
    </row>
    <row r="3814" spans="4:4" x14ac:dyDescent="0.25">
      <c r="D3814" s="268"/>
    </row>
    <row r="3815" spans="4:4" x14ac:dyDescent="0.25">
      <c r="D3815" s="268"/>
    </row>
    <row r="3816" spans="4:4" x14ac:dyDescent="0.25">
      <c r="D3816" s="268"/>
    </row>
    <row r="3817" spans="4:4" x14ac:dyDescent="0.25">
      <c r="D3817" s="268"/>
    </row>
    <row r="3818" spans="4:4" x14ac:dyDescent="0.25">
      <c r="D3818" s="268"/>
    </row>
    <row r="3819" spans="4:4" x14ac:dyDescent="0.25">
      <c r="D3819" s="268"/>
    </row>
    <row r="3820" spans="4:4" x14ac:dyDescent="0.25">
      <c r="D3820" s="268"/>
    </row>
    <row r="3821" spans="4:4" x14ac:dyDescent="0.25">
      <c r="D3821" s="268"/>
    </row>
    <row r="3822" spans="4:4" x14ac:dyDescent="0.25">
      <c r="D3822" s="268"/>
    </row>
    <row r="3823" spans="4:4" x14ac:dyDescent="0.25">
      <c r="D3823" s="268"/>
    </row>
    <row r="3824" spans="4:4" x14ac:dyDescent="0.25">
      <c r="D3824" s="268"/>
    </row>
    <row r="3825" spans="4:4" x14ac:dyDescent="0.25">
      <c r="D3825" s="268"/>
    </row>
    <row r="3826" spans="4:4" x14ac:dyDescent="0.25">
      <c r="D3826" s="268"/>
    </row>
    <row r="3827" spans="4:4" x14ac:dyDescent="0.25">
      <c r="D3827" s="268"/>
    </row>
    <row r="3828" spans="4:4" x14ac:dyDescent="0.25">
      <c r="D3828" s="268"/>
    </row>
    <row r="3829" spans="4:4" x14ac:dyDescent="0.25">
      <c r="D3829" s="268"/>
    </row>
    <row r="3830" spans="4:4" x14ac:dyDescent="0.25">
      <c r="D3830" s="268"/>
    </row>
    <row r="3831" spans="4:4" x14ac:dyDescent="0.25">
      <c r="D3831" s="268"/>
    </row>
    <row r="3832" spans="4:4" x14ac:dyDescent="0.25">
      <c r="D3832" s="268"/>
    </row>
    <row r="3833" spans="4:4" x14ac:dyDescent="0.25">
      <c r="D3833" s="268"/>
    </row>
    <row r="3834" spans="4:4" x14ac:dyDescent="0.25">
      <c r="D3834" s="268"/>
    </row>
    <row r="3835" spans="4:4" x14ac:dyDescent="0.25">
      <c r="D3835" s="268"/>
    </row>
    <row r="3836" spans="4:4" x14ac:dyDescent="0.25">
      <c r="D3836" s="268"/>
    </row>
    <row r="3837" spans="4:4" x14ac:dyDescent="0.25">
      <c r="D3837" s="268"/>
    </row>
    <row r="3838" spans="4:4" x14ac:dyDescent="0.25">
      <c r="D3838" s="268"/>
    </row>
    <row r="3839" spans="4:4" x14ac:dyDescent="0.25">
      <c r="D3839" s="268"/>
    </row>
    <row r="3840" spans="4:4" x14ac:dyDescent="0.25">
      <c r="D3840" s="268"/>
    </row>
    <row r="3841" spans="4:4" x14ac:dyDescent="0.25">
      <c r="D3841" s="268"/>
    </row>
    <row r="3842" spans="4:4" x14ac:dyDescent="0.25">
      <c r="D3842" s="268"/>
    </row>
    <row r="3843" spans="4:4" x14ac:dyDescent="0.25">
      <c r="D3843" s="268"/>
    </row>
    <row r="3844" spans="4:4" x14ac:dyDescent="0.25">
      <c r="D3844" s="268"/>
    </row>
    <row r="3845" spans="4:4" x14ac:dyDescent="0.25">
      <c r="D3845" s="268"/>
    </row>
    <row r="3846" spans="4:4" x14ac:dyDescent="0.25">
      <c r="D3846" s="268"/>
    </row>
    <row r="3847" spans="4:4" x14ac:dyDescent="0.25">
      <c r="D3847" s="268"/>
    </row>
    <row r="3848" spans="4:4" x14ac:dyDescent="0.25">
      <c r="D3848" s="268"/>
    </row>
    <row r="3849" spans="4:4" x14ac:dyDescent="0.25">
      <c r="D3849" s="268"/>
    </row>
    <row r="3850" spans="4:4" x14ac:dyDescent="0.25">
      <c r="D3850" s="268"/>
    </row>
    <row r="3851" spans="4:4" x14ac:dyDescent="0.25">
      <c r="D3851" s="268"/>
    </row>
    <row r="3852" spans="4:4" x14ac:dyDescent="0.25">
      <c r="D3852" s="268"/>
    </row>
    <row r="3853" spans="4:4" x14ac:dyDescent="0.25">
      <c r="D3853" s="268"/>
    </row>
    <row r="3854" spans="4:4" x14ac:dyDescent="0.25">
      <c r="D3854" s="268"/>
    </row>
    <row r="3855" spans="4:4" x14ac:dyDescent="0.25">
      <c r="D3855" s="268"/>
    </row>
    <row r="3856" spans="4:4" x14ac:dyDescent="0.25">
      <c r="D3856" s="268"/>
    </row>
    <row r="3857" spans="4:4" x14ac:dyDescent="0.25">
      <c r="D3857" s="268"/>
    </row>
    <row r="3858" spans="4:4" x14ac:dyDescent="0.25">
      <c r="D3858" s="268"/>
    </row>
    <row r="3859" spans="4:4" x14ac:dyDescent="0.25">
      <c r="D3859" s="268"/>
    </row>
    <row r="3860" spans="4:4" x14ac:dyDescent="0.25">
      <c r="D3860" s="268"/>
    </row>
    <row r="3861" spans="4:4" x14ac:dyDescent="0.25">
      <c r="D3861" s="268"/>
    </row>
    <row r="3862" spans="4:4" x14ac:dyDescent="0.25">
      <c r="D3862" s="268"/>
    </row>
    <row r="3863" spans="4:4" x14ac:dyDescent="0.25">
      <c r="D3863" s="268"/>
    </row>
    <row r="3864" spans="4:4" x14ac:dyDescent="0.25">
      <c r="D3864" s="268"/>
    </row>
    <row r="3865" spans="4:4" x14ac:dyDescent="0.25">
      <c r="D3865" s="268"/>
    </row>
    <row r="3866" spans="4:4" x14ac:dyDescent="0.25">
      <c r="D3866" s="268"/>
    </row>
    <row r="3867" spans="4:4" x14ac:dyDescent="0.25">
      <c r="D3867" s="268"/>
    </row>
    <row r="3868" spans="4:4" x14ac:dyDescent="0.25">
      <c r="D3868" s="268"/>
    </row>
    <row r="3869" spans="4:4" x14ac:dyDescent="0.25">
      <c r="D3869" s="268"/>
    </row>
    <row r="3870" spans="4:4" x14ac:dyDescent="0.25">
      <c r="D3870" s="268"/>
    </row>
    <row r="3871" spans="4:4" x14ac:dyDescent="0.25">
      <c r="D3871" s="268"/>
    </row>
    <row r="3872" spans="4:4" x14ac:dyDescent="0.25">
      <c r="D3872" s="268"/>
    </row>
    <row r="3873" spans="4:4" x14ac:dyDescent="0.25">
      <c r="D3873" s="268"/>
    </row>
    <row r="3874" spans="4:4" x14ac:dyDescent="0.25">
      <c r="D3874" s="268"/>
    </row>
    <row r="3875" spans="4:4" x14ac:dyDescent="0.25">
      <c r="D3875" s="268"/>
    </row>
    <row r="3876" spans="4:4" x14ac:dyDescent="0.25">
      <c r="D3876" s="268"/>
    </row>
    <row r="3877" spans="4:4" x14ac:dyDescent="0.25">
      <c r="D3877" s="268"/>
    </row>
    <row r="3878" spans="4:4" x14ac:dyDescent="0.25">
      <c r="D3878" s="268"/>
    </row>
    <row r="3879" spans="4:4" x14ac:dyDescent="0.25">
      <c r="D3879" s="268"/>
    </row>
    <row r="3880" spans="4:4" x14ac:dyDescent="0.25">
      <c r="D3880" s="268"/>
    </row>
    <row r="3881" spans="4:4" x14ac:dyDescent="0.25">
      <c r="D3881" s="268"/>
    </row>
    <row r="3882" spans="4:4" x14ac:dyDescent="0.25">
      <c r="D3882" s="268"/>
    </row>
    <row r="3883" spans="4:4" x14ac:dyDescent="0.25">
      <c r="D3883" s="268"/>
    </row>
    <row r="3884" spans="4:4" x14ac:dyDescent="0.25">
      <c r="D3884" s="268"/>
    </row>
    <row r="3885" spans="4:4" x14ac:dyDescent="0.25">
      <c r="D3885" s="268"/>
    </row>
    <row r="3886" spans="4:4" x14ac:dyDescent="0.25">
      <c r="D3886" s="268"/>
    </row>
    <row r="3887" spans="4:4" x14ac:dyDescent="0.25">
      <c r="D3887" s="268"/>
    </row>
    <row r="3888" spans="4:4" x14ac:dyDescent="0.25">
      <c r="D3888" s="268"/>
    </row>
    <row r="3889" spans="4:4" x14ac:dyDescent="0.25">
      <c r="D3889" s="268"/>
    </row>
    <row r="3890" spans="4:4" x14ac:dyDescent="0.25">
      <c r="D3890" s="268"/>
    </row>
    <row r="3891" spans="4:4" x14ac:dyDescent="0.25">
      <c r="D3891" s="268"/>
    </row>
    <row r="3892" spans="4:4" x14ac:dyDescent="0.25">
      <c r="D3892" s="268"/>
    </row>
    <row r="3893" spans="4:4" x14ac:dyDescent="0.25">
      <c r="D3893" s="268"/>
    </row>
    <row r="3894" spans="4:4" x14ac:dyDescent="0.25">
      <c r="D3894" s="268"/>
    </row>
    <row r="3895" spans="4:4" x14ac:dyDescent="0.25">
      <c r="D3895" s="268"/>
    </row>
    <row r="3896" spans="4:4" x14ac:dyDescent="0.25">
      <c r="D3896" s="268"/>
    </row>
    <row r="3897" spans="4:4" x14ac:dyDescent="0.25">
      <c r="D3897" s="268"/>
    </row>
    <row r="3898" spans="4:4" x14ac:dyDescent="0.25">
      <c r="D3898" s="268"/>
    </row>
    <row r="3899" spans="4:4" x14ac:dyDescent="0.25">
      <c r="D3899" s="268"/>
    </row>
    <row r="3900" spans="4:4" x14ac:dyDescent="0.25">
      <c r="D3900" s="268"/>
    </row>
    <row r="3901" spans="4:4" x14ac:dyDescent="0.25">
      <c r="D3901" s="268"/>
    </row>
    <row r="3902" spans="4:4" x14ac:dyDescent="0.25">
      <c r="D3902" s="268"/>
    </row>
    <row r="3903" spans="4:4" x14ac:dyDescent="0.25">
      <c r="D3903" s="268"/>
    </row>
    <row r="3904" spans="4:4" x14ac:dyDescent="0.25">
      <c r="D3904" s="268"/>
    </row>
    <row r="3905" spans="4:4" x14ac:dyDescent="0.25">
      <c r="D3905" s="268"/>
    </row>
    <row r="3906" spans="4:4" x14ac:dyDescent="0.25">
      <c r="D3906" s="268"/>
    </row>
    <row r="3907" spans="4:4" x14ac:dyDescent="0.25">
      <c r="D3907" s="268"/>
    </row>
    <row r="3908" spans="4:4" x14ac:dyDescent="0.25">
      <c r="D3908" s="268"/>
    </row>
    <row r="3909" spans="4:4" x14ac:dyDescent="0.25">
      <c r="D3909" s="268"/>
    </row>
    <row r="3910" spans="4:4" x14ac:dyDescent="0.25">
      <c r="D3910" s="268"/>
    </row>
    <row r="3911" spans="4:4" x14ac:dyDescent="0.25">
      <c r="D3911" s="268"/>
    </row>
    <row r="3912" spans="4:4" x14ac:dyDescent="0.25">
      <c r="D3912" s="268"/>
    </row>
    <row r="3913" spans="4:4" x14ac:dyDescent="0.25">
      <c r="D3913" s="268"/>
    </row>
    <row r="3914" spans="4:4" x14ac:dyDescent="0.25">
      <c r="D3914" s="268"/>
    </row>
    <row r="3915" spans="4:4" x14ac:dyDescent="0.25">
      <c r="D3915" s="268"/>
    </row>
    <row r="3916" spans="4:4" x14ac:dyDescent="0.25">
      <c r="D3916" s="268"/>
    </row>
    <row r="3917" spans="4:4" x14ac:dyDescent="0.25">
      <c r="D3917" s="268"/>
    </row>
    <row r="3918" spans="4:4" x14ac:dyDescent="0.25">
      <c r="D3918" s="268"/>
    </row>
    <row r="3919" spans="4:4" x14ac:dyDescent="0.25">
      <c r="D3919" s="268"/>
    </row>
    <row r="3920" spans="4:4" x14ac:dyDescent="0.25">
      <c r="D3920" s="268"/>
    </row>
    <row r="3921" spans="4:4" x14ac:dyDescent="0.25">
      <c r="D3921" s="268"/>
    </row>
    <row r="3922" spans="4:4" x14ac:dyDescent="0.25">
      <c r="D3922" s="268"/>
    </row>
    <row r="3923" spans="4:4" x14ac:dyDescent="0.25">
      <c r="D3923" s="268"/>
    </row>
    <row r="3924" spans="4:4" x14ac:dyDescent="0.25">
      <c r="D3924" s="268"/>
    </row>
    <row r="3925" spans="4:4" x14ac:dyDescent="0.25">
      <c r="D3925" s="268"/>
    </row>
    <row r="3926" spans="4:4" x14ac:dyDescent="0.25">
      <c r="D3926" s="268"/>
    </row>
    <row r="3927" spans="4:4" x14ac:dyDescent="0.25">
      <c r="D3927" s="268"/>
    </row>
    <row r="3928" spans="4:4" x14ac:dyDescent="0.25">
      <c r="D3928" s="268"/>
    </row>
    <row r="3929" spans="4:4" x14ac:dyDescent="0.25">
      <c r="D3929" s="268"/>
    </row>
    <row r="3930" spans="4:4" x14ac:dyDescent="0.25">
      <c r="D3930" s="268"/>
    </row>
    <row r="3931" spans="4:4" x14ac:dyDescent="0.25">
      <c r="D3931" s="268"/>
    </row>
    <row r="3932" spans="4:4" x14ac:dyDescent="0.25">
      <c r="D3932" s="268"/>
    </row>
    <row r="3933" spans="4:4" x14ac:dyDescent="0.25">
      <c r="D3933" s="268"/>
    </row>
    <row r="3934" spans="4:4" x14ac:dyDescent="0.25">
      <c r="D3934" s="268"/>
    </row>
    <row r="3935" spans="4:4" x14ac:dyDescent="0.25">
      <c r="D3935" s="268"/>
    </row>
    <row r="3936" spans="4:4" x14ac:dyDescent="0.25">
      <c r="D3936" s="268"/>
    </row>
    <row r="3937" spans="4:4" x14ac:dyDescent="0.25">
      <c r="D3937" s="268"/>
    </row>
    <row r="3938" spans="4:4" x14ac:dyDescent="0.25">
      <c r="D3938" s="268"/>
    </row>
    <row r="3939" spans="4:4" x14ac:dyDescent="0.25">
      <c r="D3939" s="268"/>
    </row>
    <row r="3940" spans="4:4" x14ac:dyDescent="0.25">
      <c r="D3940" s="268"/>
    </row>
    <row r="3941" spans="4:4" x14ac:dyDescent="0.25">
      <c r="D3941" s="268"/>
    </row>
    <row r="3942" spans="4:4" x14ac:dyDescent="0.25">
      <c r="D3942" s="268"/>
    </row>
    <row r="3943" spans="4:4" x14ac:dyDescent="0.25">
      <c r="D3943" s="268"/>
    </row>
    <row r="3944" spans="4:4" x14ac:dyDescent="0.25">
      <c r="D3944" s="268"/>
    </row>
    <row r="3945" spans="4:4" x14ac:dyDescent="0.25">
      <c r="D3945" s="268"/>
    </row>
    <row r="3946" spans="4:4" x14ac:dyDescent="0.25">
      <c r="D3946" s="268"/>
    </row>
    <row r="3947" spans="4:4" x14ac:dyDescent="0.25">
      <c r="D3947" s="268"/>
    </row>
    <row r="3948" spans="4:4" x14ac:dyDescent="0.25">
      <c r="D3948" s="268"/>
    </row>
    <row r="3949" spans="4:4" x14ac:dyDescent="0.25">
      <c r="D3949" s="268"/>
    </row>
    <row r="3950" spans="4:4" x14ac:dyDescent="0.25">
      <c r="D3950" s="268"/>
    </row>
    <row r="3951" spans="4:4" x14ac:dyDescent="0.25">
      <c r="D3951" s="268"/>
    </row>
    <row r="3952" spans="4:4" x14ac:dyDescent="0.25">
      <c r="D3952" s="268"/>
    </row>
    <row r="3953" spans="4:4" x14ac:dyDescent="0.25">
      <c r="D3953" s="268"/>
    </row>
    <row r="3954" spans="4:4" x14ac:dyDescent="0.25">
      <c r="D3954" s="268"/>
    </row>
    <row r="3955" spans="4:4" x14ac:dyDescent="0.25">
      <c r="D3955" s="268"/>
    </row>
    <row r="3956" spans="4:4" x14ac:dyDescent="0.25">
      <c r="D3956" s="268"/>
    </row>
    <row r="3957" spans="4:4" x14ac:dyDescent="0.25">
      <c r="D3957" s="268"/>
    </row>
    <row r="3958" spans="4:4" x14ac:dyDescent="0.25">
      <c r="D3958" s="268"/>
    </row>
    <row r="3959" spans="4:4" x14ac:dyDescent="0.25">
      <c r="D3959" s="268"/>
    </row>
    <row r="3960" spans="4:4" x14ac:dyDescent="0.25">
      <c r="D3960" s="268"/>
    </row>
    <row r="3961" spans="4:4" x14ac:dyDescent="0.25">
      <c r="D3961" s="268"/>
    </row>
    <row r="3962" spans="4:4" x14ac:dyDescent="0.25">
      <c r="D3962" s="268"/>
    </row>
    <row r="3963" spans="4:4" x14ac:dyDescent="0.25">
      <c r="D3963" s="268"/>
    </row>
    <row r="3964" spans="4:4" x14ac:dyDescent="0.25">
      <c r="D3964" s="268"/>
    </row>
    <row r="3965" spans="4:4" x14ac:dyDescent="0.25">
      <c r="D3965" s="268"/>
    </row>
    <row r="3966" spans="4:4" x14ac:dyDescent="0.25">
      <c r="D3966" s="268"/>
    </row>
    <row r="3967" spans="4:4" x14ac:dyDescent="0.25">
      <c r="D3967" s="268"/>
    </row>
    <row r="3968" spans="4:4" x14ac:dyDescent="0.25">
      <c r="D3968" s="268"/>
    </row>
    <row r="3969" spans="4:4" x14ac:dyDescent="0.25">
      <c r="D3969" s="268"/>
    </row>
    <row r="3970" spans="4:4" x14ac:dyDescent="0.25">
      <c r="D3970" s="268"/>
    </row>
    <row r="3971" spans="4:4" x14ac:dyDescent="0.25">
      <c r="D3971" s="268"/>
    </row>
    <row r="3972" spans="4:4" x14ac:dyDescent="0.25">
      <c r="D3972" s="268"/>
    </row>
    <row r="3973" spans="4:4" x14ac:dyDescent="0.25">
      <c r="D3973" s="268"/>
    </row>
    <row r="3974" spans="4:4" x14ac:dyDescent="0.25">
      <c r="D3974" s="268"/>
    </row>
    <row r="3975" spans="4:4" x14ac:dyDescent="0.25">
      <c r="D3975" s="268"/>
    </row>
    <row r="3976" spans="4:4" x14ac:dyDescent="0.25">
      <c r="D3976" s="268"/>
    </row>
    <row r="3977" spans="4:4" x14ac:dyDescent="0.25">
      <c r="D3977" s="268"/>
    </row>
    <row r="3978" spans="4:4" x14ac:dyDescent="0.25">
      <c r="D3978" s="268"/>
    </row>
    <row r="3979" spans="4:4" x14ac:dyDescent="0.25">
      <c r="D3979" s="268"/>
    </row>
    <row r="3980" spans="4:4" x14ac:dyDescent="0.25">
      <c r="D3980" s="268"/>
    </row>
    <row r="3981" spans="4:4" x14ac:dyDescent="0.25">
      <c r="D3981" s="268"/>
    </row>
    <row r="3982" spans="4:4" x14ac:dyDescent="0.25">
      <c r="D3982" s="268"/>
    </row>
    <row r="3983" spans="4:4" x14ac:dyDescent="0.25">
      <c r="D3983" s="268"/>
    </row>
    <row r="3984" spans="4:4" x14ac:dyDescent="0.25">
      <c r="D3984" s="268"/>
    </row>
    <row r="3985" spans="4:4" x14ac:dyDescent="0.25">
      <c r="D3985" s="268"/>
    </row>
    <row r="3986" spans="4:4" x14ac:dyDescent="0.25">
      <c r="D3986" s="268"/>
    </row>
    <row r="3987" spans="4:4" x14ac:dyDescent="0.25">
      <c r="D3987" s="268"/>
    </row>
    <row r="3988" spans="4:4" x14ac:dyDescent="0.25">
      <c r="D3988" s="268"/>
    </row>
    <row r="3989" spans="4:4" x14ac:dyDescent="0.25">
      <c r="D3989" s="268"/>
    </row>
    <row r="3990" spans="4:4" x14ac:dyDescent="0.25">
      <c r="D3990" s="268"/>
    </row>
    <row r="3991" spans="4:4" x14ac:dyDescent="0.25">
      <c r="D3991" s="268"/>
    </row>
    <row r="3992" spans="4:4" x14ac:dyDescent="0.25">
      <c r="D3992" s="268"/>
    </row>
    <row r="3993" spans="4:4" x14ac:dyDescent="0.25">
      <c r="D3993" s="268"/>
    </row>
    <row r="3994" spans="4:4" x14ac:dyDescent="0.25">
      <c r="D3994" s="268"/>
    </row>
    <row r="3995" spans="4:4" x14ac:dyDescent="0.25">
      <c r="D3995" s="268"/>
    </row>
    <row r="3996" spans="4:4" x14ac:dyDescent="0.25">
      <c r="D3996" s="268"/>
    </row>
    <row r="3997" spans="4:4" x14ac:dyDescent="0.25">
      <c r="D3997" s="268"/>
    </row>
    <row r="3998" spans="4:4" x14ac:dyDescent="0.25">
      <c r="D3998" s="268"/>
    </row>
    <row r="3999" spans="4:4" x14ac:dyDescent="0.25">
      <c r="D3999" s="268"/>
    </row>
    <row r="4000" spans="4:4" x14ac:dyDescent="0.25">
      <c r="D4000" s="268"/>
    </row>
    <row r="4001" spans="4:4" x14ac:dyDescent="0.25">
      <c r="D4001" s="268"/>
    </row>
    <row r="4002" spans="4:4" x14ac:dyDescent="0.25">
      <c r="D4002" s="268"/>
    </row>
    <row r="4003" spans="4:4" x14ac:dyDescent="0.25">
      <c r="D4003" s="268"/>
    </row>
    <row r="4004" spans="4:4" x14ac:dyDescent="0.25">
      <c r="D4004" s="268"/>
    </row>
    <row r="4005" spans="4:4" x14ac:dyDescent="0.25">
      <c r="D4005" s="268"/>
    </row>
    <row r="4006" spans="4:4" x14ac:dyDescent="0.25">
      <c r="D4006" s="268"/>
    </row>
    <row r="4007" spans="4:4" x14ac:dyDescent="0.25">
      <c r="D4007" s="268"/>
    </row>
    <row r="4008" spans="4:4" x14ac:dyDescent="0.25">
      <c r="D4008" s="268"/>
    </row>
    <row r="4009" spans="4:4" x14ac:dyDescent="0.25">
      <c r="D4009" s="268"/>
    </row>
    <row r="4010" spans="4:4" x14ac:dyDescent="0.25">
      <c r="D4010" s="268"/>
    </row>
    <row r="4011" spans="4:4" x14ac:dyDescent="0.25">
      <c r="D4011" s="268"/>
    </row>
    <row r="4012" spans="4:4" x14ac:dyDescent="0.25">
      <c r="D4012" s="268"/>
    </row>
    <row r="4013" spans="4:4" x14ac:dyDescent="0.25">
      <c r="D4013" s="268"/>
    </row>
    <row r="4014" spans="4:4" x14ac:dyDescent="0.25">
      <c r="D4014" s="268"/>
    </row>
    <row r="4015" spans="4:4" x14ac:dyDescent="0.25">
      <c r="D4015" s="268"/>
    </row>
    <row r="4016" spans="4:4" x14ac:dyDescent="0.25">
      <c r="D4016" s="268"/>
    </row>
    <row r="4017" spans="4:4" x14ac:dyDescent="0.25">
      <c r="D4017" s="268"/>
    </row>
    <row r="4018" spans="4:4" x14ac:dyDescent="0.25">
      <c r="D4018" s="268"/>
    </row>
    <row r="4019" spans="4:4" x14ac:dyDescent="0.25">
      <c r="D4019" s="268"/>
    </row>
    <row r="4020" spans="4:4" x14ac:dyDescent="0.25">
      <c r="D4020" s="268"/>
    </row>
    <row r="4021" spans="4:4" x14ac:dyDescent="0.25">
      <c r="D4021" s="268"/>
    </row>
    <row r="4022" spans="4:4" x14ac:dyDescent="0.25">
      <c r="D4022" s="268"/>
    </row>
    <row r="4023" spans="4:4" x14ac:dyDescent="0.25">
      <c r="D4023" s="268"/>
    </row>
    <row r="4024" spans="4:4" x14ac:dyDescent="0.25">
      <c r="D4024" s="268"/>
    </row>
    <row r="4025" spans="4:4" x14ac:dyDescent="0.25">
      <c r="D4025" s="268"/>
    </row>
    <row r="4026" spans="4:4" x14ac:dyDescent="0.25">
      <c r="D4026" s="268"/>
    </row>
    <row r="4027" spans="4:4" x14ac:dyDescent="0.25">
      <c r="D4027" s="268"/>
    </row>
    <row r="4028" spans="4:4" x14ac:dyDescent="0.25">
      <c r="D4028" s="268"/>
    </row>
    <row r="4029" spans="4:4" x14ac:dyDescent="0.25">
      <c r="D4029" s="268"/>
    </row>
    <row r="4030" spans="4:4" x14ac:dyDescent="0.25">
      <c r="D4030" s="268"/>
    </row>
    <row r="4031" spans="4:4" x14ac:dyDescent="0.25">
      <c r="D4031" s="268"/>
    </row>
    <row r="4032" spans="4:4" x14ac:dyDescent="0.25">
      <c r="D4032" s="268"/>
    </row>
    <row r="4033" spans="4:4" x14ac:dyDescent="0.25">
      <c r="D4033" s="268"/>
    </row>
    <row r="4034" spans="4:4" x14ac:dyDescent="0.25">
      <c r="D4034" s="268"/>
    </row>
    <row r="4035" spans="4:4" x14ac:dyDescent="0.25">
      <c r="D4035" s="268"/>
    </row>
    <row r="4036" spans="4:4" x14ac:dyDescent="0.25">
      <c r="D4036" s="268"/>
    </row>
    <row r="4037" spans="4:4" x14ac:dyDescent="0.25">
      <c r="D4037" s="268"/>
    </row>
    <row r="4038" spans="4:4" x14ac:dyDescent="0.25">
      <c r="D4038" s="268"/>
    </row>
    <row r="4039" spans="4:4" x14ac:dyDescent="0.25">
      <c r="D4039" s="268"/>
    </row>
    <row r="4040" spans="4:4" x14ac:dyDescent="0.25">
      <c r="D4040" s="268"/>
    </row>
    <row r="4041" spans="4:4" x14ac:dyDescent="0.25">
      <c r="D4041" s="268"/>
    </row>
    <row r="4042" spans="4:4" x14ac:dyDescent="0.25">
      <c r="D4042" s="268"/>
    </row>
    <row r="4043" spans="4:4" x14ac:dyDescent="0.25">
      <c r="D4043" s="268"/>
    </row>
    <row r="4044" spans="4:4" x14ac:dyDescent="0.25">
      <c r="D4044" s="268"/>
    </row>
    <row r="4045" spans="4:4" x14ac:dyDescent="0.25">
      <c r="D4045" s="268"/>
    </row>
    <row r="4046" spans="4:4" x14ac:dyDescent="0.25">
      <c r="D4046" s="268"/>
    </row>
    <row r="4047" spans="4:4" x14ac:dyDescent="0.25">
      <c r="D4047" s="268"/>
    </row>
    <row r="4048" spans="4:4" x14ac:dyDescent="0.25">
      <c r="D4048" s="268"/>
    </row>
    <row r="4049" spans="4:4" x14ac:dyDescent="0.25">
      <c r="D4049" s="268"/>
    </row>
    <row r="4050" spans="4:4" x14ac:dyDescent="0.25">
      <c r="D4050" s="268"/>
    </row>
    <row r="4051" spans="4:4" x14ac:dyDescent="0.25">
      <c r="D4051" s="268"/>
    </row>
    <row r="4052" spans="4:4" x14ac:dyDescent="0.25">
      <c r="D4052" s="268"/>
    </row>
    <row r="4053" spans="4:4" x14ac:dyDescent="0.25">
      <c r="D4053" s="268"/>
    </row>
    <row r="4054" spans="4:4" x14ac:dyDescent="0.25">
      <c r="D4054" s="268"/>
    </row>
    <row r="4055" spans="4:4" x14ac:dyDescent="0.25">
      <c r="D4055" s="268"/>
    </row>
    <row r="4056" spans="4:4" x14ac:dyDescent="0.25">
      <c r="D4056" s="268"/>
    </row>
    <row r="4057" spans="4:4" x14ac:dyDescent="0.25">
      <c r="D4057" s="268"/>
    </row>
    <row r="4058" spans="4:4" x14ac:dyDescent="0.25">
      <c r="D4058" s="268"/>
    </row>
    <row r="4059" spans="4:4" x14ac:dyDescent="0.25">
      <c r="D4059" s="268"/>
    </row>
    <row r="4060" spans="4:4" x14ac:dyDescent="0.25">
      <c r="D4060" s="268"/>
    </row>
    <row r="4061" spans="4:4" x14ac:dyDescent="0.25">
      <c r="D4061" s="268"/>
    </row>
    <row r="4062" spans="4:4" x14ac:dyDescent="0.25">
      <c r="D4062" s="268"/>
    </row>
    <row r="4063" spans="4:4" x14ac:dyDescent="0.25">
      <c r="D4063" s="268"/>
    </row>
    <row r="4064" spans="4:4" x14ac:dyDescent="0.25">
      <c r="D4064" s="268"/>
    </row>
    <row r="4065" spans="4:4" x14ac:dyDescent="0.25">
      <c r="D4065" s="268"/>
    </row>
    <row r="4066" spans="4:4" x14ac:dyDescent="0.25">
      <c r="D4066" s="268"/>
    </row>
    <row r="4067" spans="4:4" x14ac:dyDescent="0.25">
      <c r="D4067" s="268"/>
    </row>
    <row r="4068" spans="4:4" x14ac:dyDescent="0.25">
      <c r="D4068" s="268"/>
    </row>
    <row r="4069" spans="4:4" x14ac:dyDescent="0.25">
      <c r="D4069" s="268"/>
    </row>
    <row r="4070" spans="4:4" x14ac:dyDescent="0.25">
      <c r="D4070" s="268"/>
    </row>
    <row r="4071" spans="4:4" x14ac:dyDescent="0.25">
      <c r="D4071" s="268"/>
    </row>
    <row r="4072" spans="4:4" x14ac:dyDescent="0.25">
      <c r="D4072" s="268"/>
    </row>
    <row r="4073" spans="4:4" x14ac:dyDescent="0.25">
      <c r="D4073" s="268"/>
    </row>
    <row r="4074" spans="4:4" x14ac:dyDescent="0.25">
      <c r="D4074" s="268"/>
    </row>
    <row r="4075" spans="4:4" x14ac:dyDescent="0.25">
      <c r="D4075" s="268"/>
    </row>
    <row r="4076" spans="4:4" x14ac:dyDescent="0.25">
      <c r="D4076" s="268"/>
    </row>
    <row r="4077" spans="4:4" x14ac:dyDescent="0.25">
      <c r="D4077" s="268"/>
    </row>
    <row r="4078" spans="4:4" x14ac:dyDescent="0.25">
      <c r="D4078" s="268"/>
    </row>
    <row r="4079" spans="4:4" x14ac:dyDescent="0.25">
      <c r="D4079" s="268"/>
    </row>
    <row r="4080" spans="4:4" x14ac:dyDescent="0.25">
      <c r="D4080" s="268"/>
    </row>
    <row r="4081" spans="4:4" x14ac:dyDescent="0.25">
      <c r="D4081" s="268"/>
    </row>
    <row r="4082" spans="4:4" x14ac:dyDescent="0.25">
      <c r="D4082" s="268"/>
    </row>
    <row r="4083" spans="4:4" x14ac:dyDescent="0.25">
      <c r="D4083" s="268"/>
    </row>
    <row r="4084" spans="4:4" x14ac:dyDescent="0.25">
      <c r="D4084" s="268"/>
    </row>
    <row r="4085" spans="4:4" x14ac:dyDescent="0.25">
      <c r="D4085" s="268"/>
    </row>
    <row r="4086" spans="4:4" x14ac:dyDescent="0.25">
      <c r="D4086" s="268"/>
    </row>
    <row r="4087" spans="4:4" x14ac:dyDescent="0.25">
      <c r="D4087" s="268"/>
    </row>
    <row r="4088" spans="4:4" x14ac:dyDescent="0.25">
      <c r="D4088" s="268"/>
    </row>
    <row r="4089" spans="4:4" x14ac:dyDescent="0.25">
      <c r="D4089" s="268"/>
    </row>
    <row r="4090" spans="4:4" x14ac:dyDescent="0.25">
      <c r="D4090" s="268"/>
    </row>
    <row r="4091" spans="4:4" x14ac:dyDescent="0.25">
      <c r="D4091" s="268"/>
    </row>
    <row r="4092" spans="4:4" x14ac:dyDescent="0.25">
      <c r="D4092" s="268"/>
    </row>
    <row r="4093" spans="4:4" x14ac:dyDescent="0.25">
      <c r="D4093" s="268"/>
    </row>
    <row r="4094" spans="4:4" x14ac:dyDescent="0.25">
      <c r="D4094" s="268"/>
    </row>
    <row r="4095" spans="4:4" x14ac:dyDescent="0.25">
      <c r="D4095" s="268"/>
    </row>
    <row r="4096" spans="4:4" x14ac:dyDescent="0.25">
      <c r="D4096" s="268"/>
    </row>
    <row r="4097" spans="4:4" x14ac:dyDescent="0.25">
      <c r="D4097" s="268"/>
    </row>
    <row r="4098" spans="4:4" x14ac:dyDescent="0.25">
      <c r="D4098" s="268"/>
    </row>
    <row r="4099" spans="4:4" x14ac:dyDescent="0.25">
      <c r="D4099" s="268"/>
    </row>
    <row r="4100" spans="4:4" x14ac:dyDescent="0.25">
      <c r="D4100" s="268"/>
    </row>
    <row r="4101" spans="4:4" x14ac:dyDescent="0.25">
      <c r="D4101" s="268"/>
    </row>
    <row r="4102" spans="4:4" x14ac:dyDescent="0.25">
      <c r="D4102" s="268"/>
    </row>
    <row r="4103" spans="4:4" x14ac:dyDescent="0.25">
      <c r="D4103" s="268"/>
    </row>
    <row r="4104" spans="4:4" x14ac:dyDescent="0.25">
      <c r="D4104" s="268"/>
    </row>
    <row r="4105" spans="4:4" x14ac:dyDescent="0.25">
      <c r="D4105" s="268"/>
    </row>
    <row r="4106" spans="4:4" x14ac:dyDescent="0.25">
      <c r="D4106" s="268"/>
    </row>
    <row r="4107" spans="4:4" x14ac:dyDescent="0.25">
      <c r="D4107" s="268"/>
    </row>
    <row r="4108" spans="4:4" x14ac:dyDescent="0.25">
      <c r="D4108" s="268"/>
    </row>
    <row r="4109" spans="4:4" x14ac:dyDescent="0.25">
      <c r="D4109" s="268"/>
    </row>
    <row r="4110" spans="4:4" x14ac:dyDescent="0.25">
      <c r="D4110" s="268"/>
    </row>
    <row r="4111" spans="4:4" x14ac:dyDescent="0.25">
      <c r="D4111" s="268"/>
    </row>
    <row r="4112" spans="4:4" x14ac:dyDescent="0.25">
      <c r="D4112" s="268"/>
    </row>
    <row r="4113" spans="4:4" x14ac:dyDescent="0.25">
      <c r="D4113" s="268"/>
    </row>
    <row r="4114" spans="4:4" x14ac:dyDescent="0.25">
      <c r="D4114" s="268"/>
    </row>
    <row r="4115" spans="4:4" x14ac:dyDescent="0.25">
      <c r="D4115" s="268"/>
    </row>
    <row r="4116" spans="4:4" x14ac:dyDescent="0.25">
      <c r="D4116" s="268"/>
    </row>
    <row r="4117" spans="4:4" x14ac:dyDescent="0.25">
      <c r="D4117" s="268"/>
    </row>
    <row r="4118" spans="4:4" x14ac:dyDescent="0.25">
      <c r="D4118" s="268"/>
    </row>
    <row r="4119" spans="4:4" x14ac:dyDescent="0.25">
      <c r="D4119" s="268"/>
    </row>
    <row r="4120" spans="4:4" x14ac:dyDescent="0.25">
      <c r="D4120" s="268"/>
    </row>
    <row r="4121" spans="4:4" x14ac:dyDescent="0.25">
      <c r="D4121" s="268"/>
    </row>
    <row r="4122" spans="4:4" x14ac:dyDescent="0.25">
      <c r="D4122" s="268"/>
    </row>
    <row r="4123" spans="4:4" x14ac:dyDescent="0.25">
      <c r="D4123" s="268"/>
    </row>
    <row r="4124" spans="4:4" x14ac:dyDescent="0.25">
      <c r="D4124" s="268"/>
    </row>
    <row r="4125" spans="4:4" x14ac:dyDescent="0.25">
      <c r="D4125" s="268"/>
    </row>
    <row r="4126" spans="4:4" x14ac:dyDescent="0.25">
      <c r="D4126" s="268"/>
    </row>
    <row r="4127" spans="4:4" x14ac:dyDescent="0.25">
      <c r="D4127" s="268"/>
    </row>
    <row r="4128" spans="4:4" x14ac:dyDescent="0.25">
      <c r="D4128" s="268"/>
    </row>
    <row r="4129" spans="4:4" x14ac:dyDescent="0.25">
      <c r="D4129" s="268"/>
    </row>
    <row r="4130" spans="4:4" x14ac:dyDescent="0.25">
      <c r="D4130" s="268"/>
    </row>
    <row r="4131" spans="4:4" x14ac:dyDescent="0.25">
      <c r="D4131" s="268"/>
    </row>
    <row r="4132" spans="4:4" x14ac:dyDescent="0.25">
      <c r="D4132" s="268"/>
    </row>
    <row r="4133" spans="4:4" x14ac:dyDescent="0.25">
      <c r="D4133" s="268"/>
    </row>
    <row r="4134" spans="4:4" x14ac:dyDescent="0.25">
      <c r="D4134" s="268"/>
    </row>
    <row r="4135" spans="4:4" x14ac:dyDescent="0.25">
      <c r="D4135" s="268"/>
    </row>
    <row r="4136" spans="4:4" x14ac:dyDescent="0.25">
      <c r="D4136" s="268"/>
    </row>
    <row r="4137" spans="4:4" x14ac:dyDescent="0.25">
      <c r="D4137" s="268"/>
    </row>
    <row r="4138" spans="4:4" x14ac:dyDescent="0.25">
      <c r="D4138" s="268"/>
    </row>
    <row r="4139" spans="4:4" x14ac:dyDescent="0.25">
      <c r="D4139" s="268"/>
    </row>
    <row r="4140" spans="4:4" x14ac:dyDescent="0.25">
      <c r="D4140" s="268"/>
    </row>
    <row r="4141" spans="4:4" x14ac:dyDescent="0.25">
      <c r="D4141" s="268"/>
    </row>
    <row r="4142" spans="4:4" x14ac:dyDescent="0.25">
      <c r="D4142" s="268"/>
    </row>
    <row r="4143" spans="4:4" x14ac:dyDescent="0.25">
      <c r="D4143" s="268"/>
    </row>
    <row r="4144" spans="4:4" x14ac:dyDescent="0.25">
      <c r="D4144" s="268"/>
    </row>
    <row r="4145" spans="4:4" x14ac:dyDescent="0.25">
      <c r="D4145" s="268"/>
    </row>
    <row r="4146" spans="4:4" x14ac:dyDescent="0.25">
      <c r="D4146" s="268"/>
    </row>
    <row r="4147" spans="4:4" x14ac:dyDescent="0.25">
      <c r="D4147" s="268"/>
    </row>
    <row r="4148" spans="4:4" x14ac:dyDescent="0.25">
      <c r="D4148" s="268"/>
    </row>
    <row r="4149" spans="4:4" x14ac:dyDescent="0.25">
      <c r="D4149" s="268"/>
    </row>
    <row r="4150" spans="4:4" x14ac:dyDescent="0.25">
      <c r="D4150" s="268"/>
    </row>
    <row r="4151" spans="4:4" x14ac:dyDescent="0.25">
      <c r="D4151" s="268"/>
    </row>
    <row r="4152" spans="4:4" x14ac:dyDescent="0.25">
      <c r="D4152" s="268"/>
    </row>
    <row r="4153" spans="4:4" x14ac:dyDescent="0.25">
      <c r="D4153" s="268"/>
    </row>
    <row r="4154" spans="4:4" x14ac:dyDescent="0.25">
      <c r="D4154" s="268"/>
    </row>
    <row r="4155" spans="4:4" x14ac:dyDescent="0.25">
      <c r="D4155" s="268"/>
    </row>
    <row r="4156" spans="4:4" x14ac:dyDescent="0.25">
      <c r="D4156" s="268"/>
    </row>
    <row r="4157" spans="4:4" x14ac:dyDescent="0.25">
      <c r="D4157" s="268"/>
    </row>
    <row r="4158" spans="4:4" x14ac:dyDescent="0.25">
      <c r="D4158" s="268"/>
    </row>
    <row r="4159" spans="4:4" x14ac:dyDescent="0.25">
      <c r="D4159" s="268"/>
    </row>
    <row r="4160" spans="4:4" x14ac:dyDescent="0.25">
      <c r="D4160" s="268"/>
    </row>
    <row r="4161" spans="4:4" x14ac:dyDescent="0.25">
      <c r="D4161" s="268"/>
    </row>
    <row r="4162" spans="4:4" x14ac:dyDescent="0.25">
      <c r="D4162" s="268"/>
    </row>
    <row r="4163" spans="4:4" x14ac:dyDescent="0.25">
      <c r="D4163" s="268"/>
    </row>
    <row r="4164" spans="4:4" x14ac:dyDescent="0.25">
      <c r="D4164" s="268"/>
    </row>
    <row r="4165" spans="4:4" x14ac:dyDescent="0.25">
      <c r="D4165" s="268"/>
    </row>
    <row r="4166" spans="4:4" x14ac:dyDescent="0.25">
      <c r="D4166" s="268"/>
    </row>
    <row r="4167" spans="4:4" x14ac:dyDescent="0.25">
      <c r="D4167" s="268"/>
    </row>
    <row r="4168" spans="4:4" x14ac:dyDescent="0.25">
      <c r="D4168" s="268"/>
    </row>
    <row r="4169" spans="4:4" x14ac:dyDescent="0.25">
      <c r="D4169" s="268"/>
    </row>
    <row r="4170" spans="4:4" x14ac:dyDescent="0.25">
      <c r="D4170" s="268"/>
    </row>
    <row r="4171" spans="4:4" x14ac:dyDescent="0.25">
      <c r="D4171" s="268"/>
    </row>
    <row r="4172" spans="4:4" x14ac:dyDescent="0.25">
      <c r="D4172" s="268"/>
    </row>
    <row r="4173" spans="4:4" x14ac:dyDescent="0.25">
      <c r="D4173" s="268"/>
    </row>
    <row r="4174" spans="4:4" x14ac:dyDescent="0.25">
      <c r="D4174" s="268"/>
    </row>
    <row r="4175" spans="4:4" x14ac:dyDescent="0.25">
      <c r="D4175" s="268"/>
    </row>
    <row r="4176" spans="4:4" x14ac:dyDescent="0.25">
      <c r="D4176" s="268"/>
    </row>
    <row r="4177" spans="4:4" x14ac:dyDescent="0.25">
      <c r="D4177" s="268"/>
    </row>
    <row r="4178" spans="4:4" x14ac:dyDescent="0.25">
      <c r="D4178" s="268"/>
    </row>
    <row r="4179" spans="4:4" x14ac:dyDescent="0.25">
      <c r="D4179" s="268"/>
    </row>
    <row r="4180" spans="4:4" x14ac:dyDescent="0.25">
      <c r="D4180" s="268"/>
    </row>
    <row r="4181" spans="4:4" x14ac:dyDescent="0.25">
      <c r="D4181" s="268"/>
    </row>
    <row r="4182" spans="4:4" x14ac:dyDescent="0.25">
      <c r="D4182" s="268"/>
    </row>
    <row r="4183" spans="4:4" x14ac:dyDescent="0.25">
      <c r="D4183" s="268"/>
    </row>
    <row r="4184" spans="4:4" x14ac:dyDescent="0.25">
      <c r="D4184" s="268"/>
    </row>
    <row r="4185" spans="4:4" x14ac:dyDescent="0.25">
      <c r="D4185" s="268"/>
    </row>
    <row r="4186" spans="4:4" x14ac:dyDescent="0.25">
      <c r="D4186" s="268"/>
    </row>
    <row r="4187" spans="4:4" x14ac:dyDescent="0.25">
      <c r="D4187" s="268"/>
    </row>
    <row r="4188" spans="4:4" x14ac:dyDescent="0.25">
      <c r="D4188" s="268"/>
    </row>
    <row r="4189" spans="4:4" x14ac:dyDescent="0.25">
      <c r="D4189" s="268"/>
    </row>
    <row r="4190" spans="4:4" x14ac:dyDescent="0.25">
      <c r="D4190" s="268"/>
    </row>
    <row r="4191" spans="4:4" x14ac:dyDescent="0.25">
      <c r="D4191" s="268"/>
    </row>
    <row r="4192" spans="4:4" x14ac:dyDescent="0.25">
      <c r="D4192" s="268"/>
    </row>
    <row r="4193" spans="4:4" x14ac:dyDescent="0.25">
      <c r="D4193" s="268"/>
    </row>
    <row r="4194" spans="4:4" x14ac:dyDescent="0.25">
      <c r="D4194" s="268"/>
    </row>
    <row r="4195" spans="4:4" x14ac:dyDescent="0.25">
      <c r="D4195" s="268"/>
    </row>
    <row r="4196" spans="4:4" x14ac:dyDescent="0.25">
      <c r="D4196" s="268"/>
    </row>
    <row r="4197" spans="4:4" x14ac:dyDescent="0.25">
      <c r="D4197" s="268"/>
    </row>
    <row r="4198" spans="4:4" x14ac:dyDescent="0.25">
      <c r="D4198" s="268"/>
    </row>
    <row r="4199" spans="4:4" x14ac:dyDescent="0.25">
      <c r="D4199" s="268"/>
    </row>
    <row r="4200" spans="4:4" x14ac:dyDescent="0.25">
      <c r="D4200" s="268"/>
    </row>
    <row r="4201" spans="4:4" x14ac:dyDescent="0.25">
      <c r="D4201" s="268"/>
    </row>
    <row r="4202" spans="4:4" x14ac:dyDescent="0.25">
      <c r="D4202" s="268"/>
    </row>
    <row r="4203" spans="4:4" x14ac:dyDescent="0.25">
      <c r="D4203" s="268"/>
    </row>
    <row r="4204" spans="4:4" x14ac:dyDescent="0.25">
      <c r="D4204" s="268"/>
    </row>
    <row r="4205" spans="4:4" x14ac:dyDescent="0.25">
      <c r="D4205" s="268"/>
    </row>
    <row r="4206" spans="4:4" x14ac:dyDescent="0.25">
      <c r="D4206" s="268"/>
    </row>
    <row r="4207" spans="4:4" x14ac:dyDescent="0.25">
      <c r="D4207" s="268"/>
    </row>
    <row r="4208" spans="4:4" x14ac:dyDescent="0.25">
      <c r="D4208" s="268"/>
    </row>
    <row r="4209" spans="4:4" x14ac:dyDescent="0.25">
      <c r="D4209" s="268"/>
    </row>
    <row r="4210" spans="4:4" x14ac:dyDescent="0.25">
      <c r="D4210" s="268"/>
    </row>
    <row r="4211" spans="4:4" x14ac:dyDescent="0.25">
      <c r="D4211" s="268"/>
    </row>
    <row r="4212" spans="4:4" x14ac:dyDescent="0.25">
      <c r="D4212" s="268"/>
    </row>
    <row r="4213" spans="4:4" x14ac:dyDescent="0.25">
      <c r="D4213" s="268"/>
    </row>
    <row r="4214" spans="4:4" x14ac:dyDescent="0.25">
      <c r="D4214" s="268"/>
    </row>
    <row r="4215" spans="4:4" x14ac:dyDescent="0.25">
      <c r="D4215" s="268"/>
    </row>
    <row r="4216" spans="4:4" x14ac:dyDescent="0.25">
      <c r="D4216" s="268"/>
    </row>
    <row r="4217" spans="4:4" x14ac:dyDescent="0.25">
      <c r="D4217" s="268"/>
    </row>
    <row r="4218" spans="4:4" x14ac:dyDescent="0.25">
      <c r="D4218" s="268"/>
    </row>
    <row r="4219" spans="4:4" x14ac:dyDescent="0.25">
      <c r="D4219" s="268"/>
    </row>
    <row r="4220" spans="4:4" x14ac:dyDescent="0.25">
      <c r="D4220" s="268"/>
    </row>
    <row r="4221" spans="4:4" x14ac:dyDescent="0.25">
      <c r="D4221" s="268"/>
    </row>
    <row r="4222" spans="4:4" x14ac:dyDescent="0.25">
      <c r="D4222" s="268"/>
    </row>
    <row r="4223" spans="4:4" x14ac:dyDescent="0.25">
      <c r="D4223" s="268"/>
    </row>
    <row r="4224" spans="4:4" x14ac:dyDescent="0.25">
      <c r="D4224" s="268"/>
    </row>
    <row r="4225" spans="4:4" x14ac:dyDescent="0.25">
      <c r="D4225" s="268"/>
    </row>
    <row r="4226" spans="4:4" x14ac:dyDescent="0.25">
      <c r="D4226" s="268"/>
    </row>
    <row r="4227" spans="4:4" x14ac:dyDescent="0.25">
      <c r="D4227" s="268"/>
    </row>
    <row r="4228" spans="4:4" x14ac:dyDescent="0.25">
      <c r="D4228" s="274"/>
    </row>
    <row r="4229" spans="4:4" x14ac:dyDescent="0.25">
      <c r="D4229" s="268"/>
    </row>
    <row r="4230" spans="4:4" x14ac:dyDescent="0.25">
      <c r="D4230" s="268"/>
    </row>
    <row r="4231" spans="4:4" x14ac:dyDescent="0.25">
      <c r="D4231" s="268"/>
    </row>
    <row r="4232" spans="4:4" x14ac:dyDescent="0.25">
      <c r="D4232" s="268"/>
    </row>
    <row r="4233" spans="4:4" x14ac:dyDescent="0.25">
      <c r="D4233" s="268"/>
    </row>
    <row r="4234" spans="4:4" x14ac:dyDescent="0.25">
      <c r="D4234" s="268"/>
    </row>
    <row r="4235" spans="4:4" x14ac:dyDescent="0.25">
      <c r="D4235" s="268"/>
    </row>
    <row r="4236" spans="4:4" x14ac:dyDescent="0.25">
      <c r="D4236" s="268"/>
    </row>
    <row r="4237" spans="4:4" x14ac:dyDescent="0.25">
      <c r="D4237" s="268"/>
    </row>
    <row r="4238" spans="4:4" x14ac:dyDescent="0.25">
      <c r="D4238" s="268"/>
    </row>
    <row r="4239" spans="4:4" x14ac:dyDescent="0.25">
      <c r="D4239" s="268"/>
    </row>
    <row r="4240" spans="4:4" x14ac:dyDescent="0.25">
      <c r="D4240" s="268"/>
    </row>
    <row r="4241" spans="4:4" x14ac:dyDescent="0.25">
      <c r="D4241" s="268"/>
    </row>
    <row r="4242" spans="4:4" x14ac:dyDescent="0.25">
      <c r="D4242" s="268"/>
    </row>
    <row r="4243" spans="4:4" x14ac:dyDescent="0.25">
      <c r="D4243" s="268"/>
    </row>
    <row r="4244" spans="4:4" x14ac:dyDescent="0.25">
      <c r="D4244" s="268"/>
    </row>
    <row r="4245" spans="4:4" x14ac:dyDescent="0.25">
      <c r="D4245" s="268"/>
    </row>
    <row r="4246" spans="4:4" x14ac:dyDescent="0.25">
      <c r="D4246" s="268"/>
    </row>
    <row r="4247" spans="4:4" x14ac:dyDescent="0.25">
      <c r="D4247" s="268"/>
    </row>
    <row r="4248" spans="4:4" x14ac:dyDescent="0.25">
      <c r="D4248" s="268"/>
    </row>
    <row r="4249" spans="4:4" x14ac:dyDescent="0.25">
      <c r="D4249" s="268"/>
    </row>
    <row r="4250" spans="4:4" x14ac:dyDescent="0.25">
      <c r="D4250" s="268"/>
    </row>
    <row r="4251" spans="4:4" x14ac:dyDescent="0.25">
      <c r="D4251" s="268"/>
    </row>
    <row r="4252" spans="4:4" x14ac:dyDescent="0.25">
      <c r="D4252" s="268"/>
    </row>
    <row r="4253" spans="4:4" x14ac:dyDescent="0.25">
      <c r="D4253" s="268"/>
    </row>
    <row r="4254" spans="4:4" x14ac:dyDescent="0.25">
      <c r="D4254" s="268"/>
    </row>
    <row r="4255" spans="4:4" x14ac:dyDescent="0.25">
      <c r="D4255" s="268"/>
    </row>
    <row r="4256" spans="4:4" x14ac:dyDescent="0.25">
      <c r="D4256" s="268"/>
    </row>
    <row r="4257" spans="4:4" x14ac:dyDescent="0.25">
      <c r="D4257" s="268"/>
    </row>
    <row r="4258" spans="4:4" x14ac:dyDescent="0.25">
      <c r="D4258" s="268"/>
    </row>
    <row r="4259" spans="4:4" x14ac:dyDescent="0.25">
      <c r="D4259" s="268"/>
    </row>
    <row r="4260" spans="4:4" x14ac:dyDescent="0.25">
      <c r="D4260" s="268"/>
    </row>
    <row r="4261" spans="4:4" x14ac:dyDescent="0.25">
      <c r="D4261" s="268"/>
    </row>
    <row r="4262" spans="4:4" x14ac:dyDescent="0.25">
      <c r="D4262" s="268"/>
    </row>
    <row r="4263" spans="4:4" x14ac:dyDescent="0.25">
      <c r="D4263" s="268"/>
    </row>
    <row r="4264" spans="4:4" x14ac:dyDescent="0.25">
      <c r="D4264" s="268"/>
    </row>
    <row r="4265" spans="4:4" x14ac:dyDescent="0.25">
      <c r="D4265" s="268"/>
    </row>
    <row r="4266" spans="4:4" x14ac:dyDescent="0.25">
      <c r="D4266" s="268"/>
    </row>
    <row r="4267" spans="4:4" x14ac:dyDescent="0.25">
      <c r="D4267" s="268"/>
    </row>
    <row r="4268" spans="4:4" x14ac:dyDescent="0.25">
      <c r="D4268" s="268"/>
    </row>
    <row r="4269" spans="4:4" x14ac:dyDescent="0.25">
      <c r="D4269" s="268"/>
    </row>
    <row r="4270" spans="4:4" x14ac:dyDescent="0.25">
      <c r="D4270" s="268"/>
    </row>
    <row r="4271" spans="4:4" x14ac:dyDescent="0.25">
      <c r="D4271" s="268"/>
    </row>
    <row r="4272" spans="4:4" x14ac:dyDescent="0.25">
      <c r="D4272" s="268"/>
    </row>
    <row r="4273" spans="4:4" x14ac:dyDescent="0.25">
      <c r="D4273" s="268"/>
    </row>
    <row r="4274" spans="4:4" x14ac:dyDescent="0.25">
      <c r="D4274" s="268"/>
    </row>
    <row r="4275" spans="4:4" x14ac:dyDescent="0.25">
      <c r="D4275" s="268"/>
    </row>
    <row r="4276" spans="4:4" x14ac:dyDescent="0.25">
      <c r="D4276" s="268"/>
    </row>
    <row r="4277" spans="4:4" x14ac:dyDescent="0.25">
      <c r="D4277" s="268"/>
    </row>
    <row r="4278" spans="4:4" x14ac:dyDescent="0.25">
      <c r="D4278" s="268"/>
    </row>
    <row r="4279" spans="4:4" x14ac:dyDescent="0.25">
      <c r="D4279" s="268"/>
    </row>
    <row r="4280" spans="4:4" x14ac:dyDescent="0.25">
      <c r="D4280" s="268"/>
    </row>
    <row r="4281" spans="4:4" x14ac:dyDescent="0.25">
      <c r="D4281" s="268"/>
    </row>
    <row r="4282" spans="4:4" x14ac:dyDescent="0.25">
      <c r="D4282" s="268"/>
    </row>
    <row r="4283" spans="4:4" x14ac:dyDescent="0.25">
      <c r="D4283" s="268"/>
    </row>
    <row r="4284" spans="4:4" x14ac:dyDescent="0.25">
      <c r="D4284" s="268"/>
    </row>
    <row r="4285" spans="4:4" x14ac:dyDescent="0.25">
      <c r="D4285" s="268"/>
    </row>
    <row r="4286" spans="4:4" x14ac:dyDescent="0.25">
      <c r="D4286" s="268"/>
    </row>
    <row r="4287" spans="4:4" x14ac:dyDescent="0.25">
      <c r="D4287" s="268"/>
    </row>
    <row r="4288" spans="4:4" x14ac:dyDescent="0.25">
      <c r="D4288" s="268"/>
    </row>
    <row r="4289" spans="4:4" x14ac:dyDescent="0.25">
      <c r="D4289" s="268"/>
    </row>
    <row r="4290" spans="4:4" x14ac:dyDescent="0.25">
      <c r="D4290" s="268"/>
    </row>
    <row r="4291" spans="4:4" x14ac:dyDescent="0.25">
      <c r="D4291" s="268"/>
    </row>
    <row r="4292" spans="4:4" x14ac:dyDescent="0.25">
      <c r="D4292" s="268"/>
    </row>
    <row r="4293" spans="4:4" x14ac:dyDescent="0.25">
      <c r="D4293" s="268"/>
    </row>
    <row r="4294" spans="4:4" x14ac:dyDescent="0.25">
      <c r="D4294" s="268"/>
    </row>
    <row r="4295" spans="4:4" x14ac:dyDescent="0.25">
      <c r="D4295" s="268"/>
    </row>
    <row r="4296" spans="4:4" x14ac:dyDescent="0.25">
      <c r="D4296" s="268"/>
    </row>
    <row r="4297" spans="4:4" x14ac:dyDescent="0.25">
      <c r="D4297" s="268"/>
    </row>
    <row r="4298" spans="4:4" x14ac:dyDescent="0.25">
      <c r="D4298" s="268"/>
    </row>
    <row r="4299" spans="4:4" x14ac:dyDescent="0.25">
      <c r="D4299" s="268"/>
    </row>
    <row r="4300" spans="4:4" x14ac:dyDescent="0.25">
      <c r="D4300" s="268"/>
    </row>
    <row r="4301" spans="4:4" x14ac:dyDescent="0.25">
      <c r="D4301" s="268"/>
    </row>
    <row r="4302" spans="4:4" x14ac:dyDescent="0.25">
      <c r="D4302" s="268"/>
    </row>
    <row r="4303" spans="4:4" x14ac:dyDescent="0.25">
      <c r="D4303" s="268"/>
    </row>
    <row r="4304" spans="4:4" x14ac:dyDescent="0.25">
      <c r="D4304" s="268"/>
    </row>
    <row r="4305" spans="4:4" x14ac:dyDescent="0.25">
      <c r="D4305" s="268"/>
    </row>
    <row r="4306" spans="4:4" x14ac:dyDescent="0.25">
      <c r="D4306" s="268"/>
    </row>
    <row r="4307" spans="4:4" x14ac:dyDescent="0.25">
      <c r="D4307" s="268"/>
    </row>
    <row r="4308" spans="4:4" x14ac:dyDescent="0.25">
      <c r="D4308" s="268"/>
    </row>
    <row r="4309" spans="4:4" x14ac:dyDescent="0.25">
      <c r="D4309" s="268"/>
    </row>
    <row r="4310" spans="4:4" x14ac:dyDescent="0.25">
      <c r="D4310" s="268"/>
    </row>
    <row r="4311" spans="4:4" x14ac:dyDescent="0.25">
      <c r="D4311" s="268"/>
    </row>
    <row r="4312" spans="4:4" x14ac:dyDescent="0.25">
      <c r="D4312" s="268"/>
    </row>
    <row r="4313" spans="4:4" x14ac:dyDescent="0.25">
      <c r="D4313" s="268"/>
    </row>
    <row r="4314" spans="4:4" x14ac:dyDescent="0.25">
      <c r="D4314" s="268"/>
    </row>
    <row r="4315" spans="4:4" x14ac:dyDescent="0.25">
      <c r="D4315" s="268"/>
    </row>
    <row r="4316" spans="4:4" x14ac:dyDescent="0.25">
      <c r="D4316" s="268"/>
    </row>
    <row r="4317" spans="4:4" x14ac:dyDescent="0.25">
      <c r="D4317" s="268"/>
    </row>
    <row r="4318" spans="4:4" x14ac:dyDescent="0.25">
      <c r="D4318" s="268"/>
    </row>
    <row r="4319" spans="4:4" x14ac:dyDescent="0.25">
      <c r="D4319" s="268"/>
    </row>
    <row r="4320" spans="4:4" x14ac:dyDescent="0.25">
      <c r="D4320" s="268"/>
    </row>
    <row r="4321" spans="4:4" x14ac:dyDescent="0.25">
      <c r="D4321" s="268"/>
    </row>
    <row r="4322" spans="4:4" x14ac:dyDescent="0.25">
      <c r="D4322" s="268"/>
    </row>
    <row r="4323" spans="4:4" x14ac:dyDescent="0.25">
      <c r="D4323" s="268"/>
    </row>
    <row r="4324" spans="4:4" x14ac:dyDescent="0.25">
      <c r="D4324" s="268"/>
    </row>
    <row r="4325" spans="4:4" x14ac:dyDescent="0.25">
      <c r="D4325" s="268"/>
    </row>
    <row r="4326" spans="4:4" x14ac:dyDescent="0.25">
      <c r="D4326" s="268"/>
    </row>
    <row r="4327" spans="4:4" x14ac:dyDescent="0.25">
      <c r="D4327" s="268"/>
    </row>
    <row r="4328" spans="4:4" x14ac:dyDescent="0.25">
      <c r="D4328" s="268"/>
    </row>
    <row r="4329" spans="4:4" x14ac:dyDescent="0.25">
      <c r="D4329" s="268"/>
    </row>
    <row r="4330" spans="4:4" x14ac:dyDescent="0.25">
      <c r="D4330" s="268"/>
    </row>
    <row r="4331" spans="4:4" x14ac:dyDescent="0.25">
      <c r="D4331" s="268"/>
    </row>
    <row r="4332" spans="4:4" x14ac:dyDescent="0.25">
      <c r="D4332" s="268"/>
    </row>
    <row r="4333" spans="4:4" x14ac:dyDescent="0.25">
      <c r="D4333" s="268"/>
    </row>
    <row r="4334" spans="4:4" x14ac:dyDescent="0.25">
      <c r="D4334" s="268"/>
    </row>
    <row r="4335" spans="4:4" x14ac:dyDescent="0.25">
      <c r="D4335" s="268"/>
    </row>
    <row r="4336" spans="4:4" x14ac:dyDescent="0.25">
      <c r="D4336" s="268"/>
    </row>
    <row r="4337" spans="4:4" x14ac:dyDescent="0.25">
      <c r="D4337" s="268"/>
    </row>
    <row r="4338" spans="4:4" x14ac:dyDescent="0.25">
      <c r="D4338" s="268"/>
    </row>
    <row r="4339" spans="4:4" x14ac:dyDescent="0.25">
      <c r="D4339" s="268"/>
    </row>
    <row r="4340" spans="4:4" x14ac:dyDescent="0.25">
      <c r="D4340" s="268"/>
    </row>
    <row r="4341" spans="4:4" x14ac:dyDescent="0.25">
      <c r="D4341" s="268"/>
    </row>
    <row r="4342" spans="4:4" x14ac:dyDescent="0.25">
      <c r="D4342" s="268"/>
    </row>
    <row r="4343" spans="4:4" x14ac:dyDescent="0.25">
      <c r="D4343" s="268"/>
    </row>
    <row r="4344" spans="4:4" x14ac:dyDescent="0.25">
      <c r="D4344" s="268"/>
    </row>
    <row r="4345" spans="4:4" x14ac:dyDescent="0.25">
      <c r="D4345" s="268"/>
    </row>
    <row r="4346" spans="4:4" x14ac:dyDescent="0.25">
      <c r="D4346" s="268"/>
    </row>
    <row r="4347" spans="4:4" x14ac:dyDescent="0.25">
      <c r="D4347" s="268"/>
    </row>
    <row r="4348" spans="4:4" x14ac:dyDescent="0.25">
      <c r="D4348" s="268"/>
    </row>
    <row r="4349" spans="4:4" x14ac:dyDescent="0.25">
      <c r="D4349" s="268"/>
    </row>
    <row r="4350" spans="4:4" x14ac:dyDescent="0.25">
      <c r="D4350" s="268"/>
    </row>
    <row r="4351" spans="4:4" x14ac:dyDescent="0.25">
      <c r="D4351" s="268"/>
    </row>
    <row r="4352" spans="4:4" x14ac:dyDescent="0.25">
      <c r="D4352" s="268"/>
    </row>
    <row r="4353" spans="4:4" x14ac:dyDescent="0.25">
      <c r="D4353" s="268"/>
    </row>
    <row r="4354" spans="4:4" x14ac:dyDescent="0.25">
      <c r="D4354" s="268"/>
    </row>
    <row r="4355" spans="4:4" x14ac:dyDescent="0.25">
      <c r="D4355" s="268"/>
    </row>
    <row r="4356" spans="4:4" x14ac:dyDescent="0.25">
      <c r="D4356" s="268"/>
    </row>
    <row r="4357" spans="4:4" x14ac:dyDescent="0.25">
      <c r="D4357" s="268"/>
    </row>
    <row r="4358" spans="4:4" x14ac:dyDescent="0.25">
      <c r="D4358" s="268"/>
    </row>
    <row r="4359" spans="4:4" x14ac:dyDescent="0.25">
      <c r="D4359" s="268"/>
    </row>
    <row r="4360" spans="4:4" x14ac:dyDescent="0.25">
      <c r="D4360" s="268"/>
    </row>
    <row r="4361" spans="4:4" x14ac:dyDescent="0.25">
      <c r="D4361" s="268"/>
    </row>
    <row r="4362" spans="4:4" x14ac:dyDescent="0.25">
      <c r="D4362" s="268"/>
    </row>
    <row r="4363" spans="4:4" x14ac:dyDescent="0.25">
      <c r="D4363" s="268"/>
    </row>
    <row r="4364" spans="4:4" x14ac:dyDescent="0.25">
      <c r="D4364" s="268"/>
    </row>
    <row r="4365" spans="4:4" x14ac:dyDescent="0.25">
      <c r="D4365" s="268"/>
    </row>
    <row r="4366" spans="4:4" x14ac:dyDescent="0.25">
      <c r="D4366" s="268"/>
    </row>
    <row r="4367" spans="4:4" x14ac:dyDescent="0.25">
      <c r="D4367" s="268"/>
    </row>
    <row r="4368" spans="4:4" x14ac:dyDescent="0.25">
      <c r="D4368" s="268"/>
    </row>
    <row r="4369" spans="4:4" x14ac:dyDescent="0.25">
      <c r="D4369" s="268"/>
    </row>
    <row r="4370" spans="4:4" x14ac:dyDescent="0.25">
      <c r="D4370" s="268"/>
    </row>
    <row r="4371" spans="4:4" x14ac:dyDescent="0.25">
      <c r="D4371" s="268"/>
    </row>
    <row r="4372" spans="4:4" x14ac:dyDescent="0.25">
      <c r="D4372" s="268"/>
    </row>
    <row r="4373" spans="4:4" x14ac:dyDescent="0.25">
      <c r="D4373" s="268"/>
    </row>
    <row r="4374" spans="4:4" x14ac:dyDescent="0.25">
      <c r="D4374" s="268"/>
    </row>
    <row r="4375" spans="4:4" x14ac:dyDescent="0.25">
      <c r="D4375" s="268"/>
    </row>
    <row r="4376" spans="4:4" x14ac:dyDescent="0.25">
      <c r="D4376" s="268"/>
    </row>
    <row r="4377" spans="4:4" x14ac:dyDescent="0.25">
      <c r="D4377" s="268"/>
    </row>
    <row r="4378" spans="4:4" x14ac:dyDescent="0.25">
      <c r="D4378" s="268"/>
    </row>
    <row r="4379" spans="4:4" x14ac:dyDescent="0.25">
      <c r="D4379" s="268"/>
    </row>
    <row r="4380" spans="4:4" x14ac:dyDescent="0.25">
      <c r="D4380" s="268"/>
    </row>
    <row r="4381" spans="4:4" x14ac:dyDescent="0.25">
      <c r="D4381" s="268"/>
    </row>
    <row r="4382" spans="4:4" x14ac:dyDescent="0.25">
      <c r="D4382" s="268"/>
    </row>
    <row r="4383" spans="4:4" x14ac:dyDescent="0.25">
      <c r="D4383" s="268"/>
    </row>
    <row r="4384" spans="4:4" x14ac:dyDescent="0.25">
      <c r="D4384" s="268"/>
    </row>
    <row r="4385" spans="4:4" x14ac:dyDescent="0.25">
      <c r="D4385" s="268"/>
    </row>
    <row r="4386" spans="4:4" x14ac:dyDescent="0.25">
      <c r="D4386" s="268"/>
    </row>
    <row r="4387" spans="4:4" x14ac:dyDescent="0.25">
      <c r="D4387" s="268"/>
    </row>
    <row r="4388" spans="4:4" x14ac:dyDescent="0.25">
      <c r="D4388" s="268"/>
    </row>
    <row r="4389" spans="4:4" x14ac:dyDescent="0.25">
      <c r="D4389" s="268"/>
    </row>
    <row r="4390" spans="4:4" x14ac:dyDescent="0.25">
      <c r="D4390" s="268"/>
    </row>
    <row r="4391" spans="4:4" x14ac:dyDescent="0.25">
      <c r="D4391" s="268"/>
    </row>
    <row r="4392" spans="4:4" x14ac:dyDescent="0.25">
      <c r="D4392" s="268"/>
    </row>
    <row r="4393" spans="4:4" x14ac:dyDescent="0.25">
      <c r="D4393" s="268"/>
    </row>
    <row r="4394" spans="4:4" x14ac:dyDescent="0.25">
      <c r="D4394" s="268"/>
    </row>
    <row r="4395" spans="4:4" x14ac:dyDescent="0.25">
      <c r="D4395" s="268"/>
    </row>
    <row r="4396" spans="4:4" x14ac:dyDescent="0.25">
      <c r="D4396" s="268"/>
    </row>
    <row r="4397" spans="4:4" x14ac:dyDescent="0.25">
      <c r="D4397" s="268"/>
    </row>
    <row r="4398" spans="4:4" x14ac:dyDescent="0.25">
      <c r="D4398" s="268"/>
    </row>
    <row r="4399" spans="4:4" x14ac:dyDescent="0.25">
      <c r="D4399" s="268"/>
    </row>
    <row r="4400" spans="4:4" x14ac:dyDescent="0.25">
      <c r="D4400" s="268"/>
    </row>
    <row r="4401" spans="4:4" x14ac:dyDescent="0.25">
      <c r="D4401" s="268"/>
    </row>
    <row r="4402" spans="4:4" x14ac:dyDescent="0.25">
      <c r="D4402" s="268"/>
    </row>
    <row r="4403" spans="4:4" x14ac:dyDescent="0.25">
      <c r="D4403" s="268"/>
    </row>
    <row r="4404" spans="4:4" x14ac:dyDescent="0.25">
      <c r="D4404" s="268"/>
    </row>
    <row r="4405" spans="4:4" x14ac:dyDescent="0.25">
      <c r="D4405" s="268"/>
    </row>
    <row r="4406" spans="4:4" x14ac:dyDescent="0.25">
      <c r="D4406" s="268"/>
    </row>
    <row r="4407" spans="4:4" x14ac:dyDescent="0.25">
      <c r="D4407" s="268"/>
    </row>
    <row r="4408" spans="4:4" x14ac:dyDescent="0.25">
      <c r="D4408" s="268"/>
    </row>
    <row r="4409" spans="4:4" x14ac:dyDescent="0.25">
      <c r="D4409" s="268"/>
    </row>
    <row r="4410" spans="4:4" x14ac:dyDescent="0.25">
      <c r="D4410" s="268"/>
    </row>
    <row r="4411" spans="4:4" x14ac:dyDescent="0.25">
      <c r="D4411" s="268"/>
    </row>
    <row r="4412" spans="4:4" x14ac:dyDescent="0.25">
      <c r="D4412" s="268"/>
    </row>
    <row r="4413" spans="4:4" x14ac:dyDescent="0.25">
      <c r="D4413" s="268"/>
    </row>
    <row r="4414" spans="4:4" x14ac:dyDescent="0.25">
      <c r="D4414" s="268"/>
    </row>
    <row r="4415" spans="4:4" x14ac:dyDescent="0.25">
      <c r="D4415" s="268"/>
    </row>
    <row r="4416" spans="4:4" x14ac:dyDescent="0.25">
      <c r="D4416" s="268"/>
    </row>
    <row r="4417" spans="4:4" x14ac:dyDescent="0.25">
      <c r="D4417" s="268"/>
    </row>
    <row r="4418" spans="4:4" x14ac:dyDescent="0.25">
      <c r="D4418" s="268"/>
    </row>
    <row r="4419" spans="4:4" x14ac:dyDescent="0.25">
      <c r="D4419" s="268"/>
    </row>
    <row r="4420" spans="4:4" x14ac:dyDescent="0.25">
      <c r="D4420" s="268"/>
    </row>
    <row r="4421" spans="4:4" x14ac:dyDescent="0.25">
      <c r="D4421" s="268"/>
    </row>
    <row r="4422" spans="4:4" x14ac:dyDescent="0.25">
      <c r="D4422" s="268"/>
    </row>
    <row r="4423" spans="4:4" x14ac:dyDescent="0.25">
      <c r="D4423" s="268"/>
    </row>
    <row r="4424" spans="4:4" x14ac:dyDescent="0.25">
      <c r="D4424" s="268"/>
    </row>
    <row r="4425" spans="4:4" x14ac:dyDescent="0.25">
      <c r="D4425" s="268"/>
    </row>
    <row r="4426" spans="4:4" x14ac:dyDescent="0.25">
      <c r="D4426" s="268"/>
    </row>
    <row r="4427" spans="4:4" x14ac:dyDescent="0.25">
      <c r="D4427" s="268"/>
    </row>
    <row r="4428" spans="4:4" x14ac:dyDescent="0.25">
      <c r="D4428" s="268"/>
    </row>
    <row r="4429" spans="4:4" x14ac:dyDescent="0.25">
      <c r="D4429" s="268"/>
    </row>
    <row r="4430" spans="4:4" x14ac:dyDescent="0.25">
      <c r="D4430" s="268"/>
    </row>
    <row r="4431" spans="4:4" x14ac:dyDescent="0.25">
      <c r="D4431" s="268"/>
    </row>
    <row r="4432" spans="4:4" x14ac:dyDescent="0.25">
      <c r="D4432" s="268"/>
    </row>
    <row r="4433" spans="4:4" x14ac:dyDescent="0.25">
      <c r="D4433" s="268"/>
    </row>
    <row r="4434" spans="4:4" x14ac:dyDescent="0.25">
      <c r="D4434" s="268"/>
    </row>
    <row r="4435" spans="4:4" x14ac:dyDescent="0.25">
      <c r="D4435" s="268"/>
    </row>
    <row r="4436" spans="4:4" x14ac:dyDescent="0.25">
      <c r="D4436" s="268"/>
    </row>
    <row r="4437" spans="4:4" x14ac:dyDescent="0.25">
      <c r="D4437" s="268"/>
    </row>
    <row r="4438" spans="4:4" x14ac:dyDescent="0.25">
      <c r="D4438" s="268"/>
    </row>
    <row r="4439" spans="4:4" x14ac:dyDescent="0.25">
      <c r="D4439" s="268"/>
    </row>
    <row r="4440" spans="4:4" x14ac:dyDescent="0.25">
      <c r="D4440" s="268"/>
    </row>
    <row r="4441" spans="4:4" x14ac:dyDescent="0.25">
      <c r="D4441" s="268"/>
    </row>
    <row r="4442" spans="4:4" x14ac:dyDescent="0.25">
      <c r="D4442" s="268"/>
    </row>
    <row r="4443" spans="4:4" x14ac:dyDescent="0.25">
      <c r="D4443" s="268"/>
    </row>
    <row r="4444" spans="4:4" x14ac:dyDescent="0.25">
      <c r="D4444" s="268"/>
    </row>
    <row r="4445" spans="4:4" x14ac:dyDescent="0.25">
      <c r="D4445" s="268"/>
    </row>
    <row r="4446" spans="4:4" x14ac:dyDescent="0.25">
      <c r="D4446" s="268"/>
    </row>
    <row r="4447" spans="4:4" x14ac:dyDescent="0.25">
      <c r="D4447" s="268"/>
    </row>
    <row r="4448" spans="4:4" x14ac:dyDescent="0.25">
      <c r="D4448" s="268"/>
    </row>
    <row r="4449" spans="4:4" x14ac:dyDescent="0.25">
      <c r="D4449" s="268"/>
    </row>
    <row r="4450" spans="4:4" x14ac:dyDescent="0.25">
      <c r="D4450" s="268"/>
    </row>
    <row r="4451" spans="4:4" x14ac:dyDescent="0.25">
      <c r="D4451" s="268"/>
    </row>
    <row r="4452" spans="4:4" x14ac:dyDescent="0.25">
      <c r="D4452" s="268"/>
    </row>
    <row r="4453" spans="4:4" x14ac:dyDescent="0.25">
      <c r="D4453" s="268"/>
    </row>
    <row r="4454" spans="4:4" x14ac:dyDescent="0.25">
      <c r="D4454" s="268"/>
    </row>
    <row r="4455" spans="4:4" x14ac:dyDescent="0.25">
      <c r="D4455" s="268"/>
    </row>
    <row r="4456" spans="4:4" x14ac:dyDescent="0.25">
      <c r="D4456" s="268"/>
    </row>
    <row r="4457" spans="4:4" x14ac:dyDescent="0.25">
      <c r="D4457" s="268"/>
    </row>
    <row r="4458" spans="4:4" x14ac:dyDescent="0.25">
      <c r="D4458" s="268"/>
    </row>
    <row r="4459" spans="4:4" x14ac:dyDescent="0.25">
      <c r="D4459" s="268"/>
    </row>
    <row r="4460" spans="4:4" x14ac:dyDescent="0.25">
      <c r="D4460" s="268"/>
    </row>
    <row r="4461" spans="4:4" x14ac:dyDescent="0.25">
      <c r="D4461" s="268"/>
    </row>
    <row r="4462" spans="4:4" x14ac:dyDescent="0.25">
      <c r="D4462" s="268"/>
    </row>
    <row r="4463" spans="4:4" x14ac:dyDescent="0.25">
      <c r="D4463" s="268"/>
    </row>
    <row r="4464" spans="4:4" x14ac:dyDescent="0.25">
      <c r="D4464" s="268"/>
    </row>
    <row r="4465" spans="4:4" x14ac:dyDescent="0.25">
      <c r="D4465" s="268"/>
    </row>
    <row r="4466" spans="4:4" x14ac:dyDescent="0.25">
      <c r="D4466" s="268"/>
    </row>
    <row r="4467" spans="4:4" x14ac:dyDescent="0.25">
      <c r="D4467" s="268"/>
    </row>
    <row r="4468" spans="4:4" x14ac:dyDescent="0.25">
      <c r="D4468" s="268"/>
    </row>
    <row r="4469" spans="4:4" x14ac:dyDescent="0.25">
      <c r="D4469" s="268"/>
    </row>
    <row r="4470" spans="4:4" x14ac:dyDescent="0.25">
      <c r="D4470" s="268"/>
    </row>
    <row r="4471" spans="4:4" x14ac:dyDescent="0.25">
      <c r="D4471" s="268"/>
    </row>
    <row r="4472" spans="4:4" x14ac:dyDescent="0.25">
      <c r="D4472" s="268"/>
    </row>
    <row r="4473" spans="4:4" x14ac:dyDescent="0.25">
      <c r="D4473" s="268"/>
    </row>
    <row r="4474" spans="4:4" x14ac:dyDescent="0.25">
      <c r="D4474" s="268"/>
    </row>
    <row r="4475" spans="4:4" x14ac:dyDescent="0.25">
      <c r="D4475" s="268"/>
    </row>
    <row r="4476" spans="4:4" x14ac:dyDescent="0.25">
      <c r="D4476" s="268"/>
    </row>
    <row r="4477" spans="4:4" x14ac:dyDescent="0.25">
      <c r="D4477" s="268"/>
    </row>
    <row r="4478" spans="4:4" x14ac:dyDescent="0.25">
      <c r="D4478" s="268"/>
    </row>
    <row r="4479" spans="4:4" x14ac:dyDescent="0.25">
      <c r="D4479" s="268"/>
    </row>
    <row r="4480" spans="4:4" x14ac:dyDescent="0.25">
      <c r="D4480" s="268"/>
    </row>
    <row r="4481" spans="4:4" x14ac:dyDescent="0.25">
      <c r="D4481" s="268"/>
    </row>
    <row r="4482" spans="4:4" x14ac:dyDescent="0.25">
      <c r="D4482" s="268"/>
    </row>
    <row r="4483" spans="4:4" x14ac:dyDescent="0.25">
      <c r="D4483" s="268"/>
    </row>
    <row r="4484" spans="4:4" x14ac:dyDescent="0.25">
      <c r="D4484" s="268"/>
    </row>
    <row r="4485" spans="4:4" x14ac:dyDescent="0.25">
      <c r="D4485" s="268"/>
    </row>
    <row r="4486" spans="4:4" x14ac:dyDescent="0.25">
      <c r="D4486" s="268"/>
    </row>
    <row r="4487" spans="4:4" x14ac:dyDescent="0.25">
      <c r="D4487" s="268"/>
    </row>
    <row r="4488" spans="4:4" x14ac:dyDescent="0.25">
      <c r="D4488" s="268"/>
    </row>
    <row r="4489" spans="4:4" x14ac:dyDescent="0.25">
      <c r="D4489" s="268"/>
    </row>
    <row r="4490" spans="4:4" x14ac:dyDescent="0.25">
      <c r="D4490" s="268"/>
    </row>
    <row r="4491" spans="4:4" x14ac:dyDescent="0.25">
      <c r="D4491" s="268"/>
    </row>
    <row r="4492" spans="4:4" x14ac:dyDescent="0.25">
      <c r="D4492" s="268"/>
    </row>
    <row r="4493" spans="4:4" x14ac:dyDescent="0.25">
      <c r="D4493" s="268"/>
    </row>
    <row r="4494" spans="4:4" x14ac:dyDescent="0.25">
      <c r="D4494" s="268"/>
    </row>
    <row r="4495" spans="4:4" x14ac:dyDescent="0.25">
      <c r="D4495" s="268"/>
    </row>
    <row r="4496" spans="4:4" x14ac:dyDescent="0.25">
      <c r="D4496" s="268"/>
    </row>
    <row r="4497" spans="4:4" x14ac:dyDescent="0.25">
      <c r="D4497" s="268"/>
    </row>
    <row r="4498" spans="4:4" x14ac:dyDescent="0.25">
      <c r="D4498" s="268"/>
    </row>
    <row r="4499" spans="4:4" x14ac:dyDescent="0.25">
      <c r="D4499" s="268"/>
    </row>
    <row r="4500" spans="4:4" x14ac:dyDescent="0.25">
      <c r="D4500" s="268"/>
    </row>
    <row r="4501" spans="4:4" x14ac:dyDescent="0.25">
      <c r="D4501" s="268"/>
    </row>
    <row r="4502" spans="4:4" x14ac:dyDescent="0.25">
      <c r="D4502" s="268"/>
    </row>
    <row r="4503" spans="4:4" x14ac:dyDescent="0.25">
      <c r="D4503" s="268"/>
    </row>
    <row r="4504" spans="4:4" x14ac:dyDescent="0.25">
      <c r="D4504" s="268"/>
    </row>
    <row r="4505" spans="4:4" x14ac:dyDescent="0.25">
      <c r="D4505" s="268"/>
    </row>
    <row r="4506" spans="4:4" x14ac:dyDescent="0.25">
      <c r="D4506" s="268"/>
    </row>
    <row r="4507" spans="4:4" x14ac:dyDescent="0.25">
      <c r="D4507" s="268"/>
    </row>
    <row r="4508" spans="4:4" x14ac:dyDescent="0.25">
      <c r="D4508" s="268"/>
    </row>
    <row r="4509" spans="4:4" x14ac:dyDescent="0.25">
      <c r="D4509" s="268"/>
    </row>
    <row r="4510" spans="4:4" x14ac:dyDescent="0.25">
      <c r="D4510" s="268"/>
    </row>
    <row r="4511" spans="4:4" x14ac:dyDescent="0.25">
      <c r="D4511" s="268"/>
    </row>
    <row r="4512" spans="4:4" x14ac:dyDescent="0.25">
      <c r="D4512" s="268"/>
    </row>
    <row r="4513" spans="4:4" x14ac:dyDescent="0.25">
      <c r="D4513" s="268"/>
    </row>
    <row r="4514" spans="4:4" x14ac:dyDescent="0.25">
      <c r="D4514" s="268"/>
    </row>
    <row r="4515" spans="4:4" x14ac:dyDescent="0.25">
      <c r="D4515" s="268"/>
    </row>
    <row r="4516" spans="4:4" x14ac:dyDescent="0.25">
      <c r="D4516" s="268"/>
    </row>
    <row r="4517" spans="4:4" x14ac:dyDescent="0.25">
      <c r="D4517" s="268"/>
    </row>
    <row r="4518" spans="4:4" x14ac:dyDescent="0.25">
      <c r="D4518" s="268"/>
    </row>
    <row r="4519" spans="4:4" x14ac:dyDescent="0.25">
      <c r="D4519" s="268"/>
    </row>
    <row r="4520" spans="4:4" x14ac:dyDescent="0.25">
      <c r="D4520" s="268"/>
    </row>
    <row r="4521" spans="4:4" x14ac:dyDescent="0.25">
      <c r="D4521" s="268"/>
    </row>
    <row r="4522" spans="4:4" x14ac:dyDescent="0.25">
      <c r="D4522" s="268"/>
    </row>
    <row r="4523" spans="4:4" x14ac:dyDescent="0.25">
      <c r="D4523" s="268"/>
    </row>
    <row r="4524" spans="4:4" x14ac:dyDescent="0.25">
      <c r="D4524" s="268"/>
    </row>
    <row r="4525" spans="4:4" x14ac:dyDescent="0.25">
      <c r="D4525" s="268"/>
    </row>
    <row r="4526" spans="4:4" x14ac:dyDescent="0.25">
      <c r="D4526" s="268"/>
    </row>
    <row r="4527" spans="4:4" x14ac:dyDescent="0.25">
      <c r="D4527" s="268"/>
    </row>
    <row r="4528" spans="4:4" x14ac:dyDescent="0.25">
      <c r="D4528" s="268"/>
    </row>
    <row r="4529" spans="4:4" x14ac:dyDescent="0.25">
      <c r="D4529" s="268"/>
    </row>
    <row r="4530" spans="4:4" x14ac:dyDescent="0.25">
      <c r="D4530" s="268"/>
    </row>
    <row r="4531" spans="4:4" x14ac:dyDescent="0.25">
      <c r="D4531" s="268"/>
    </row>
    <row r="4532" spans="4:4" x14ac:dyDescent="0.25">
      <c r="D4532" s="268"/>
    </row>
    <row r="4533" spans="4:4" x14ac:dyDescent="0.25">
      <c r="D4533" s="268"/>
    </row>
    <row r="4534" spans="4:4" x14ac:dyDescent="0.25">
      <c r="D4534" s="268"/>
    </row>
    <row r="4535" spans="4:4" x14ac:dyDescent="0.25">
      <c r="D4535" s="268"/>
    </row>
    <row r="4536" spans="4:4" x14ac:dyDescent="0.25">
      <c r="D4536" s="268"/>
    </row>
    <row r="4537" spans="4:4" x14ac:dyDescent="0.25">
      <c r="D4537" s="268"/>
    </row>
    <row r="4538" spans="4:4" x14ac:dyDescent="0.25">
      <c r="D4538" s="268"/>
    </row>
    <row r="4539" spans="4:4" x14ac:dyDescent="0.25">
      <c r="D4539" s="268"/>
    </row>
    <row r="4540" spans="4:4" x14ac:dyDescent="0.25">
      <c r="D4540" s="268"/>
    </row>
    <row r="4541" spans="4:4" x14ac:dyDescent="0.25">
      <c r="D4541" s="268"/>
    </row>
    <row r="4542" spans="4:4" x14ac:dyDescent="0.25">
      <c r="D4542" s="268"/>
    </row>
    <row r="4543" spans="4:4" x14ac:dyDescent="0.25">
      <c r="D4543" s="268"/>
    </row>
    <row r="4544" spans="4:4" x14ac:dyDescent="0.25">
      <c r="D4544" s="268"/>
    </row>
    <row r="4545" spans="4:4" x14ac:dyDescent="0.25">
      <c r="D4545" s="268"/>
    </row>
    <row r="4546" spans="4:4" x14ac:dyDescent="0.25">
      <c r="D4546" s="268"/>
    </row>
    <row r="4547" spans="4:4" x14ac:dyDescent="0.25">
      <c r="D4547" s="268"/>
    </row>
    <row r="4548" spans="4:4" x14ac:dyDescent="0.25">
      <c r="D4548" s="268"/>
    </row>
    <row r="4549" spans="4:4" x14ac:dyDescent="0.25">
      <c r="D4549" s="268"/>
    </row>
    <row r="4550" spans="4:4" x14ac:dyDescent="0.25">
      <c r="D4550" s="268"/>
    </row>
    <row r="4551" spans="4:4" x14ac:dyDescent="0.25">
      <c r="D4551" s="268"/>
    </row>
    <row r="4552" spans="4:4" x14ac:dyDescent="0.25">
      <c r="D4552" s="268"/>
    </row>
    <row r="4553" spans="4:4" x14ac:dyDescent="0.25">
      <c r="D4553" s="268"/>
    </row>
    <row r="4554" spans="4:4" x14ac:dyDescent="0.25">
      <c r="D4554" s="268"/>
    </row>
    <row r="4555" spans="4:4" x14ac:dyDescent="0.25">
      <c r="D4555" s="268"/>
    </row>
    <row r="4556" spans="4:4" x14ac:dyDescent="0.25">
      <c r="D4556" s="268"/>
    </row>
    <row r="4557" spans="4:4" x14ac:dyDescent="0.25">
      <c r="D4557" s="268"/>
    </row>
    <row r="4558" spans="4:4" x14ac:dyDescent="0.25">
      <c r="D4558" s="268"/>
    </row>
    <row r="4559" spans="4:4" x14ac:dyDescent="0.25">
      <c r="D4559" s="268"/>
    </row>
    <row r="4560" spans="4:4" x14ac:dyDescent="0.25">
      <c r="D4560" s="268"/>
    </row>
    <row r="4561" spans="4:4" x14ac:dyDescent="0.25">
      <c r="D4561" s="268"/>
    </row>
    <row r="4562" spans="4:4" x14ac:dyDescent="0.25">
      <c r="D4562" s="268"/>
    </row>
    <row r="4563" spans="4:4" x14ac:dyDescent="0.25">
      <c r="D4563" s="268"/>
    </row>
    <row r="4564" spans="4:4" x14ac:dyDescent="0.25">
      <c r="D4564" s="268"/>
    </row>
    <row r="4565" spans="4:4" x14ac:dyDescent="0.25">
      <c r="D4565" s="268"/>
    </row>
    <row r="4566" spans="4:4" x14ac:dyDescent="0.25">
      <c r="D4566" s="268"/>
    </row>
    <row r="4567" spans="4:4" x14ac:dyDescent="0.25">
      <c r="D4567" s="268"/>
    </row>
    <row r="4568" spans="4:4" x14ac:dyDescent="0.25">
      <c r="D4568" s="268"/>
    </row>
    <row r="4569" spans="4:4" x14ac:dyDescent="0.25">
      <c r="D4569" s="268"/>
    </row>
    <row r="4570" spans="4:4" x14ac:dyDescent="0.25">
      <c r="D4570" s="268"/>
    </row>
    <row r="4571" spans="4:4" x14ac:dyDescent="0.25">
      <c r="D4571" s="268"/>
    </row>
    <row r="4572" spans="4:4" x14ac:dyDescent="0.25">
      <c r="D4572" s="268"/>
    </row>
    <row r="4573" spans="4:4" x14ac:dyDescent="0.25">
      <c r="D4573" s="268"/>
    </row>
    <row r="4574" spans="4:4" x14ac:dyDescent="0.25">
      <c r="D4574" s="268"/>
    </row>
    <row r="4575" spans="4:4" x14ac:dyDescent="0.25">
      <c r="D4575" s="268"/>
    </row>
    <row r="4576" spans="4:4" x14ac:dyDescent="0.25">
      <c r="D4576" s="268"/>
    </row>
    <row r="4577" spans="4:4" x14ac:dyDescent="0.25">
      <c r="D4577" s="268"/>
    </row>
    <row r="4578" spans="4:4" x14ac:dyDescent="0.25">
      <c r="D4578" s="268"/>
    </row>
    <row r="4579" spans="4:4" x14ac:dyDescent="0.25">
      <c r="D4579" s="268"/>
    </row>
    <row r="4580" spans="4:4" x14ac:dyDescent="0.25">
      <c r="D4580" s="268"/>
    </row>
    <row r="4581" spans="4:4" x14ac:dyDescent="0.25">
      <c r="D4581" s="268"/>
    </row>
    <row r="4582" spans="4:4" x14ac:dyDescent="0.25">
      <c r="D4582" s="268"/>
    </row>
    <row r="4583" spans="4:4" x14ac:dyDescent="0.25">
      <c r="D4583" s="268"/>
    </row>
    <row r="4584" spans="4:4" x14ac:dyDescent="0.25">
      <c r="D4584" s="268"/>
    </row>
    <row r="4585" spans="4:4" x14ac:dyDescent="0.25">
      <c r="D4585" s="268"/>
    </row>
    <row r="4586" spans="4:4" x14ac:dyDescent="0.25">
      <c r="D4586" s="268"/>
    </row>
    <row r="4587" spans="4:4" x14ac:dyDescent="0.25">
      <c r="D4587" s="268"/>
    </row>
    <row r="4588" spans="4:4" x14ac:dyDescent="0.25">
      <c r="D4588" s="268"/>
    </row>
    <row r="4589" spans="4:4" x14ac:dyDescent="0.25">
      <c r="D4589" s="268"/>
    </row>
    <row r="4590" spans="4:4" x14ac:dyDescent="0.25">
      <c r="D4590" s="268"/>
    </row>
    <row r="4591" spans="4:4" x14ac:dyDescent="0.25">
      <c r="D4591" s="268"/>
    </row>
    <row r="4592" spans="4:4" x14ac:dyDescent="0.25">
      <c r="D4592" s="268"/>
    </row>
    <row r="4593" spans="4:4" x14ac:dyDescent="0.25">
      <c r="D4593" s="268"/>
    </row>
    <row r="4594" spans="4:4" x14ac:dyDescent="0.25">
      <c r="D4594" s="268"/>
    </row>
    <row r="4595" spans="4:4" x14ac:dyDescent="0.25">
      <c r="D4595" s="268"/>
    </row>
    <row r="4596" spans="4:4" x14ac:dyDescent="0.25">
      <c r="D4596" s="268"/>
    </row>
    <row r="4597" spans="4:4" x14ac:dyDescent="0.25">
      <c r="D4597" s="268"/>
    </row>
    <row r="4598" spans="4:4" x14ac:dyDescent="0.25">
      <c r="D4598" s="268"/>
    </row>
    <row r="4599" spans="4:4" x14ac:dyDescent="0.25">
      <c r="D4599" s="268"/>
    </row>
    <row r="4600" spans="4:4" x14ac:dyDescent="0.25">
      <c r="D4600" s="268"/>
    </row>
    <row r="4601" spans="4:4" x14ac:dyDescent="0.25">
      <c r="D4601" s="268"/>
    </row>
    <row r="4602" spans="4:4" x14ac:dyDescent="0.25">
      <c r="D4602" s="268"/>
    </row>
    <row r="4603" spans="4:4" x14ac:dyDescent="0.25">
      <c r="D4603" s="268"/>
    </row>
    <row r="4604" spans="4:4" x14ac:dyDescent="0.25">
      <c r="D4604" s="268"/>
    </row>
    <row r="4605" spans="4:4" x14ac:dyDescent="0.25">
      <c r="D4605" s="268"/>
    </row>
    <row r="4606" spans="4:4" x14ac:dyDescent="0.25">
      <c r="D4606" s="268"/>
    </row>
    <row r="4607" spans="4:4" x14ac:dyDescent="0.25">
      <c r="D4607" s="268"/>
    </row>
    <row r="4608" spans="4:4" x14ac:dyDescent="0.25">
      <c r="D4608" s="268"/>
    </row>
    <row r="4609" spans="4:4" x14ac:dyDescent="0.25">
      <c r="D4609" s="268"/>
    </row>
    <row r="4610" spans="4:4" x14ac:dyDescent="0.25">
      <c r="D4610" s="268"/>
    </row>
    <row r="4611" spans="4:4" x14ac:dyDescent="0.25">
      <c r="D4611" s="268"/>
    </row>
    <row r="4612" spans="4:4" x14ac:dyDescent="0.25">
      <c r="D4612" s="268"/>
    </row>
    <row r="4613" spans="4:4" x14ac:dyDescent="0.25">
      <c r="D4613" s="268"/>
    </row>
    <row r="4614" spans="4:4" x14ac:dyDescent="0.25">
      <c r="D4614" s="268"/>
    </row>
    <row r="4615" spans="4:4" x14ac:dyDescent="0.25">
      <c r="D4615" s="268"/>
    </row>
    <row r="4616" spans="4:4" x14ac:dyDescent="0.25">
      <c r="D4616" s="268"/>
    </row>
    <row r="4617" spans="4:4" x14ac:dyDescent="0.25">
      <c r="D4617" s="268"/>
    </row>
    <row r="4618" spans="4:4" x14ac:dyDescent="0.25">
      <c r="D4618" s="268"/>
    </row>
    <row r="4619" spans="4:4" x14ac:dyDescent="0.25">
      <c r="D4619" s="268"/>
    </row>
    <row r="4620" spans="4:4" x14ac:dyDescent="0.25">
      <c r="D4620" s="268"/>
    </row>
    <row r="4621" spans="4:4" x14ac:dyDescent="0.25">
      <c r="D4621" s="268"/>
    </row>
    <row r="4622" spans="4:4" x14ac:dyDescent="0.25">
      <c r="D4622" s="268"/>
    </row>
    <row r="4623" spans="4:4" x14ac:dyDescent="0.25">
      <c r="D4623" s="268"/>
    </row>
    <row r="4624" spans="4:4" x14ac:dyDescent="0.25">
      <c r="D4624" s="268"/>
    </row>
    <row r="4625" spans="4:4" x14ac:dyDescent="0.25">
      <c r="D4625" s="268"/>
    </row>
    <row r="4626" spans="4:4" x14ac:dyDescent="0.25">
      <c r="D4626" s="268"/>
    </row>
    <row r="4627" spans="4:4" x14ac:dyDescent="0.25">
      <c r="D4627" s="268"/>
    </row>
    <row r="4628" spans="4:4" x14ac:dyDescent="0.25">
      <c r="D4628" s="268"/>
    </row>
    <row r="4629" spans="4:4" x14ac:dyDescent="0.25">
      <c r="D4629" s="268"/>
    </row>
    <row r="4630" spans="4:4" x14ac:dyDescent="0.25">
      <c r="D4630" s="268"/>
    </row>
    <row r="4631" spans="4:4" x14ac:dyDescent="0.25">
      <c r="D4631" s="268"/>
    </row>
    <row r="4632" spans="4:4" x14ac:dyDescent="0.25">
      <c r="D4632" s="268"/>
    </row>
    <row r="4633" spans="4:4" x14ac:dyDescent="0.25">
      <c r="D4633" s="268"/>
    </row>
    <row r="4634" spans="4:4" x14ac:dyDescent="0.25">
      <c r="D4634" s="268"/>
    </row>
    <row r="4635" spans="4:4" x14ac:dyDescent="0.25">
      <c r="D4635" s="268"/>
    </row>
    <row r="4636" spans="4:4" x14ac:dyDescent="0.25">
      <c r="D4636" s="268"/>
    </row>
    <row r="4637" spans="4:4" x14ac:dyDescent="0.25">
      <c r="D4637" s="268"/>
    </row>
    <row r="4638" spans="4:4" x14ac:dyDescent="0.25">
      <c r="D4638" s="268"/>
    </row>
    <row r="4639" spans="4:4" x14ac:dyDescent="0.25">
      <c r="D4639" s="268"/>
    </row>
    <row r="4640" spans="4:4" x14ac:dyDescent="0.25">
      <c r="D4640" s="268"/>
    </row>
    <row r="4641" spans="4:4" x14ac:dyDescent="0.25">
      <c r="D4641" s="268"/>
    </row>
    <row r="4642" spans="4:4" x14ac:dyDescent="0.25">
      <c r="D4642" s="268"/>
    </row>
    <row r="4643" spans="4:4" x14ac:dyDescent="0.25">
      <c r="D4643" s="268"/>
    </row>
    <row r="4644" spans="4:4" x14ac:dyDescent="0.25">
      <c r="D4644" s="268"/>
    </row>
    <row r="4645" spans="4:4" x14ac:dyDescent="0.25">
      <c r="D4645" s="268"/>
    </row>
    <row r="4646" spans="4:4" x14ac:dyDescent="0.25">
      <c r="D4646" s="268"/>
    </row>
    <row r="4647" spans="4:4" x14ac:dyDescent="0.25">
      <c r="D4647" s="268"/>
    </row>
    <row r="4648" spans="4:4" x14ac:dyDescent="0.25">
      <c r="D4648" s="268"/>
    </row>
    <row r="4649" spans="4:4" x14ac:dyDescent="0.25">
      <c r="D4649" s="268"/>
    </row>
    <row r="4650" spans="4:4" x14ac:dyDescent="0.25">
      <c r="D4650" s="268"/>
    </row>
    <row r="4651" spans="4:4" x14ac:dyDescent="0.25">
      <c r="D4651" s="268"/>
    </row>
    <row r="4652" spans="4:4" x14ac:dyDescent="0.25">
      <c r="D4652" s="268"/>
    </row>
    <row r="4653" spans="4:4" x14ac:dyDescent="0.25">
      <c r="D4653" s="268"/>
    </row>
    <row r="4654" spans="4:4" x14ac:dyDescent="0.25">
      <c r="D4654" s="268"/>
    </row>
    <row r="4655" spans="4:4" x14ac:dyDescent="0.25">
      <c r="D4655" s="268"/>
    </row>
    <row r="4656" spans="4:4" x14ac:dyDescent="0.25">
      <c r="D4656" s="268"/>
    </row>
    <row r="4657" spans="4:4" x14ac:dyDescent="0.25">
      <c r="D4657" s="268"/>
    </row>
    <row r="4658" spans="4:4" x14ac:dyDescent="0.25">
      <c r="D4658" s="268"/>
    </row>
    <row r="4659" spans="4:4" x14ac:dyDescent="0.25">
      <c r="D4659" s="268"/>
    </row>
    <row r="4660" spans="4:4" x14ac:dyDescent="0.25">
      <c r="D4660" s="268"/>
    </row>
    <row r="4661" spans="4:4" x14ac:dyDescent="0.25">
      <c r="D4661" s="268"/>
    </row>
    <row r="4662" spans="4:4" x14ac:dyDescent="0.25">
      <c r="D4662" s="268"/>
    </row>
    <row r="4663" spans="4:4" x14ac:dyDescent="0.25">
      <c r="D4663" s="268"/>
    </row>
    <row r="4664" spans="4:4" x14ac:dyDescent="0.25">
      <c r="D4664" s="268"/>
    </row>
    <row r="4665" spans="4:4" x14ac:dyDescent="0.25">
      <c r="D4665" s="268"/>
    </row>
    <row r="4666" spans="4:4" x14ac:dyDescent="0.25">
      <c r="D4666" s="268"/>
    </row>
    <row r="4667" spans="4:4" x14ac:dyDescent="0.25">
      <c r="D4667" s="268"/>
    </row>
    <row r="4668" spans="4:4" x14ac:dyDescent="0.25">
      <c r="D4668" s="268"/>
    </row>
    <row r="4669" spans="4:4" x14ac:dyDescent="0.25">
      <c r="D4669" s="268"/>
    </row>
    <row r="4670" spans="4:4" x14ac:dyDescent="0.25">
      <c r="D4670" s="268"/>
    </row>
    <row r="4671" spans="4:4" x14ac:dyDescent="0.25">
      <c r="D4671" s="268"/>
    </row>
    <row r="4672" spans="4:4" x14ac:dyDescent="0.25">
      <c r="D4672" s="268"/>
    </row>
    <row r="4673" spans="4:4" x14ac:dyDescent="0.25">
      <c r="D4673" s="268"/>
    </row>
    <row r="4674" spans="4:4" x14ac:dyDescent="0.25">
      <c r="D4674" s="268"/>
    </row>
    <row r="4675" spans="4:4" x14ac:dyDescent="0.25">
      <c r="D4675" s="268"/>
    </row>
    <row r="4676" spans="4:4" x14ac:dyDescent="0.25">
      <c r="D4676" s="268"/>
    </row>
    <row r="4677" spans="4:4" x14ac:dyDescent="0.25">
      <c r="D4677" s="268"/>
    </row>
    <row r="4678" spans="4:4" x14ac:dyDescent="0.25">
      <c r="D4678" s="268"/>
    </row>
    <row r="4679" spans="4:4" x14ac:dyDescent="0.25">
      <c r="D4679" s="268"/>
    </row>
    <row r="4680" spans="4:4" x14ac:dyDescent="0.25">
      <c r="D4680" s="268"/>
    </row>
    <row r="4681" spans="4:4" x14ac:dyDescent="0.25">
      <c r="D4681" s="268"/>
    </row>
    <row r="4682" spans="4:4" x14ac:dyDescent="0.25">
      <c r="D4682" s="268"/>
    </row>
    <row r="4683" spans="4:4" x14ac:dyDescent="0.25">
      <c r="D4683" s="268"/>
    </row>
    <row r="4684" spans="4:4" x14ac:dyDescent="0.25">
      <c r="D4684" s="268"/>
    </row>
    <row r="4685" spans="4:4" x14ac:dyDescent="0.25">
      <c r="D4685" s="268"/>
    </row>
    <row r="4686" spans="4:4" x14ac:dyDescent="0.25">
      <c r="D4686" s="268"/>
    </row>
    <row r="4687" spans="4:4" x14ac:dyDescent="0.25">
      <c r="D4687" s="268"/>
    </row>
    <row r="4688" spans="4:4" x14ac:dyDescent="0.25">
      <c r="D4688" s="268"/>
    </row>
    <row r="4689" spans="4:4" x14ac:dyDescent="0.25">
      <c r="D4689" s="268"/>
    </row>
    <row r="4690" spans="4:4" x14ac:dyDescent="0.25">
      <c r="D4690" s="268"/>
    </row>
    <row r="4691" spans="4:4" x14ac:dyDescent="0.25">
      <c r="D4691" s="268"/>
    </row>
    <row r="4692" spans="4:4" x14ac:dyDescent="0.25">
      <c r="D4692" s="268"/>
    </row>
    <row r="4693" spans="4:4" x14ac:dyDescent="0.25">
      <c r="D4693" s="268"/>
    </row>
    <row r="4694" spans="4:4" x14ac:dyDescent="0.25">
      <c r="D4694" s="268"/>
    </row>
    <row r="4695" spans="4:4" x14ac:dyDescent="0.25">
      <c r="D4695" s="268"/>
    </row>
    <row r="4696" spans="4:4" x14ac:dyDescent="0.25">
      <c r="D4696" s="268"/>
    </row>
    <row r="4697" spans="4:4" x14ac:dyDescent="0.25">
      <c r="D4697" s="268"/>
    </row>
    <row r="4698" spans="4:4" x14ac:dyDescent="0.25">
      <c r="D4698" s="268"/>
    </row>
    <row r="4699" spans="4:4" x14ac:dyDescent="0.25">
      <c r="D4699" s="268"/>
    </row>
    <row r="4700" spans="4:4" x14ac:dyDescent="0.25">
      <c r="D4700" s="268"/>
    </row>
    <row r="4701" spans="4:4" x14ac:dyDescent="0.25">
      <c r="D4701" s="268"/>
    </row>
    <row r="4702" spans="4:4" x14ac:dyDescent="0.25">
      <c r="D4702" s="268"/>
    </row>
    <row r="4703" spans="4:4" x14ac:dyDescent="0.25">
      <c r="D4703" s="268"/>
    </row>
    <row r="4704" spans="4:4" x14ac:dyDescent="0.25">
      <c r="D4704" s="268"/>
    </row>
    <row r="4705" spans="4:4" x14ac:dyDescent="0.25">
      <c r="D4705" s="268"/>
    </row>
    <row r="4706" spans="4:4" x14ac:dyDescent="0.25">
      <c r="D4706" s="268"/>
    </row>
    <row r="4707" spans="4:4" x14ac:dyDescent="0.25">
      <c r="D4707" s="268"/>
    </row>
    <row r="4708" spans="4:4" x14ac:dyDescent="0.25">
      <c r="D4708" s="268"/>
    </row>
    <row r="4709" spans="4:4" x14ac:dyDescent="0.25">
      <c r="D4709" s="268"/>
    </row>
    <row r="4710" spans="4:4" x14ac:dyDescent="0.25">
      <c r="D4710" s="268"/>
    </row>
    <row r="4711" spans="4:4" x14ac:dyDescent="0.25">
      <c r="D4711" s="268"/>
    </row>
    <row r="4712" spans="4:4" x14ac:dyDescent="0.25">
      <c r="D4712" s="268"/>
    </row>
    <row r="4713" spans="4:4" x14ac:dyDescent="0.25">
      <c r="D4713" s="268"/>
    </row>
    <row r="4714" spans="4:4" x14ac:dyDescent="0.25">
      <c r="D4714" s="268"/>
    </row>
    <row r="4715" spans="4:4" x14ac:dyDescent="0.25">
      <c r="D4715" s="268"/>
    </row>
    <row r="4716" spans="4:4" x14ac:dyDescent="0.25">
      <c r="D4716" s="268"/>
    </row>
    <row r="4717" spans="4:4" x14ac:dyDescent="0.25">
      <c r="D4717" s="268"/>
    </row>
    <row r="4718" spans="4:4" x14ac:dyDescent="0.25">
      <c r="D4718" s="268"/>
    </row>
    <row r="4719" spans="4:4" x14ac:dyDescent="0.25">
      <c r="D4719" s="268"/>
    </row>
    <row r="4720" spans="4:4" x14ac:dyDescent="0.25">
      <c r="D4720" s="268"/>
    </row>
    <row r="4721" spans="4:4" x14ac:dyDescent="0.25">
      <c r="D4721" s="268"/>
    </row>
    <row r="4722" spans="4:4" x14ac:dyDescent="0.25">
      <c r="D4722" s="268"/>
    </row>
    <row r="4723" spans="4:4" x14ac:dyDescent="0.25">
      <c r="D4723" s="268"/>
    </row>
    <row r="4724" spans="4:4" x14ac:dyDescent="0.25">
      <c r="D4724" s="268"/>
    </row>
    <row r="4725" spans="4:4" x14ac:dyDescent="0.25">
      <c r="D4725" s="268"/>
    </row>
    <row r="4726" spans="4:4" x14ac:dyDescent="0.25">
      <c r="D4726" s="268"/>
    </row>
    <row r="4727" spans="4:4" x14ac:dyDescent="0.25">
      <c r="D4727" s="268"/>
    </row>
    <row r="4728" spans="4:4" x14ac:dyDescent="0.25">
      <c r="D4728" s="268"/>
    </row>
    <row r="4729" spans="4:4" x14ac:dyDescent="0.25">
      <c r="D4729" s="268"/>
    </row>
    <row r="4730" spans="4:4" x14ac:dyDescent="0.25">
      <c r="D4730" s="268"/>
    </row>
    <row r="4731" spans="4:4" x14ac:dyDescent="0.25">
      <c r="D4731" s="268"/>
    </row>
    <row r="4732" spans="4:4" x14ac:dyDescent="0.25">
      <c r="D4732" s="268"/>
    </row>
    <row r="4733" spans="4:4" x14ac:dyDescent="0.25">
      <c r="D4733" s="268"/>
    </row>
    <row r="4734" spans="4:4" x14ac:dyDescent="0.25">
      <c r="D4734" s="268"/>
    </row>
    <row r="4735" spans="4:4" x14ac:dyDescent="0.25">
      <c r="D4735" s="268"/>
    </row>
    <row r="4736" spans="4:4" x14ac:dyDescent="0.25">
      <c r="D4736" s="268"/>
    </row>
    <row r="4737" spans="4:4" x14ac:dyDescent="0.25">
      <c r="D4737" s="268"/>
    </row>
    <row r="4738" spans="4:4" x14ac:dyDescent="0.25">
      <c r="D4738" s="268"/>
    </row>
    <row r="4739" spans="4:4" x14ac:dyDescent="0.25">
      <c r="D4739" s="268"/>
    </row>
    <row r="4740" spans="4:4" x14ac:dyDescent="0.25">
      <c r="D4740" s="268"/>
    </row>
    <row r="4741" spans="4:4" x14ac:dyDescent="0.25">
      <c r="D4741" s="268"/>
    </row>
    <row r="4742" spans="4:4" x14ac:dyDescent="0.25">
      <c r="D4742" s="268"/>
    </row>
    <row r="4743" spans="4:4" x14ac:dyDescent="0.25">
      <c r="D4743" s="268"/>
    </row>
    <row r="4744" spans="4:4" x14ac:dyDescent="0.25">
      <c r="D4744" s="268"/>
    </row>
    <row r="4745" spans="4:4" x14ac:dyDescent="0.25">
      <c r="D4745" s="268"/>
    </row>
    <row r="4746" spans="4:4" x14ac:dyDescent="0.25">
      <c r="D4746" s="268"/>
    </row>
    <row r="4747" spans="4:4" x14ac:dyDescent="0.25">
      <c r="D4747" s="268"/>
    </row>
    <row r="4748" spans="4:4" x14ac:dyDescent="0.25">
      <c r="D4748" s="268"/>
    </row>
    <row r="4749" spans="4:4" x14ac:dyDescent="0.25">
      <c r="D4749" s="268"/>
    </row>
    <row r="4750" spans="4:4" x14ac:dyDescent="0.25">
      <c r="D4750" s="268"/>
    </row>
    <row r="4751" spans="4:4" x14ac:dyDescent="0.25">
      <c r="D4751" s="268"/>
    </row>
    <row r="4752" spans="4:4" x14ac:dyDescent="0.25">
      <c r="D4752" s="268"/>
    </row>
    <row r="4753" spans="4:4" x14ac:dyDescent="0.25">
      <c r="D4753" s="268"/>
    </row>
    <row r="4754" spans="4:4" x14ac:dyDescent="0.25">
      <c r="D4754" s="268"/>
    </row>
    <row r="4755" spans="4:4" x14ac:dyDescent="0.25">
      <c r="D4755" s="268"/>
    </row>
    <row r="4756" spans="4:4" x14ac:dyDescent="0.25">
      <c r="D4756" s="268"/>
    </row>
    <row r="4757" spans="4:4" x14ac:dyDescent="0.25">
      <c r="D4757" s="268"/>
    </row>
    <row r="4758" spans="4:4" x14ac:dyDescent="0.25">
      <c r="D4758" s="268"/>
    </row>
    <row r="4759" spans="4:4" x14ac:dyDescent="0.25">
      <c r="D4759" s="268"/>
    </row>
    <row r="4760" spans="4:4" x14ac:dyDescent="0.25">
      <c r="D4760" s="268"/>
    </row>
    <row r="4761" spans="4:4" x14ac:dyDescent="0.25">
      <c r="D4761" s="268"/>
    </row>
    <row r="4762" spans="4:4" x14ac:dyDescent="0.25">
      <c r="D4762" s="268"/>
    </row>
    <row r="4763" spans="4:4" x14ac:dyDescent="0.25">
      <c r="D4763" s="268"/>
    </row>
    <row r="4764" spans="4:4" x14ac:dyDescent="0.25">
      <c r="D4764" s="268"/>
    </row>
    <row r="4765" spans="4:4" x14ac:dyDescent="0.25">
      <c r="D4765" s="268"/>
    </row>
    <row r="4766" spans="4:4" x14ac:dyDescent="0.25">
      <c r="D4766" s="268"/>
    </row>
    <row r="4767" spans="4:4" x14ac:dyDescent="0.25">
      <c r="D4767" s="268"/>
    </row>
    <row r="4768" spans="4:4" x14ac:dyDescent="0.25">
      <c r="D4768" s="268"/>
    </row>
    <row r="4769" spans="4:4" x14ac:dyDescent="0.25">
      <c r="D4769" s="268"/>
    </row>
    <row r="4770" spans="4:4" x14ac:dyDescent="0.25">
      <c r="D4770" s="268"/>
    </row>
    <row r="4771" spans="4:4" x14ac:dyDescent="0.25">
      <c r="D4771" s="268"/>
    </row>
    <row r="4772" spans="4:4" x14ac:dyDescent="0.25">
      <c r="D4772" s="268"/>
    </row>
    <row r="4773" spans="4:4" x14ac:dyDescent="0.25">
      <c r="D4773" s="268"/>
    </row>
    <row r="4774" spans="4:4" x14ac:dyDescent="0.25">
      <c r="D4774" s="268"/>
    </row>
    <row r="4775" spans="4:4" x14ac:dyDescent="0.25">
      <c r="D4775" s="268"/>
    </row>
    <row r="4776" spans="4:4" x14ac:dyDescent="0.25">
      <c r="D4776" s="268"/>
    </row>
    <row r="4777" spans="4:4" x14ac:dyDescent="0.25">
      <c r="D4777" s="268"/>
    </row>
    <row r="4778" spans="4:4" x14ac:dyDescent="0.25">
      <c r="D4778" s="268"/>
    </row>
    <row r="4779" spans="4:4" x14ac:dyDescent="0.25">
      <c r="D4779" s="268"/>
    </row>
    <row r="4780" spans="4:4" x14ac:dyDescent="0.25">
      <c r="D4780" s="268"/>
    </row>
    <row r="4781" spans="4:4" x14ac:dyDescent="0.25">
      <c r="D4781" s="268"/>
    </row>
    <row r="4782" spans="4:4" x14ac:dyDescent="0.25">
      <c r="D4782" s="268"/>
    </row>
    <row r="4783" spans="4:4" x14ac:dyDescent="0.25">
      <c r="D4783" s="268"/>
    </row>
    <row r="4784" spans="4:4" x14ac:dyDescent="0.25">
      <c r="D4784" s="268"/>
    </row>
    <row r="4785" spans="4:4" x14ac:dyDescent="0.25">
      <c r="D4785" s="268"/>
    </row>
    <row r="4786" spans="4:4" x14ac:dyDescent="0.25">
      <c r="D4786" s="268"/>
    </row>
    <row r="4787" spans="4:4" x14ac:dyDescent="0.25">
      <c r="D4787" s="268"/>
    </row>
    <row r="4788" spans="4:4" x14ac:dyDescent="0.25">
      <c r="D4788" s="268"/>
    </row>
    <row r="4789" spans="4:4" x14ac:dyDescent="0.25">
      <c r="D4789" s="268"/>
    </row>
    <row r="4790" spans="4:4" x14ac:dyDescent="0.25">
      <c r="D4790" s="268"/>
    </row>
    <row r="4791" spans="4:4" x14ac:dyDescent="0.25">
      <c r="D4791" s="268"/>
    </row>
    <row r="4792" spans="4:4" x14ac:dyDescent="0.25">
      <c r="D4792" s="268"/>
    </row>
    <row r="4793" spans="4:4" x14ac:dyDescent="0.25">
      <c r="D4793" s="268"/>
    </row>
    <row r="4794" spans="4:4" x14ac:dyDescent="0.25">
      <c r="D4794" s="268"/>
    </row>
    <row r="4795" spans="4:4" x14ac:dyDescent="0.25">
      <c r="D4795" s="268"/>
    </row>
    <row r="4796" spans="4:4" x14ac:dyDescent="0.25">
      <c r="D4796" s="268"/>
    </row>
    <row r="4797" spans="4:4" x14ac:dyDescent="0.25">
      <c r="D4797" s="268"/>
    </row>
    <row r="4798" spans="4:4" x14ac:dyDescent="0.25">
      <c r="D4798" s="268"/>
    </row>
    <row r="4799" spans="4:4" x14ac:dyDescent="0.25">
      <c r="D4799" s="268"/>
    </row>
    <row r="4800" spans="4:4" x14ac:dyDescent="0.25">
      <c r="D4800" s="268"/>
    </row>
    <row r="4801" spans="4:4" x14ac:dyDescent="0.25">
      <c r="D4801" s="268"/>
    </row>
    <row r="4802" spans="4:4" x14ac:dyDescent="0.25">
      <c r="D4802" s="268"/>
    </row>
    <row r="4803" spans="4:4" x14ac:dyDescent="0.25">
      <c r="D4803" s="268"/>
    </row>
    <row r="4804" spans="4:4" x14ac:dyDescent="0.25">
      <c r="D4804" s="268"/>
    </row>
    <row r="4805" spans="4:4" x14ac:dyDescent="0.25">
      <c r="D4805" s="268"/>
    </row>
    <row r="4806" spans="4:4" x14ac:dyDescent="0.25">
      <c r="D4806" s="268"/>
    </row>
    <row r="4807" spans="4:4" x14ac:dyDescent="0.25">
      <c r="D4807" s="268"/>
    </row>
    <row r="4808" spans="4:4" x14ac:dyDescent="0.25">
      <c r="D4808" s="268"/>
    </row>
    <row r="4809" spans="4:4" x14ac:dyDescent="0.25">
      <c r="D4809" s="268"/>
    </row>
    <row r="4810" spans="4:4" x14ac:dyDescent="0.25">
      <c r="D4810" s="268"/>
    </row>
    <row r="4811" spans="4:4" x14ac:dyDescent="0.25">
      <c r="D4811" s="268"/>
    </row>
    <row r="4812" spans="4:4" x14ac:dyDescent="0.25">
      <c r="D4812" s="268"/>
    </row>
    <row r="4813" spans="4:4" x14ac:dyDescent="0.25">
      <c r="D4813" s="268"/>
    </row>
    <row r="4814" spans="4:4" x14ac:dyDescent="0.25">
      <c r="D4814" s="268"/>
    </row>
    <row r="4815" spans="4:4" x14ac:dyDescent="0.25">
      <c r="D4815" s="268"/>
    </row>
    <row r="4816" spans="4:4" x14ac:dyDescent="0.25">
      <c r="D4816" s="268"/>
    </row>
    <row r="4817" spans="4:4" x14ac:dyDescent="0.25">
      <c r="D4817" s="268"/>
    </row>
    <row r="4818" spans="4:4" x14ac:dyDescent="0.25">
      <c r="D4818" s="268"/>
    </row>
    <row r="4819" spans="4:4" x14ac:dyDescent="0.25">
      <c r="D4819" s="268"/>
    </row>
    <row r="4820" spans="4:4" x14ac:dyDescent="0.25">
      <c r="D4820" s="268"/>
    </row>
    <row r="4821" spans="4:4" x14ac:dyDescent="0.25">
      <c r="D4821" s="268"/>
    </row>
    <row r="4822" spans="4:4" x14ac:dyDescent="0.25">
      <c r="D4822" s="268"/>
    </row>
    <row r="4823" spans="4:4" x14ac:dyDescent="0.25">
      <c r="D4823" s="268"/>
    </row>
    <row r="4824" spans="4:4" x14ac:dyDescent="0.25">
      <c r="D4824" s="268"/>
    </row>
    <row r="4825" spans="4:4" x14ac:dyDescent="0.25">
      <c r="D4825" s="268"/>
    </row>
    <row r="4826" spans="4:4" x14ac:dyDescent="0.25">
      <c r="D4826" s="268"/>
    </row>
    <row r="4827" spans="4:4" x14ac:dyDescent="0.25">
      <c r="D4827" s="268"/>
    </row>
    <row r="4828" spans="4:4" x14ac:dyDescent="0.25">
      <c r="D4828" s="268"/>
    </row>
    <row r="4829" spans="4:4" x14ac:dyDescent="0.25">
      <c r="D4829" s="268"/>
    </row>
    <row r="4830" spans="4:4" x14ac:dyDescent="0.25">
      <c r="D4830" s="268"/>
    </row>
    <row r="4831" spans="4:4" x14ac:dyDescent="0.25">
      <c r="D4831" s="268"/>
    </row>
    <row r="4832" spans="4:4" x14ac:dyDescent="0.25">
      <c r="D4832" s="268"/>
    </row>
    <row r="4833" spans="4:4" x14ac:dyDescent="0.25">
      <c r="D4833" s="268"/>
    </row>
    <row r="4834" spans="4:4" x14ac:dyDescent="0.25">
      <c r="D4834" s="268"/>
    </row>
    <row r="4835" spans="4:4" x14ac:dyDescent="0.25">
      <c r="D4835" s="268"/>
    </row>
    <row r="4836" spans="4:4" x14ac:dyDescent="0.25">
      <c r="D4836" s="268"/>
    </row>
    <row r="4837" spans="4:4" x14ac:dyDescent="0.25">
      <c r="D4837" s="268"/>
    </row>
    <row r="4838" spans="4:4" x14ac:dyDescent="0.25">
      <c r="D4838" s="268"/>
    </row>
    <row r="4839" spans="4:4" x14ac:dyDescent="0.25">
      <c r="D4839" s="268"/>
    </row>
    <row r="4840" spans="4:4" x14ac:dyDescent="0.25">
      <c r="D4840" s="268"/>
    </row>
    <row r="4841" spans="4:4" x14ac:dyDescent="0.25">
      <c r="D4841" s="268"/>
    </row>
    <row r="4842" spans="4:4" x14ac:dyDescent="0.25">
      <c r="D4842" s="268"/>
    </row>
    <row r="4843" spans="4:4" x14ac:dyDescent="0.25">
      <c r="D4843" s="268"/>
    </row>
    <row r="4844" spans="4:4" x14ac:dyDescent="0.25">
      <c r="D4844" s="268"/>
    </row>
    <row r="4845" spans="4:4" x14ac:dyDescent="0.25">
      <c r="D4845" s="268"/>
    </row>
    <row r="4846" spans="4:4" x14ac:dyDescent="0.25">
      <c r="D4846" s="268"/>
    </row>
    <row r="4847" spans="4:4" x14ac:dyDescent="0.25">
      <c r="D4847" s="268"/>
    </row>
    <row r="4848" spans="4:4" x14ac:dyDescent="0.25">
      <c r="D4848" s="268"/>
    </row>
    <row r="4849" spans="4:4" x14ac:dyDescent="0.25">
      <c r="D4849" s="268"/>
    </row>
    <row r="4850" spans="4:4" x14ac:dyDescent="0.25">
      <c r="D4850" s="268"/>
    </row>
    <row r="4851" spans="4:4" x14ac:dyDescent="0.25">
      <c r="D4851" s="268"/>
    </row>
    <row r="4852" spans="4:4" x14ac:dyDescent="0.25">
      <c r="D4852" s="268"/>
    </row>
    <row r="4853" spans="4:4" x14ac:dyDescent="0.25">
      <c r="D4853" s="268"/>
    </row>
    <row r="4854" spans="4:4" x14ac:dyDescent="0.25">
      <c r="D4854" s="268"/>
    </row>
    <row r="4855" spans="4:4" x14ac:dyDescent="0.25">
      <c r="D4855" s="268"/>
    </row>
    <row r="4856" spans="4:4" x14ac:dyDescent="0.25">
      <c r="D4856" s="268"/>
    </row>
    <row r="4857" spans="4:4" x14ac:dyDescent="0.25">
      <c r="D4857" s="268"/>
    </row>
    <row r="4858" spans="4:4" x14ac:dyDescent="0.25">
      <c r="D4858" s="268"/>
    </row>
    <row r="4859" spans="4:4" x14ac:dyDescent="0.25">
      <c r="D4859" s="268"/>
    </row>
    <row r="4860" spans="4:4" x14ac:dyDescent="0.25">
      <c r="D4860" s="268"/>
    </row>
    <row r="4861" spans="4:4" x14ac:dyDescent="0.25">
      <c r="D4861" s="268"/>
    </row>
    <row r="4862" spans="4:4" x14ac:dyDescent="0.25">
      <c r="D4862" s="268"/>
    </row>
    <row r="4863" spans="4:4" x14ac:dyDescent="0.25">
      <c r="D4863" s="268"/>
    </row>
    <row r="4864" spans="4:4" x14ac:dyDescent="0.25">
      <c r="D4864" s="268"/>
    </row>
    <row r="4865" spans="4:4" x14ac:dyDescent="0.25">
      <c r="D4865" s="268"/>
    </row>
    <row r="4866" spans="4:4" x14ac:dyDescent="0.25">
      <c r="D4866" s="268"/>
    </row>
    <row r="4867" spans="4:4" x14ac:dyDescent="0.25">
      <c r="D4867" s="268"/>
    </row>
    <row r="4868" spans="4:4" x14ac:dyDescent="0.25">
      <c r="D4868" s="268"/>
    </row>
    <row r="4869" spans="4:4" x14ac:dyDescent="0.25">
      <c r="D4869" s="268"/>
    </row>
    <row r="4870" spans="4:4" x14ac:dyDescent="0.25">
      <c r="D4870" s="268"/>
    </row>
    <row r="4871" spans="4:4" x14ac:dyDescent="0.25">
      <c r="D4871" s="268"/>
    </row>
    <row r="4872" spans="4:4" x14ac:dyDescent="0.25">
      <c r="D4872" s="268"/>
    </row>
    <row r="4873" spans="4:4" x14ac:dyDescent="0.25">
      <c r="D4873" s="268"/>
    </row>
    <row r="4874" spans="4:4" x14ac:dyDescent="0.25">
      <c r="D4874" s="268"/>
    </row>
    <row r="4875" spans="4:4" x14ac:dyDescent="0.25">
      <c r="D4875" s="268"/>
    </row>
    <row r="4876" spans="4:4" x14ac:dyDescent="0.25">
      <c r="D4876" s="268"/>
    </row>
    <row r="4877" spans="4:4" x14ac:dyDescent="0.25">
      <c r="D4877" s="268"/>
    </row>
    <row r="4878" spans="4:4" x14ac:dyDescent="0.25">
      <c r="D4878" s="268"/>
    </row>
    <row r="4879" spans="4:4" x14ac:dyDescent="0.25">
      <c r="D4879" s="268"/>
    </row>
    <row r="4880" spans="4:4" x14ac:dyDescent="0.25">
      <c r="D4880" s="268"/>
    </row>
    <row r="4881" spans="4:4" x14ac:dyDescent="0.25">
      <c r="D4881" s="268"/>
    </row>
    <row r="4882" spans="4:4" x14ac:dyDescent="0.25">
      <c r="D4882" s="268"/>
    </row>
    <row r="4883" spans="4:4" x14ac:dyDescent="0.25">
      <c r="D4883" s="268"/>
    </row>
    <row r="4884" spans="4:4" x14ac:dyDescent="0.25">
      <c r="D4884" s="268"/>
    </row>
    <row r="4885" spans="4:4" x14ac:dyDescent="0.25">
      <c r="D4885" s="268"/>
    </row>
    <row r="4886" spans="4:4" x14ac:dyDescent="0.25">
      <c r="D4886" s="268"/>
    </row>
    <row r="4887" spans="4:4" x14ac:dyDescent="0.25">
      <c r="D4887" s="268"/>
    </row>
    <row r="4888" spans="4:4" x14ac:dyDescent="0.25">
      <c r="D4888" s="268"/>
    </row>
    <row r="4889" spans="4:4" x14ac:dyDescent="0.25">
      <c r="D4889" s="268"/>
    </row>
    <row r="4890" spans="4:4" x14ac:dyDescent="0.25">
      <c r="D4890" s="268"/>
    </row>
    <row r="4891" spans="4:4" x14ac:dyDescent="0.25">
      <c r="D4891" s="268"/>
    </row>
    <row r="4892" spans="4:4" x14ac:dyDescent="0.25">
      <c r="D4892" s="268"/>
    </row>
    <row r="4893" spans="4:4" x14ac:dyDescent="0.25">
      <c r="D4893" s="268"/>
    </row>
    <row r="4894" spans="4:4" x14ac:dyDescent="0.25">
      <c r="D4894" s="268"/>
    </row>
    <row r="4895" spans="4:4" x14ac:dyDescent="0.25">
      <c r="D4895" s="268"/>
    </row>
    <row r="4896" spans="4:4" x14ac:dyDescent="0.25">
      <c r="D4896" s="268"/>
    </row>
    <row r="4897" spans="4:6" x14ac:dyDescent="0.25">
      <c r="D4897" s="275"/>
      <c r="F4897" s="118"/>
    </row>
    <row r="4898" spans="4:6" x14ac:dyDescent="0.25">
      <c r="D4898" s="275"/>
      <c r="E4898" s="118"/>
      <c r="F4898" s="118"/>
    </row>
    <row r="4899" spans="4:6" x14ac:dyDescent="0.25">
      <c r="D4899" s="275"/>
      <c r="E4899" s="118"/>
      <c r="F4899" s="118"/>
    </row>
    <row r="4900" spans="4:6" x14ac:dyDescent="0.25">
      <c r="D4900" s="275"/>
      <c r="E4900" s="118"/>
      <c r="F4900" s="118"/>
    </row>
    <row r="4901" spans="4:6" x14ac:dyDescent="0.25">
      <c r="D4901" s="275"/>
      <c r="E4901" s="118"/>
      <c r="F4901" s="118"/>
    </row>
    <row r="4902" spans="4:6" x14ac:dyDescent="0.25">
      <c r="D4902" s="275"/>
      <c r="E4902" s="118"/>
      <c r="F4902" s="118"/>
    </row>
    <row r="4903" spans="4:6" x14ac:dyDescent="0.25">
      <c r="D4903" s="275"/>
      <c r="E4903" s="118"/>
      <c r="F4903" s="118"/>
    </row>
    <row r="4904" spans="4:6" x14ac:dyDescent="0.25">
      <c r="D4904" s="275"/>
      <c r="E4904" s="118"/>
      <c r="F4904" s="118"/>
    </row>
    <row r="4905" spans="4:6" x14ac:dyDescent="0.25">
      <c r="D4905" s="268"/>
      <c r="E4905" s="118"/>
    </row>
    <row r="4906" spans="4:6" x14ac:dyDescent="0.25">
      <c r="D4906" s="268"/>
    </row>
    <row r="4907" spans="4:6" x14ac:dyDescent="0.25">
      <c r="D4907" s="268"/>
    </row>
    <row r="4908" spans="4:6" x14ac:dyDescent="0.25">
      <c r="D4908" s="268"/>
    </row>
    <row r="4909" spans="4:6" x14ac:dyDescent="0.25">
      <c r="D4909" s="268"/>
    </row>
    <row r="4910" spans="4:6" x14ac:dyDescent="0.25">
      <c r="D4910" s="268"/>
    </row>
    <row r="4911" spans="4:6" x14ac:dyDescent="0.25">
      <c r="D4911" s="268"/>
    </row>
    <row r="4912" spans="4:6" x14ac:dyDescent="0.25">
      <c r="D4912" s="268"/>
    </row>
    <row r="4913" spans="4:4" x14ac:dyDescent="0.25">
      <c r="D4913" s="268"/>
    </row>
    <row r="4914" spans="4:4" x14ac:dyDescent="0.25">
      <c r="D4914" s="268"/>
    </row>
    <row r="4915" spans="4:4" x14ac:dyDescent="0.25">
      <c r="D4915" s="268"/>
    </row>
    <row r="4916" spans="4:4" x14ac:dyDescent="0.25">
      <c r="D4916" s="268"/>
    </row>
    <row r="4917" spans="4:4" x14ac:dyDescent="0.25">
      <c r="D4917" s="268"/>
    </row>
    <row r="4918" spans="4:4" x14ac:dyDescent="0.25">
      <c r="D4918" s="268"/>
    </row>
    <row r="4919" spans="4:4" x14ac:dyDescent="0.25">
      <c r="D4919" s="268"/>
    </row>
    <row r="4920" spans="4:4" x14ac:dyDescent="0.25">
      <c r="D4920" s="268"/>
    </row>
    <row r="4921" spans="4:4" x14ac:dyDescent="0.25">
      <c r="D4921" s="268"/>
    </row>
    <row r="4922" spans="4:4" x14ac:dyDescent="0.25">
      <c r="D4922" s="268"/>
    </row>
    <row r="4923" spans="4:4" x14ac:dyDescent="0.25">
      <c r="D4923" s="268"/>
    </row>
    <row r="4924" spans="4:4" x14ac:dyDescent="0.25">
      <c r="D4924" s="268"/>
    </row>
    <row r="4925" spans="4:4" x14ac:dyDescent="0.25">
      <c r="D4925" s="268"/>
    </row>
    <row r="4926" spans="4:4" x14ac:dyDescent="0.25">
      <c r="D4926" s="268"/>
    </row>
    <row r="4927" spans="4:4" x14ac:dyDescent="0.25">
      <c r="D4927" s="268"/>
    </row>
    <row r="4928" spans="4:4" x14ac:dyDescent="0.25">
      <c r="D4928" s="268"/>
    </row>
    <row r="4929" spans="4:4" x14ac:dyDescent="0.25">
      <c r="D4929" s="268"/>
    </row>
    <row r="4930" spans="4:4" x14ac:dyDescent="0.25">
      <c r="D4930" s="268"/>
    </row>
    <row r="4931" spans="4:4" x14ac:dyDescent="0.25">
      <c r="D4931" s="268"/>
    </row>
    <row r="4932" spans="4:4" x14ac:dyDescent="0.25">
      <c r="D4932" s="268"/>
    </row>
    <row r="4933" spans="4:4" x14ac:dyDescent="0.25">
      <c r="D4933" s="268"/>
    </row>
    <row r="4934" spans="4:4" x14ac:dyDescent="0.25">
      <c r="D4934" s="268"/>
    </row>
    <row r="4935" spans="4:4" x14ac:dyDescent="0.25">
      <c r="D4935" s="268"/>
    </row>
    <row r="4936" spans="4:4" x14ac:dyDescent="0.25">
      <c r="D4936" s="268"/>
    </row>
    <row r="4937" spans="4:4" x14ac:dyDescent="0.25">
      <c r="D4937" s="268"/>
    </row>
    <row r="4938" spans="4:4" x14ac:dyDescent="0.25">
      <c r="D4938" s="268"/>
    </row>
    <row r="4939" spans="4:4" x14ac:dyDescent="0.25">
      <c r="D4939" s="268"/>
    </row>
    <row r="4940" spans="4:4" x14ac:dyDescent="0.25">
      <c r="D4940" s="268"/>
    </row>
    <row r="4941" spans="4:4" x14ac:dyDescent="0.25">
      <c r="D4941" s="268"/>
    </row>
    <row r="4942" spans="4:4" x14ac:dyDescent="0.25">
      <c r="D4942" s="268"/>
    </row>
    <row r="4943" spans="4:4" x14ac:dyDescent="0.25">
      <c r="D4943" s="268"/>
    </row>
    <row r="4944" spans="4:4" x14ac:dyDescent="0.25">
      <c r="D4944" s="268"/>
    </row>
    <row r="4945" spans="4:4" x14ac:dyDescent="0.25">
      <c r="D4945" s="268"/>
    </row>
    <row r="4946" spans="4:4" x14ac:dyDescent="0.25">
      <c r="D4946" s="268"/>
    </row>
    <row r="4947" spans="4:4" x14ac:dyDescent="0.25">
      <c r="D4947" s="268"/>
    </row>
    <row r="4948" spans="4:4" x14ac:dyDescent="0.25">
      <c r="D4948" s="268"/>
    </row>
    <row r="4949" spans="4:4" x14ac:dyDescent="0.25">
      <c r="D4949" s="268"/>
    </row>
    <row r="4950" spans="4:4" x14ac:dyDescent="0.25">
      <c r="D4950" s="268"/>
    </row>
    <row r="4951" spans="4:4" x14ac:dyDescent="0.25">
      <c r="D4951" s="268"/>
    </row>
    <row r="4952" spans="4:4" x14ac:dyDescent="0.25">
      <c r="D4952" s="268"/>
    </row>
    <row r="4953" spans="4:4" x14ac:dyDescent="0.25">
      <c r="D4953" s="268"/>
    </row>
    <row r="4954" spans="4:4" x14ac:dyDescent="0.25">
      <c r="D4954" s="268"/>
    </row>
    <row r="4955" spans="4:4" x14ac:dyDescent="0.25">
      <c r="D4955" s="268"/>
    </row>
    <row r="4956" spans="4:4" x14ac:dyDescent="0.25">
      <c r="D4956" s="268"/>
    </row>
    <row r="4957" spans="4:4" x14ac:dyDescent="0.25">
      <c r="D4957" s="268"/>
    </row>
    <row r="4958" spans="4:4" x14ac:dyDescent="0.25">
      <c r="D4958" s="268"/>
    </row>
    <row r="4959" spans="4:4" x14ac:dyDescent="0.25">
      <c r="D4959" s="268"/>
    </row>
    <row r="4960" spans="4:4" x14ac:dyDescent="0.25">
      <c r="D4960" s="268"/>
    </row>
    <row r="4961" spans="4:4" x14ac:dyDescent="0.25">
      <c r="D4961" s="268"/>
    </row>
    <row r="4962" spans="4:4" x14ac:dyDescent="0.25">
      <c r="D4962" s="268"/>
    </row>
    <row r="4963" spans="4:4" x14ac:dyDescent="0.25">
      <c r="D4963" s="268"/>
    </row>
    <row r="4964" spans="4:4" x14ac:dyDescent="0.25">
      <c r="D4964" s="268"/>
    </row>
    <row r="4965" spans="4:4" x14ac:dyDescent="0.25">
      <c r="D4965" s="268"/>
    </row>
    <row r="4966" spans="4:4" x14ac:dyDescent="0.25">
      <c r="D4966" s="268"/>
    </row>
    <row r="4967" spans="4:4" x14ac:dyDescent="0.25">
      <c r="D4967" s="268"/>
    </row>
    <row r="4968" spans="4:4" x14ac:dyDescent="0.25">
      <c r="D4968" s="268"/>
    </row>
    <row r="4969" spans="4:4" x14ac:dyDescent="0.25">
      <c r="D4969" s="268"/>
    </row>
    <row r="4970" spans="4:4" x14ac:dyDescent="0.25">
      <c r="D4970" s="268"/>
    </row>
    <row r="4971" spans="4:4" x14ac:dyDescent="0.25">
      <c r="D4971" s="268"/>
    </row>
    <row r="4972" spans="4:4" x14ac:dyDescent="0.25">
      <c r="D4972" s="268"/>
    </row>
    <row r="4973" spans="4:4" x14ac:dyDescent="0.25">
      <c r="D4973" s="268"/>
    </row>
    <row r="4974" spans="4:4" x14ac:dyDescent="0.25">
      <c r="D4974" s="268"/>
    </row>
    <row r="4975" spans="4:4" x14ac:dyDescent="0.25">
      <c r="D4975" s="268"/>
    </row>
    <row r="4976" spans="4:4" x14ac:dyDescent="0.25">
      <c r="D4976" s="268"/>
    </row>
    <row r="4977" spans="4:4" x14ac:dyDescent="0.25">
      <c r="D4977" s="268"/>
    </row>
    <row r="4978" spans="4:4" x14ac:dyDescent="0.25">
      <c r="D4978" s="268"/>
    </row>
    <row r="4979" spans="4:4" x14ac:dyDescent="0.25">
      <c r="D4979" s="268"/>
    </row>
    <row r="4980" spans="4:4" x14ac:dyDescent="0.25">
      <c r="D4980" s="268"/>
    </row>
    <row r="4981" spans="4:4" x14ac:dyDescent="0.25">
      <c r="D4981" s="268"/>
    </row>
    <row r="4982" spans="4:4" x14ac:dyDescent="0.25">
      <c r="D4982" s="268"/>
    </row>
    <row r="4983" spans="4:4" x14ac:dyDescent="0.25">
      <c r="D4983" s="268"/>
    </row>
    <row r="4984" spans="4:4" x14ac:dyDescent="0.25">
      <c r="D4984" s="268"/>
    </row>
    <row r="4985" spans="4:4" x14ac:dyDescent="0.25">
      <c r="D4985" s="268"/>
    </row>
    <row r="4986" spans="4:4" x14ac:dyDescent="0.25">
      <c r="D4986" s="268"/>
    </row>
    <row r="4987" spans="4:4" x14ac:dyDescent="0.25">
      <c r="D4987" s="268"/>
    </row>
    <row r="4988" spans="4:4" x14ac:dyDescent="0.25">
      <c r="D4988" s="268"/>
    </row>
    <row r="4989" spans="4:4" x14ac:dyDescent="0.25">
      <c r="D4989" s="268"/>
    </row>
    <row r="4990" spans="4:4" x14ac:dyDescent="0.25">
      <c r="D4990" s="268"/>
    </row>
    <row r="4991" spans="4:4" x14ac:dyDescent="0.25">
      <c r="D4991" s="268"/>
    </row>
    <row r="4992" spans="4:4" x14ac:dyDescent="0.25">
      <c r="D4992" s="268"/>
    </row>
    <row r="4993" spans="4:4" x14ac:dyDescent="0.25">
      <c r="D4993" s="268"/>
    </row>
    <row r="4994" spans="4:4" x14ac:dyDescent="0.25">
      <c r="D4994" s="268"/>
    </row>
    <row r="4995" spans="4:4" x14ac:dyDescent="0.25">
      <c r="D4995" s="268"/>
    </row>
    <row r="4996" spans="4:4" x14ac:dyDescent="0.25">
      <c r="D4996" s="268"/>
    </row>
    <row r="4997" spans="4:4" x14ac:dyDescent="0.25">
      <c r="D4997" s="268"/>
    </row>
    <row r="4998" spans="4:4" x14ac:dyDescent="0.25">
      <c r="D4998" s="268"/>
    </row>
    <row r="4999" spans="4:4" x14ac:dyDescent="0.25">
      <c r="D4999" s="268"/>
    </row>
    <row r="5000" spans="4:4" x14ac:dyDescent="0.25">
      <c r="D5000" s="268"/>
    </row>
    <row r="5001" spans="4:4" x14ac:dyDescent="0.25">
      <c r="D5001" s="268"/>
    </row>
    <row r="5002" spans="4:4" x14ac:dyDescent="0.25">
      <c r="D5002" s="268"/>
    </row>
    <row r="5003" spans="4:4" x14ac:dyDescent="0.25">
      <c r="D5003" s="268"/>
    </row>
    <row r="5004" spans="4:4" x14ac:dyDescent="0.25">
      <c r="D5004" s="268"/>
    </row>
    <row r="5005" spans="4:4" x14ac:dyDescent="0.25">
      <c r="D5005" s="268"/>
    </row>
    <row r="5006" spans="4:4" x14ac:dyDescent="0.25">
      <c r="D5006" s="268"/>
    </row>
    <row r="5007" spans="4:4" x14ac:dyDescent="0.25">
      <c r="D5007" s="268"/>
    </row>
    <row r="5008" spans="4:4" x14ac:dyDescent="0.25">
      <c r="D5008" s="268"/>
    </row>
    <row r="5009" spans="4:4" x14ac:dyDescent="0.25">
      <c r="D5009" s="268"/>
    </row>
    <row r="5010" spans="4:4" x14ac:dyDescent="0.25">
      <c r="D5010" s="268"/>
    </row>
    <row r="5011" spans="4:4" x14ac:dyDescent="0.25">
      <c r="D5011" s="268"/>
    </row>
    <row r="5012" spans="4:4" x14ac:dyDescent="0.25">
      <c r="D5012" s="268"/>
    </row>
    <row r="5013" spans="4:4" x14ac:dyDescent="0.25">
      <c r="D5013" s="268"/>
    </row>
    <row r="5014" spans="4:4" x14ac:dyDescent="0.25">
      <c r="D5014" s="268"/>
    </row>
    <row r="5015" spans="4:4" x14ac:dyDescent="0.25">
      <c r="D5015" s="268"/>
    </row>
    <row r="5016" spans="4:4" x14ac:dyDescent="0.25">
      <c r="D5016" s="268"/>
    </row>
    <row r="5017" spans="4:4" x14ac:dyDescent="0.25">
      <c r="D5017" s="268"/>
    </row>
    <row r="5018" spans="4:4" x14ac:dyDescent="0.25">
      <c r="D5018" s="268"/>
    </row>
    <row r="5019" spans="4:4" x14ac:dyDescent="0.25">
      <c r="D5019" s="268"/>
    </row>
    <row r="5020" spans="4:4" x14ac:dyDescent="0.25">
      <c r="D5020" s="268"/>
    </row>
    <row r="5021" spans="4:4" x14ac:dyDescent="0.25">
      <c r="D5021" s="268"/>
    </row>
    <row r="5022" spans="4:4" x14ac:dyDescent="0.25">
      <c r="D5022" s="268"/>
    </row>
    <row r="5023" spans="4:4" x14ac:dyDescent="0.25">
      <c r="D5023" s="268"/>
    </row>
    <row r="5024" spans="4:4" x14ac:dyDescent="0.25">
      <c r="D5024" s="268"/>
    </row>
    <row r="5025" spans="4:4" x14ac:dyDescent="0.25">
      <c r="D5025" s="268"/>
    </row>
    <row r="5026" spans="4:4" x14ac:dyDescent="0.25">
      <c r="D5026" s="268"/>
    </row>
    <row r="5027" spans="4:4" x14ac:dyDescent="0.25">
      <c r="D5027" s="268"/>
    </row>
    <row r="5028" spans="4:4" x14ac:dyDescent="0.25">
      <c r="D5028" s="268"/>
    </row>
    <row r="5029" spans="4:4" x14ac:dyDescent="0.25">
      <c r="D5029" s="268"/>
    </row>
    <row r="5030" spans="4:4" x14ac:dyDescent="0.25">
      <c r="D5030" s="268"/>
    </row>
    <row r="5031" spans="4:4" x14ac:dyDescent="0.25">
      <c r="D5031" s="268"/>
    </row>
    <row r="5032" spans="4:4" x14ac:dyDescent="0.25">
      <c r="D5032" s="268"/>
    </row>
    <row r="5033" spans="4:4" x14ac:dyDescent="0.25">
      <c r="D5033" s="268"/>
    </row>
    <row r="5034" spans="4:4" x14ac:dyDescent="0.25">
      <c r="D5034" s="268"/>
    </row>
    <row r="5035" spans="4:4" x14ac:dyDescent="0.25">
      <c r="D5035" s="268"/>
    </row>
    <row r="5036" spans="4:4" x14ac:dyDescent="0.25">
      <c r="D5036" s="268"/>
    </row>
    <row r="5037" spans="4:4" x14ac:dyDescent="0.25">
      <c r="D5037" s="268"/>
    </row>
    <row r="5038" spans="4:4" x14ac:dyDescent="0.25">
      <c r="D5038" s="268"/>
    </row>
    <row r="5039" spans="4:4" x14ac:dyDescent="0.25">
      <c r="D5039" s="268"/>
    </row>
    <row r="5040" spans="4:4" x14ac:dyDescent="0.25">
      <c r="D5040" s="268"/>
    </row>
    <row r="5041" spans="4:4" x14ac:dyDescent="0.25">
      <c r="D5041" s="268"/>
    </row>
    <row r="5042" spans="4:4" x14ac:dyDescent="0.25">
      <c r="D5042" s="268"/>
    </row>
    <row r="5043" spans="4:4" x14ac:dyDescent="0.25">
      <c r="D5043" s="268"/>
    </row>
    <row r="5044" spans="4:4" x14ac:dyDescent="0.25">
      <c r="D5044" s="268"/>
    </row>
    <row r="5045" spans="4:4" x14ac:dyDescent="0.25">
      <c r="D5045" s="268"/>
    </row>
    <row r="5046" spans="4:4" x14ac:dyDescent="0.25">
      <c r="D5046" s="268"/>
    </row>
    <row r="5047" spans="4:4" x14ac:dyDescent="0.25">
      <c r="D5047" s="268"/>
    </row>
    <row r="5048" spans="4:4" x14ac:dyDescent="0.25">
      <c r="D5048" s="268"/>
    </row>
    <row r="5049" spans="4:4" x14ac:dyDescent="0.25">
      <c r="D5049" s="268"/>
    </row>
    <row r="5050" spans="4:4" x14ac:dyDescent="0.25">
      <c r="D5050" s="268"/>
    </row>
    <row r="5051" spans="4:4" x14ac:dyDescent="0.25">
      <c r="D5051" s="268"/>
    </row>
    <row r="5052" spans="4:4" x14ac:dyDescent="0.25">
      <c r="D5052" s="268"/>
    </row>
    <row r="5053" spans="4:4" x14ac:dyDescent="0.25">
      <c r="D5053" s="268"/>
    </row>
    <row r="5054" spans="4:4" x14ac:dyDescent="0.25">
      <c r="D5054" s="268"/>
    </row>
    <row r="5055" spans="4:4" x14ac:dyDescent="0.25">
      <c r="D5055" s="268"/>
    </row>
    <row r="5056" spans="4:4" x14ac:dyDescent="0.25">
      <c r="D5056" s="268"/>
    </row>
    <row r="5057" spans="4:4" x14ac:dyDescent="0.25">
      <c r="D5057" s="268"/>
    </row>
    <row r="5058" spans="4:4" x14ac:dyDescent="0.25">
      <c r="D5058" s="268"/>
    </row>
    <row r="5059" spans="4:4" x14ac:dyDescent="0.25">
      <c r="D5059" s="268"/>
    </row>
    <row r="5060" spans="4:4" x14ac:dyDescent="0.25">
      <c r="D5060" s="268"/>
    </row>
    <row r="5061" spans="4:4" x14ac:dyDescent="0.25">
      <c r="D5061" s="268"/>
    </row>
    <row r="5062" spans="4:4" x14ac:dyDescent="0.25">
      <c r="D5062" s="268"/>
    </row>
    <row r="5063" spans="4:4" x14ac:dyDescent="0.25">
      <c r="D5063" s="268"/>
    </row>
    <row r="5064" spans="4:4" x14ac:dyDescent="0.25">
      <c r="D5064" s="268"/>
    </row>
    <row r="5065" spans="4:4" x14ac:dyDescent="0.25">
      <c r="D5065" s="268"/>
    </row>
    <row r="5066" spans="4:4" x14ac:dyDescent="0.25">
      <c r="D5066" s="268"/>
    </row>
    <row r="5067" spans="4:4" x14ac:dyDescent="0.25">
      <c r="D5067" s="268"/>
    </row>
    <row r="5068" spans="4:4" x14ac:dyDescent="0.25">
      <c r="D5068" s="268"/>
    </row>
    <row r="5069" spans="4:4" x14ac:dyDescent="0.25">
      <c r="D5069" s="268"/>
    </row>
    <row r="5070" spans="4:4" x14ac:dyDescent="0.25">
      <c r="D5070" s="268"/>
    </row>
    <row r="5071" spans="4:4" x14ac:dyDescent="0.25">
      <c r="D5071" s="268"/>
    </row>
    <row r="5072" spans="4:4" x14ac:dyDescent="0.25">
      <c r="D5072" s="268"/>
    </row>
    <row r="5073" spans="4:4" x14ac:dyDescent="0.25">
      <c r="D5073" s="268"/>
    </row>
    <row r="5074" spans="4:4" x14ac:dyDescent="0.25">
      <c r="D5074" s="268"/>
    </row>
    <row r="5075" spans="4:4" x14ac:dyDescent="0.25">
      <c r="D5075" s="268"/>
    </row>
    <row r="5076" spans="4:4" x14ac:dyDescent="0.25">
      <c r="D5076" s="268"/>
    </row>
    <row r="5077" spans="4:4" x14ac:dyDescent="0.25">
      <c r="D5077" s="268"/>
    </row>
    <row r="5078" spans="4:4" x14ac:dyDescent="0.25">
      <c r="D5078" s="268"/>
    </row>
    <row r="5079" spans="4:4" x14ac:dyDescent="0.25">
      <c r="D5079" s="268"/>
    </row>
    <row r="5080" spans="4:4" x14ac:dyDescent="0.25">
      <c r="D5080" s="268"/>
    </row>
    <row r="5081" spans="4:4" x14ac:dyDescent="0.25">
      <c r="D5081" s="268"/>
    </row>
    <row r="5082" spans="4:4" x14ac:dyDescent="0.25">
      <c r="D5082" s="268"/>
    </row>
    <row r="5083" spans="4:4" x14ac:dyDescent="0.25">
      <c r="D5083" s="268"/>
    </row>
    <row r="5084" spans="4:4" x14ac:dyDescent="0.25">
      <c r="D5084" s="268"/>
    </row>
    <row r="5085" spans="4:4" x14ac:dyDescent="0.25">
      <c r="D5085" s="268"/>
    </row>
    <row r="5086" spans="4:4" x14ac:dyDescent="0.25">
      <c r="D5086" s="268"/>
    </row>
    <row r="5087" spans="4:4" x14ac:dyDescent="0.25">
      <c r="D5087" s="268"/>
    </row>
    <row r="5088" spans="4:4" x14ac:dyDescent="0.25">
      <c r="D5088" s="268"/>
    </row>
    <row r="5089" spans="4:4" x14ac:dyDescent="0.25">
      <c r="D5089" s="268"/>
    </row>
    <row r="5090" spans="4:4" x14ac:dyDescent="0.25">
      <c r="D5090" s="268"/>
    </row>
    <row r="5091" spans="4:4" x14ac:dyDescent="0.25">
      <c r="D5091" s="268"/>
    </row>
    <row r="5092" spans="4:4" x14ac:dyDescent="0.25">
      <c r="D5092" s="268"/>
    </row>
    <row r="5093" spans="4:4" x14ac:dyDescent="0.25">
      <c r="D5093" s="268"/>
    </row>
    <row r="5094" spans="4:4" x14ac:dyDescent="0.25">
      <c r="D5094" s="268"/>
    </row>
    <row r="5095" spans="4:4" x14ac:dyDescent="0.25">
      <c r="D5095" s="268"/>
    </row>
    <row r="5096" spans="4:4" x14ac:dyDescent="0.25">
      <c r="D5096" s="268"/>
    </row>
    <row r="5097" spans="4:4" x14ac:dyDescent="0.25">
      <c r="D5097" s="268"/>
    </row>
    <row r="5098" spans="4:4" x14ac:dyDescent="0.25">
      <c r="D5098" s="268"/>
    </row>
    <row r="5099" spans="4:4" x14ac:dyDescent="0.25">
      <c r="D5099" s="268"/>
    </row>
    <row r="5100" spans="4:4" x14ac:dyDescent="0.25">
      <c r="D5100" s="268"/>
    </row>
    <row r="5101" spans="4:4" x14ac:dyDescent="0.25">
      <c r="D5101" s="268"/>
    </row>
    <row r="5102" spans="4:4" x14ac:dyDescent="0.25">
      <c r="D5102" s="268"/>
    </row>
    <row r="5103" spans="4:4" x14ac:dyDescent="0.25">
      <c r="D5103" s="268"/>
    </row>
    <row r="5104" spans="4:4" x14ac:dyDescent="0.25">
      <c r="D5104" s="268"/>
    </row>
    <row r="5105" spans="4:4" x14ac:dyDescent="0.25">
      <c r="D5105" s="268"/>
    </row>
    <row r="5106" spans="4:4" x14ac:dyDescent="0.25">
      <c r="D5106" s="268"/>
    </row>
    <row r="5107" spans="4:4" x14ac:dyDescent="0.25">
      <c r="D5107" s="268"/>
    </row>
    <row r="5108" spans="4:4" x14ac:dyDescent="0.25">
      <c r="D5108" s="268"/>
    </row>
    <row r="5109" spans="4:4" x14ac:dyDescent="0.25">
      <c r="D5109" s="268"/>
    </row>
    <row r="5110" spans="4:4" x14ac:dyDescent="0.25">
      <c r="D5110" s="268"/>
    </row>
    <row r="5111" spans="4:4" x14ac:dyDescent="0.25">
      <c r="D5111" s="268"/>
    </row>
    <row r="5112" spans="4:4" x14ac:dyDescent="0.25">
      <c r="D5112" s="268"/>
    </row>
    <row r="5113" spans="4:4" x14ac:dyDescent="0.25">
      <c r="D5113" s="268"/>
    </row>
    <row r="5114" spans="4:4" x14ac:dyDescent="0.25">
      <c r="D5114" s="268"/>
    </row>
    <row r="5115" spans="4:4" x14ac:dyDescent="0.25">
      <c r="D5115" s="268"/>
    </row>
    <row r="5116" spans="4:4" x14ac:dyDescent="0.25">
      <c r="D5116" s="268"/>
    </row>
    <row r="5117" spans="4:4" x14ac:dyDescent="0.25">
      <c r="D5117" s="268"/>
    </row>
    <row r="5118" spans="4:4" x14ac:dyDescent="0.25">
      <c r="D5118" s="268"/>
    </row>
    <row r="5119" spans="4:4" x14ac:dyDescent="0.25">
      <c r="D5119" s="268"/>
    </row>
    <row r="5120" spans="4:4" x14ac:dyDescent="0.25">
      <c r="D5120" s="268"/>
    </row>
    <row r="5121" spans="4:4" x14ac:dyDescent="0.25">
      <c r="D5121" s="268"/>
    </row>
    <row r="5122" spans="4:4" x14ac:dyDescent="0.25">
      <c r="D5122" s="268"/>
    </row>
    <row r="5123" spans="4:4" x14ac:dyDescent="0.25">
      <c r="D5123" s="268"/>
    </row>
    <row r="5124" spans="4:4" x14ac:dyDescent="0.25">
      <c r="D5124" s="268"/>
    </row>
    <row r="5125" spans="4:4" x14ac:dyDescent="0.25">
      <c r="D5125" s="268"/>
    </row>
    <row r="5126" spans="4:4" x14ac:dyDescent="0.25">
      <c r="D5126" s="268"/>
    </row>
    <row r="5127" spans="4:4" x14ac:dyDescent="0.25">
      <c r="D5127" s="268"/>
    </row>
    <row r="5128" spans="4:4" x14ac:dyDescent="0.25">
      <c r="D5128" s="268"/>
    </row>
    <row r="5129" spans="4:4" x14ac:dyDescent="0.25">
      <c r="D5129" s="268"/>
    </row>
    <row r="5130" spans="4:4" x14ac:dyDescent="0.25">
      <c r="D5130" s="268"/>
    </row>
    <row r="5131" spans="4:4" x14ac:dyDescent="0.25">
      <c r="D5131" s="268"/>
    </row>
    <row r="5132" spans="4:4" x14ac:dyDescent="0.25">
      <c r="D5132" s="268"/>
    </row>
    <row r="5133" spans="4:4" x14ac:dyDescent="0.25">
      <c r="D5133" s="268"/>
    </row>
    <row r="5134" spans="4:4" x14ac:dyDescent="0.25">
      <c r="D5134" s="268"/>
    </row>
    <row r="5135" spans="4:4" x14ac:dyDescent="0.25">
      <c r="D5135" s="268"/>
    </row>
    <row r="5136" spans="4:4" x14ac:dyDescent="0.25">
      <c r="D5136" s="268"/>
    </row>
    <row r="5137" spans="4:4" x14ac:dyDescent="0.25">
      <c r="D5137" s="268"/>
    </row>
    <row r="5138" spans="4:4" x14ac:dyDescent="0.25">
      <c r="D5138" s="268"/>
    </row>
    <row r="5139" spans="4:4" x14ac:dyDescent="0.25">
      <c r="D5139" s="268"/>
    </row>
    <row r="5140" spans="4:4" x14ac:dyDescent="0.25">
      <c r="D5140" s="268"/>
    </row>
    <row r="5141" spans="4:4" x14ac:dyDescent="0.25">
      <c r="D5141" s="268"/>
    </row>
    <row r="5142" spans="4:4" x14ac:dyDescent="0.25">
      <c r="D5142" s="268"/>
    </row>
    <row r="5143" spans="4:4" x14ac:dyDescent="0.25">
      <c r="D5143" s="268"/>
    </row>
    <row r="5144" spans="4:4" x14ac:dyDescent="0.25">
      <c r="D5144" s="268"/>
    </row>
    <row r="5145" spans="4:4" x14ac:dyDescent="0.25">
      <c r="D5145" s="268"/>
    </row>
    <row r="5146" spans="4:4" x14ac:dyDescent="0.25">
      <c r="D5146" s="268"/>
    </row>
    <row r="5147" spans="4:4" x14ac:dyDescent="0.25">
      <c r="D5147" s="268"/>
    </row>
    <row r="5148" spans="4:4" x14ac:dyDescent="0.25">
      <c r="D5148" s="268"/>
    </row>
    <row r="5149" spans="4:4" x14ac:dyDescent="0.25">
      <c r="D5149" s="268"/>
    </row>
    <row r="5150" spans="4:4" x14ac:dyDescent="0.25">
      <c r="D5150" s="268"/>
    </row>
    <row r="5151" spans="4:4" x14ac:dyDescent="0.25">
      <c r="D5151" s="268"/>
    </row>
    <row r="5152" spans="4:4" x14ac:dyDescent="0.25">
      <c r="D5152" s="268"/>
    </row>
    <row r="5153" spans="4:4" x14ac:dyDescent="0.25">
      <c r="D5153" s="268"/>
    </row>
    <row r="5154" spans="4:4" x14ac:dyDescent="0.25">
      <c r="D5154" s="268"/>
    </row>
    <row r="5155" spans="4:4" x14ac:dyDescent="0.25">
      <c r="D5155" s="268"/>
    </row>
    <row r="5156" spans="4:4" x14ac:dyDescent="0.25">
      <c r="D5156" s="268"/>
    </row>
    <row r="5157" spans="4:4" x14ac:dyDescent="0.25">
      <c r="D5157" s="268"/>
    </row>
    <row r="5158" spans="4:4" x14ac:dyDescent="0.25">
      <c r="D5158" s="268"/>
    </row>
    <row r="5159" spans="4:4" x14ac:dyDescent="0.25">
      <c r="D5159" s="268"/>
    </row>
    <row r="5160" spans="4:4" x14ac:dyDescent="0.25">
      <c r="D5160" s="268"/>
    </row>
    <row r="5161" spans="4:4" x14ac:dyDescent="0.25">
      <c r="D5161" s="268"/>
    </row>
    <row r="5162" spans="4:4" x14ac:dyDescent="0.25">
      <c r="D5162" s="268"/>
    </row>
    <row r="5163" spans="4:4" x14ac:dyDescent="0.25">
      <c r="D5163" s="268"/>
    </row>
    <row r="5164" spans="4:4" x14ac:dyDescent="0.25">
      <c r="D5164" s="268"/>
    </row>
    <row r="5165" spans="4:4" x14ac:dyDescent="0.25">
      <c r="D5165" s="268"/>
    </row>
    <row r="5166" spans="4:4" x14ac:dyDescent="0.25">
      <c r="D5166" s="268"/>
    </row>
    <row r="5167" spans="4:4" x14ac:dyDescent="0.25">
      <c r="D5167" s="268"/>
    </row>
    <row r="5168" spans="4:4" x14ac:dyDescent="0.25">
      <c r="D5168" s="268"/>
    </row>
    <row r="5169" spans="4:4" x14ac:dyDescent="0.25">
      <c r="D5169" s="268"/>
    </row>
    <row r="5170" spans="4:4" x14ac:dyDescent="0.25">
      <c r="D5170" s="268"/>
    </row>
    <row r="5171" spans="4:4" x14ac:dyDescent="0.25">
      <c r="D5171" s="268"/>
    </row>
    <row r="5172" spans="4:4" x14ac:dyDescent="0.25">
      <c r="D5172" s="268"/>
    </row>
    <row r="5173" spans="4:4" x14ac:dyDescent="0.25">
      <c r="D5173" s="268"/>
    </row>
    <row r="5174" spans="4:4" x14ac:dyDescent="0.25">
      <c r="D5174" s="268"/>
    </row>
    <row r="5175" spans="4:4" x14ac:dyDescent="0.25">
      <c r="D5175" s="268"/>
    </row>
    <row r="5176" spans="4:4" x14ac:dyDescent="0.25">
      <c r="D5176" s="268"/>
    </row>
    <row r="5177" spans="4:4" x14ac:dyDescent="0.25">
      <c r="D5177" s="268"/>
    </row>
    <row r="5178" spans="4:4" x14ac:dyDescent="0.25">
      <c r="D5178" s="268"/>
    </row>
    <row r="5179" spans="4:4" x14ac:dyDescent="0.25">
      <c r="D5179" s="268"/>
    </row>
    <row r="5180" spans="4:4" x14ac:dyDescent="0.25">
      <c r="D5180" s="268"/>
    </row>
    <row r="5181" spans="4:4" x14ac:dyDescent="0.25">
      <c r="D5181" s="268"/>
    </row>
    <row r="5182" spans="4:4" x14ac:dyDescent="0.25">
      <c r="D5182" s="268"/>
    </row>
    <row r="5183" spans="4:4" x14ac:dyDescent="0.25">
      <c r="D5183" s="268"/>
    </row>
    <row r="5184" spans="4:4" x14ac:dyDescent="0.25">
      <c r="D5184" s="268"/>
    </row>
    <row r="5185" spans="4:4" x14ac:dyDescent="0.25">
      <c r="D5185" s="268"/>
    </row>
    <row r="5186" spans="4:4" x14ac:dyDescent="0.25">
      <c r="D5186" s="268"/>
    </row>
    <row r="5187" spans="4:4" x14ac:dyDescent="0.25">
      <c r="D5187" s="268"/>
    </row>
    <row r="5188" spans="4:4" x14ac:dyDescent="0.25">
      <c r="D5188" s="268"/>
    </row>
    <row r="5189" spans="4:4" x14ac:dyDescent="0.25">
      <c r="D5189" s="268"/>
    </row>
    <row r="5190" spans="4:4" x14ac:dyDescent="0.25">
      <c r="D5190" s="268"/>
    </row>
    <row r="5191" spans="4:4" x14ac:dyDescent="0.25">
      <c r="D5191" s="268"/>
    </row>
    <row r="5192" spans="4:4" x14ac:dyDescent="0.25">
      <c r="D5192" s="268"/>
    </row>
    <row r="5193" spans="4:4" x14ac:dyDescent="0.25">
      <c r="D5193" s="268"/>
    </row>
    <row r="5194" spans="4:4" x14ac:dyDescent="0.25">
      <c r="D5194" s="268"/>
    </row>
    <row r="5195" spans="4:4" x14ac:dyDescent="0.25">
      <c r="D5195" s="268"/>
    </row>
    <row r="5196" spans="4:4" x14ac:dyDescent="0.25">
      <c r="D5196" s="268"/>
    </row>
    <row r="5197" spans="4:4" x14ac:dyDescent="0.25">
      <c r="D5197" s="268"/>
    </row>
    <row r="5198" spans="4:4" x14ac:dyDescent="0.25">
      <c r="D5198" s="268"/>
    </row>
    <row r="5199" spans="4:4" x14ac:dyDescent="0.25">
      <c r="D5199" s="268"/>
    </row>
    <row r="5200" spans="4:4" x14ac:dyDescent="0.25">
      <c r="D5200" s="268"/>
    </row>
    <row r="5201" spans="4:4" x14ac:dyDescent="0.25">
      <c r="D5201" s="268"/>
    </row>
    <row r="5202" spans="4:4" x14ac:dyDescent="0.25">
      <c r="D5202" s="268"/>
    </row>
    <row r="5203" spans="4:4" x14ac:dyDescent="0.25">
      <c r="D5203" s="268"/>
    </row>
    <row r="5204" spans="4:4" x14ac:dyDescent="0.25">
      <c r="D5204" s="268"/>
    </row>
    <row r="5205" spans="4:4" x14ac:dyDescent="0.25">
      <c r="D5205" s="268"/>
    </row>
    <row r="5206" spans="4:4" x14ac:dyDescent="0.25">
      <c r="D5206" s="268"/>
    </row>
    <row r="5207" spans="4:4" x14ac:dyDescent="0.25">
      <c r="D5207" s="268"/>
    </row>
    <row r="5208" spans="4:4" x14ac:dyDescent="0.25">
      <c r="D5208" s="268"/>
    </row>
    <row r="5209" spans="4:4" x14ac:dyDescent="0.25">
      <c r="D5209" s="268"/>
    </row>
    <row r="5210" spans="4:4" x14ac:dyDescent="0.25">
      <c r="D5210" s="268"/>
    </row>
    <row r="5211" spans="4:4" x14ac:dyDescent="0.25">
      <c r="D5211" s="268"/>
    </row>
    <row r="5212" spans="4:4" x14ac:dyDescent="0.25">
      <c r="D5212" s="268"/>
    </row>
    <row r="5213" spans="4:4" x14ac:dyDescent="0.25">
      <c r="D5213" s="268"/>
    </row>
    <row r="5214" spans="4:4" x14ac:dyDescent="0.25">
      <c r="D5214" s="268"/>
    </row>
    <row r="5215" spans="4:4" x14ac:dyDescent="0.25">
      <c r="D5215" s="268"/>
    </row>
    <row r="5216" spans="4:4" x14ac:dyDescent="0.25">
      <c r="D5216" s="268"/>
    </row>
    <row r="5217" spans="4:4" x14ac:dyDescent="0.25">
      <c r="D5217" s="268"/>
    </row>
    <row r="5218" spans="4:4" x14ac:dyDescent="0.25">
      <c r="D5218" s="268"/>
    </row>
    <row r="5219" spans="4:4" x14ac:dyDescent="0.25">
      <c r="D5219" s="268"/>
    </row>
    <row r="5220" spans="4:4" x14ac:dyDescent="0.25">
      <c r="D5220" s="268"/>
    </row>
    <row r="5221" spans="4:4" x14ac:dyDescent="0.25">
      <c r="D5221" s="268"/>
    </row>
    <row r="5222" spans="4:4" x14ac:dyDescent="0.25">
      <c r="D5222" s="268"/>
    </row>
    <row r="5223" spans="4:4" x14ac:dyDescent="0.25">
      <c r="D5223" s="268"/>
    </row>
    <row r="5224" spans="4:4" x14ac:dyDescent="0.25">
      <c r="D5224" s="268"/>
    </row>
    <row r="5225" spans="4:4" x14ac:dyDescent="0.25">
      <c r="D5225" s="268"/>
    </row>
    <row r="5226" spans="4:4" x14ac:dyDescent="0.25">
      <c r="D5226" s="268"/>
    </row>
    <row r="5227" spans="4:4" x14ac:dyDescent="0.25">
      <c r="D5227" s="268"/>
    </row>
    <row r="5228" spans="4:4" x14ac:dyDescent="0.25">
      <c r="D5228" s="268"/>
    </row>
    <row r="5229" spans="4:4" x14ac:dyDescent="0.25">
      <c r="D5229" s="268"/>
    </row>
    <row r="5230" spans="4:4" x14ac:dyDescent="0.25">
      <c r="D5230" s="268"/>
    </row>
    <row r="5231" spans="4:4" x14ac:dyDescent="0.25">
      <c r="D5231" s="268"/>
    </row>
    <row r="5232" spans="4:4" x14ac:dyDescent="0.25">
      <c r="D5232" s="268"/>
    </row>
    <row r="5233" spans="4:4" x14ac:dyDescent="0.25">
      <c r="D5233" s="268"/>
    </row>
    <row r="5234" spans="4:4" x14ac:dyDescent="0.25">
      <c r="D5234" s="268"/>
    </row>
    <row r="5235" spans="4:4" x14ac:dyDescent="0.25">
      <c r="D5235" s="268"/>
    </row>
    <row r="5236" spans="4:4" x14ac:dyDescent="0.25">
      <c r="D5236" s="268"/>
    </row>
    <row r="5237" spans="4:4" x14ac:dyDescent="0.25">
      <c r="D5237" s="268"/>
    </row>
    <row r="5238" spans="4:4" x14ac:dyDescent="0.25">
      <c r="D5238" s="268"/>
    </row>
    <row r="5239" spans="4:4" x14ac:dyDescent="0.25">
      <c r="D5239" s="268"/>
    </row>
    <row r="5240" spans="4:4" x14ac:dyDescent="0.25">
      <c r="D5240" s="268"/>
    </row>
    <row r="5241" spans="4:4" x14ac:dyDescent="0.25">
      <c r="D5241" s="268"/>
    </row>
    <row r="5242" spans="4:4" x14ac:dyDescent="0.25">
      <c r="D5242" s="268"/>
    </row>
    <row r="5243" spans="4:4" x14ac:dyDescent="0.25">
      <c r="D5243" s="268"/>
    </row>
    <row r="5244" spans="4:4" x14ac:dyDescent="0.25">
      <c r="D5244" s="268"/>
    </row>
    <row r="5245" spans="4:4" x14ac:dyDescent="0.25">
      <c r="D5245" s="268"/>
    </row>
    <row r="5246" spans="4:4" x14ac:dyDescent="0.25">
      <c r="D5246" s="268"/>
    </row>
    <row r="5247" spans="4:4" x14ac:dyDescent="0.25">
      <c r="D5247" s="268"/>
    </row>
    <row r="5248" spans="4:4" x14ac:dyDescent="0.25">
      <c r="D5248" s="268"/>
    </row>
    <row r="5249" spans="4:4" x14ac:dyDescent="0.25">
      <c r="D5249" s="268"/>
    </row>
    <row r="5250" spans="4:4" x14ac:dyDescent="0.25">
      <c r="D5250" s="268"/>
    </row>
    <row r="5251" spans="4:4" x14ac:dyDescent="0.25">
      <c r="D5251" s="268"/>
    </row>
    <row r="5252" spans="4:4" x14ac:dyDescent="0.25">
      <c r="D5252" s="268"/>
    </row>
    <row r="5253" spans="4:4" x14ac:dyDescent="0.25">
      <c r="D5253" s="268"/>
    </row>
    <row r="5254" spans="4:4" x14ac:dyDescent="0.25">
      <c r="D5254" s="268"/>
    </row>
    <row r="5255" spans="4:4" x14ac:dyDescent="0.25">
      <c r="D5255" s="268"/>
    </row>
    <row r="5256" spans="4:4" x14ac:dyDescent="0.25">
      <c r="D5256" s="268"/>
    </row>
    <row r="5257" spans="4:4" x14ac:dyDescent="0.25">
      <c r="D5257" s="268"/>
    </row>
    <row r="5258" spans="4:4" x14ac:dyDescent="0.25">
      <c r="D5258" s="268"/>
    </row>
    <row r="5259" spans="4:4" x14ac:dyDescent="0.25">
      <c r="D5259" s="268"/>
    </row>
    <row r="5260" spans="4:4" x14ac:dyDescent="0.25">
      <c r="D5260" s="268"/>
    </row>
    <row r="5261" spans="4:4" x14ac:dyDescent="0.25">
      <c r="D5261" s="268"/>
    </row>
    <row r="5262" spans="4:4" x14ac:dyDescent="0.25">
      <c r="D5262" s="268"/>
    </row>
    <row r="5263" spans="4:4" x14ac:dyDescent="0.25">
      <c r="D5263" s="268"/>
    </row>
    <row r="5264" spans="4:4" x14ac:dyDescent="0.25">
      <c r="D5264" s="268"/>
    </row>
    <row r="5265" spans="4:4" x14ac:dyDescent="0.25">
      <c r="D5265" s="268"/>
    </row>
    <row r="5266" spans="4:4" x14ac:dyDescent="0.25">
      <c r="D5266" s="268"/>
    </row>
    <row r="5267" spans="4:4" x14ac:dyDescent="0.25">
      <c r="D5267" s="268"/>
    </row>
    <row r="5268" spans="4:4" x14ac:dyDescent="0.25">
      <c r="D5268" s="268"/>
    </row>
    <row r="5269" spans="4:4" x14ac:dyDescent="0.25">
      <c r="D5269" s="268"/>
    </row>
    <row r="5270" spans="4:4" x14ac:dyDescent="0.25">
      <c r="D5270" s="268"/>
    </row>
    <row r="5271" spans="4:4" x14ac:dyDescent="0.25">
      <c r="D5271" s="268"/>
    </row>
    <row r="5272" spans="4:4" x14ac:dyDescent="0.25">
      <c r="D5272" s="268"/>
    </row>
    <row r="5273" spans="4:4" x14ac:dyDescent="0.25">
      <c r="D5273" s="268"/>
    </row>
    <row r="5274" spans="4:4" x14ac:dyDescent="0.25">
      <c r="D5274" s="268"/>
    </row>
    <row r="5275" spans="4:4" x14ac:dyDescent="0.25">
      <c r="D5275" s="268"/>
    </row>
    <row r="5276" spans="4:4" x14ac:dyDescent="0.25">
      <c r="D5276" s="268"/>
    </row>
    <row r="5277" spans="4:4" x14ac:dyDescent="0.25">
      <c r="D5277" s="268"/>
    </row>
    <row r="5278" spans="4:4" x14ac:dyDescent="0.25">
      <c r="D5278" s="268"/>
    </row>
    <row r="5279" spans="4:4" x14ac:dyDescent="0.25">
      <c r="D5279" s="268"/>
    </row>
    <row r="5280" spans="4:4" x14ac:dyDescent="0.25">
      <c r="D5280" s="268"/>
    </row>
    <row r="5281" spans="4:4" x14ac:dyDescent="0.25">
      <c r="D5281" s="268"/>
    </row>
    <row r="5282" spans="4:4" x14ac:dyDescent="0.25">
      <c r="D5282" s="268"/>
    </row>
    <row r="5283" spans="4:4" x14ac:dyDescent="0.25">
      <c r="D5283" s="268"/>
    </row>
    <row r="5284" spans="4:4" x14ac:dyDescent="0.25">
      <c r="D5284" s="268"/>
    </row>
    <row r="5285" spans="4:4" x14ac:dyDescent="0.25">
      <c r="D5285" s="268"/>
    </row>
    <row r="5286" spans="4:4" x14ac:dyDescent="0.25">
      <c r="D5286" s="268"/>
    </row>
    <row r="5287" spans="4:4" x14ac:dyDescent="0.25">
      <c r="D5287" s="268"/>
    </row>
    <row r="5288" spans="4:4" x14ac:dyDescent="0.25">
      <c r="D5288" s="268"/>
    </row>
    <row r="5289" spans="4:4" x14ac:dyDescent="0.25">
      <c r="D5289" s="268"/>
    </row>
    <row r="5290" spans="4:4" x14ac:dyDescent="0.25">
      <c r="D5290" s="268"/>
    </row>
    <row r="5291" spans="4:4" x14ac:dyDescent="0.25">
      <c r="D5291" s="268"/>
    </row>
    <row r="5292" spans="4:4" x14ac:dyDescent="0.25">
      <c r="D5292" s="268"/>
    </row>
    <row r="5293" spans="4:4" x14ac:dyDescent="0.25">
      <c r="D5293" s="268"/>
    </row>
    <row r="5294" spans="4:4" x14ac:dyDescent="0.25">
      <c r="D5294" s="268"/>
    </row>
    <row r="5295" spans="4:4" x14ac:dyDescent="0.25">
      <c r="D5295" s="268"/>
    </row>
    <row r="5296" spans="4:4" x14ac:dyDescent="0.25">
      <c r="D5296" s="268"/>
    </row>
    <row r="5297" spans="4:4" x14ac:dyDescent="0.25">
      <c r="D5297" s="268"/>
    </row>
    <row r="5298" spans="4:4" x14ac:dyDescent="0.25">
      <c r="D5298" s="268"/>
    </row>
    <row r="5299" spans="4:4" x14ac:dyDescent="0.25">
      <c r="D5299" s="268"/>
    </row>
    <row r="5300" spans="4:4" x14ac:dyDescent="0.25">
      <c r="D5300" s="268"/>
    </row>
    <row r="5301" spans="4:4" x14ac:dyDescent="0.25">
      <c r="D5301" s="268"/>
    </row>
    <row r="5302" spans="4:4" x14ac:dyDescent="0.25">
      <c r="D5302" s="268"/>
    </row>
    <row r="5303" spans="4:4" x14ac:dyDescent="0.25">
      <c r="D5303" s="268"/>
    </row>
    <row r="5304" spans="4:4" x14ac:dyDescent="0.25">
      <c r="D5304" s="268"/>
    </row>
    <row r="5305" spans="4:4" x14ac:dyDescent="0.25">
      <c r="D5305" s="268"/>
    </row>
    <row r="5306" spans="4:4" x14ac:dyDescent="0.25">
      <c r="D5306" s="268"/>
    </row>
    <row r="5307" spans="4:4" x14ac:dyDescent="0.25">
      <c r="D5307" s="268"/>
    </row>
    <row r="5308" spans="4:4" x14ac:dyDescent="0.25">
      <c r="D5308" s="268"/>
    </row>
    <row r="5309" spans="4:4" x14ac:dyDescent="0.25">
      <c r="D5309" s="268"/>
    </row>
    <row r="5310" spans="4:4" x14ac:dyDescent="0.25">
      <c r="D5310" s="268"/>
    </row>
    <row r="5311" spans="4:4" x14ac:dyDescent="0.25">
      <c r="D5311" s="268"/>
    </row>
    <row r="5312" spans="4:4" x14ac:dyDescent="0.25">
      <c r="D5312" s="268"/>
    </row>
    <row r="5313" spans="4:4" x14ac:dyDescent="0.25">
      <c r="D5313" s="268"/>
    </row>
    <row r="5314" spans="4:4" x14ac:dyDescent="0.25">
      <c r="D5314" s="268"/>
    </row>
    <row r="5315" spans="4:4" x14ac:dyDescent="0.25">
      <c r="D5315" s="268"/>
    </row>
    <row r="5316" spans="4:4" x14ac:dyDescent="0.25">
      <c r="D5316" s="268"/>
    </row>
    <row r="5317" spans="4:4" x14ac:dyDescent="0.25">
      <c r="D5317" s="268"/>
    </row>
    <row r="5318" spans="4:4" x14ac:dyDescent="0.25">
      <c r="D5318" s="268"/>
    </row>
    <row r="5319" spans="4:4" x14ac:dyDescent="0.25">
      <c r="D5319" s="268"/>
    </row>
    <row r="5320" spans="4:4" x14ac:dyDescent="0.25">
      <c r="D5320" s="268"/>
    </row>
    <row r="5321" spans="4:4" x14ac:dyDescent="0.25">
      <c r="D5321" s="268"/>
    </row>
    <row r="5322" spans="4:4" x14ac:dyDescent="0.25">
      <c r="D5322" s="268"/>
    </row>
    <row r="5323" spans="4:4" x14ac:dyDescent="0.25">
      <c r="D5323" s="268"/>
    </row>
    <row r="5324" spans="4:4" x14ac:dyDescent="0.25">
      <c r="D5324" s="268"/>
    </row>
    <row r="5325" spans="4:4" x14ac:dyDescent="0.25">
      <c r="D5325" s="268"/>
    </row>
    <row r="5326" spans="4:4" x14ac:dyDescent="0.25">
      <c r="D5326" s="268"/>
    </row>
    <row r="5327" spans="4:4" x14ac:dyDescent="0.25">
      <c r="D5327" s="268"/>
    </row>
    <row r="5328" spans="4:4" x14ac:dyDescent="0.25">
      <c r="D5328" s="268"/>
    </row>
    <row r="5329" spans="4:4" x14ac:dyDescent="0.25">
      <c r="D5329" s="268"/>
    </row>
    <row r="5330" spans="4:4" x14ac:dyDescent="0.25">
      <c r="D5330" s="268"/>
    </row>
    <row r="5331" spans="4:4" x14ac:dyDescent="0.25">
      <c r="D5331" s="268"/>
    </row>
    <row r="5332" spans="4:4" x14ac:dyDescent="0.25">
      <c r="D5332" s="268"/>
    </row>
    <row r="5333" spans="4:4" x14ac:dyDescent="0.25">
      <c r="D5333" s="268"/>
    </row>
    <row r="5334" spans="4:4" x14ac:dyDescent="0.25">
      <c r="D5334" s="268"/>
    </row>
    <row r="5335" spans="4:4" x14ac:dyDescent="0.25">
      <c r="D5335" s="268"/>
    </row>
    <row r="5336" spans="4:4" x14ac:dyDescent="0.25">
      <c r="D5336" s="268"/>
    </row>
    <row r="5337" spans="4:4" x14ac:dyDescent="0.25">
      <c r="D5337" s="268"/>
    </row>
    <row r="5338" spans="4:4" x14ac:dyDescent="0.25">
      <c r="D5338" s="268"/>
    </row>
    <row r="5339" spans="4:4" x14ac:dyDescent="0.25">
      <c r="D5339" s="268"/>
    </row>
    <row r="5340" spans="4:4" x14ac:dyDescent="0.25">
      <c r="D5340" s="268"/>
    </row>
    <row r="5341" spans="4:4" x14ac:dyDescent="0.25">
      <c r="D5341" s="268"/>
    </row>
    <row r="5342" spans="4:4" x14ac:dyDescent="0.25">
      <c r="D5342" s="268"/>
    </row>
    <row r="5343" spans="4:4" x14ac:dyDescent="0.25">
      <c r="D5343" s="268"/>
    </row>
    <row r="5344" spans="4:4" x14ac:dyDescent="0.25">
      <c r="D5344" s="268"/>
    </row>
    <row r="5345" spans="4:4" x14ac:dyDescent="0.25">
      <c r="D5345" s="268"/>
    </row>
    <row r="5346" spans="4:4" x14ac:dyDescent="0.25">
      <c r="D5346" s="268"/>
    </row>
    <row r="5347" spans="4:4" x14ac:dyDescent="0.25">
      <c r="D5347" s="268"/>
    </row>
    <row r="5348" spans="4:4" x14ac:dyDescent="0.25">
      <c r="D5348" s="268"/>
    </row>
    <row r="5349" spans="4:4" x14ac:dyDescent="0.25">
      <c r="D5349" s="268"/>
    </row>
    <row r="5350" spans="4:4" x14ac:dyDescent="0.25">
      <c r="D5350" s="268"/>
    </row>
    <row r="5351" spans="4:4" x14ac:dyDescent="0.25">
      <c r="D5351" s="268"/>
    </row>
    <row r="5352" spans="4:4" x14ac:dyDescent="0.25">
      <c r="D5352" s="268"/>
    </row>
    <row r="5353" spans="4:4" x14ac:dyDescent="0.25">
      <c r="D5353" s="268"/>
    </row>
    <row r="5354" spans="4:4" x14ac:dyDescent="0.25">
      <c r="D5354" s="268"/>
    </row>
    <row r="5355" spans="4:4" x14ac:dyDescent="0.25">
      <c r="D5355" s="268"/>
    </row>
    <row r="5356" spans="4:4" x14ac:dyDescent="0.25">
      <c r="D5356" s="268"/>
    </row>
    <row r="5357" spans="4:4" x14ac:dyDescent="0.25">
      <c r="D5357" s="268"/>
    </row>
    <row r="5358" spans="4:4" x14ac:dyDescent="0.25">
      <c r="D5358" s="268"/>
    </row>
    <row r="5359" spans="4:4" x14ac:dyDescent="0.25">
      <c r="D5359" s="268"/>
    </row>
    <row r="5360" spans="4:4" x14ac:dyDescent="0.25">
      <c r="D5360" s="268"/>
    </row>
    <row r="5361" spans="4:4" x14ac:dyDescent="0.25">
      <c r="D5361" s="268"/>
    </row>
    <row r="5362" spans="4:4" x14ac:dyDescent="0.25">
      <c r="D5362" s="268"/>
    </row>
    <row r="5363" spans="4:4" x14ac:dyDescent="0.25">
      <c r="D5363" s="268"/>
    </row>
    <row r="5364" spans="4:4" x14ac:dyDescent="0.25">
      <c r="D5364" s="268"/>
    </row>
    <row r="5365" spans="4:4" x14ac:dyDescent="0.25">
      <c r="D5365" s="268"/>
    </row>
    <row r="5366" spans="4:4" x14ac:dyDescent="0.25">
      <c r="D5366" s="268"/>
    </row>
    <row r="5367" spans="4:4" x14ac:dyDescent="0.25">
      <c r="D5367" s="268"/>
    </row>
    <row r="5368" spans="4:4" x14ac:dyDescent="0.25">
      <c r="D5368" s="268"/>
    </row>
    <row r="5369" spans="4:4" x14ac:dyDescent="0.25">
      <c r="D5369" s="268"/>
    </row>
    <row r="5370" spans="4:4" x14ac:dyDescent="0.25">
      <c r="D5370" s="268"/>
    </row>
    <row r="5371" spans="4:4" x14ac:dyDescent="0.25">
      <c r="D5371" s="268"/>
    </row>
    <row r="5372" spans="4:4" x14ac:dyDescent="0.25">
      <c r="D5372" s="268"/>
    </row>
    <row r="5373" spans="4:4" x14ac:dyDescent="0.25">
      <c r="D5373" s="268"/>
    </row>
    <row r="5374" spans="4:4" x14ac:dyDescent="0.25">
      <c r="D5374" s="268"/>
    </row>
    <row r="5375" spans="4:4" x14ac:dyDescent="0.25">
      <c r="D5375" s="268"/>
    </row>
    <row r="5376" spans="4:4" x14ac:dyDescent="0.25">
      <c r="D5376" s="268"/>
    </row>
    <row r="5377" spans="4:4" x14ac:dyDescent="0.25">
      <c r="D5377" s="268"/>
    </row>
    <row r="5378" spans="4:4" x14ac:dyDescent="0.25">
      <c r="D5378" s="268"/>
    </row>
    <row r="5379" spans="4:4" x14ac:dyDescent="0.25">
      <c r="D5379" s="268"/>
    </row>
    <row r="5380" spans="4:4" x14ac:dyDescent="0.25">
      <c r="D5380" s="268"/>
    </row>
    <row r="5381" spans="4:4" x14ac:dyDescent="0.25">
      <c r="D5381" s="268"/>
    </row>
    <row r="5382" spans="4:4" x14ac:dyDescent="0.25">
      <c r="D5382" s="268"/>
    </row>
    <row r="5383" spans="4:4" x14ac:dyDescent="0.25">
      <c r="D5383" s="268"/>
    </row>
    <row r="5384" spans="4:4" x14ac:dyDescent="0.25">
      <c r="D5384" s="268"/>
    </row>
    <row r="5385" spans="4:4" x14ac:dyDescent="0.25">
      <c r="D5385" s="268"/>
    </row>
    <row r="5386" spans="4:4" x14ac:dyDescent="0.25">
      <c r="D5386" s="268"/>
    </row>
    <row r="5387" spans="4:4" x14ac:dyDescent="0.25">
      <c r="D5387" s="268"/>
    </row>
    <row r="5388" spans="4:4" x14ac:dyDescent="0.25">
      <c r="D5388" s="268"/>
    </row>
    <row r="5389" spans="4:4" x14ac:dyDescent="0.25">
      <c r="D5389" s="268"/>
    </row>
    <row r="5390" spans="4:4" x14ac:dyDescent="0.25">
      <c r="D5390" s="268"/>
    </row>
    <row r="5391" spans="4:4" x14ac:dyDescent="0.25">
      <c r="D5391" s="268"/>
    </row>
    <row r="5392" spans="4:4" x14ac:dyDescent="0.25">
      <c r="D5392" s="268"/>
    </row>
    <row r="5393" spans="4:4" x14ac:dyDescent="0.25">
      <c r="D5393" s="268"/>
    </row>
    <row r="5394" spans="4:4" x14ac:dyDescent="0.25">
      <c r="D5394" s="268"/>
    </row>
    <row r="5395" spans="4:4" x14ac:dyDescent="0.25">
      <c r="D5395" s="268"/>
    </row>
    <row r="5396" spans="4:4" x14ac:dyDescent="0.25">
      <c r="D5396" s="268"/>
    </row>
    <row r="5397" spans="4:4" x14ac:dyDescent="0.25">
      <c r="D5397" s="268"/>
    </row>
    <row r="5398" spans="4:4" x14ac:dyDescent="0.25">
      <c r="D5398" s="268"/>
    </row>
    <row r="5399" spans="4:4" x14ac:dyDescent="0.25">
      <c r="D5399" s="268"/>
    </row>
    <row r="5400" spans="4:4" x14ac:dyDescent="0.25">
      <c r="D5400" s="268"/>
    </row>
    <row r="5401" spans="4:4" x14ac:dyDescent="0.25">
      <c r="D5401" s="268"/>
    </row>
    <row r="5402" spans="4:4" x14ac:dyDescent="0.25">
      <c r="D5402" s="268"/>
    </row>
    <row r="5403" spans="4:4" x14ac:dyDescent="0.25">
      <c r="D5403" s="268"/>
    </row>
    <row r="5404" spans="4:4" x14ac:dyDescent="0.25">
      <c r="D5404" s="268"/>
    </row>
    <row r="5405" spans="4:4" x14ac:dyDescent="0.25">
      <c r="D5405" s="268"/>
    </row>
    <row r="5406" spans="4:4" x14ac:dyDescent="0.25">
      <c r="D5406" s="268"/>
    </row>
    <row r="5407" spans="4:4" x14ac:dyDescent="0.25">
      <c r="D5407" s="268"/>
    </row>
    <row r="5408" spans="4:4" x14ac:dyDescent="0.25">
      <c r="D5408" s="268"/>
    </row>
    <row r="5409" spans="4:4" x14ac:dyDescent="0.25">
      <c r="D5409" s="268"/>
    </row>
    <row r="5410" spans="4:4" x14ac:dyDescent="0.25">
      <c r="D5410" s="268"/>
    </row>
    <row r="5411" spans="4:4" x14ac:dyDescent="0.25">
      <c r="D5411" s="268"/>
    </row>
    <row r="5412" spans="4:4" x14ac:dyDescent="0.25">
      <c r="D5412" s="268"/>
    </row>
    <row r="5413" spans="4:4" x14ac:dyDescent="0.25">
      <c r="D5413" s="268"/>
    </row>
    <row r="5414" spans="4:4" x14ac:dyDescent="0.25">
      <c r="D5414" s="268"/>
    </row>
    <row r="5415" spans="4:4" x14ac:dyDescent="0.25">
      <c r="D5415" s="268"/>
    </row>
    <row r="5416" spans="4:4" x14ac:dyDescent="0.25">
      <c r="D5416" s="268"/>
    </row>
    <row r="5417" spans="4:4" x14ac:dyDescent="0.25">
      <c r="D5417" s="268"/>
    </row>
    <row r="5418" spans="4:4" x14ac:dyDescent="0.25">
      <c r="D5418" s="268"/>
    </row>
    <row r="5419" spans="4:4" x14ac:dyDescent="0.25">
      <c r="D5419" s="268"/>
    </row>
    <row r="5420" spans="4:4" x14ac:dyDescent="0.25">
      <c r="D5420" s="268"/>
    </row>
    <row r="5421" spans="4:4" x14ac:dyDescent="0.25">
      <c r="D5421" s="268"/>
    </row>
    <row r="5422" spans="4:4" x14ac:dyDescent="0.25">
      <c r="D5422" s="268"/>
    </row>
    <row r="5423" spans="4:4" x14ac:dyDescent="0.25">
      <c r="D5423" s="268"/>
    </row>
    <row r="5424" spans="4:4" x14ac:dyDescent="0.25">
      <c r="D5424" s="268"/>
    </row>
    <row r="5425" spans="4:4" x14ac:dyDescent="0.25">
      <c r="D5425" s="268"/>
    </row>
    <row r="5426" spans="4:4" x14ac:dyDescent="0.25">
      <c r="D5426" s="268"/>
    </row>
    <row r="5427" spans="4:4" x14ac:dyDescent="0.25">
      <c r="D5427" s="268"/>
    </row>
    <row r="5428" spans="4:4" x14ac:dyDescent="0.25">
      <c r="D5428" s="268"/>
    </row>
    <row r="5429" spans="4:4" x14ac:dyDescent="0.25">
      <c r="D5429" s="268"/>
    </row>
    <row r="5430" spans="4:4" x14ac:dyDescent="0.25">
      <c r="D5430" s="268"/>
    </row>
    <row r="5431" spans="4:4" x14ac:dyDescent="0.25">
      <c r="D5431" s="268"/>
    </row>
    <row r="5432" spans="4:4" x14ac:dyDescent="0.25">
      <c r="D5432" s="268"/>
    </row>
    <row r="5433" spans="4:4" x14ac:dyDescent="0.25">
      <c r="D5433" s="268"/>
    </row>
    <row r="5434" spans="4:4" x14ac:dyDescent="0.25">
      <c r="D5434" s="268"/>
    </row>
    <row r="5435" spans="4:4" x14ac:dyDescent="0.25">
      <c r="D5435" s="268"/>
    </row>
    <row r="5436" spans="4:4" x14ac:dyDescent="0.25">
      <c r="D5436" s="268"/>
    </row>
    <row r="5437" spans="4:4" x14ac:dyDescent="0.25">
      <c r="D5437" s="268"/>
    </row>
    <row r="5438" spans="4:4" x14ac:dyDescent="0.25">
      <c r="D5438" s="268"/>
    </row>
    <row r="5439" spans="4:4" x14ac:dyDescent="0.25">
      <c r="D5439" s="268"/>
    </row>
    <row r="5440" spans="4:4" x14ac:dyDescent="0.25">
      <c r="D5440" s="268"/>
    </row>
    <row r="5441" spans="4:4" x14ac:dyDescent="0.25">
      <c r="D5441" s="268"/>
    </row>
    <row r="5442" spans="4:4" x14ac:dyDescent="0.25">
      <c r="D5442" s="268"/>
    </row>
    <row r="5443" spans="4:4" x14ac:dyDescent="0.25">
      <c r="D5443" s="268"/>
    </row>
    <row r="5444" spans="4:4" x14ac:dyDescent="0.25">
      <c r="D5444" s="268"/>
    </row>
    <row r="5445" spans="4:4" x14ac:dyDescent="0.25">
      <c r="D5445" s="268"/>
    </row>
    <row r="5446" spans="4:4" x14ac:dyDescent="0.25">
      <c r="D5446" s="268"/>
    </row>
    <row r="5447" spans="4:4" x14ac:dyDescent="0.25">
      <c r="D5447" s="268"/>
    </row>
    <row r="5448" spans="4:4" x14ac:dyDescent="0.25">
      <c r="D5448" s="268"/>
    </row>
    <row r="5449" spans="4:4" x14ac:dyDescent="0.25">
      <c r="D5449" s="268"/>
    </row>
    <row r="5450" spans="4:4" x14ac:dyDescent="0.25">
      <c r="D5450" s="268"/>
    </row>
    <row r="5451" spans="4:4" x14ac:dyDescent="0.25">
      <c r="D5451" s="268"/>
    </row>
    <row r="5452" spans="4:4" x14ac:dyDescent="0.25">
      <c r="D5452" s="268"/>
    </row>
    <row r="5453" spans="4:4" x14ac:dyDescent="0.25">
      <c r="D5453" s="268"/>
    </row>
    <row r="5454" spans="4:4" x14ac:dyDescent="0.25">
      <c r="D5454" s="268"/>
    </row>
    <row r="5455" spans="4:4" x14ac:dyDescent="0.25">
      <c r="D5455" s="268"/>
    </row>
    <row r="5456" spans="4:4" x14ac:dyDescent="0.25">
      <c r="D5456" s="268"/>
    </row>
    <row r="5457" spans="4:4" x14ac:dyDescent="0.25">
      <c r="D5457" s="268"/>
    </row>
    <row r="5458" spans="4:4" x14ac:dyDescent="0.25">
      <c r="D5458" s="268"/>
    </row>
    <row r="5459" spans="4:4" x14ac:dyDescent="0.25">
      <c r="D5459" s="268"/>
    </row>
    <row r="5460" spans="4:4" x14ac:dyDescent="0.25">
      <c r="D5460" s="268"/>
    </row>
    <row r="5461" spans="4:4" x14ac:dyDescent="0.25">
      <c r="D5461" s="268"/>
    </row>
    <row r="5462" spans="4:4" x14ac:dyDescent="0.25">
      <c r="D5462" s="268"/>
    </row>
    <row r="5463" spans="4:4" x14ac:dyDescent="0.25">
      <c r="D5463" s="268"/>
    </row>
    <row r="5464" spans="4:4" x14ac:dyDescent="0.25">
      <c r="D5464" s="268"/>
    </row>
    <row r="5465" spans="4:4" x14ac:dyDescent="0.25">
      <c r="D5465" s="268"/>
    </row>
    <row r="5466" spans="4:4" x14ac:dyDescent="0.25">
      <c r="D5466" s="268"/>
    </row>
    <row r="5467" spans="4:4" x14ac:dyDescent="0.25">
      <c r="D5467" s="268"/>
    </row>
    <row r="5468" spans="4:4" x14ac:dyDescent="0.25">
      <c r="D5468" s="268"/>
    </row>
    <row r="5469" spans="4:4" x14ac:dyDescent="0.25">
      <c r="D5469" s="268"/>
    </row>
    <row r="5470" spans="4:4" x14ac:dyDescent="0.25">
      <c r="D5470" s="268"/>
    </row>
    <row r="5471" spans="4:4" x14ac:dyDescent="0.25">
      <c r="D5471" s="268"/>
    </row>
    <row r="5472" spans="4:4" x14ac:dyDescent="0.25">
      <c r="D5472" s="268"/>
    </row>
    <row r="5473" spans="4:4" x14ac:dyDescent="0.25">
      <c r="D5473" s="268"/>
    </row>
    <row r="5474" spans="4:4" x14ac:dyDescent="0.25">
      <c r="D5474" s="268"/>
    </row>
    <row r="5475" spans="4:4" x14ac:dyDescent="0.25">
      <c r="D5475" s="268"/>
    </row>
    <row r="5476" spans="4:4" x14ac:dyDescent="0.25">
      <c r="D5476" s="268"/>
    </row>
    <row r="5477" spans="4:4" x14ac:dyDescent="0.25">
      <c r="D5477" s="268"/>
    </row>
    <row r="5478" spans="4:4" x14ac:dyDescent="0.25">
      <c r="D5478" s="268"/>
    </row>
    <row r="5479" spans="4:4" x14ac:dyDescent="0.25">
      <c r="D5479" s="268"/>
    </row>
    <row r="5480" spans="4:4" x14ac:dyDescent="0.25">
      <c r="D5480" s="268"/>
    </row>
    <row r="5481" spans="4:4" x14ac:dyDescent="0.25">
      <c r="D5481" s="268"/>
    </row>
    <row r="5482" spans="4:4" x14ac:dyDescent="0.25">
      <c r="D5482" s="268"/>
    </row>
    <row r="5483" spans="4:4" x14ac:dyDescent="0.25">
      <c r="D5483" s="268"/>
    </row>
    <row r="5484" spans="4:4" x14ac:dyDescent="0.25">
      <c r="D5484" s="268"/>
    </row>
    <row r="5485" spans="4:4" x14ac:dyDescent="0.25">
      <c r="D5485" s="268"/>
    </row>
    <row r="5486" spans="4:4" x14ac:dyDescent="0.25">
      <c r="D5486" s="268"/>
    </row>
    <row r="5487" spans="4:4" x14ac:dyDescent="0.25">
      <c r="D5487" s="268"/>
    </row>
    <row r="5488" spans="4:4" x14ac:dyDescent="0.25">
      <c r="D5488" s="268"/>
    </row>
    <row r="5489" spans="4:4" x14ac:dyDescent="0.25">
      <c r="D5489" s="268"/>
    </row>
    <row r="5490" spans="4:4" x14ac:dyDescent="0.25">
      <c r="D5490" s="268"/>
    </row>
    <row r="5491" spans="4:4" x14ac:dyDescent="0.25">
      <c r="D5491" s="268"/>
    </row>
    <row r="5492" spans="4:4" x14ac:dyDescent="0.25">
      <c r="D5492" s="268"/>
    </row>
    <row r="5493" spans="4:4" x14ac:dyDescent="0.25">
      <c r="D5493" s="268"/>
    </row>
    <row r="5494" spans="4:4" x14ac:dyDescent="0.25">
      <c r="D5494" s="268"/>
    </row>
    <row r="5495" spans="4:4" x14ac:dyDescent="0.25">
      <c r="D5495" s="268"/>
    </row>
    <row r="5496" spans="4:4" x14ac:dyDescent="0.25">
      <c r="D5496" s="268"/>
    </row>
    <row r="5497" spans="4:4" x14ac:dyDescent="0.25">
      <c r="D5497" s="268"/>
    </row>
    <row r="5498" spans="4:4" x14ac:dyDescent="0.25">
      <c r="D5498" s="268"/>
    </row>
    <row r="5499" spans="4:4" x14ac:dyDescent="0.25">
      <c r="D5499" s="268"/>
    </row>
    <row r="5500" spans="4:4" x14ac:dyDescent="0.25">
      <c r="D5500" s="268"/>
    </row>
    <row r="5501" spans="4:4" x14ac:dyDescent="0.25">
      <c r="D5501" s="268"/>
    </row>
    <row r="5502" spans="4:4" x14ac:dyDescent="0.25">
      <c r="D5502" s="268"/>
    </row>
    <row r="5503" spans="4:4" x14ac:dyDescent="0.25">
      <c r="D5503" s="268"/>
    </row>
    <row r="5504" spans="4:4" x14ac:dyDescent="0.25">
      <c r="D5504" s="268"/>
    </row>
    <row r="5505" spans="4:4" x14ac:dyDescent="0.25">
      <c r="D5505" s="268"/>
    </row>
    <row r="5506" spans="4:4" x14ac:dyDescent="0.25">
      <c r="D5506" s="268"/>
    </row>
    <row r="5507" spans="4:4" x14ac:dyDescent="0.25">
      <c r="D5507" s="268"/>
    </row>
    <row r="5508" spans="4:4" x14ac:dyDescent="0.25">
      <c r="D5508" s="268"/>
    </row>
    <row r="5509" spans="4:4" x14ac:dyDescent="0.25">
      <c r="D5509" s="268"/>
    </row>
    <row r="5510" spans="4:4" x14ac:dyDescent="0.25">
      <c r="D5510" s="268"/>
    </row>
    <row r="5511" spans="4:4" x14ac:dyDescent="0.25">
      <c r="D5511" s="268"/>
    </row>
    <row r="5512" spans="4:4" x14ac:dyDescent="0.25">
      <c r="D5512" s="268"/>
    </row>
    <row r="5513" spans="4:4" x14ac:dyDescent="0.25">
      <c r="D5513" s="268"/>
    </row>
    <row r="5514" spans="4:4" x14ac:dyDescent="0.25">
      <c r="D5514" s="268"/>
    </row>
    <row r="5515" spans="4:4" x14ac:dyDescent="0.25">
      <c r="D5515" s="268"/>
    </row>
    <row r="5516" spans="4:4" x14ac:dyDescent="0.25">
      <c r="D5516" s="268"/>
    </row>
    <row r="5517" spans="4:4" x14ac:dyDescent="0.25">
      <c r="D5517" s="268"/>
    </row>
    <row r="5518" spans="4:4" x14ac:dyDescent="0.25">
      <c r="D5518" s="268"/>
    </row>
    <row r="5519" spans="4:4" x14ac:dyDescent="0.25">
      <c r="D5519" s="268"/>
    </row>
    <row r="5520" spans="4:4" x14ac:dyDescent="0.25">
      <c r="D5520" s="268"/>
    </row>
    <row r="5521" spans="4:4" x14ac:dyDescent="0.25">
      <c r="D5521" s="268"/>
    </row>
    <row r="5522" spans="4:4" x14ac:dyDescent="0.25">
      <c r="D5522" s="268"/>
    </row>
    <row r="5523" spans="4:4" x14ac:dyDescent="0.25">
      <c r="D5523" s="268"/>
    </row>
    <row r="5524" spans="4:4" x14ac:dyDescent="0.25">
      <c r="D5524" s="268"/>
    </row>
    <row r="5525" spans="4:4" x14ac:dyDescent="0.25">
      <c r="D5525" s="268"/>
    </row>
    <row r="5526" spans="4:4" x14ac:dyDescent="0.25">
      <c r="D5526" s="268"/>
    </row>
    <row r="5527" spans="4:4" x14ac:dyDescent="0.25">
      <c r="D5527" s="268"/>
    </row>
    <row r="5528" spans="4:4" x14ac:dyDescent="0.25">
      <c r="D5528" s="268"/>
    </row>
    <row r="5529" spans="4:4" x14ac:dyDescent="0.25">
      <c r="D5529" s="268"/>
    </row>
    <row r="5530" spans="4:4" x14ac:dyDescent="0.25">
      <c r="D5530" s="268"/>
    </row>
    <row r="5531" spans="4:4" x14ac:dyDescent="0.25">
      <c r="D5531" s="268"/>
    </row>
    <row r="5532" spans="4:4" x14ac:dyDescent="0.25">
      <c r="D5532" s="268"/>
    </row>
    <row r="5533" spans="4:4" x14ac:dyDescent="0.25">
      <c r="D5533" s="268"/>
    </row>
    <row r="5534" spans="4:4" x14ac:dyDescent="0.25">
      <c r="D5534" s="268"/>
    </row>
    <row r="5535" spans="4:4" x14ac:dyDescent="0.25">
      <c r="D5535" s="268"/>
    </row>
    <row r="5536" spans="4:4" x14ac:dyDescent="0.25">
      <c r="D5536" s="268"/>
    </row>
    <row r="5537" spans="4:4" x14ac:dyDescent="0.25">
      <c r="D5537" s="268"/>
    </row>
    <row r="5538" spans="4:4" x14ac:dyDescent="0.25">
      <c r="D5538" s="268"/>
    </row>
    <row r="5539" spans="4:4" x14ac:dyDescent="0.25">
      <c r="D5539" s="268"/>
    </row>
    <row r="5540" spans="4:4" x14ac:dyDescent="0.25">
      <c r="D5540" s="268"/>
    </row>
    <row r="5541" spans="4:4" x14ac:dyDescent="0.25">
      <c r="D5541" s="268"/>
    </row>
    <row r="5542" spans="4:4" x14ac:dyDescent="0.25">
      <c r="D5542" s="268"/>
    </row>
    <row r="5543" spans="4:4" x14ac:dyDescent="0.25">
      <c r="D5543" s="268"/>
    </row>
    <row r="5544" spans="4:4" x14ac:dyDescent="0.25">
      <c r="D5544" s="268"/>
    </row>
    <row r="5545" spans="4:4" x14ac:dyDescent="0.25">
      <c r="D5545" s="268"/>
    </row>
    <row r="5546" spans="4:4" x14ac:dyDescent="0.25">
      <c r="D5546" s="268"/>
    </row>
    <row r="5547" spans="4:4" x14ac:dyDescent="0.25">
      <c r="D5547" s="268"/>
    </row>
    <row r="5548" spans="4:4" x14ac:dyDescent="0.25">
      <c r="D5548" s="268"/>
    </row>
    <row r="5549" spans="4:4" x14ac:dyDescent="0.25">
      <c r="D5549" s="268"/>
    </row>
    <row r="5550" spans="4:4" x14ac:dyDescent="0.25">
      <c r="D5550" s="268"/>
    </row>
    <row r="5551" spans="4:4" x14ac:dyDescent="0.25">
      <c r="D5551" s="268"/>
    </row>
    <row r="5552" spans="4:4" x14ac:dyDescent="0.25">
      <c r="D5552" s="268"/>
    </row>
    <row r="5553" spans="4:4" x14ac:dyDescent="0.25">
      <c r="D5553" s="268"/>
    </row>
    <row r="5554" spans="4:4" x14ac:dyDescent="0.25">
      <c r="D5554" s="268"/>
    </row>
    <row r="5555" spans="4:4" x14ac:dyDescent="0.25">
      <c r="D5555" s="268"/>
    </row>
    <row r="5556" spans="4:4" x14ac:dyDescent="0.25">
      <c r="D5556" s="268"/>
    </row>
    <row r="5557" spans="4:4" x14ac:dyDescent="0.25">
      <c r="D5557" s="268"/>
    </row>
    <row r="5558" spans="4:4" x14ac:dyDescent="0.25">
      <c r="D5558" s="268"/>
    </row>
    <row r="5559" spans="4:4" x14ac:dyDescent="0.25">
      <c r="D5559" s="268"/>
    </row>
    <row r="5560" spans="4:4" x14ac:dyDescent="0.25">
      <c r="D5560" s="268"/>
    </row>
    <row r="5561" spans="4:4" x14ac:dyDescent="0.25">
      <c r="D5561" s="268"/>
    </row>
    <row r="5562" spans="4:4" x14ac:dyDescent="0.25">
      <c r="D5562" s="268"/>
    </row>
    <row r="5563" spans="4:4" x14ac:dyDescent="0.25">
      <c r="D5563" s="268"/>
    </row>
    <row r="5564" spans="4:4" x14ac:dyDescent="0.25">
      <c r="D5564" s="268"/>
    </row>
    <row r="5565" spans="4:4" x14ac:dyDescent="0.25">
      <c r="D5565" s="268"/>
    </row>
    <row r="5566" spans="4:4" x14ac:dyDescent="0.25">
      <c r="D5566" s="268"/>
    </row>
    <row r="5567" spans="4:4" x14ac:dyDescent="0.25">
      <c r="D5567" s="268"/>
    </row>
    <row r="5568" spans="4:4" x14ac:dyDescent="0.25">
      <c r="D5568" s="268"/>
    </row>
    <row r="5569" spans="4:4" x14ac:dyDescent="0.25">
      <c r="D5569" s="268"/>
    </row>
    <row r="5570" spans="4:4" x14ac:dyDescent="0.25">
      <c r="D5570" s="268"/>
    </row>
    <row r="5571" spans="4:4" x14ac:dyDescent="0.25">
      <c r="D5571" s="268"/>
    </row>
    <row r="5572" spans="4:4" x14ac:dyDescent="0.25">
      <c r="D5572" s="268"/>
    </row>
    <row r="5573" spans="4:4" x14ac:dyDescent="0.25">
      <c r="D5573" s="268"/>
    </row>
    <row r="5574" spans="4:4" x14ac:dyDescent="0.25">
      <c r="D5574" s="268"/>
    </row>
    <row r="5575" spans="4:4" x14ac:dyDescent="0.25">
      <c r="D5575" s="268"/>
    </row>
    <row r="5576" spans="4:4" x14ac:dyDescent="0.25">
      <c r="D5576" s="268"/>
    </row>
    <row r="5577" spans="4:4" x14ac:dyDescent="0.25">
      <c r="D5577" s="268"/>
    </row>
    <row r="5578" spans="4:4" x14ac:dyDescent="0.25">
      <c r="D5578" s="268"/>
    </row>
    <row r="5579" spans="4:4" x14ac:dyDescent="0.25">
      <c r="D5579" s="268"/>
    </row>
    <row r="5580" spans="4:4" x14ac:dyDescent="0.25">
      <c r="D5580" s="268"/>
    </row>
    <row r="5581" spans="4:4" x14ac:dyDescent="0.25">
      <c r="D5581" s="268"/>
    </row>
    <row r="5582" spans="4:4" x14ac:dyDescent="0.25">
      <c r="D5582" s="268"/>
    </row>
    <row r="5583" spans="4:4" x14ac:dyDescent="0.25">
      <c r="D5583" s="268"/>
    </row>
    <row r="5584" spans="4:4" x14ac:dyDescent="0.25">
      <c r="D5584" s="268"/>
    </row>
    <row r="5585" spans="4:4" x14ac:dyDescent="0.25">
      <c r="D5585" s="268"/>
    </row>
    <row r="5586" spans="4:4" x14ac:dyDescent="0.25">
      <c r="D5586" s="268"/>
    </row>
    <row r="5587" spans="4:4" x14ac:dyDescent="0.25">
      <c r="D5587" s="268"/>
    </row>
    <row r="5588" spans="4:4" x14ac:dyDescent="0.25">
      <c r="D5588" s="268"/>
    </row>
    <row r="5589" spans="4:4" x14ac:dyDescent="0.25">
      <c r="D5589" s="268"/>
    </row>
    <row r="5590" spans="4:4" x14ac:dyDescent="0.25">
      <c r="D5590" s="268"/>
    </row>
    <row r="5591" spans="4:4" x14ac:dyDescent="0.25">
      <c r="D5591" s="268"/>
    </row>
    <row r="5592" spans="4:4" x14ac:dyDescent="0.25">
      <c r="D5592" s="268"/>
    </row>
    <row r="5593" spans="4:4" x14ac:dyDescent="0.25">
      <c r="D5593" s="268"/>
    </row>
    <row r="5594" spans="4:4" x14ac:dyDescent="0.25">
      <c r="D5594" s="268"/>
    </row>
    <row r="5595" spans="4:4" x14ac:dyDescent="0.25">
      <c r="D5595" s="268"/>
    </row>
    <row r="5596" spans="4:4" x14ac:dyDescent="0.25">
      <c r="D5596" s="268"/>
    </row>
    <row r="5597" spans="4:4" x14ac:dyDescent="0.25">
      <c r="D5597" s="268"/>
    </row>
    <row r="5598" spans="4:4" x14ac:dyDescent="0.25">
      <c r="D5598" s="268"/>
    </row>
    <row r="5599" spans="4:4" x14ac:dyDescent="0.25">
      <c r="D5599" s="268"/>
    </row>
    <row r="5600" spans="4:4" x14ac:dyDescent="0.25">
      <c r="D5600" s="268"/>
    </row>
    <row r="5601" spans="4:4" x14ac:dyDescent="0.25">
      <c r="D5601" s="268"/>
    </row>
    <row r="5602" spans="4:4" x14ac:dyDescent="0.25">
      <c r="D5602" s="268"/>
    </row>
    <row r="5603" spans="4:4" x14ac:dyDescent="0.25">
      <c r="D5603" s="268"/>
    </row>
    <row r="5604" spans="4:4" x14ac:dyDescent="0.25">
      <c r="D5604" s="268"/>
    </row>
    <row r="5605" spans="4:4" x14ac:dyDescent="0.25">
      <c r="D5605" s="268"/>
    </row>
    <row r="5606" spans="4:4" x14ac:dyDescent="0.25">
      <c r="D5606" s="268"/>
    </row>
    <row r="5607" spans="4:4" x14ac:dyDescent="0.25">
      <c r="D5607" s="268"/>
    </row>
    <row r="5608" spans="4:4" x14ac:dyDescent="0.25">
      <c r="D5608" s="268"/>
    </row>
    <row r="5609" spans="4:4" x14ac:dyDescent="0.25">
      <c r="D5609" s="268"/>
    </row>
    <row r="5610" spans="4:4" x14ac:dyDescent="0.25">
      <c r="D5610" s="268"/>
    </row>
    <row r="5611" spans="4:4" x14ac:dyDescent="0.25">
      <c r="D5611" s="268"/>
    </row>
    <row r="5612" spans="4:4" x14ac:dyDescent="0.25">
      <c r="D5612" s="268"/>
    </row>
    <row r="5613" spans="4:4" x14ac:dyDescent="0.25">
      <c r="D5613" s="268"/>
    </row>
    <row r="5614" spans="4:4" x14ac:dyDescent="0.25">
      <c r="D5614" s="268"/>
    </row>
    <row r="5615" spans="4:4" x14ac:dyDescent="0.25">
      <c r="D5615" s="268"/>
    </row>
    <row r="5616" spans="4:4" x14ac:dyDescent="0.25">
      <c r="D5616" s="268"/>
    </row>
    <row r="5617" spans="4:4" x14ac:dyDescent="0.25">
      <c r="D5617" s="268"/>
    </row>
    <row r="5618" spans="4:4" x14ac:dyDescent="0.25">
      <c r="D5618" s="268"/>
    </row>
    <row r="5619" spans="4:4" x14ac:dyDescent="0.25">
      <c r="D5619" s="268"/>
    </row>
    <row r="5620" spans="4:4" x14ac:dyDescent="0.25">
      <c r="D5620" s="268"/>
    </row>
    <row r="5621" spans="4:4" x14ac:dyDescent="0.25">
      <c r="D5621" s="268"/>
    </row>
    <row r="5622" spans="4:4" x14ac:dyDescent="0.25">
      <c r="D5622" s="268"/>
    </row>
    <row r="5623" spans="4:4" x14ac:dyDescent="0.25">
      <c r="D5623" s="268"/>
    </row>
    <row r="5624" spans="4:4" x14ac:dyDescent="0.25">
      <c r="D5624" s="268"/>
    </row>
    <row r="5625" spans="4:4" x14ac:dyDescent="0.25">
      <c r="D5625" s="268"/>
    </row>
    <row r="5626" spans="4:4" x14ac:dyDescent="0.25">
      <c r="D5626" s="268"/>
    </row>
    <row r="5627" spans="4:4" x14ac:dyDescent="0.25">
      <c r="D5627" s="268"/>
    </row>
    <row r="5628" spans="4:4" x14ac:dyDescent="0.25">
      <c r="D5628" s="268"/>
    </row>
    <row r="5629" spans="4:4" x14ac:dyDescent="0.25">
      <c r="D5629" s="268"/>
    </row>
    <row r="5630" spans="4:4" x14ac:dyDescent="0.25">
      <c r="D5630" s="268"/>
    </row>
    <row r="5631" spans="4:4" x14ac:dyDescent="0.25">
      <c r="D5631" s="268"/>
    </row>
    <row r="5632" spans="4:4" x14ac:dyDescent="0.25">
      <c r="D5632" s="268"/>
    </row>
    <row r="5633" spans="4:4" x14ac:dyDescent="0.25">
      <c r="D5633" s="268"/>
    </row>
    <row r="5634" spans="4:4" x14ac:dyDescent="0.25">
      <c r="D5634" s="268"/>
    </row>
    <row r="5635" spans="4:4" x14ac:dyDescent="0.25">
      <c r="D5635" s="268"/>
    </row>
    <row r="5636" spans="4:4" x14ac:dyDescent="0.25">
      <c r="D5636" s="268"/>
    </row>
    <row r="5637" spans="4:4" x14ac:dyDescent="0.25">
      <c r="D5637" s="268"/>
    </row>
    <row r="5638" spans="4:4" x14ac:dyDescent="0.25">
      <c r="D5638" s="268"/>
    </row>
    <row r="5639" spans="4:4" x14ac:dyDescent="0.25">
      <c r="D5639" s="268"/>
    </row>
    <row r="5640" spans="4:4" x14ac:dyDescent="0.25">
      <c r="D5640" s="268"/>
    </row>
    <row r="5641" spans="4:4" x14ac:dyDescent="0.25">
      <c r="D5641" s="268"/>
    </row>
    <row r="5642" spans="4:4" x14ac:dyDescent="0.25">
      <c r="D5642" s="268"/>
    </row>
    <row r="5643" spans="4:4" x14ac:dyDescent="0.25">
      <c r="D5643" s="268"/>
    </row>
    <row r="5644" spans="4:4" x14ac:dyDescent="0.25">
      <c r="D5644" s="268"/>
    </row>
    <row r="5645" spans="4:4" x14ac:dyDescent="0.25">
      <c r="D5645" s="268"/>
    </row>
    <row r="5646" spans="4:4" x14ac:dyDescent="0.25">
      <c r="D5646" s="268"/>
    </row>
    <row r="5647" spans="4:4" x14ac:dyDescent="0.25">
      <c r="D5647" s="268"/>
    </row>
    <row r="5648" spans="4:4" x14ac:dyDescent="0.25">
      <c r="D5648" s="268"/>
    </row>
    <row r="5649" spans="4:4" x14ac:dyDescent="0.25">
      <c r="D5649" s="268"/>
    </row>
    <row r="5650" spans="4:4" x14ac:dyDescent="0.25">
      <c r="D5650" s="268"/>
    </row>
    <row r="5651" spans="4:4" x14ac:dyDescent="0.25">
      <c r="D5651" s="268"/>
    </row>
    <row r="5652" spans="4:4" x14ac:dyDescent="0.25">
      <c r="D5652" s="268"/>
    </row>
    <row r="5653" spans="4:4" x14ac:dyDescent="0.25">
      <c r="D5653" s="268"/>
    </row>
    <row r="5654" spans="4:4" x14ac:dyDescent="0.25">
      <c r="D5654" s="268"/>
    </row>
    <row r="5655" spans="4:4" x14ac:dyDescent="0.25">
      <c r="D5655" s="268"/>
    </row>
    <row r="5656" spans="4:4" x14ac:dyDescent="0.25">
      <c r="D5656" s="268"/>
    </row>
    <row r="5657" spans="4:4" x14ac:dyDescent="0.25">
      <c r="D5657" s="268"/>
    </row>
    <row r="5658" spans="4:4" x14ac:dyDescent="0.25">
      <c r="D5658" s="268"/>
    </row>
    <row r="5659" spans="4:4" x14ac:dyDescent="0.25">
      <c r="D5659" s="268"/>
    </row>
    <row r="5660" spans="4:4" x14ac:dyDescent="0.25">
      <c r="D5660" s="268"/>
    </row>
    <row r="5661" spans="4:4" x14ac:dyDescent="0.25">
      <c r="D5661" s="268"/>
    </row>
    <row r="5662" spans="4:4" x14ac:dyDescent="0.25">
      <c r="D5662" s="268"/>
    </row>
    <row r="5663" spans="4:4" x14ac:dyDescent="0.25">
      <c r="D5663" s="268"/>
    </row>
    <row r="5664" spans="4:4" x14ac:dyDescent="0.25">
      <c r="D5664" s="268"/>
    </row>
    <row r="5665" spans="4:4" x14ac:dyDescent="0.25">
      <c r="D5665" s="268"/>
    </row>
    <row r="5666" spans="4:4" x14ac:dyDescent="0.25">
      <c r="D5666" s="268"/>
    </row>
    <row r="5667" spans="4:4" x14ac:dyDescent="0.25">
      <c r="D5667" s="268"/>
    </row>
    <row r="5668" spans="4:4" x14ac:dyDescent="0.25">
      <c r="D5668" s="268"/>
    </row>
    <row r="5669" spans="4:4" x14ac:dyDescent="0.25">
      <c r="D5669" s="268"/>
    </row>
    <row r="5670" spans="4:4" x14ac:dyDescent="0.25">
      <c r="D5670" s="268"/>
    </row>
    <row r="5671" spans="4:4" x14ac:dyDescent="0.25">
      <c r="D5671" s="268"/>
    </row>
    <row r="5672" spans="4:4" x14ac:dyDescent="0.25">
      <c r="D5672" s="268"/>
    </row>
    <row r="5673" spans="4:4" x14ac:dyDescent="0.25">
      <c r="D5673" s="268"/>
    </row>
    <row r="5674" spans="4:4" x14ac:dyDescent="0.25">
      <c r="D5674" s="268"/>
    </row>
    <row r="5675" spans="4:4" x14ac:dyDescent="0.25">
      <c r="D5675" s="268"/>
    </row>
    <row r="5676" spans="4:4" x14ac:dyDescent="0.25">
      <c r="D5676" s="268"/>
    </row>
    <row r="5677" spans="4:4" x14ac:dyDescent="0.25">
      <c r="D5677" s="268"/>
    </row>
    <row r="5678" spans="4:4" x14ac:dyDescent="0.25">
      <c r="D5678" s="268"/>
    </row>
    <row r="5679" spans="4:4" x14ac:dyDescent="0.25">
      <c r="D5679" s="268"/>
    </row>
    <row r="5680" spans="4:4" x14ac:dyDescent="0.25">
      <c r="D5680" s="268"/>
    </row>
    <row r="5681" spans="4:4" x14ac:dyDescent="0.25">
      <c r="D5681" s="268"/>
    </row>
    <row r="5682" spans="4:4" x14ac:dyDescent="0.25">
      <c r="D5682" s="268"/>
    </row>
    <row r="5683" spans="4:4" x14ac:dyDescent="0.25">
      <c r="D5683" s="268"/>
    </row>
    <row r="5684" spans="4:4" x14ac:dyDescent="0.25">
      <c r="D5684" s="268"/>
    </row>
    <row r="5685" spans="4:4" x14ac:dyDescent="0.25">
      <c r="D5685" s="268"/>
    </row>
    <row r="5686" spans="4:4" x14ac:dyDescent="0.25">
      <c r="D5686" s="268"/>
    </row>
    <row r="5687" spans="4:4" x14ac:dyDescent="0.25">
      <c r="D5687" s="268"/>
    </row>
    <row r="5688" spans="4:4" x14ac:dyDescent="0.25">
      <c r="D5688" s="268"/>
    </row>
    <row r="5689" spans="4:4" x14ac:dyDescent="0.25">
      <c r="D5689" s="268"/>
    </row>
    <row r="5690" spans="4:4" x14ac:dyDescent="0.25">
      <c r="D5690" s="268"/>
    </row>
    <row r="5691" spans="4:4" x14ac:dyDescent="0.25">
      <c r="D5691" s="268"/>
    </row>
    <row r="5692" spans="4:4" x14ac:dyDescent="0.25">
      <c r="D5692" s="268"/>
    </row>
    <row r="5693" spans="4:4" x14ac:dyDescent="0.25">
      <c r="D5693" s="268"/>
    </row>
    <row r="5694" spans="4:4" x14ac:dyDescent="0.25">
      <c r="D5694" s="268"/>
    </row>
    <row r="5695" spans="4:4" x14ac:dyDescent="0.25">
      <c r="D5695" s="268"/>
    </row>
    <row r="5696" spans="4:4" x14ac:dyDescent="0.25">
      <c r="D5696" s="268"/>
    </row>
    <row r="5697" spans="4:4" x14ac:dyDescent="0.25">
      <c r="D5697" s="268"/>
    </row>
    <row r="5698" spans="4:4" x14ac:dyDescent="0.25">
      <c r="D5698" s="268"/>
    </row>
    <row r="5699" spans="4:4" x14ac:dyDescent="0.25">
      <c r="D5699" s="268"/>
    </row>
    <row r="5700" spans="4:4" x14ac:dyDescent="0.25">
      <c r="D5700" s="268"/>
    </row>
    <row r="5701" spans="4:4" x14ac:dyDescent="0.25">
      <c r="D5701" s="268"/>
    </row>
    <row r="5702" spans="4:4" x14ac:dyDescent="0.25">
      <c r="D5702" s="268"/>
    </row>
    <row r="5703" spans="4:4" x14ac:dyDescent="0.25">
      <c r="D5703" s="268"/>
    </row>
    <row r="5704" spans="4:4" x14ac:dyDescent="0.25">
      <c r="D5704" s="268"/>
    </row>
    <row r="5705" spans="4:4" x14ac:dyDescent="0.25">
      <c r="D5705" s="268"/>
    </row>
    <row r="5706" spans="4:4" x14ac:dyDescent="0.25">
      <c r="D5706" s="268"/>
    </row>
    <row r="5707" spans="4:4" x14ac:dyDescent="0.25">
      <c r="D5707" s="268"/>
    </row>
    <row r="5708" spans="4:4" x14ac:dyDescent="0.25">
      <c r="D5708" s="268"/>
    </row>
    <row r="5709" spans="4:4" x14ac:dyDescent="0.25">
      <c r="D5709" s="268"/>
    </row>
    <row r="5710" spans="4:4" x14ac:dyDescent="0.25">
      <c r="D5710" s="268"/>
    </row>
    <row r="5711" spans="4:4" x14ac:dyDescent="0.25">
      <c r="D5711" s="268"/>
    </row>
    <row r="5712" spans="4:4" x14ac:dyDescent="0.25">
      <c r="D5712" s="268"/>
    </row>
    <row r="5713" spans="4:4" x14ac:dyDescent="0.25">
      <c r="D5713" s="268"/>
    </row>
    <row r="5714" spans="4:4" x14ac:dyDescent="0.25">
      <c r="D5714" s="268"/>
    </row>
    <row r="5715" spans="4:4" x14ac:dyDescent="0.25">
      <c r="D5715" s="268"/>
    </row>
    <row r="5716" spans="4:4" x14ac:dyDescent="0.25">
      <c r="D5716" s="268"/>
    </row>
    <row r="5717" spans="4:4" x14ac:dyDescent="0.25">
      <c r="D5717" s="268"/>
    </row>
    <row r="5718" spans="4:4" x14ac:dyDescent="0.25">
      <c r="D5718" s="268"/>
    </row>
    <row r="5719" spans="4:4" x14ac:dyDescent="0.25">
      <c r="D5719" s="268"/>
    </row>
    <row r="5720" spans="4:4" x14ac:dyDescent="0.25">
      <c r="D5720" s="268"/>
    </row>
    <row r="5721" spans="4:4" x14ac:dyDescent="0.25">
      <c r="D5721" s="268"/>
    </row>
    <row r="5722" spans="4:4" x14ac:dyDescent="0.25">
      <c r="D5722" s="268"/>
    </row>
    <row r="5723" spans="4:4" x14ac:dyDescent="0.25">
      <c r="D5723" s="268"/>
    </row>
    <row r="5724" spans="4:4" x14ac:dyDescent="0.25">
      <c r="D5724" s="268"/>
    </row>
    <row r="5725" spans="4:4" x14ac:dyDescent="0.25">
      <c r="D5725" s="268"/>
    </row>
    <row r="5726" spans="4:4" x14ac:dyDescent="0.25">
      <c r="D5726" s="268"/>
    </row>
    <row r="5727" spans="4:4" x14ac:dyDescent="0.25">
      <c r="D5727" s="268"/>
    </row>
    <row r="5728" spans="4:4" x14ac:dyDescent="0.25">
      <c r="D5728" s="268"/>
    </row>
    <row r="5729" spans="4:4" x14ac:dyDescent="0.25">
      <c r="D5729" s="268"/>
    </row>
    <row r="5730" spans="4:4" x14ac:dyDescent="0.25">
      <c r="D5730" s="268"/>
    </row>
    <row r="5731" spans="4:4" x14ac:dyDescent="0.25">
      <c r="D5731" s="268"/>
    </row>
    <row r="5732" spans="4:4" x14ac:dyDescent="0.25">
      <c r="D5732" s="268"/>
    </row>
    <row r="5733" spans="4:4" x14ac:dyDescent="0.25">
      <c r="D5733" s="268"/>
    </row>
    <row r="5734" spans="4:4" x14ac:dyDescent="0.25">
      <c r="D5734" s="268"/>
    </row>
    <row r="5735" spans="4:4" x14ac:dyDescent="0.25">
      <c r="D5735" s="268"/>
    </row>
    <row r="5736" spans="4:4" x14ac:dyDescent="0.25">
      <c r="D5736" s="268"/>
    </row>
    <row r="5737" spans="4:4" x14ac:dyDescent="0.25">
      <c r="D5737" s="268"/>
    </row>
    <row r="5738" spans="4:4" x14ac:dyDescent="0.25">
      <c r="D5738" s="268"/>
    </row>
    <row r="5739" spans="4:4" x14ac:dyDescent="0.25">
      <c r="D5739" s="268"/>
    </row>
    <row r="5740" spans="4:4" x14ac:dyDescent="0.25">
      <c r="D5740" s="268"/>
    </row>
    <row r="5741" spans="4:4" x14ac:dyDescent="0.25">
      <c r="D5741" s="268"/>
    </row>
    <row r="5742" spans="4:4" x14ac:dyDescent="0.25">
      <c r="D5742" s="268"/>
    </row>
    <row r="5743" spans="4:4" x14ac:dyDescent="0.25">
      <c r="D5743" s="268"/>
    </row>
    <row r="5744" spans="4:4" x14ac:dyDescent="0.25">
      <c r="D5744" s="268"/>
    </row>
    <row r="5745" spans="4:4" x14ac:dyDescent="0.25">
      <c r="D5745" s="268"/>
    </row>
    <row r="5746" spans="4:4" x14ac:dyDescent="0.25">
      <c r="D5746" s="268"/>
    </row>
    <row r="5747" spans="4:4" x14ac:dyDescent="0.25">
      <c r="D5747" s="268"/>
    </row>
    <row r="5748" spans="4:4" x14ac:dyDescent="0.25">
      <c r="D5748" s="268"/>
    </row>
    <row r="5749" spans="4:4" x14ac:dyDescent="0.25">
      <c r="D5749" s="268"/>
    </row>
    <row r="5750" spans="4:4" x14ac:dyDescent="0.25">
      <c r="D5750" s="268"/>
    </row>
    <row r="5751" spans="4:4" x14ac:dyDescent="0.25">
      <c r="D5751" s="268"/>
    </row>
    <row r="5752" spans="4:4" x14ac:dyDescent="0.25">
      <c r="D5752" s="268"/>
    </row>
    <row r="5753" spans="4:4" x14ac:dyDescent="0.25">
      <c r="D5753" s="268"/>
    </row>
    <row r="5754" spans="4:4" x14ac:dyDescent="0.25">
      <c r="D5754" s="268"/>
    </row>
    <row r="5755" spans="4:4" x14ac:dyDescent="0.25">
      <c r="D5755" s="268"/>
    </row>
    <row r="5756" spans="4:4" x14ac:dyDescent="0.25">
      <c r="D5756" s="268"/>
    </row>
    <row r="5757" spans="4:4" x14ac:dyDescent="0.25">
      <c r="D5757" s="268"/>
    </row>
    <row r="5758" spans="4:4" x14ac:dyDescent="0.25">
      <c r="D5758" s="268"/>
    </row>
    <row r="5759" spans="4:4" x14ac:dyDescent="0.25">
      <c r="D5759" s="268"/>
    </row>
    <row r="5760" spans="4:4" x14ac:dyDescent="0.25">
      <c r="D5760" s="268"/>
    </row>
    <row r="5761" spans="4:4" x14ac:dyDescent="0.25">
      <c r="D5761" s="268"/>
    </row>
    <row r="5762" spans="4:4" x14ac:dyDescent="0.25">
      <c r="D5762" s="268"/>
    </row>
    <row r="5763" spans="4:4" x14ac:dyDescent="0.25">
      <c r="D5763" s="268"/>
    </row>
    <row r="5764" spans="4:4" x14ac:dyDescent="0.25">
      <c r="D5764" s="268"/>
    </row>
    <row r="5765" spans="4:4" x14ac:dyDescent="0.25">
      <c r="D5765" s="268"/>
    </row>
    <row r="5766" spans="4:4" x14ac:dyDescent="0.25">
      <c r="D5766" s="268"/>
    </row>
    <row r="5767" spans="4:4" x14ac:dyDescent="0.25">
      <c r="D5767" s="268"/>
    </row>
    <row r="5768" spans="4:4" x14ac:dyDescent="0.25">
      <c r="D5768" s="268"/>
    </row>
    <row r="5769" spans="4:4" x14ac:dyDescent="0.25">
      <c r="D5769" s="268"/>
    </row>
    <row r="5770" spans="4:4" x14ac:dyDescent="0.25">
      <c r="D5770" s="268"/>
    </row>
    <row r="5771" spans="4:4" x14ac:dyDescent="0.25">
      <c r="D5771" s="268"/>
    </row>
    <row r="5772" spans="4:4" x14ac:dyDescent="0.25">
      <c r="D5772" s="268"/>
    </row>
    <row r="5773" spans="4:4" x14ac:dyDescent="0.25">
      <c r="D5773" s="268"/>
    </row>
    <row r="5774" spans="4:4" x14ac:dyDescent="0.25">
      <c r="D5774" s="268"/>
    </row>
    <row r="5775" spans="4:4" x14ac:dyDescent="0.25">
      <c r="D5775" s="268"/>
    </row>
    <row r="5776" spans="4:4" x14ac:dyDescent="0.25">
      <c r="D5776" s="268"/>
    </row>
    <row r="5777" spans="4:4" x14ac:dyDescent="0.25">
      <c r="D5777" s="268"/>
    </row>
    <row r="5778" spans="4:4" x14ac:dyDescent="0.25">
      <c r="D5778" s="268"/>
    </row>
    <row r="5779" spans="4:4" x14ac:dyDescent="0.25">
      <c r="D5779" s="268"/>
    </row>
    <row r="5780" spans="4:4" x14ac:dyDescent="0.25">
      <c r="D5780" s="268"/>
    </row>
    <row r="5781" spans="4:4" x14ac:dyDescent="0.25">
      <c r="D5781" s="268"/>
    </row>
    <row r="5782" spans="4:4" x14ac:dyDescent="0.25">
      <c r="D5782" s="268"/>
    </row>
    <row r="5783" spans="4:4" x14ac:dyDescent="0.25">
      <c r="D5783" s="268"/>
    </row>
    <row r="5784" spans="4:4" x14ac:dyDescent="0.25">
      <c r="D5784" s="268"/>
    </row>
    <row r="5785" spans="4:4" x14ac:dyDescent="0.25">
      <c r="D5785" s="268"/>
    </row>
    <row r="5786" spans="4:4" x14ac:dyDescent="0.25">
      <c r="D5786" s="268"/>
    </row>
    <row r="5787" spans="4:4" x14ac:dyDescent="0.25">
      <c r="D5787" s="268"/>
    </row>
    <row r="5788" spans="4:4" x14ac:dyDescent="0.25">
      <c r="D5788" s="268"/>
    </row>
    <row r="5789" spans="4:4" x14ac:dyDescent="0.25">
      <c r="D5789" s="268"/>
    </row>
    <row r="5790" spans="4:4" x14ac:dyDescent="0.25">
      <c r="D5790" s="268"/>
    </row>
    <row r="5791" spans="4:4" x14ac:dyDescent="0.25">
      <c r="D5791" s="268"/>
    </row>
    <row r="5792" spans="4:4" x14ac:dyDescent="0.25">
      <c r="D5792" s="268"/>
    </row>
    <row r="5793" spans="4:4" x14ac:dyDescent="0.25">
      <c r="D5793" s="268"/>
    </row>
    <row r="5794" spans="4:4" x14ac:dyDescent="0.25">
      <c r="D5794" s="268"/>
    </row>
    <row r="5795" spans="4:4" x14ac:dyDescent="0.25">
      <c r="D5795" s="268"/>
    </row>
    <row r="5796" spans="4:4" x14ac:dyDescent="0.25">
      <c r="D5796" s="268"/>
    </row>
    <row r="5797" spans="4:4" x14ac:dyDescent="0.25">
      <c r="D5797" s="268"/>
    </row>
    <row r="5798" spans="4:4" x14ac:dyDescent="0.25">
      <c r="D5798" s="268"/>
    </row>
    <row r="5799" spans="4:4" x14ac:dyDescent="0.25">
      <c r="D5799" s="268"/>
    </row>
    <row r="5800" spans="4:4" x14ac:dyDescent="0.25">
      <c r="D5800" s="268"/>
    </row>
    <row r="5801" spans="4:4" x14ac:dyDescent="0.25">
      <c r="D5801" s="268"/>
    </row>
    <row r="5802" spans="4:4" x14ac:dyDescent="0.25">
      <c r="D5802" s="268"/>
    </row>
    <row r="5803" spans="4:4" x14ac:dyDescent="0.25">
      <c r="D5803" s="268"/>
    </row>
    <row r="5804" spans="4:4" x14ac:dyDescent="0.25">
      <c r="D5804" s="268"/>
    </row>
    <row r="5805" spans="4:4" x14ac:dyDescent="0.25">
      <c r="D5805" s="268"/>
    </row>
    <row r="5806" spans="4:4" x14ac:dyDescent="0.25">
      <c r="D5806" s="268"/>
    </row>
    <row r="5807" spans="4:4" x14ac:dyDescent="0.25">
      <c r="D5807" s="268"/>
    </row>
    <row r="5808" spans="4:4" x14ac:dyDescent="0.25">
      <c r="D5808" s="268"/>
    </row>
    <row r="5809" spans="4:4" x14ac:dyDescent="0.25">
      <c r="D5809" s="268"/>
    </row>
    <row r="5810" spans="4:4" x14ac:dyDescent="0.25">
      <c r="D5810" s="268"/>
    </row>
    <row r="5811" spans="4:4" x14ac:dyDescent="0.25">
      <c r="D5811" s="268"/>
    </row>
    <row r="5812" spans="4:4" x14ac:dyDescent="0.25">
      <c r="D5812" s="268"/>
    </row>
    <row r="5813" spans="4:4" x14ac:dyDescent="0.25">
      <c r="D5813" s="268"/>
    </row>
    <row r="5814" spans="4:4" x14ac:dyDescent="0.25">
      <c r="D5814" s="268"/>
    </row>
    <row r="5815" spans="4:4" x14ac:dyDescent="0.25">
      <c r="D5815" s="268"/>
    </row>
    <row r="5816" spans="4:4" x14ac:dyDescent="0.25">
      <c r="D5816" s="268"/>
    </row>
    <row r="5817" spans="4:4" x14ac:dyDescent="0.25">
      <c r="D5817" s="268"/>
    </row>
    <row r="5818" spans="4:4" x14ac:dyDescent="0.25">
      <c r="D5818" s="268"/>
    </row>
    <row r="5819" spans="4:4" x14ac:dyDescent="0.25">
      <c r="D5819" s="268"/>
    </row>
    <row r="5820" spans="4:4" x14ac:dyDescent="0.25">
      <c r="D5820" s="268"/>
    </row>
    <row r="5821" spans="4:4" x14ac:dyDescent="0.25">
      <c r="D5821" s="268"/>
    </row>
    <row r="5822" spans="4:4" x14ac:dyDescent="0.25">
      <c r="D5822" s="268"/>
    </row>
    <row r="5823" spans="4:4" x14ac:dyDescent="0.25">
      <c r="D5823" s="268"/>
    </row>
    <row r="5824" spans="4:4" x14ac:dyDescent="0.25">
      <c r="D5824" s="268"/>
    </row>
    <row r="5825" spans="4:4" x14ac:dyDescent="0.25">
      <c r="D5825" s="268"/>
    </row>
    <row r="5826" spans="4:4" x14ac:dyDescent="0.25">
      <c r="D5826" s="268"/>
    </row>
    <row r="5827" spans="4:4" x14ac:dyDescent="0.25">
      <c r="D5827" s="268"/>
    </row>
    <row r="5828" spans="4:4" x14ac:dyDescent="0.25">
      <c r="D5828" s="268"/>
    </row>
    <row r="5829" spans="4:4" x14ac:dyDescent="0.25">
      <c r="D5829" s="268"/>
    </row>
    <row r="5830" spans="4:4" x14ac:dyDescent="0.25">
      <c r="D5830" s="268"/>
    </row>
    <row r="5831" spans="4:4" x14ac:dyDescent="0.25">
      <c r="D5831" s="268"/>
    </row>
    <row r="5832" spans="4:4" x14ac:dyDescent="0.25">
      <c r="D5832" s="268"/>
    </row>
    <row r="5833" spans="4:4" x14ac:dyDescent="0.25">
      <c r="D5833" s="268"/>
    </row>
    <row r="5834" spans="4:4" x14ac:dyDescent="0.25">
      <c r="D5834" s="268"/>
    </row>
    <row r="5835" spans="4:4" x14ac:dyDescent="0.25">
      <c r="D5835" s="268"/>
    </row>
    <row r="5836" spans="4:4" x14ac:dyDescent="0.25">
      <c r="D5836" s="268"/>
    </row>
    <row r="5837" spans="4:4" x14ac:dyDescent="0.25">
      <c r="D5837" s="268"/>
    </row>
    <row r="5838" spans="4:4" x14ac:dyDescent="0.25">
      <c r="D5838" s="268"/>
    </row>
    <row r="5839" spans="4:4" x14ac:dyDescent="0.25">
      <c r="D5839" s="268"/>
    </row>
    <row r="5840" spans="4:4" x14ac:dyDescent="0.25">
      <c r="D5840" s="268"/>
    </row>
    <row r="5841" spans="4:4" x14ac:dyDescent="0.25">
      <c r="D5841" s="268"/>
    </row>
    <row r="5842" spans="4:4" x14ac:dyDescent="0.25">
      <c r="D5842" s="268"/>
    </row>
    <row r="5843" spans="4:4" x14ac:dyDescent="0.25">
      <c r="D5843" s="268"/>
    </row>
    <row r="5844" spans="4:4" x14ac:dyDescent="0.25">
      <c r="D5844" s="268"/>
    </row>
    <row r="5845" spans="4:4" x14ac:dyDescent="0.25">
      <c r="D5845" s="268"/>
    </row>
    <row r="5846" spans="4:4" x14ac:dyDescent="0.25">
      <c r="D5846" s="268"/>
    </row>
    <row r="5847" spans="4:4" x14ac:dyDescent="0.25">
      <c r="D5847" s="268"/>
    </row>
    <row r="5848" spans="4:4" x14ac:dyDescent="0.25">
      <c r="D5848" s="268"/>
    </row>
    <row r="5849" spans="4:4" x14ac:dyDescent="0.25">
      <c r="D5849" s="268"/>
    </row>
    <row r="5850" spans="4:4" x14ac:dyDescent="0.25">
      <c r="D5850" s="268"/>
    </row>
    <row r="5851" spans="4:4" x14ac:dyDescent="0.25">
      <c r="D5851" s="268"/>
    </row>
    <row r="5852" spans="4:4" x14ac:dyDescent="0.25">
      <c r="D5852" s="268"/>
    </row>
    <row r="5853" spans="4:4" x14ac:dyDescent="0.25">
      <c r="D5853" s="268"/>
    </row>
    <row r="5854" spans="4:4" x14ac:dyDescent="0.25">
      <c r="D5854" s="268"/>
    </row>
    <row r="5855" spans="4:4" x14ac:dyDescent="0.25">
      <c r="D5855" s="268"/>
    </row>
    <row r="5856" spans="4:4" x14ac:dyDescent="0.25">
      <c r="D5856" s="268"/>
    </row>
    <row r="5857" spans="4:4" x14ac:dyDescent="0.25">
      <c r="D5857" s="268"/>
    </row>
    <row r="5858" spans="4:4" x14ac:dyDescent="0.25">
      <c r="D5858" s="268"/>
    </row>
    <row r="5859" spans="4:4" x14ac:dyDescent="0.25">
      <c r="D5859" s="268"/>
    </row>
    <row r="5860" spans="4:4" x14ac:dyDescent="0.25">
      <c r="D5860" s="268"/>
    </row>
    <row r="5861" spans="4:4" x14ac:dyDescent="0.25">
      <c r="D5861" s="268"/>
    </row>
    <row r="5862" spans="4:4" x14ac:dyDescent="0.25">
      <c r="D5862" s="268"/>
    </row>
    <row r="5863" spans="4:4" x14ac:dyDescent="0.25">
      <c r="D5863" s="268"/>
    </row>
    <row r="5864" spans="4:4" x14ac:dyDescent="0.25">
      <c r="D5864" s="268"/>
    </row>
    <row r="5865" spans="4:4" x14ac:dyDescent="0.25">
      <c r="D5865" s="268"/>
    </row>
    <row r="5866" spans="4:4" x14ac:dyDescent="0.25">
      <c r="D5866" s="268"/>
    </row>
    <row r="5867" spans="4:4" x14ac:dyDescent="0.25">
      <c r="D5867" s="268"/>
    </row>
    <row r="5868" spans="4:4" x14ac:dyDescent="0.25">
      <c r="D5868" s="268"/>
    </row>
    <row r="5869" spans="4:4" x14ac:dyDescent="0.25">
      <c r="D5869" s="268"/>
    </row>
    <row r="5870" spans="4:4" x14ac:dyDescent="0.25">
      <c r="D5870" s="268"/>
    </row>
    <row r="5871" spans="4:4" x14ac:dyDescent="0.25">
      <c r="D5871" s="268"/>
    </row>
    <row r="5872" spans="4:4" x14ac:dyDescent="0.25">
      <c r="D5872" s="268"/>
    </row>
    <row r="5873" spans="4:4" x14ac:dyDescent="0.25">
      <c r="D5873" s="268"/>
    </row>
    <row r="5874" spans="4:4" x14ac:dyDescent="0.25">
      <c r="D5874" s="268"/>
    </row>
    <row r="5875" spans="4:4" x14ac:dyDescent="0.25">
      <c r="D5875" s="268"/>
    </row>
    <row r="5876" spans="4:4" x14ac:dyDescent="0.25">
      <c r="D5876" s="268"/>
    </row>
    <row r="5877" spans="4:4" x14ac:dyDescent="0.25">
      <c r="D5877" s="268"/>
    </row>
    <row r="5878" spans="4:4" x14ac:dyDescent="0.25">
      <c r="D5878" s="268"/>
    </row>
    <row r="5879" spans="4:4" x14ac:dyDescent="0.25">
      <c r="D5879" s="268"/>
    </row>
    <row r="5880" spans="4:4" x14ac:dyDescent="0.25">
      <c r="D5880" s="268"/>
    </row>
    <row r="5881" spans="4:4" x14ac:dyDescent="0.25">
      <c r="D5881" s="268"/>
    </row>
    <row r="5882" spans="4:4" x14ac:dyDescent="0.25">
      <c r="D5882" s="268"/>
    </row>
    <row r="5883" spans="4:4" x14ac:dyDescent="0.25">
      <c r="D5883" s="268"/>
    </row>
    <row r="5884" spans="4:4" x14ac:dyDescent="0.25">
      <c r="D5884" s="268"/>
    </row>
    <row r="5885" spans="4:4" x14ac:dyDescent="0.25">
      <c r="D5885" s="268"/>
    </row>
    <row r="5886" spans="4:4" x14ac:dyDescent="0.25">
      <c r="D5886" s="268"/>
    </row>
    <row r="5887" spans="4:4" x14ac:dyDescent="0.25">
      <c r="D5887" s="268"/>
    </row>
    <row r="5888" spans="4:4" x14ac:dyDescent="0.25">
      <c r="D5888" s="268"/>
    </row>
    <row r="5889" spans="4:4" x14ac:dyDescent="0.25">
      <c r="D5889" s="268"/>
    </row>
    <row r="5890" spans="4:4" x14ac:dyDescent="0.25">
      <c r="D5890" s="268"/>
    </row>
    <row r="5891" spans="4:4" x14ac:dyDescent="0.25">
      <c r="D5891" s="268"/>
    </row>
    <row r="5892" spans="4:4" x14ac:dyDescent="0.25">
      <c r="D5892" s="268"/>
    </row>
    <row r="5893" spans="4:4" x14ac:dyDescent="0.25">
      <c r="D5893" s="268"/>
    </row>
    <row r="5894" spans="4:4" x14ac:dyDescent="0.25">
      <c r="D5894" s="268"/>
    </row>
    <row r="5895" spans="4:4" x14ac:dyDescent="0.25">
      <c r="D5895" s="268"/>
    </row>
    <row r="5896" spans="4:4" x14ac:dyDescent="0.25">
      <c r="D5896" s="268"/>
    </row>
    <row r="5897" spans="4:4" x14ac:dyDescent="0.25">
      <c r="D5897" s="268"/>
    </row>
    <row r="5898" spans="4:4" x14ac:dyDescent="0.25">
      <c r="D5898" s="268"/>
    </row>
    <row r="5899" spans="4:4" x14ac:dyDescent="0.25">
      <c r="D5899" s="268"/>
    </row>
    <row r="5900" spans="4:4" x14ac:dyDescent="0.25">
      <c r="D5900" s="268"/>
    </row>
    <row r="5901" spans="4:4" x14ac:dyDescent="0.25">
      <c r="D5901" s="268"/>
    </row>
    <row r="5902" spans="4:4" x14ac:dyDescent="0.25">
      <c r="D5902" s="268"/>
    </row>
    <row r="5903" spans="4:4" x14ac:dyDescent="0.25">
      <c r="D5903" s="268"/>
    </row>
    <row r="5904" spans="4:4" x14ac:dyDescent="0.25">
      <c r="D5904" s="268"/>
    </row>
    <row r="5905" spans="4:4" x14ac:dyDescent="0.25">
      <c r="D5905" s="268"/>
    </row>
    <row r="5906" spans="4:4" x14ac:dyDescent="0.25">
      <c r="D5906" s="268"/>
    </row>
    <row r="5907" spans="4:4" x14ac:dyDescent="0.25">
      <c r="D5907" s="268"/>
    </row>
    <row r="5908" spans="4:4" x14ac:dyDescent="0.25">
      <c r="D5908" s="268"/>
    </row>
    <row r="5909" spans="4:4" x14ac:dyDescent="0.25">
      <c r="D5909" s="268"/>
    </row>
    <row r="5910" spans="4:4" x14ac:dyDescent="0.25">
      <c r="D5910" s="268"/>
    </row>
    <row r="5911" spans="4:4" x14ac:dyDescent="0.25">
      <c r="D5911" s="268"/>
    </row>
    <row r="5912" spans="4:4" x14ac:dyDescent="0.25">
      <c r="D5912" s="268"/>
    </row>
    <row r="5913" spans="4:4" x14ac:dyDescent="0.25">
      <c r="D5913" s="268"/>
    </row>
    <row r="5914" spans="4:4" x14ac:dyDescent="0.25">
      <c r="D5914" s="268"/>
    </row>
    <row r="5915" spans="4:4" x14ac:dyDescent="0.25">
      <c r="D5915" s="268"/>
    </row>
    <row r="5916" spans="4:4" x14ac:dyDescent="0.25">
      <c r="D5916" s="268"/>
    </row>
    <row r="5917" spans="4:4" x14ac:dyDescent="0.25">
      <c r="D5917" s="268"/>
    </row>
    <row r="5918" spans="4:4" x14ac:dyDescent="0.25">
      <c r="D5918" s="268"/>
    </row>
    <row r="5919" spans="4:4" x14ac:dyDescent="0.25">
      <c r="D5919" s="268"/>
    </row>
    <row r="5920" spans="4:4" x14ac:dyDescent="0.25">
      <c r="D5920" s="268"/>
    </row>
    <row r="5921" spans="4:4" x14ac:dyDescent="0.25">
      <c r="D5921" s="268"/>
    </row>
    <row r="5922" spans="4:4" x14ac:dyDescent="0.25">
      <c r="D5922" s="268"/>
    </row>
    <row r="5923" spans="4:4" x14ac:dyDescent="0.25">
      <c r="D5923" s="268"/>
    </row>
    <row r="5924" spans="4:4" x14ac:dyDescent="0.25">
      <c r="D5924" s="268"/>
    </row>
    <row r="5925" spans="4:4" x14ac:dyDescent="0.25">
      <c r="D5925" s="268"/>
    </row>
    <row r="5926" spans="4:4" x14ac:dyDescent="0.25">
      <c r="D5926" s="268"/>
    </row>
    <row r="5927" spans="4:4" x14ac:dyDescent="0.25">
      <c r="D5927" s="268"/>
    </row>
    <row r="5928" spans="4:4" x14ac:dyDescent="0.25">
      <c r="D5928" s="268"/>
    </row>
    <row r="5929" spans="4:4" x14ac:dyDescent="0.25">
      <c r="D5929" s="268"/>
    </row>
    <row r="5930" spans="4:4" x14ac:dyDescent="0.25">
      <c r="D5930" s="268"/>
    </row>
    <row r="5931" spans="4:4" x14ac:dyDescent="0.25">
      <c r="D5931" s="268"/>
    </row>
    <row r="5932" spans="4:4" x14ac:dyDescent="0.25">
      <c r="D5932" s="268"/>
    </row>
    <row r="5933" spans="4:4" x14ac:dyDescent="0.25">
      <c r="D5933" s="268"/>
    </row>
    <row r="5934" spans="4:4" x14ac:dyDescent="0.25">
      <c r="D5934" s="268"/>
    </row>
    <row r="5935" spans="4:4" x14ac:dyDescent="0.25">
      <c r="D5935" s="268"/>
    </row>
    <row r="5936" spans="4:4" x14ac:dyDescent="0.25">
      <c r="D5936" s="268"/>
    </row>
    <row r="5937" spans="4:4" x14ac:dyDescent="0.25">
      <c r="D5937" s="268"/>
    </row>
    <row r="5938" spans="4:4" x14ac:dyDescent="0.25">
      <c r="D5938" s="268"/>
    </row>
    <row r="5939" spans="4:4" x14ac:dyDescent="0.25">
      <c r="D5939" s="268"/>
    </row>
    <row r="5940" spans="4:4" x14ac:dyDescent="0.25">
      <c r="D5940" s="268"/>
    </row>
    <row r="5941" spans="4:4" x14ac:dyDescent="0.25">
      <c r="D5941" s="268"/>
    </row>
    <row r="5942" spans="4:4" x14ac:dyDescent="0.25">
      <c r="D5942" s="268"/>
    </row>
    <row r="5943" spans="4:4" x14ac:dyDescent="0.25">
      <c r="D5943" s="268"/>
    </row>
    <row r="5944" spans="4:4" x14ac:dyDescent="0.25">
      <c r="D5944" s="268"/>
    </row>
    <row r="5945" spans="4:4" x14ac:dyDescent="0.25">
      <c r="D5945" s="268"/>
    </row>
    <row r="5946" spans="4:4" x14ac:dyDescent="0.25">
      <c r="D5946" s="268"/>
    </row>
    <row r="5947" spans="4:4" x14ac:dyDescent="0.25">
      <c r="D5947" s="268"/>
    </row>
    <row r="5948" spans="4:4" x14ac:dyDescent="0.25">
      <c r="D5948" s="268"/>
    </row>
    <row r="5949" spans="4:4" x14ac:dyDescent="0.25">
      <c r="D5949" s="268"/>
    </row>
    <row r="5950" spans="4:4" x14ac:dyDescent="0.25">
      <c r="D5950" s="268"/>
    </row>
    <row r="5951" spans="4:4" x14ac:dyDescent="0.25">
      <c r="D5951" s="268"/>
    </row>
    <row r="5952" spans="4:4" x14ac:dyDescent="0.25">
      <c r="D5952" s="268"/>
    </row>
    <row r="5953" spans="4:4" x14ac:dyDescent="0.25">
      <c r="D5953" s="268"/>
    </row>
    <row r="5954" spans="4:4" x14ac:dyDescent="0.25">
      <c r="D5954" s="268"/>
    </row>
    <row r="5955" spans="4:4" x14ac:dyDescent="0.25">
      <c r="D5955" s="268"/>
    </row>
    <row r="5956" spans="4:4" x14ac:dyDescent="0.25">
      <c r="D5956" s="268"/>
    </row>
    <row r="5957" spans="4:4" x14ac:dyDescent="0.25">
      <c r="D5957" s="268"/>
    </row>
    <row r="5958" spans="4:4" x14ac:dyDescent="0.25">
      <c r="D5958" s="268"/>
    </row>
    <row r="5959" spans="4:4" x14ac:dyDescent="0.25">
      <c r="D5959" s="268"/>
    </row>
    <row r="5960" spans="4:4" x14ac:dyDescent="0.25">
      <c r="D5960" s="268"/>
    </row>
    <row r="5961" spans="4:4" x14ac:dyDescent="0.25">
      <c r="D5961" s="268"/>
    </row>
    <row r="5962" spans="4:4" x14ac:dyDescent="0.25">
      <c r="D5962" s="268"/>
    </row>
    <row r="5963" spans="4:4" x14ac:dyDescent="0.25">
      <c r="D5963" s="268"/>
    </row>
    <row r="5964" spans="4:4" x14ac:dyDescent="0.25">
      <c r="D5964" s="268"/>
    </row>
    <row r="5965" spans="4:4" x14ac:dyDescent="0.25">
      <c r="D5965" s="268"/>
    </row>
    <row r="5966" spans="4:4" x14ac:dyDescent="0.25">
      <c r="D5966" s="268"/>
    </row>
    <row r="5967" spans="4:4" x14ac:dyDescent="0.25">
      <c r="D5967" s="268"/>
    </row>
    <row r="5968" spans="4:4" x14ac:dyDescent="0.25">
      <c r="D5968" s="268"/>
    </row>
    <row r="5969" spans="4:4" x14ac:dyDescent="0.25">
      <c r="D5969" s="268"/>
    </row>
    <row r="5970" spans="4:4" x14ac:dyDescent="0.25">
      <c r="D5970" s="268"/>
    </row>
    <row r="5971" spans="4:4" x14ac:dyDescent="0.25">
      <c r="D5971" s="268"/>
    </row>
    <row r="5972" spans="4:4" x14ac:dyDescent="0.25">
      <c r="D5972" s="268"/>
    </row>
    <row r="5973" spans="4:4" x14ac:dyDescent="0.25">
      <c r="D5973" s="268"/>
    </row>
    <row r="5974" spans="4:4" x14ac:dyDescent="0.25">
      <c r="D5974" s="268"/>
    </row>
    <row r="5975" spans="4:4" x14ac:dyDescent="0.25">
      <c r="D5975" s="268"/>
    </row>
    <row r="5976" spans="4:4" x14ac:dyDescent="0.25">
      <c r="D5976" s="268"/>
    </row>
    <row r="5977" spans="4:4" x14ac:dyDescent="0.25">
      <c r="D5977" s="268"/>
    </row>
    <row r="5978" spans="4:4" x14ac:dyDescent="0.25">
      <c r="D5978" s="268"/>
    </row>
    <row r="5979" spans="4:4" x14ac:dyDescent="0.25">
      <c r="D5979" s="268"/>
    </row>
    <row r="5980" spans="4:4" x14ac:dyDescent="0.25">
      <c r="D5980" s="268"/>
    </row>
    <row r="5981" spans="4:4" x14ac:dyDescent="0.25">
      <c r="D5981" s="268"/>
    </row>
    <row r="5982" spans="4:4" x14ac:dyDescent="0.25">
      <c r="D5982" s="268"/>
    </row>
    <row r="5983" spans="4:4" x14ac:dyDescent="0.25">
      <c r="D5983" s="274"/>
    </row>
    <row r="5984" spans="4:4" x14ac:dyDescent="0.25">
      <c r="D5984" s="268"/>
    </row>
    <row r="5985" spans="4:4" x14ac:dyDescent="0.25">
      <c r="D5985" s="268"/>
    </row>
    <row r="5986" spans="4:4" x14ac:dyDescent="0.25">
      <c r="D5986" s="268"/>
    </row>
    <row r="5987" spans="4:4" x14ac:dyDescent="0.25">
      <c r="D5987" s="268"/>
    </row>
    <row r="5988" spans="4:4" x14ac:dyDescent="0.25">
      <c r="D5988" s="268"/>
    </row>
    <row r="5989" spans="4:4" x14ac:dyDescent="0.25">
      <c r="D5989" s="268"/>
    </row>
    <row r="5990" spans="4:4" x14ac:dyDescent="0.25">
      <c r="D5990" s="268"/>
    </row>
    <row r="5991" spans="4:4" x14ac:dyDescent="0.25">
      <c r="D5991" s="268"/>
    </row>
    <row r="5992" spans="4:4" x14ac:dyDescent="0.25">
      <c r="D5992" s="268"/>
    </row>
    <row r="5993" spans="4:4" x14ac:dyDescent="0.25">
      <c r="D5993" s="268"/>
    </row>
    <row r="5994" spans="4:4" x14ac:dyDescent="0.25">
      <c r="D5994" s="268"/>
    </row>
    <row r="5995" spans="4:4" x14ac:dyDescent="0.25">
      <c r="D5995" s="268"/>
    </row>
    <row r="5996" spans="4:4" x14ac:dyDescent="0.25">
      <c r="D5996" s="268"/>
    </row>
    <row r="5997" spans="4:4" x14ac:dyDescent="0.25">
      <c r="D5997" s="268"/>
    </row>
    <row r="5998" spans="4:4" x14ac:dyDescent="0.25">
      <c r="D5998" s="268"/>
    </row>
    <row r="5999" spans="4:4" x14ac:dyDescent="0.25">
      <c r="D5999" s="268"/>
    </row>
    <row r="6000" spans="4:4" x14ac:dyDescent="0.25">
      <c r="D6000" s="268"/>
    </row>
    <row r="6001" spans="4:4" x14ac:dyDescent="0.25">
      <c r="D6001" s="268"/>
    </row>
    <row r="6002" spans="4:4" x14ac:dyDescent="0.25">
      <c r="D6002" s="268"/>
    </row>
    <row r="6003" spans="4:4" x14ac:dyDescent="0.25">
      <c r="D6003" s="268"/>
    </row>
    <row r="6004" spans="4:4" x14ac:dyDescent="0.25">
      <c r="D6004" s="268"/>
    </row>
    <row r="6005" spans="4:4" x14ac:dyDescent="0.25">
      <c r="D6005" s="268"/>
    </row>
    <row r="6006" spans="4:4" x14ac:dyDescent="0.25">
      <c r="D6006" s="268"/>
    </row>
    <row r="6007" spans="4:4" x14ac:dyDescent="0.25">
      <c r="D6007" s="268"/>
    </row>
    <row r="6008" spans="4:4" x14ac:dyDescent="0.25">
      <c r="D6008" s="268"/>
    </row>
    <row r="6009" spans="4:4" x14ac:dyDescent="0.25">
      <c r="D6009" s="268"/>
    </row>
    <row r="6010" spans="4:4" x14ac:dyDescent="0.25">
      <c r="D6010" s="268"/>
    </row>
    <row r="6011" spans="4:4" x14ac:dyDescent="0.25">
      <c r="D6011" s="268"/>
    </row>
    <row r="6012" spans="4:4" x14ac:dyDescent="0.25">
      <c r="D6012" s="268"/>
    </row>
    <row r="6013" spans="4:4" x14ac:dyDescent="0.25">
      <c r="D6013" s="268"/>
    </row>
    <row r="6014" spans="4:4" x14ac:dyDescent="0.25">
      <c r="D6014" s="268"/>
    </row>
    <row r="6015" spans="4:4" x14ac:dyDescent="0.25">
      <c r="D6015" s="268"/>
    </row>
    <row r="6016" spans="4:4" x14ac:dyDescent="0.25">
      <c r="D6016" s="268"/>
    </row>
    <row r="6017" spans="4:4" x14ac:dyDescent="0.25">
      <c r="D6017" s="268"/>
    </row>
    <row r="6018" spans="4:4" x14ac:dyDescent="0.25">
      <c r="D6018" s="268"/>
    </row>
    <row r="6019" spans="4:4" x14ac:dyDescent="0.25">
      <c r="D6019" s="268"/>
    </row>
    <row r="6020" spans="4:4" x14ac:dyDescent="0.25">
      <c r="D6020" s="268"/>
    </row>
    <row r="6021" spans="4:4" x14ac:dyDescent="0.25">
      <c r="D6021" s="268"/>
    </row>
    <row r="6022" spans="4:4" x14ac:dyDescent="0.25">
      <c r="D6022" s="268"/>
    </row>
    <row r="6023" spans="4:4" x14ac:dyDescent="0.25">
      <c r="D6023" s="268"/>
    </row>
    <row r="6024" spans="4:4" x14ac:dyDescent="0.25">
      <c r="D6024" s="268"/>
    </row>
    <row r="6025" spans="4:4" x14ac:dyDescent="0.25">
      <c r="D6025" s="268"/>
    </row>
    <row r="6026" spans="4:4" x14ac:dyDescent="0.25">
      <c r="D6026" s="268"/>
    </row>
    <row r="6027" spans="4:4" x14ac:dyDescent="0.25">
      <c r="D6027" s="268"/>
    </row>
    <row r="6028" spans="4:4" x14ac:dyDescent="0.25">
      <c r="D6028" s="268"/>
    </row>
    <row r="6029" spans="4:4" x14ac:dyDescent="0.25">
      <c r="D6029" s="268"/>
    </row>
    <row r="6030" spans="4:4" x14ac:dyDescent="0.25">
      <c r="D6030" s="268"/>
    </row>
    <row r="6031" spans="4:4" x14ac:dyDescent="0.25">
      <c r="D6031" s="268"/>
    </row>
    <row r="6032" spans="4:4" x14ac:dyDescent="0.25">
      <c r="D6032" s="268"/>
    </row>
    <row r="6033" spans="4:4" x14ac:dyDescent="0.25">
      <c r="D6033" s="268"/>
    </row>
    <row r="6034" spans="4:4" x14ac:dyDescent="0.25">
      <c r="D6034" s="268"/>
    </row>
    <row r="6035" spans="4:4" x14ac:dyDescent="0.25">
      <c r="D6035" s="268"/>
    </row>
    <row r="6036" spans="4:4" x14ac:dyDescent="0.25">
      <c r="D6036" s="268"/>
    </row>
    <row r="6037" spans="4:4" x14ac:dyDescent="0.25">
      <c r="D6037" s="268"/>
    </row>
    <row r="6038" spans="4:4" x14ac:dyDescent="0.25">
      <c r="D6038" s="268"/>
    </row>
    <row r="6039" spans="4:4" x14ac:dyDescent="0.25">
      <c r="D6039" s="268"/>
    </row>
    <row r="6040" spans="4:4" x14ac:dyDescent="0.25">
      <c r="D6040" s="268"/>
    </row>
    <row r="6041" spans="4:4" x14ac:dyDescent="0.25">
      <c r="D6041" s="268"/>
    </row>
    <row r="6042" spans="4:4" x14ac:dyDescent="0.25">
      <c r="D6042" s="268"/>
    </row>
    <row r="6043" spans="4:4" x14ac:dyDescent="0.25">
      <c r="D6043" s="268"/>
    </row>
    <row r="6044" spans="4:4" x14ac:dyDescent="0.25">
      <c r="D6044" s="268"/>
    </row>
    <row r="6045" spans="4:4" x14ac:dyDescent="0.25">
      <c r="D6045" s="268"/>
    </row>
    <row r="6046" spans="4:4" x14ac:dyDescent="0.25">
      <c r="D6046" s="268"/>
    </row>
    <row r="6047" spans="4:4" x14ac:dyDescent="0.25">
      <c r="D6047" s="268"/>
    </row>
    <row r="6048" spans="4:4" x14ac:dyDescent="0.25">
      <c r="D6048" s="268"/>
    </row>
    <row r="6049" spans="4:4" x14ac:dyDescent="0.25">
      <c r="D6049" s="268"/>
    </row>
    <row r="6050" spans="4:4" x14ac:dyDescent="0.25">
      <c r="D6050" s="268"/>
    </row>
    <row r="6051" spans="4:4" x14ac:dyDescent="0.25">
      <c r="D6051" s="268"/>
    </row>
    <row r="6052" spans="4:4" x14ac:dyDescent="0.25">
      <c r="D6052" s="268"/>
    </row>
    <row r="6053" spans="4:4" x14ac:dyDescent="0.25">
      <c r="D6053" s="268"/>
    </row>
    <row r="6054" spans="4:4" x14ac:dyDescent="0.25">
      <c r="D6054" s="268"/>
    </row>
    <row r="6055" spans="4:4" x14ac:dyDescent="0.25">
      <c r="D6055" s="268"/>
    </row>
    <row r="6056" spans="4:4" x14ac:dyDescent="0.25">
      <c r="D6056" s="268"/>
    </row>
    <row r="6057" spans="4:4" x14ac:dyDescent="0.25">
      <c r="D6057" s="268"/>
    </row>
    <row r="6058" spans="4:4" x14ac:dyDescent="0.25">
      <c r="D6058" s="268"/>
    </row>
    <row r="6059" spans="4:4" x14ac:dyDescent="0.25">
      <c r="D6059" s="268"/>
    </row>
    <row r="6060" spans="4:4" x14ac:dyDescent="0.25">
      <c r="D6060" s="268"/>
    </row>
    <row r="6061" spans="4:4" x14ac:dyDescent="0.25">
      <c r="D6061" s="268"/>
    </row>
    <row r="6062" spans="4:4" x14ac:dyDescent="0.25">
      <c r="D6062" s="268"/>
    </row>
    <row r="6063" spans="4:4" x14ac:dyDescent="0.25">
      <c r="D6063" s="268"/>
    </row>
    <row r="6064" spans="4:4" x14ac:dyDescent="0.25">
      <c r="D6064" s="268"/>
    </row>
    <row r="6065" spans="4:4" x14ac:dyDescent="0.25">
      <c r="D6065" s="268"/>
    </row>
    <row r="6066" spans="4:4" x14ac:dyDescent="0.25">
      <c r="D6066" s="268"/>
    </row>
    <row r="6067" spans="4:4" x14ac:dyDescent="0.25">
      <c r="D6067" s="268"/>
    </row>
    <row r="6068" spans="4:4" x14ac:dyDescent="0.25">
      <c r="D6068" s="268"/>
    </row>
    <row r="6069" spans="4:4" x14ac:dyDescent="0.25">
      <c r="D6069" s="268"/>
    </row>
    <row r="6070" spans="4:4" x14ac:dyDescent="0.25">
      <c r="D6070" s="268"/>
    </row>
    <row r="6071" spans="4:4" x14ac:dyDescent="0.25">
      <c r="D6071" s="268"/>
    </row>
    <row r="6072" spans="4:4" x14ac:dyDescent="0.25">
      <c r="D6072" s="268"/>
    </row>
    <row r="6073" spans="4:4" x14ac:dyDescent="0.25">
      <c r="D6073" s="268"/>
    </row>
    <row r="6074" spans="4:4" x14ac:dyDescent="0.25">
      <c r="D6074" s="268"/>
    </row>
    <row r="6075" spans="4:4" x14ac:dyDescent="0.25">
      <c r="D6075" s="268"/>
    </row>
    <row r="6076" spans="4:4" x14ac:dyDescent="0.25">
      <c r="D6076" s="268"/>
    </row>
    <row r="6077" spans="4:4" x14ac:dyDescent="0.25">
      <c r="D6077" s="268"/>
    </row>
    <row r="6078" spans="4:4" x14ac:dyDescent="0.25">
      <c r="D6078" s="268"/>
    </row>
    <row r="6079" spans="4:4" x14ac:dyDescent="0.25">
      <c r="D6079" s="268"/>
    </row>
    <row r="6080" spans="4:4" x14ac:dyDescent="0.25">
      <c r="D6080" s="268"/>
    </row>
    <row r="6081" spans="4:4" x14ac:dyDescent="0.25">
      <c r="D6081" s="268"/>
    </row>
    <row r="6082" spans="4:4" x14ac:dyDescent="0.25">
      <c r="D6082" s="268"/>
    </row>
    <row r="6083" spans="4:4" x14ac:dyDescent="0.25">
      <c r="D6083" s="268"/>
    </row>
    <row r="6084" spans="4:4" x14ac:dyDescent="0.25">
      <c r="D6084" s="268"/>
    </row>
    <row r="6085" spans="4:4" x14ac:dyDescent="0.25">
      <c r="D6085" s="268"/>
    </row>
    <row r="6086" spans="4:4" x14ac:dyDescent="0.25">
      <c r="D6086" s="268"/>
    </row>
    <row r="6087" spans="4:4" x14ac:dyDescent="0.25">
      <c r="D6087" s="268"/>
    </row>
    <row r="6088" spans="4:4" x14ac:dyDescent="0.25">
      <c r="D6088" s="268"/>
    </row>
    <row r="6089" spans="4:4" x14ac:dyDescent="0.25">
      <c r="D6089" s="268"/>
    </row>
    <row r="6090" spans="4:4" x14ac:dyDescent="0.25">
      <c r="D6090" s="268"/>
    </row>
    <row r="6091" spans="4:4" x14ac:dyDescent="0.25">
      <c r="D6091" s="268"/>
    </row>
    <row r="6092" spans="4:4" x14ac:dyDescent="0.25">
      <c r="D6092" s="268"/>
    </row>
    <row r="6093" spans="4:4" x14ac:dyDescent="0.25">
      <c r="D6093" s="268"/>
    </row>
    <row r="6094" spans="4:4" x14ac:dyDescent="0.25">
      <c r="D6094" s="268"/>
    </row>
    <row r="6095" spans="4:4" x14ac:dyDescent="0.25">
      <c r="D6095" s="268"/>
    </row>
    <row r="6096" spans="4:4" x14ac:dyDescent="0.25">
      <c r="D6096" s="268"/>
    </row>
    <row r="6097" spans="4:4" x14ac:dyDescent="0.25">
      <c r="D6097" s="268"/>
    </row>
    <row r="6098" spans="4:4" x14ac:dyDescent="0.25">
      <c r="D6098" s="268"/>
    </row>
    <row r="6099" spans="4:4" x14ac:dyDescent="0.25">
      <c r="D6099" s="268"/>
    </row>
    <row r="6100" spans="4:4" x14ac:dyDescent="0.25">
      <c r="D6100" s="268"/>
    </row>
    <row r="6101" spans="4:4" x14ac:dyDescent="0.25">
      <c r="D6101" s="268"/>
    </row>
    <row r="6102" spans="4:4" x14ac:dyDescent="0.25">
      <c r="D6102" s="268"/>
    </row>
    <row r="6103" spans="4:4" x14ac:dyDescent="0.25">
      <c r="D6103" s="268"/>
    </row>
    <row r="6104" spans="4:4" x14ac:dyDescent="0.25">
      <c r="D6104" s="268"/>
    </row>
    <row r="6105" spans="4:4" x14ac:dyDescent="0.25">
      <c r="D6105" s="268"/>
    </row>
    <row r="6106" spans="4:4" x14ac:dyDescent="0.25">
      <c r="D6106" s="268"/>
    </row>
    <row r="6107" spans="4:4" x14ac:dyDescent="0.25">
      <c r="D6107" s="268"/>
    </row>
    <row r="6108" spans="4:4" x14ac:dyDescent="0.25">
      <c r="D6108" s="268"/>
    </row>
    <row r="6109" spans="4:4" x14ac:dyDescent="0.25">
      <c r="D6109" s="268"/>
    </row>
    <row r="6110" spans="4:4" x14ac:dyDescent="0.25">
      <c r="D6110" s="268"/>
    </row>
    <row r="6111" spans="4:4" x14ac:dyDescent="0.25">
      <c r="D6111" s="268"/>
    </row>
    <row r="6112" spans="4:4" x14ac:dyDescent="0.25">
      <c r="D6112" s="268"/>
    </row>
    <row r="6113" spans="4:4" x14ac:dyDescent="0.25">
      <c r="D6113" s="268"/>
    </row>
    <row r="6114" spans="4:4" x14ac:dyDescent="0.25">
      <c r="D6114" s="268"/>
    </row>
    <row r="6115" spans="4:4" x14ac:dyDescent="0.25">
      <c r="D6115" s="268"/>
    </row>
    <row r="6116" spans="4:4" x14ac:dyDescent="0.25">
      <c r="D6116" s="268"/>
    </row>
    <row r="6117" spans="4:4" x14ac:dyDescent="0.25">
      <c r="D6117" s="268"/>
    </row>
    <row r="6118" spans="4:4" x14ac:dyDescent="0.25">
      <c r="D6118" s="268"/>
    </row>
    <row r="6119" spans="4:4" x14ac:dyDescent="0.25">
      <c r="D6119" s="268"/>
    </row>
    <row r="6120" spans="4:4" x14ac:dyDescent="0.25">
      <c r="D6120" s="268"/>
    </row>
    <row r="6121" spans="4:4" x14ac:dyDescent="0.25">
      <c r="D6121" s="268"/>
    </row>
    <row r="6122" spans="4:4" x14ac:dyDescent="0.25">
      <c r="D6122" s="268"/>
    </row>
    <row r="6123" spans="4:4" x14ac:dyDescent="0.25">
      <c r="D6123" s="268"/>
    </row>
    <row r="6124" spans="4:4" x14ac:dyDescent="0.25">
      <c r="D6124" s="268"/>
    </row>
    <row r="6125" spans="4:4" x14ac:dyDescent="0.25">
      <c r="D6125" s="268"/>
    </row>
    <row r="6126" spans="4:4" x14ac:dyDescent="0.25">
      <c r="D6126" s="268"/>
    </row>
    <row r="6127" spans="4:4" x14ac:dyDescent="0.25">
      <c r="D6127" s="268"/>
    </row>
    <row r="6128" spans="4:4" x14ac:dyDescent="0.25">
      <c r="D6128" s="268"/>
    </row>
    <row r="6129" spans="4:4" x14ac:dyDescent="0.25">
      <c r="D6129" s="268"/>
    </row>
    <row r="6130" spans="4:4" x14ac:dyDescent="0.25">
      <c r="D6130" s="268"/>
    </row>
    <row r="6131" spans="4:4" x14ac:dyDescent="0.25">
      <c r="D6131" s="268"/>
    </row>
    <row r="6132" spans="4:4" x14ac:dyDescent="0.25">
      <c r="D6132" s="268"/>
    </row>
    <row r="6133" spans="4:4" x14ac:dyDescent="0.25">
      <c r="D6133" s="268"/>
    </row>
    <row r="6134" spans="4:4" x14ac:dyDescent="0.25">
      <c r="D6134" s="268"/>
    </row>
    <row r="6135" spans="4:4" x14ac:dyDescent="0.25">
      <c r="D6135" s="268"/>
    </row>
    <row r="6136" spans="4:4" x14ac:dyDescent="0.25">
      <c r="D6136" s="268"/>
    </row>
    <row r="6137" spans="4:4" x14ac:dyDescent="0.25">
      <c r="D6137" s="268"/>
    </row>
    <row r="6138" spans="4:4" x14ac:dyDescent="0.25">
      <c r="D6138" s="268"/>
    </row>
    <row r="6139" spans="4:4" x14ac:dyDescent="0.25">
      <c r="D6139" s="268"/>
    </row>
    <row r="6140" spans="4:4" x14ac:dyDescent="0.25">
      <c r="D6140" s="268"/>
    </row>
    <row r="6141" spans="4:4" x14ac:dyDescent="0.25">
      <c r="D6141" s="268"/>
    </row>
    <row r="6142" spans="4:4" x14ac:dyDescent="0.25">
      <c r="D6142" s="268"/>
    </row>
    <row r="6143" spans="4:4" x14ac:dyDescent="0.25">
      <c r="D6143" s="268"/>
    </row>
    <row r="6144" spans="4:4" x14ac:dyDescent="0.25">
      <c r="D6144" s="268"/>
    </row>
    <row r="6145" spans="4:4" x14ac:dyDescent="0.25">
      <c r="D6145" s="268"/>
    </row>
    <row r="6146" spans="4:4" x14ac:dyDescent="0.25">
      <c r="D6146" s="268"/>
    </row>
    <row r="6147" spans="4:4" x14ac:dyDescent="0.25">
      <c r="D6147" s="268"/>
    </row>
    <row r="6148" spans="4:4" x14ac:dyDescent="0.25">
      <c r="D6148" s="268"/>
    </row>
    <row r="6149" spans="4:4" x14ac:dyDescent="0.25">
      <c r="D6149" s="268"/>
    </row>
    <row r="6150" spans="4:4" x14ac:dyDescent="0.25">
      <c r="D6150" s="268"/>
    </row>
    <row r="6151" spans="4:4" x14ac:dyDescent="0.25">
      <c r="D6151" s="268"/>
    </row>
    <row r="6152" spans="4:4" x14ac:dyDescent="0.25">
      <c r="D6152" s="268"/>
    </row>
    <row r="6153" spans="4:4" x14ac:dyDescent="0.25">
      <c r="D6153" s="268"/>
    </row>
    <row r="6154" spans="4:4" x14ac:dyDescent="0.25">
      <c r="D6154" s="268"/>
    </row>
    <row r="6155" spans="4:4" x14ac:dyDescent="0.25">
      <c r="D6155" s="268"/>
    </row>
    <row r="6156" spans="4:4" x14ac:dyDescent="0.25">
      <c r="D6156" s="268"/>
    </row>
    <row r="6157" spans="4:4" x14ac:dyDescent="0.25">
      <c r="D6157" s="268"/>
    </row>
    <row r="6158" spans="4:4" x14ac:dyDescent="0.25">
      <c r="D6158" s="268"/>
    </row>
    <row r="6159" spans="4:4" x14ac:dyDescent="0.25">
      <c r="D6159" s="268"/>
    </row>
    <row r="6160" spans="4:4" x14ac:dyDescent="0.25">
      <c r="D6160" s="268"/>
    </row>
    <row r="6161" spans="4:4" x14ac:dyDescent="0.25">
      <c r="D6161" s="268"/>
    </row>
    <row r="6162" spans="4:4" x14ac:dyDescent="0.25">
      <c r="D6162" s="268"/>
    </row>
    <row r="6163" spans="4:4" x14ac:dyDescent="0.25">
      <c r="D6163" s="268"/>
    </row>
    <row r="6164" spans="4:4" x14ac:dyDescent="0.25">
      <c r="D6164" s="268"/>
    </row>
    <row r="6165" spans="4:4" x14ac:dyDescent="0.25">
      <c r="D6165" s="268"/>
    </row>
    <row r="6166" spans="4:4" x14ac:dyDescent="0.25">
      <c r="D6166" s="268"/>
    </row>
    <row r="6167" spans="4:4" x14ac:dyDescent="0.25">
      <c r="D6167" s="268"/>
    </row>
    <row r="6168" spans="4:4" x14ac:dyDescent="0.25">
      <c r="D6168" s="268"/>
    </row>
    <row r="6169" spans="4:4" x14ac:dyDescent="0.25">
      <c r="D6169" s="268"/>
    </row>
    <row r="6170" spans="4:4" x14ac:dyDescent="0.25">
      <c r="D6170" s="268"/>
    </row>
    <row r="6171" spans="4:4" x14ac:dyDescent="0.25">
      <c r="D6171" s="268"/>
    </row>
    <row r="6172" spans="4:4" x14ac:dyDescent="0.25">
      <c r="D6172" s="268"/>
    </row>
    <row r="6173" spans="4:4" x14ac:dyDescent="0.25">
      <c r="D6173" s="268"/>
    </row>
    <row r="6174" spans="4:4" x14ac:dyDescent="0.25">
      <c r="D6174" s="268"/>
    </row>
    <row r="6175" spans="4:4" x14ac:dyDescent="0.25">
      <c r="D6175" s="268"/>
    </row>
    <row r="6176" spans="4:4" x14ac:dyDescent="0.25">
      <c r="D6176" s="268"/>
    </row>
    <row r="6177" spans="4:4" x14ac:dyDescent="0.25">
      <c r="D6177" s="268"/>
    </row>
    <row r="6178" spans="4:4" x14ac:dyDescent="0.25">
      <c r="D6178" s="268"/>
    </row>
    <row r="6179" spans="4:4" x14ac:dyDescent="0.25">
      <c r="D6179" s="268"/>
    </row>
    <row r="6180" spans="4:4" x14ac:dyDescent="0.25">
      <c r="D6180" s="268"/>
    </row>
    <row r="6181" spans="4:4" x14ac:dyDescent="0.25">
      <c r="D6181" s="268"/>
    </row>
    <row r="6182" spans="4:4" x14ac:dyDescent="0.25">
      <c r="D6182" s="268"/>
    </row>
    <row r="6183" spans="4:4" x14ac:dyDescent="0.25">
      <c r="D6183" s="268"/>
    </row>
    <row r="6184" spans="4:4" x14ac:dyDescent="0.25">
      <c r="D6184" s="268"/>
    </row>
    <row r="6185" spans="4:4" x14ac:dyDescent="0.25">
      <c r="D6185" s="268"/>
    </row>
    <row r="6186" spans="4:4" x14ac:dyDescent="0.25">
      <c r="D6186" s="268"/>
    </row>
    <row r="6187" spans="4:4" x14ac:dyDescent="0.25">
      <c r="D6187" s="268"/>
    </row>
    <row r="6188" spans="4:4" x14ac:dyDescent="0.25">
      <c r="D6188" s="268"/>
    </row>
    <row r="6189" spans="4:4" x14ac:dyDescent="0.25">
      <c r="D6189" s="268"/>
    </row>
    <row r="6190" spans="4:4" x14ac:dyDescent="0.25">
      <c r="D6190" s="268"/>
    </row>
    <row r="6191" spans="4:4" x14ac:dyDescent="0.25">
      <c r="D6191" s="268"/>
    </row>
    <row r="6192" spans="4:4" x14ac:dyDescent="0.25">
      <c r="D6192" s="268"/>
    </row>
    <row r="6193" spans="4:4" x14ac:dyDescent="0.25">
      <c r="D6193" s="268"/>
    </row>
    <row r="6194" spans="4:4" x14ac:dyDescent="0.25">
      <c r="D6194" s="268"/>
    </row>
    <row r="6195" spans="4:4" x14ac:dyDescent="0.25">
      <c r="D6195" s="268"/>
    </row>
    <row r="6196" spans="4:4" x14ac:dyDescent="0.25">
      <c r="D6196" s="268"/>
    </row>
    <row r="6197" spans="4:4" x14ac:dyDescent="0.25">
      <c r="D6197" s="268"/>
    </row>
    <row r="6198" spans="4:4" x14ac:dyDescent="0.25">
      <c r="D6198" s="268"/>
    </row>
    <row r="6199" spans="4:4" x14ac:dyDescent="0.25">
      <c r="D6199" s="268"/>
    </row>
    <row r="6200" spans="4:4" x14ac:dyDescent="0.25">
      <c r="D6200" s="268"/>
    </row>
    <row r="6201" spans="4:4" x14ac:dyDescent="0.25">
      <c r="D6201" s="268"/>
    </row>
    <row r="6202" spans="4:4" x14ac:dyDescent="0.25">
      <c r="D6202" s="268"/>
    </row>
    <row r="6203" spans="4:4" x14ac:dyDescent="0.25">
      <c r="D6203" s="268"/>
    </row>
    <row r="6204" spans="4:4" x14ac:dyDescent="0.25">
      <c r="D6204" s="268"/>
    </row>
    <row r="6205" spans="4:4" x14ac:dyDescent="0.25">
      <c r="D6205" s="268"/>
    </row>
    <row r="6206" spans="4:4" x14ac:dyDescent="0.25">
      <c r="D6206" s="268"/>
    </row>
    <row r="6207" spans="4:4" x14ac:dyDescent="0.25">
      <c r="D6207" s="268"/>
    </row>
    <row r="6208" spans="4:4" x14ac:dyDescent="0.25">
      <c r="D6208" s="268"/>
    </row>
    <row r="6209" spans="4:4" x14ac:dyDescent="0.25">
      <c r="D6209" s="268"/>
    </row>
    <row r="6210" spans="4:4" x14ac:dyDescent="0.25">
      <c r="D6210" s="268"/>
    </row>
    <row r="6211" spans="4:4" x14ac:dyDescent="0.25">
      <c r="D6211" s="268"/>
    </row>
    <row r="6212" spans="4:4" x14ac:dyDescent="0.25">
      <c r="D6212" s="268"/>
    </row>
    <row r="6213" spans="4:4" x14ac:dyDescent="0.25">
      <c r="D6213" s="268"/>
    </row>
    <row r="6214" spans="4:4" x14ac:dyDescent="0.25">
      <c r="D6214" s="268"/>
    </row>
    <row r="6215" spans="4:4" x14ac:dyDescent="0.25">
      <c r="D6215" s="268"/>
    </row>
    <row r="6216" spans="4:4" x14ac:dyDescent="0.25">
      <c r="D6216" s="268"/>
    </row>
    <row r="6217" spans="4:4" x14ac:dyDescent="0.25">
      <c r="D6217" s="268"/>
    </row>
    <row r="6218" spans="4:4" x14ac:dyDescent="0.25">
      <c r="D6218" s="268"/>
    </row>
    <row r="6219" spans="4:4" x14ac:dyDescent="0.25">
      <c r="D6219" s="268"/>
    </row>
    <row r="6220" spans="4:4" x14ac:dyDescent="0.25">
      <c r="D6220" s="268"/>
    </row>
    <row r="6221" spans="4:4" x14ac:dyDescent="0.25">
      <c r="D6221" s="268"/>
    </row>
    <row r="6222" spans="4:4" x14ac:dyDescent="0.25">
      <c r="D6222" s="268"/>
    </row>
    <row r="6223" spans="4:4" x14ac:dyDescent="0.25">
      <c r="D6223" s="268"/>
    </row>
    <row r="6224" spans="4:4" x14ac:dyDescent="0.25">
      <c r="D6224" s="268"/>
    </row>
    <row r="6225" spans="4:4" x14ac:dyDescent="0.25">
      <c r="D6225" s="268"/>
    </row>
    <row r="6226" spans="4:4" x14ac:dyDescent="0.25">
      <c r="D6226" s="268"/>
    </row>
    <row r="6227" spans="4:4" x14ac:dyDescent="0.25">
      <c r="D6227" s="268"/>
    </row>
    <row r="6228" spans="4:4" x14ac:dyDescent="0.25">
      <c r="D6228" s="268"/>
    </row>
    <row r="6229" spans="4:4" x14ac:dyDescent="0.25">
      <c r="D6229" s="268"/>
    </row>
    <row r="6230" spans="4:4" x14ac:dyDescent="0.25">
      <c r="D6230" s="268"/>
    </row>
    <row r="6231" spans="4:4" x14ac:dyDescent="0.25">
      <c r="D6231" s="268"/>
    </row>
    <row r="6232" spans="4:4" x14ac:dyDescent="0.25">
      <c r="D6232" s="268"/>
    </row>
    <row r="6233" spans="4:4" x14ac:dyDescent="0.25">
      <c r="D6233" s="268"/>
    </row>
    <row r="6234" spans="4:4" x14ac:dyDescent="0.25">
      <c r="D6234" s="268"/>
    </row>
    <row r="6235" spans="4:4" x14ac:dyDescent="0.25">
      <c r="D6235" s="268"/>
    </row>
    <row r="6236" spans="4:4" x14ac:dyDescent="0.25">
      <c r="D6236" s="268"/>
    </row>
    <row r="6237" spans="4:4" x14ac:dyDescent="0.25">
      <c r="D6237" s="268"/>
    </row>
    <row r="6238" spans="4:4" x14ac:dyDescent="0.25">
      <c r="D6238" s="268"/>
    </row>
    <row r="6239" spans="4:4" x14ac:dyDescent="0.25">
      <c r="D6239" s="268"/>
    </row>
    <row r="6240" spans="4:4" x14ac:dyDescent="0.25">
      <c r="D6240" s="268"/>
    </row>
    <row r="6241" spans="4:4" x14ac:dyDescent="0.25">
      <c r="D6241" s="268"/>
    </row>
    <row r="6242" spans="4:4" x14ac:dyDescent="0.25">
      <c r="D6242" s="268"/>
    </row>
    <row r="6243" spans="4:4" x14ac:dyDescent="0.25">
      <c r="D6243" s="268"/>
    </row>
    <row r="6244" spans="4:4" x14ac:dyDescent="0.25">
      <c r="D6244" s="268"/>
    </row>
    <row r="6245" spans="4:4" x14ac:dyDescent="0.25">
      <c r="D6245" s="268"/>
    </row>
    <row r="6246" spans="4:4" x14ac:dyDescent="0.25">
      <c r="D6246" s="268"/>
    </row>
    <row r="6247" spans="4:4" x14ac:dyDescent="0.25">
      <c r="D6247" s="268"/>
    </row>
    <row r="6248" spans="4:4" x14ac:dyDescent="0.25">
      <c r="D6248" s="268"/>
    </row>
    <row r="6249" spans="4:4" x14ac:dyDescent="0.25">
      <c r="D6249" s="268"/>
    </row>
    <row r="6250" spans="4:4" x14ac:dyDescent="0.25">
      <c r="D6250" s="268"/>
    </row>
    <row r="6251" spans="4:4" x14ac:dyDescent="0.25">
      <c r="D6251" s="268"/>
    </row>
    <row r="6252" spans="4:4" x14ac:dyDescent="0.25">
      <c r="D6252" s="268"/>
    </row>
    <row r="6253" spans="4:4" x14ac:dyDescent="0.25">
      <c r="D6253" s="268"/>
    </row>
    <row r="6254" spans="4:4" x14ac:dyDescent="0.25">
      <c r="D6254" s="268"/>
    </row>
    <row r="6255" spans="4:4" x14ac:dyDescent="0.25">
      <c r="D6255" s="268"/>
    </row>
    <row r="6256" spans="4:4" x14ac:dyDescent="0.25">
      <c r="D6256" s="268"/>
    </row>
    <row r="6257" spans="4:4" x14ac:dyDescent="0.25">
      <c r="D6257" s="268"/>
    </row>
    <row r="6258" spans="4:4" x14ac:dyDescent="0.25">
      <c r="D6258" s="268"/>
    </row>
    <row r="6259" spans="4:4" x14ac:dyDescent="0.25">
      <c r="D6259" s="268"/>
    </row>
    <row r="6260" spans="4:4" x14ac:dyDescent="0.25">
      <c r="D6260" s="268"/>
    </row>
    <row r="6261" spans="4:4" x14ac:dyDescent="0.25">
      <c r="D6261" s="268"/>
    </row>
    <row r="6262" spans="4:4" x14ac:dyDescent="0.25">
      <c r="D6262" s="268"/>
    </row>
    <row r="6263" spans="4:4" x14ac:dyDescent="0.25">
      <c r="D6263" s="268"/>
    </row>
    <row r="6264" spans="4:4" x14ac:dyDescent="0.25">
      <c r="D6264" s="268"/>
    </row>
    <row r="6265" spans="4:4" x14ac:dyDescent="0.25">
      <c r="D6265" s="268"/>
    </row>
    <row r="6266" spans="4:4" x14ac:dyDescent="0.25">
      <c r="D6266" s="268"/>
    </row>
    <row r="6267" spans="4:4" x14ac:dyDescent="0.25">
      <c r="D6267" s="268"/>
    </row>
    <row r="6268" spans="4:4" x14ac:dyDescent="0.25">
      <c r="D6268" s="268"/>
    </row>
    <row r="6269" spans="4:4" x14ac:dyDescent="0.25">
      <c r="D6269" s="268"/>
    </row>
    <row r="6270" spans="4:4" x14ac:dyDescent="0.25">
      <c r="D6270" s="268"/>
    </row>
    <row r="6271" spans="4:4" x14ac:dyDescent="0.25">
      <c r="D6271" s="268"/>
    </row>
    <row r="6272" spans="4:4" x14ac:dyDescent="0.25">
      <c r="D6272" s="268"/>
    </row>
    <row r="6273" spans="4:4" x14ac:dyDescent="0.25">
      <c r="D6273" s="268"/>
    </row>
    <row r="6274" spans="4:4" x14ac:dyDescent="0.25">
      <c r="D6274" s="268"/>
    </row>
    <row r="6275" spans="4:4" x14ac:dyDescent="0.25">
      <c r="D6275" s="268"/>
    </row>
    <row r="6276" spans="4:4" x14ac:dyDescent="0.25">
      <c r="D6276" s="268"/>
    </row>
    <row r="6277" spans="4:4" x14ac:dyDescent="0.25">
      <c r="D6277" s="268"/>
    </row>
    <row r="6278" spans="4:4" x14ac:dyDescent="0.25">
      <c r="D6278" s="268"/>
    </row>
    <row r="6279" spans="4:4" x14ac:dyDescent="0.25">
      <c r="D6279" s="268"/>
    </row>
    <row r="6280" spans="4:4" x14ac:dyDescent="0.25">
      <c r="D6280" s="268"/>
    </row>
    <row r="6281" spans="4:4" x14ac:dyDescent="0.25">
      <c r="D6281" s="268"/>
    </row>
    <row r="6282" spans="4:4" x14ac:dyDescent="0.25">
      <c r="D6282" s="268"/>
    </row>
    <row r="6283" spans="4:4" x14ac:dyDescent="0.25">
      <c r="D6283" s="268"/>
    </row>
    <row r="6284" spans="4:4" x14ac:dyDescent="0.25">
      <c r="D6284" s="268"/>
    </row>
    <row r="6285" spans="4:4" x14ac:dyDescent="0.25">
      <c r="D6285" s="268"/>
    </row>
    <row r="6286" spans="4:4" x14ac:dyDescent="0.25">
      <c r="D6286" s="268"/>
    </row>
    <row r="6287" spans="4:4" x14ac:dyDescent="0.25">
      <c r="D6287" s="268"/>
    </row>
    <row r="6288" spans="4:4" x14ac:dyDescent="0.25">
      <c r="D6288" s="268"/>
    </row>
    <row r="6289" spans="4:4" x14ac:dyDescent="0.25">
      <c r="D6289" s="268"/>
    </row>
    <row r="6290" spans="4:4" x14ac:dyDescent="0.25">
      <c r="D6290" s="268"/>
    </row>
    <row r="6291" spans="4:4" x14ac:dyDescent="0.25">
      <c r="D6291" s="268"/>
    </row>
    <row r="6292" spans="4:4" x14ac:dyDescent="0.25">
      <c r="D6292" s="268"/>
    </row>
    <row r="6293" spans="4:4" x14ac:dyDescent="0.25">
      <c r="D6293" s="268"/>
    </row>
    <row r="6294" spans="4:4" x14ac:dyDescent="0.25">
      <c r="D6294" s="268"/>
    </row>
    <row r="6295" spans="4:4" x14ac:dyDescent="0.25">
      <c r="D6295" s="268"/>
    </row>
    <row r="6296" spans="4:4" x14ac:dyDescent="0.25">
      <c r="D6296" s="268"/>
    </row>
    <row r="6297" spans="4:4" x14ac:dyDescent="0.25">
      <c r="D6297" s="268"/>
    </row>
    <row r="6298" spans="4:4" x14ac:dyDescent="0.25">
      <c r="D6298" s="268"/>
    </row>
    <row r="6299" spans="4:4" x14ac:dyDescent="0.25">
      <c r="D6299" s="268"/>
    </row>
    <row r="6300" spans="4:4" x14ac:dyDescent="0.25">
      <c r="D6300" s="268"/>
    </row>
    <row r="6301" spans="4:4" x14ac:dyDescent="0.25">
      <c r="D6301" s="268"/>
    </row>
    <row r="6302" spans="4:4" x14ac:dyDescent="0.25">
      <c r="D6302" s="268"/>
    </row>
    <row r="6303" spans="4:4" x14ac:dyDescent="0.25">
      <c r="D6303" s="268"/>
    </row>
    <row r="6304" spans="4:4" x14ac:dyDescent="0.25">
      <c r="D6304" s="268"/>
    </row>
    <row r="6305" spans="4:4" x14ac:dyDescent="0.25">
      <c r="D6305" s="268"/>
    </row>
    <row r="6306" spans="4:4" x14ac:dyDescent="0.25">
      <c r="D6306" s="268"/>
    </row>
    <row r="6307" spans="4:4" x14ac:dyDescent="0.25">
      <c r="D6307" s="268"/>
    </row>
    <row r="6308" spans="4:4" x14ac:dyDescent="0.25">
      <c r="D6308" s="268"/>
    </row>
    <row r="6309" spans="4:4" x14ac:dyDescent="0.25">
      <c r="D6309" s="268"/>
    </row>
    <row r="6310" spans="4:4" x14ac:dyDescent="0.25">
      <c r="D6310" s="268"/>
    </row>
    <row r="6311" spans="4:4" x14ac:dyDescent="0.25">
      <c r="D6311" s="268"/>
    </row>
    <row r="6312" spans="4:4" x14ac:dyDescent="0.25">
      <c r="D6312" s="268"/>
    </row>
    <row r="6313" spans="4:4" x14ac:dyDescent="0.25">
      <c r="D6313" s="268"/>
    </row>
    <row r="6314" spans="4:4" x14ac:dyDescent="0.25">
      <c r="D6314" s="268"/>
    </row>
    <row r="6315" spans="4:4" x14ac:dyDescent="0.25">
      <c r="D6315" s="268"/>
    </row>
    <row r="6316" spans="4:4" x14ac:dyDescent="0.25">
      <c r="D6316" s="268"/>
    </row>
    <row r="6317" spans="4:4" x14ac:dyDescent="0.25">
      <c r="D6317" s="268"/>
    </row>
    <row r="6318" spans="4:4" x14ac:dyDescent="0.25">
      <c r="D6318" s="268"/>
    </row>
    <row r="6319" spans="4:4" x14ac:dyDescent="0.25">
      <c r="D6319" s="268"/>
    </row>
    <row r="6320" spans="4:4" x14ac:dyDescent="0.25">
      <c r="D6320" s="268"/>
    </row>
    <row r="6321" spans="4:4" x14ac:dyDescent="0.25">
      <c r="D6321" s="268"/>
    </row>
    <row r="6322" spans="4:4" x14ac:dyDescent="0.25">
      <c r="D6322" s="268"/>
    </row>
    <row r="6323" spans="4:4" x14ac:dyDescent="0.25">
      <c r="D6323" s="268"/>
    </row>
    <row r="6324" spans="4:4" x14ac:dyDescent="0.25">
      <c r="D6324" s="268"/>
    </row>
    <row r="6325" spans="4:4" x14ac:dyDescent="0.25">
      <c r="D6325" s="268"/>
    </row>
    <row r="6326" spans="4:4" x14ac:dyDescent="0.25">
      <c r="D6326" s="268"/>
    </row>
    <row r="6327" spans="4:4" x14ac:dyDescent="0.25">
      <c r="D6327" s="268"/>
    </row>
    <row r="6328" spans="4:4" x14ac:dyDescent="0.25">
      <c r="D6328" s="268"/>
    </row>
    <row r="6329" spans="4:4" x14ac:dyDescent="0.25">
      <c r="D6329" s="268"/>
    </row>
    <row r="6330" spans="4:4" x14ac:dyDescent="0.25">
      <c r="D6330" s="268"/>
    </row>
    <row r="6331" spans="4:4" x14ac:dyDescent="0.25">
      <c r="D6331" s="268"/>
    </row>
    <row r="6332" spans="4:4" x14ac:dyDescent="0.25">
      <c r="D6332" s="268"/>
    </row>
    <row r="6333" spans="4:4" x14ac:dyDescent="0.25">
      <c r="D6333" s="268"/>
    </row>
    <row r="6334" spans="4:4" x14ac:dyDescent="0.25">
      <c r="D6334" s="268"/>
    </row>
    <row r="6335" spans="4:4" x14ac:dyDescent="0.25">
      <c r="D6335" s="268"/>
    </row>
    <row r="6336" spans="4:4" x14ac:dyDescent="0.25">
      <c r="D6336" s="268"/>
    </row>
    <row r="6337" spans="4:4" x14ac:dyDescent="0.25">
      <c r="D6337" s="268"/>
    </row>
    <row r="6338" spans="4:4" x14ac:dyDescent="0.25">
      <c r="D6338" s="268"/>
    </row>
    <row r="6339" spans="4:4" x14ac:dyDescent="0.25">
      <c r="D6339" s="268"/>
    </row>
    <row r="6340" spans="4:4" x14ac:dyDescent="0.25">
      <c r="D6340" s="268"/>
    </row>
    <row r="6341" spans="4:4" x14ac:dyDescent="0.25">
      <c r="D6341" s="268"/>
    </row>
    <row r="6342" spans="4:4" x14ac:dyDescent="0.25">
      <c r="D6342" s="268"/>
    </row>
    <row r="6343" spans="4:4" x14ac:dyDescent="0.25">
      <c r="D6343" s="268"/>
    </row>
    <row r="6344" spans="4:4" x14ac:dyDescent="0.25">
      <c r="D6344" s="268"/>
    </row>
    <row r="6345" spans="4:4" x14ac:dyDescent="0.25">
      <c r="D6345" s="268"/>
    </row>
    <row r="6346" spans="4:4" x14ac:dyDescent="0.25">
      <c r="D6346" s="268"/>
    </row>
    <row r="6347" spans="4:4" x14ac:dyDescent="0.25">
      <c r="D6347" s="268"/>
    </row>
    <row r="6348" spans="4:4" x14ac:dyDescent="0.25">
      <c r="D6348" s="268"/>
    </row>
    <row r="6349" spans="4:4" x14ac:dyDescent="0.25">
      <c r="D6349" s="268"/>
    </row>
    <row r="6350" spans="4:4" x14ac:dyDescent="0.25">
      <c r="D6350" s="268"/>
    </row>
    <row r="6351" spans="4:4" x14ac:dyDescent="0.25">
      <c r="D6351" s="268"/>
    </row>
    <row r="6352" spans="4:4" x14ac:dyDescent="0.25">
      <c r="D6352" s="268"/>
    </row>
    <row r="6353" spans="4:4" x14ac:dyDescent="0.25">
      <c r="D6353" s="268"/>
    </row>
    <row r="6354" spans="4:4" x14ac:dyDescent="0.25">
      <c r="D6354" s="268"/>
    </row>
    <row r="6355" spans="4:4" x14ac:dyDescent="0.25">
      <c r="D6355" s="268"/>
    </row>
    <row r="6356" spans="4:4" x14ac:dyDescent="0.25">
      <c r="D6356" s="268"/>
    </row>
    <row r="6357" spans="4:4" x14ac:dyDescent="0.25">
      <c r="D6357" s="268"/>
    </row>
    <row r="6358" spans="4:4" x14ac:dyDescent="0.25">
      <c r="D6358" s="268"/>
    </row>
    <row r="6359" spans="4:4" x14ac:dyDescent="0.25">
      <c r="D6359" s="268"/>
    </row>
    <row r="6360" spans="4:4" x14ac:dyDescent="0.25">
      <c r="D6360" s="268"/>
    </row>
    <row r="6361" spans="4:4" x14ac:dyDescent="0.25">
      <c r="D6361" s="268"/>
    </row>
    <row r="6362" spans="4:4" x14ac:dyDescent="0.25">
      <c r="D6362" s="268"/>
    </row>
    <row r="6363" spans="4:4" x14ac:dyDescent="0.25">
      <c r="D6363" s="268"/>
    </row>
    <row r="6364" spans="4:4" x14ac:dyDescent="0.25">
      <c r="D6364" s="268"/>
    </row>
    <row r="6365" spans="4:4" x14ac:dyDescent="0.25">
      <c r="D6365" s="268"/>
    </row>
    <row r="6366" spans="4:4" x14ac:dyDescent="0.25">
      <c r="D6366" s="268"/>
    </row>
    <row r="6367" spans="4:4" x14ac:dyDescent="0.25">
      <c r="D6367" s="268"/>
    </row>
    <row r="6368" spans="4:4" x14ac:dyDescent="0.25">
      <c r="D6368" s="268"/>
    </row>
    <row r="6369" spans="4:4" x14ac:dyDescent="0.25">
      <c r="D6369" s="268"/>
    </row>
    <row r="6370" spans="4:4" x14ac:dyDescent="0.25">
      <c r="D6370" s="268"/>
    </row>
    <row r="6371" spans="4:4" x14ac:dyDescent="0.25">
      <c r="D6371" s="268"/>
    </row>
    <row r="6372" spans="4:4" x14ac:dyDescent="0.25">
      <c r="D6372" s="268"/>
    </row>
    <row r="6373" spans="4:4" x14ac:dyDescent="0.25">
      <c r="D6373" s="268"/>
    </row>
    <row r="6374" spans="4:4" x14ac:dyDescent="0.25">
      <c r="D6374" s="268"/>
    </row>
    <row r="6375" spans="4:4" x14ac:dyDescent="0.25">
      <c r="D6375" s="268"/>
    </row>
    <row r="6376" spans="4:4" x14ac:dyDescent="0.25">
      <c r="D6376" s="268"/>
    </row>
    <row r="6377" spans="4:4" x14ac:dyDescent="0.25">
      <c r="D6377" s="268"/>
    </row>
    <row r="6378" spans="4:4" x14ac:dyDescent="0.25">
      <c r="D6378" s="268"/>
    </row>
    <row r="6379" spans="4:4" x14ac:dyDescent="0.25">
      <c r="D6379" s="268"/>
    </row>
    <row r="6380" spans="4:4" x14ac:dyDescent="0.25">
      <c r="D6380" s="268"/>
    </row>
    <row r="6381" spans="4:4" x14ac:dyDescent="0.25">
      <c r="D6381" s="268"/>
    </row>
    <row r="6382" spans="4:4" x14ac:dyDescent="0.25">
      <c r="D6382" s="268"/>
    </row>
    <row r="6383" spans="4:4" x14ac:dyDescent="0.25">
      <c r="D6383" s="268"/>
    </row>
    <row r="6384" spans="4:4" x14ac:dyDescent="0.25">
      <c r="D6384" s="268"/>
    </row>
    <row r="6385" spans="4:4" x14ac:dyDescent="0.25">
      <c r="D6385" s="268"/>
    </row>
    <row r="6386" spans="4:4" x14ac:dyDescent="0.25">
      <c r="D6386" s="268"/>
    </row>
    <row r="6387" spans="4:4" x14ac:dyDescent="0.25">
      <c r="D6387" s="268"/>
    </row>
    <row r="6388" spans="4:4" x14ac:dyDescent="0.25">
      <c r="D6388" s="268"/>
    </row>
    <row r="6389" spans="4:4" x14ac:dyDescent="0.25">
      <c r="D6389" s="268"/>
    </row>
    <row r="6390" spans="4:4" x14ac:dyDescent="0.25">
      <c r="D6390" s="268"/>
    </row>
    <row r="6391" spans="4:4" x14ac:dyDescent="0.25">
      <c r="D6391" s="268"/>
    </row>
    <row r="6392" spans="4:4" x14ac:dyDescent="0.25">
      <c r="D6392" s="268"/>
    </row>
    <row r="6393" spans="4:4" x14ac:dyDescent="0.25">
      <c r="D6393" s="268"/>
    </row>
    <row r="6394" spans="4:4" x14ac:dyDescent="0.25">
      <c r="D6394" s="268"/>
    </row>
    <row r="6395" spans="4:4" x14ac:dyDescent="0.25">
      <c r="D6395" s="268"/>
    </row>
    <row r="6396" spans="4:4" x14ac:dyDescent="0.25">
      <c r="D6396" s="268"/>
    </row>
    <row r="6397" spans="4:4" x14ac:dyDescent="0.25">
      <c r="D6397" s="268"/>
    </row>
    <row r="6398" spans="4:4" x14ac:dyDescent="0.25">
      <c r="D6398" s="268"/>
    </row>
    <row r="6399" spans="4:4" x14ac:dyDescent="0.25">
      <c r="D6399" s="268"/>
    </row>
    <row r="6400" spans="4:4" x14ac:dyDescent="0.25">
      <c r="D6400" s="268"/>
    </row>
    <row r="6401" spans="4:4" x14ac:dyDescent="0.25">
      <c r="D6401" s="268"/>
    </row>
    <row r="6402" spans="4:4" x14ac:dyDescent="0.25">
      <c r="D6402" s="268"/>
    </row>
    <row r="6403" spans="4:4" x14ac:dyDescent="0.25">
      <c r="D6403" s="268"/>
    </row>
    <row r="6404" spans="4:4" x14ac:dyDescent="0.25">
      <c r="D6404" s="268"/>
    </row>
    <row r="6405" spans="4:4" x14ac:dyDescent="0.25">
      <c r="D6405" s="268"/>
    </row>
    <row r="6406" spans="4:4" x14ac:dyDescent="0.25">
      <c r="D6406" s="268"/>
    </row>
    <row r="6407" spans="4:4" x14ac:dyDescent="0.25">
      <c r="D6407" s="268"/>
    </row>
    <row r="6408" spans="4:4" x14ac:dyDescent="0.25">
      <c r="D6408" s="268"/>
    </row>
    <row r="6409" spans="4:4" x14ac:dyDescent="0.25">
      <c r="D6409" s="268"/>
    </row>
    <row r="6410" spans="4:4" x14ac:dyDescent="0.25">
      <c r="D6410" s="268"/>
    </row>
    <row r="6411" spans="4:4" x14ac:dyDescent="0.25">
      <c r="D6411" s="268"/>
    </row>
    <row r="6412" spans="4:4" x14ac:dyDescent="0.25">
      <c r="D6412" s="268"/>
    </row>
    <row r="6413" spans="4:4" x14ac:dyDescent="0.25">
      <c r="D6413" s="268"/>
    </row>
    <row r="6414" spans="4:4" x14ac:dyDescent="0.25">
      <c r="D6414" s="268"/>
    </row>
    <row r="6415" spans="4:4" x14ac:dyDescent="0.25">
      <c r="D6415" s="268"/>
    </row>
    <row r="6416" spans="4:4" x14ac:dyDescent="0.25">
      <c r="D6416" s="268"/>
    </row>
    <row r="6417" spans="4:4" x14ac:dyDescent="0.25">
      <c r="D6417" s="268"/>
    </row>
    <row r="6418" spans="4:4" x14ac:dyDescent="0.25">
      <c r="D6418" s="268"/>
    </row>
    <row r="6419" spans="4:4" x14ac:dyDescent="0.25">
      <c r="D6419" s="268"/>
    </row>
    <row r="6420" spans="4:4" x14ac:dyDescent="0.25">
      <c r="D6420" s="268"/>
    </row>
    <row r="6421" spans="4:4" x14ac:dyDescent="0.25">
      <c r="D6421" s="268"/>
    </row>
    <row r="6422" spans="4:4" x14ac:dyDescent="0.25">
      <c r="D6422" s="268"/>
    </row>
    <row r="6423" spans="4:4" x14ac:dyDescent="0.25">
      <c r="D6423" s="268"/>
    </row>
    <row r="6424" spans="4:4" x14ac:dyDescent="0.25">
      <c r="D6424" s="268"/>
    </row>
    <row r="6425" spans="4:4" x14ac:dyDescent="0.25">
      <c r="D6425" s="268"/>
    </row>
    <row r="6426" spans="4:4" x14ac:dyDescent="0.25">
      <c r="D6426" s="268"/>
    </row>
    <row r="6427" spans="4:4" x14ac:dyDescent="0.25">
      <c r="D6427" s="268"/>
    </row>
    <row r="6428" spans="4:4" x14ac:dyDescent="0.25">
      <c r="D6428" s="268"/>
    </row>
    <row r="6429" spans="4:4" x14ac:dyDescent="0.25">
      <c r="D6429" s="268"/>
    </row>
    <row r="6430" spans="4:4" x14ac:dyDescent="0.25">
      <c r="D6430" s="268"/>
    </row>
    <row r="6431" spans="4:4" x14ac:dyDescent="0.25">
      <c r="D6431" s="268"/>
    </row>
    <row r="6432" spans="4:4" x14ac:dyDescent="0.25">
      <c r="D6432" s="268"/>
    </row>
    <row r="6433" spans="4:4" x14ac:dyDescent="0.25">
      <c r="D6433" s="268"/>
    </row>
    <row r="6434" spans="4:4" x14ac:dyDescent="0.25">
      <c r="D6434" s="268"/>
    </row>
    <row r="6435" spans="4:4" x14ac:dyDescent="0.25">
      <c r="D6435" s="268"/>
    </row>
    <row r="6436" spans="4:4" x14ac:dyDescent="0.25">
      <c r="D6436" s="268"/>
    </row>
    <row r="6437" spans="4:4" x14ac:dyDescent="0.25">
      <c r="D6437" s="268"/>
    </row>
    <row r="6438" spans="4:4" x14ac:dyDescent="0.25">
      <c r="D6438" s="268"/>
    </row>
    <row r="6439" spans="4:4" x14ac:dyDescent="0.25">
      <c r="D6439" s="268"/>
    </row>
    <row r="6440" spans="4:4" x14ac:dyDescent="0.25">
      <c r="D6440" s="268"/>
    </row>
    <row r="6441" spans="4:4" x14ac:dyDescent="0.25">
      <c r="D6441" s="268"/>
    </row>
    <row r="6442" spans="4:4" x14ac:dyDescent="0.25">
      <c r="D6442" s="268"/>
    </row>
    <row r="6443" spans="4:4" x14ac:dyDescent="0.25">
      <c r="D6443" s="268"/>
    </row>
    <row r="6444" spans="4:4" x14ac:dyDescent="0.25">
      <c r="D6444" s="268"/>
    </row>
    <row r="6445" spans="4:4" x14ac:dyDescent="0.25">
      <c r="D6445" s="268"/>
    </row>
    <row r="6446" spans="4:4" x14ac:dyDescent="0.25">
      <c r="D6446" s="268"/>
    </row>
    <row r="6447" spans="4:4" x14ac:dyDescent="0.25">
      <c r="D6447" s="268"/>
    </row>
    <row r="6448" spans="4:4" x14ac:dyDescent="0.25">
      <c r="D6448" s="268"/>
    </row>
    <row r="6449" spans="4:4" x14ac:dyDescent="0.25">
      <c r="D6449" s="268"/>
    </row>
    <row r="6450" spans="4:4" x14ac:dyDescent="0.25">
      <c r="D6450" s="268"/>
    </row>
    <row r="6451" spans="4:4" x14ac:dyDescent="0.25">
      <c r="D6451" s="268"/>
    </row>
    <row r="6452" spans="4:4" x14ac:dyDescent="0.25">
      <c r="D6452" s="268"/>
    </row>
    <row r="6453" spans="4:4" x14ac:dyDescent="0.25">
      <c r="D6453" s="268"/>
    </row>
    <row r="6454" spans="4:4" x14ac:dyDescent="0.25">
      <c r="D6454" s="268"/>
    </row>
    <row r="6455" spans="4:4" x14ac:dyDescent="0.25">
      <c r="D6455" s="268"/>
    </row>
    <row r="6456" spans="4:4" x14ac:dyDescent="0.25">
      <c r="D6456" s="268"/>
    </row>
    <row r="6457" spans="4:4" x14ac:dyDescent="0.25">
      <c r="D6457" s="268"/>
    </row>
    <row r="6458" spans="4:4" x14ac:dyDescent="0.25">
      <c r="D6458" s="268"/>
    </row>
    <row r="6459" spans="4:4" x14ac:dyDescent="0.25">
      <c r="D6459" s="268"/>
    </row>
    <row r="6460" spans="4:4" x14ac:dyDescent="0.25">
      <c r="D6460" s="268"/>
    </row>
    <row r="6461" spans="4:4" x14ac:dyDescent="0.25">
      <c r="D6461" s="268"/>
    </row>
    <row r="6462" spans="4:4" x14ac:dyDescent="0.25">
      <c r="D6462" s="268"/>
    </row>
    <row r="6463" spans="4:4" x14ac:dyDescent="0.25">
      <c r="D6463" s="268"/>
    </row>
    <row r="6464" spans="4:4" x14ac:dyDescent="0.25">
      <c r="D6464" s="268"/>
    </row>
    <row r="6465" spans="4:4" x14ac:dyDescent="0.25">
      <c r="D6465" s="268"/>
    </row>
    <row r="6466" spans="4:4" x14ac:dyDescent="0.25">
      <c r="D6466" s="268"/>
    </row>
    <row r="6467" spans="4:4" x14ac:dyDescent="0.25">
      <c r="D6467" s="268"/>
    </row>
    <row r="6468" spans="4:4" x14ac:dyDescent="0.25">
      <c r="D6468" s="268"/>
    </row>
    <row r="6469" spans="4:4" x14ac:dyDescent="0.25">
      <c r="D6469" s="268"/>
    </row>
    <row r="6470" spans="4:4" x14ac:dyDescent="0.25">
      <c r="D6470" s="268"/>
    </row>
    <row r="6471" spans="4:4" x14ac:dyDescent="0.25">
      <c r="D6471" s="268"/>
    </row>
    <row r="6472" spans="4:4" x14ac:dyDescent="0.25">
      <c r="D6472" s="268"/>
    </row>
    <row r="6473" spans="4:4" x14ac:dyDescent="0.25">
      <c r="D6473" s="268"/>
    </row>
    <row r="6474" spans="4:4" x14ac:dyDescent="0.25">
      <c r="D6474" s="268"/>
    </row>
    <row r="6475" spans="4:4" x14ac:dyDescent="0.25">
      <c r="D6475" s="268"/>
    </row>
    <row r="6476" spans="4:4" x14ac:dyDescent="0.25">
      <c r="D6476" s="268"/>
    </row>
    <row r="6477" spans="4:4" x14ac:dyDescent="0.25">
      <c r="D6477" s="268"/>
    </row>
    <row r="6478" spans="4:4" x14ac:dyDescent="0.25">
      <c r="D6478" s="268"/>
    </row>
    <row r="6479" spans="4:4" x14ac:dyDescent="0.25">
      <c r="D6479" s="268"/>
    </row>
    <row r="6480" spans="4:4" x14ac:dyDescent="0.25">
      <c r="D6480" s="268"/>
    </row>
    <row r="6481" spans="4:4" x14ac:dyDescent="0.25">
      <c r="D6481" s="268"/>
    </row>
    <row r="6482" spans="4:4" x14ac:dyDescent="0.25">
      <c r="D6482" s="268"/>
    </row>
    <row r="6483" spans="4:4" x14ac:dyDescent="0.25">
      <c r="D6483" s="268"/>
    </row>
    <row r="6484" spans="4:4" x14ac:dyDescent="0.25">
      <c r="D6484" s="268"/>
    </row>
    <row r="6485" spans="4:4" x14ac:dyDescent="0.25">
      <c r="D6485" s="268"/>
    </row>
    <row r="6486" spans="4:4" x14ac:dyDescent="0.25">
      <c r="D6486" s="268"/>
    </row>
    <row r="6487" spans="4:4" x14ac:dyDescent="0.25">
      <c r="D6487" s="268"/>
    </row>
    <row r="6488" spans="4:4" x14ac:dyDescent="0.25">
      <c r="D6488" s="268"/>
    </row>
    <row r="6489" spans="4:4" x14ac:dyDescent="0.25">
      <c r="D6489" s="268"/>
    </row>
    <row r="6490" spans="4:4" x14ac:dyDescent="0.25">
      <c r="D6490" s="268"/>
    </row>
    <row r="6491" spans="4:4" x14ac:dyDescent="0.25">
      <c r="D6491" s="268"/>
    </row>
    <row r="6492" spans="4:4" x14ac:dyDescent="0.25">
      <c r="D6492" s="268"/>
    </row>
    <row r="6493" spans="4:4" x14ac:dyDescent="0.25">
      <c r="D6493" s="268"/>
    </row>
    <row r="6494" spans="4:4" x14ac:dyDescent="0.25">
      <c r="D6494" s="268"/>
    </row>
    <row r="6495" spans="4:4" x14ac:dyDescent="0.25">
      <c r="D6495" s="268"/>
    </row>
    <row r="6496" spans="4:4" x14ac:dyDescent="0.25">
      <c r="D6496" s="268"/>
    </row>
    <row r="6497" spans="4:4" x14ac:dyDescent="0.25">
      <c r="D6497" s="268"/>
    </row>
    <row r="6498" spans="4:4" x14ac:dyDescent="0.25">
      <c r="D6498" s="268"/>
    </row>
    <row r="6499" spans="4:4" x14ac:dyDescent="0.25">
      <c r="D6499" s="268"/>
    </row>
    <row r="6500" spans="4:4" x14ac:dyDescent="0.25">
      <c r="D6500" s="268"/>
    </row>
    <row r="6501" spans="4:4" x14ac:dyDescent="0.25">
      <c r="D6501" s="268"/>
    </row>
    <row r="6502" spans="4:4" x14ac:dyDescent="0.25">
      <c r="D6502" s="268"/>
    </row>
    <row r="6503" spans="4:4" x14ac:dyDescent="0.25">
      <c r="D6503" s="268"/>
    </row>
    <row r="6504" spans="4:4" x14ac:dyDescent="0.25">
      <c r="D6504" s="268"/>
    </row>
    <row r="6505" spans="4:4" x14ac:dyDescent="0.25">
      <c r="D6505" s="268"/>
    </row>
    <row r="6506" spans="4:4" x14ac:dyDescent="0.25">
      <c r="D6506" s="268"/>
    </row>
    <row r="6507" spans="4:4" x14ac:dyDescent="0.25">
      <c r="D6507" s="268"/>
    </row>
    <row r="6508" spans="4:4" x14ac:dyDescent="0.25">
      <c r="D6508" s="268"/>
    </row>
    <row r="6509" spans="4:4" x14ac:dyDescent="0.25">
      <c r="D6509" s="268"/>
    </row>
    <row r="6510" spans="4:4" x14ac:dyDescent="0.25">
      <c r="D6510" s="268"/>
    </row>
    <row r="6511" spans="4:4" x14ac:dyDescent="0.25">
      <c r="D6511" s="268"/>
    </row>
    <row r="6512" spans="4:4" x14ac:dyDescent="0.25">
      <c r="D6512" s="268"/>
    </row>
    <row r="6513" spans="4:4" x14ac:dyDescent="0.25">
      <c r="D6513" s="268"/>
    </row>
    <row r="6514" spans="4:4" x14ac:dyDescent="0.25">
      <c r="D6514" s="268"/>
    </row>
    <row r="6515" spans="4:4" x14ac:dyDescent="0.25">
      <c r="D6515" s="268"/>
    </row>
    <row r="6516" spans="4:4" x14ac:dyDescent="0.25">
      <c r="D6516" s="268"/>
    </row>
    <row r="6517" spans="4:4" x14ac:dyDescent="0.25">
      <c r="D6517" s="268"/>
    </row>
    <row r="6518" spans="4:4" x14ac:dyDescent="0.25">
      <c r="D6518" s="268"/>
    </row>
    <row r="6519" spans="4:4" x14ac:dyDescent="0.25">
      <c r="D6519" s="268"/>
    </row>
    <row r="6520" spans="4:4" x14ac:dyDescent="0.25">
      <c r="D6520" s="268"/>
    </row>
    <row r="6521" spans="4:4" x14ac:dyDescent="0.25">
      <c r="D6521" s="268"/>
    </row>
    <row r="6522" spans="4:4" x14ac:dyDescent="0.25">
      <c r="D6522" s="268"/>
    </row>
    <row r="6523" spans="4:4" x14ac:dyDescent="0.25">
      <c r="D6523" s="268"/>
    </row>
    <row r="6524" spans="4:4" x14ac:dyDescent="0.25">
      <c r="D6524" s="268"/>
    </row>
    <row r="6525" spans="4:4" x14ac:dyDescent="0.25">
      <c r="D6525" s="268"/>
    </row>
    <row r="6526" spans="4:4" x14ac:dyDescent="0.25">
      <c r="D6526" s="268"/>
    </row>
    <row r="6527" spans="4:4" x14ac:dyDescent="0.25">
      <c r="D6527" s="268"/>
    </row>
    <row r="6528" spans="4:4" x14ac:dyDescent="0.25">
      <c r="D6528" s="268"/>
    </row>
    <row r="6529" spans="4:4" x14ac:dyDescent="0.25">
      <c r="D6529" s="268"/>
    </row>
    <row r="6530" spans="4:4" x14ac:dyDescent="0.25">
      <c r="D6530" s="268"/>
    </row>
    <row r="6531" spans="4:4" x14ac:dyDescent="0.25">
      <c r="D6531" s="268"/>
    </row>
    <row r="6532" spans="4:4" x14ac:dyDescent="0.25">
      <c r="D6532" s="268"/>
    </row>
    <row r="6533" spans="4:4" x14ac:dyDescent="0.25">
      <c r="D6533" s="268"/>
    </row>
    <row r="6534" spans="4:4" x14ac:dyDescent="0.25">
      <c r="D6534" s="268"/>
    </row>
    <row r="6535" spans="4:4" x14ac:dyDescent="0.25">
      <c r="D6535" s="268"/>
    </row>
    <row r="6536" spans="4:4" x14ac:dyDescent="0.25">
      <c r="D6536" s="268"/>
    </row>
    <row r="6537" spans="4:4" x14ac:dyDescent="0.25">
      <c r="D6537" s="268"/>
    </row>
    <row r="6538" spans="4:4" x14ac:dyDescent="0.25">
      <c r="D6538" s="268"/>
    </row>
    <row r="6539" spans="4:4" x14ac:dyDescent="0.25">
      <c r="D6539" s="268"/>
    </row>
    <row r="6540" spans="4:4" x14ac:dyDescent="0.25">
      <c r="D6540" s="268"/>
    </row>
    <row r="6541" spans="4:4" x14ac:dyDescent="0.25">
      <c r="D6541" s="268"/>
    </row>
    <row r="6542" spans="4:4" x14ac:dyDescent="0.25">
      <c r="D6542" s="268"/>
    </row>
    <row r="6543" spans="4:4" x14ac:dyDescent="0.25">
      <c r="D6543" s="268"/>
    </row>
    <row r="6544" spans="4:4" x14ac:dyDescent="0.25">
      <c r="D6544" s="268"/>
    </row>
    <row r="6545" spans="4:4" x14ac:dyDescent="0.25">
      <c r="D6545" s="268"/>
    </row>
    <row r="6546" spans="4:4" x14ac:dyDescent="0.25">
      <c r="D6546" s="268"/>
    </row>
    <row r="6547" spans="4:4" x14ac:dyDescent="0.25">
      <c r="D6547" s="268"/>
    </row>
    <row r="6548" spans="4:4" x14ac:dyDescent="0.25">
      <c r="D6548" s="268"/>
    </row>
    <row r="6549" spans="4:4" x14ac:dyDescent="0.25">
      <c r="D6549" s="268"/>
    </row>
    <row r="6550" spans="4:4" x14ac:dyDescent="0.25">
      <c r="D6550" s="268"/>
    </row>
    <row r="6551" spans="4:4" x14ac:dyDescent="0.25">
      <c r="D6551" s="268"/>
    </row>
    <row r="6552" spans="4:4" x14ac:dyDescent="0.25">
      <c r="D6552" s="268"/>
    </row>
    <row r="6553" spans="4:4" x14ac:dyDescent="0.25">
      <c r="D6553" s="268"/>
    </row>
    <row r="6554" spans="4:4" x14ac:dyDescent="0.25">
      <c r="D6554" s="268"/>
    </row>
    <row r="6555" spans="4:4" x14ac:dyDescent="0.25">
      <c r="D6555" s="268"/>
    </row>
    <row r="6556" spans="4:4" x14ac:dyDescent="0.25">
      <c r="D6556" s="268"/>
    </row>
    <row r="6557" spans="4:4" x14ac:dyDescent="0.25">
      <c r="D6557" s="268"/>
    </row>
    <row r="6558" spans="4:4" x14ac:dyDescent="0.25">
      <c r="D6558" s="268"/>
    </row>
    <row r="6559" spans="4:4" x14ac:dyDescent="0.25">
      <c r="D6559" s="268"/>
    </row>
    <row r="6560" spans="4:4" x14ac:dyDescent="0.25">
      <c r="D6560" s="268"/>
    </row>
    <row r="6561" spans="4:4" x14ac:dyDescent="0.25">
      <c r="D6561" s="268"/>
    </row>
    <row r="6562" spans="4:4" x14ac:dyDescent="0.25">
      <c r="D6562" s="268"/>
    </row>
    <row r="6563" spans="4:4" x14ac:dyDescent="0.25">
      <c r="D6563" s="268"/>
    </row>
    <row r="6564" spans="4:4" x14ac:dyDescent="0.25">
      <c r="D6564" s="268"/>
    </row>
    <row r="6565" spans="4:4" x14ac:dyDescent="0.25">
      <c r="D6565" s="268"/>
    </row>
    <row r="6566" spans="4:4" x14ac:dyDescent="0.25">
      <c r="D6566" s="268"/>
    </row>
    <row r="6567" spans="4:4" x14ac:dyDescent="0.25">
      <c r="D6567" s="268"/>
    </row>
    <row r="6568" spans="4:4" x14ac:dyDescent="0.25">
      <c r="D6568" s="268"/>
    </row>
    <row r="6569" spans="4:4" x14ac:dyDescent="0.25">
      <c r="D6569" s="268"/>
    </row>
    <row r="6570" spans="4:4" x14ac:dyDescent="0.25">
      <c r="D6570" s="268"/>
    </row>
    <row r="6571" spans="4:4" x14ac:dyDescent="0.25">
      <c r="D6571" s="268"/>
    </row>
    <row r="6572" spans="4:4" x14ac:dyDescent="0.25">
      <c r="D6572" s="268"/>
    </row>
    <row r="6573" spans="4:4" x14ac:dyDescent="0.25">
      <c r="D6573" s="268"/>
    </row>
    <row r="6574" spans="4:4" x14ac:dyDescent="0.25">
      <c r="D6574" s="268"/>
    </row>
    <row r="6575" spans="4:4" x14ac:dyDescent="0.25">
      <c r="D6575" s="268"/>
    </row>
    <row r="6576" spans="4:4" x14ac:dyDescent="0.25">
      <c r="D6576" s="268"/>
    </row>
    <row r="6577" spans="4:4" x14ac:dyDescent="0.25">
      <c r="D6577" s="268"/>
    </row>
    <row r="6578" spans="4:4" x14ac:dyDescent="0.25">
      <c r="D6578" s="268"/>
    </row>
    <row r="6579" spans="4:4" x14ac:dyDescent="0.25">
      <c r="D6579" s="268"/>
    </row>
    <row r="6580" spans="4:4" x14ac:dyDescent="0.25">
      <c r="D6580" s="268"/>
    </row>
    <row r="6581" spans="4:4" x14ac:dyDescent="0.25">
      <c r="D6581" s="268"/>
    </row>
    <row r="6582" spans="4:4" x14ac:dyDescent="0.25">
      <c r="D6582" s="268"/>
    </row>
    <row r="6583" spans="4:4" x14ac:dyDescent="0.25">
      <c r="D6583" s="268"/>
    </row>
    <row r="6584" spans="4:4" x14ac:dyDescent="0.25">
      <c r="D6584" s="268"/>
    </row>
    <row r="6585" spans="4:4" x14ac:dyDescent="0.25">
      <c r="D6585" s="268"/>
    </row>
    <row r="6586" spans="4:4" x14ac:dyDescent="0.25">
      <c r="D6586" s="268"/>
    </row>
    <row r="6587" spans="4:4" x14ac:dyDescent="0.25">
      <c r="D6587" s="268"/>
    </row>
    <row r="6588" spans="4:4" x14ac:dyDescent="0.25">
      <c r="D6588" s="268"/>
    </row>
    <row r="6589" spans="4:4" x14ac:dyDescent="0.25">
      <c r="D6589" s="268"/>
    </row>
    <row r="6590" spans="4:4" x14ac:dyDescent="0.25">
      <c r="D6590" s="268"/>
    </row>
    <row r="6591" spans="4:4" x14ac:dyDescent="0.25">
      <c r="D6591" s="268"/>
    </row>
    <row r="6592" spans="4:4" x14ac:dyDescent="0.25">
      <c r="D6592" s="268"/>
    </row>
    <row r="6593" spans="4:4" x14ac:dyDescent="0.25">
      <c r="D6593" s="268"/>
    </row>
    <row r="6594" spans="4:4" x14ac:dyDescent="0.25">
      <c r="D6594" s="268"/>
    </row>
    <row r="6595" spans="4:4" x14ac:dyDescent="0.25">
      <c r="D6595" s="268"/>
    </row>
    <row r="6596" spans="4:4" x14ac:dyDescent="0.25">
      <c r="D6596" s="268"/>
    </row>
    <row r="6597" spans="4:4" x14ac:dyDescent="0.25">
      <c r="D6597" s="268"/>
    </row>
    <row r="6598" spans="4:4" x14ac:dyDescent="0.25">
      <c r="D6598" s="268"/>
    </row>
    <row r="6599" spans="4:4" x14ac:dyDescent="0.25">
      <c r="D6599" s="268"/>
    </row>
    <row r="6600" spans="4:4" x14ac:dyDescent="0.25">
      <c r="D6600" s="268"/>
    </row>
    <row r="6601" spans="4:4" x14ac:dyDescent="0.25">
      <c r="D6601" s="268"/>
    </row>
    <row r="6602" spans="4:4" x14ac:dyDescent="0.25">
      <c r="D6602" s="268"/>
    </row>
    <row r="6603" spans="4:4" x14ac:dyDescent="0.25">
      <c r="D6603" s="268"/>
    </row>
    <row r="6604" spans="4:4" x14ac:dyDescent="0.25">
      <c r="D6604" s="268"/>
    </row>
    <row r="6605" spans="4:4" x14ac:dyDescent="0.25">
      <c r="D6605" s="268"/>
    </row>
    <row r="6606" spans="4:4" x14ac:dyDescent="0.25">
      <c r="D6606" s="268"/>
    </row>
    <row r="6607" spans="4:4" x14ac:dyDescent="0.25">
      <c r="D6607" s="268"/>
    </row>
    <row r="6608" spans="4:4" x14ac:dyDescent="0.25">
      <c r="D6608" s="268"/>
    </row>
    <row r="6609" spans="4:4" x14ac:dyDescent="0.25">
      <c r="D6609" s="268"/>
    </row>
    <row r="6610" spans="4:4" x14ac:dyDescent="0.25">
      <c r="D6610" s="268"/>
    </row>
    <row r="6611" spans="4:4" x14ac:dyDescent="0.25">
      <c r="D6611" s="268"/>
    </row>
    <row r="6612" spans="4:4" x14ac:dyDescent="0.25">
      <c r="D6612" s="268"/>
    </row>
    <row r="6613" spans="4:4" x14ac:dyDescent="0.25">
      <c r="D6613" s="268"/>
    </row>
    <row r="6614" spans="4:4" x14ac:dyDescent="0.25">
      <c r="D6614" s="268"/>
    </row>
    <row r="6615" spans="4:4" x14ac:dyDescent="0.25">
      <c r="D6615" s="268"/>
    </row>
    <row r="6616" spans="4:4" x14ac:dyDescent="0.25">
      <c r="D6616" s="268"/>
    </row>
    <row r="6617" spans="4:4" x14ac:dyDescent="0.25">
      <c r="D6617" s="268"/>
    </row>
    <row r="6618" spans="4:4" x14ac:dyDescent="0.25">
      <c r="D6618" s="268"/>
    </row>
    <row r="6619" spans="4:4" x14ac:dyDescent="0.25">
      <c r="D6619" s="268"/>
    </row>
    <row r="6620" spans="4:4" x14ac:dyDescent="0.25">
      <c r="D6620" s="268"/>
    </row>
    <row r="6621" spans="4:4" x14ac:dyDescent="0.25">
      <c r="D6621" s="268"/>
    </row>
    <row r="6622" spans="4:4" x14ac:dyDescent="0.25">
      <c r="D6622" s="268"/>
    </row>
    <row r="6623" spans="4:4" x14ac:dyDescent="0.25">
      <c r="D6623" s="268"/>
    </row>
    <row r="6624" spans="4:4" x14ac:dyDescent="0.25">
      <c r="D6624" s="268"/>
    </row>
    <row r="6625" spans="4:4" x14ac:dyDescent="0.25">
      <c r="D6625" s="268"/>
    </row>
    <row r="6626" spans="4:4" x14ac:dyDescent="0.25">
      <c r="D6626" s="268"/>
    </row>
    <row r="6627" spans="4:4" x14ac:dyDescent="0.25">
      <c r="D6627" s="268"/>
    </row>
    <row r="6628" spans="4:4" x14ac:dyDescent="0.25">
      <c r="D6628" s="268"/>
    </row>
    <row r="6629" spans="4:4" x14ac:dyDescent="0.25">
      <c r="D6629" s="268"/>
    </row>
    <row r="6630" spans="4:4" x14ac:dyDescent="0.25">
      <c r="D6630" s="268"/>
    </row>
    <row r="6631" spans="4:4" x14ac:dyDescent="0.25">
      <c r="D6631" s="268"/>
    </row>
    <row r="6632" spans="4:4" x14ac:dyDescent="0.25">
      <c r="D6632" s="268"/>
    </row>
    <row r="6633" spans="4:4" x14ac:dyDescent="0.25">
      <c r="D6633" s="268"/>
    </row>
    <row r="6634" spans="4:4" x14ac:dyDescent="0.25">
      <c r="D6634" s="268"/>
    </row>
    <row r="6635" spans="4:4" x14ac:dyDescent="0.25">
      <c r="D6635" s="268"/>
    </row>
    <row r="6636" spans="4:4" x14ac:dyDescent="0.25">
      <c r="D6636" s="268"/>
    </row>
    <row r="6637" spans="4:4" x14ac:dyDescent="0.25">
      <c r="D6637" s="268"/>
    </row>
    <row r="6638" spans="4:4" x14ac:dyDescent="0.25">
      <c r="D6638" s="268"/>
    </row>
    <row r="6639" spans="4:4" x14ac:dyDescent="0.25">
      <c r="D6639" s="268"/>
    </row>
    <row r="6640" spans="4:4" x14ac:dyDescent="0.25">
      <c r="D6640" s="268"/>
    </row>
    <row r="6641" spans="4:6" x14ac:dyDescent="0.25">
      <c r="D6641" s="268"/>
    </row>
    <row r="6642" spans="4:6" x14ac:dyDescent="0.25">
      <c r="D6642" s="268"/>
    </row>
    <row r="6643" spans="4:6" x14ac:dyDescent="0.25">
      <c r="D6643" s="268"/>
    </row>
    <row r="6644" spans="4:6" x14ac:dyDescent="0.25">
      <c r="D6644" s="268"/>
    </row>
    <row r="6645" spans="4:6" x14ac:dyDescent="0.25">
      <c r="D6645" s="268"/>
    </row>
    <row r="6646" spans="4:6" x14ac:dyDescent="0.25">
      <c r="D6646" s="268"/>
    </row>
    <row r="6647" spans="4:6" x14ac:dyDescent="0.25">
      <c r="D6647" s="268"/>
    </row>
    <row r="6648" spans="4:6" x14ac:dyDescent="0.25">
      <c r="D6648" s="268"/>
    </row>
    <row r="6649" spans="4:6" x14ac:dyDescent="0.25">
      <c r="D6649" s="268"/>
    </row>
    <row r="6650" spans="4:6" x14ac:dyDescent="0.25">
      <c r="D6650" s="268"/>
    </row>
    <row r="6651" spans="4:6" x14ac:dyDescent="0.25">
      <c r="D6651" s="268"/>
    </row>
    <row r="6652" spans="4:6" x14ac:dyDescent="0.25">
      <c r="D6652" s="275"/>
      <c r="F6652" s="118"/>
    </row>
    <row r="6653" spans="4:6" x14ac:dyDescent="0.25">
      <c r="D6653" s="275"/>
      <c r="E6653" s="118"/>
      <c r="F6653" s="118"/>
    </row>
    <row r="6654" spans="4:6" x14ac:dyDescent="0.25">
      <c r="D6654" s="275"/>
      <c r="E6654" s="118"/>
      <c r="F6654" s="118"/>
    </row>
    <row r="6655" spans="4:6" x14ac:dyDescent="0.25">
      <c r="D6655" s="275"/>
      <c r="E6655" s="118"/>
      <c r="F6655" s="118"/>
    </row>
    <row r="6656" spans="4:6" x14ac:dyDescent="0.25">
      <c r="D6656" s="275"/>
      <c r="E6656" s="118"/>
      <c r="F6656" s="118"/>
    </row>
    <row r="6657" spans="4:6" x14ac:dyDescent="0.25">
      <c r="D6657" s="275"/>
      <c r="E6657" s="118"/>
      <c r="F6657" s="118"/>
    </row>
    <row r="6658" spans="4:6" x14ac:dyDescent="0.25">
      <c r="D6658" s="275"/>
      <c r="E6658" s="118"/>
      <c r="F6658" s="118"/>
    </row>
    <row r="6659" spans="4:6" x14ac:dyDescent="0.25">
      <c r="D6659" s="275"/>
      <c r="E6659" s="118"/>
      <c r="F6659" s="118"/>
    </row>
    <row r="6660" spans="4:6" x14ac:dyDescent="0.25">
      <c r="D6660" s="268"/>
      <c r="E6660" s="118"/>
    </row>
    <row r="6661" spans="4:6" x14ac:dyDescent="0.25">
      <c r="D6661" s="268"/>
    </row>
    <row r="6662" spans="4:6" x14ac:dyDescent="0.25">
      <c r="D6662" s="268"/>
    </row>
    <row r="6663" spans="4:6" x14ac:dyDescent="0.25">
      <c r="D6663" s="268"/>
    </row>
    <row r="6664" spans="4:6" x14ac:dyDescent="0.25">
      <c r="D6664" s="268"/>
    </row>
    <row r="6665" spans="4:6" x14ac:dyDescent="0.25">
      <c r="D6665" s="268"/>
    </row>
    <row r="6666" spans="4:6" x14ac:dyDescent="0.25">
      <c r="D6666" s="268"/>
    </row>
    <row r="6667" spans="4:6" x14ac:dyDescent="0.25">
      <c r="D6667" s="268"/>
    </row>
    <row r="6668" spans="4:6" x14ac:dyDescent="0.25">
      <c r="D6668" s="268"/>
    </row>
    <row r="6669" spans="4:6" x14ac:dyDescent="0.25">
      <c r="D6669" s="268"/>
    </row>
    <row r="6670" spans="4:6" x14ac:dyDescent="0.25">
      <c r="D6670" s="268"/>
    </row>
    <row r="6671" spans="4:6" x14ac:dyDescent="0.25">
      <c r="D6671" s="268"/>
    </row>
    <row r="6672" spans="4:6" x14ac:dyDescent="0.25">
      <c r="D6672" s="268"/>
    </row>
    <row r="6673" spans="4:4" x14ac:dyDescent="0.25">
      <c r="D6673" s="268"/>
    </row>
    <row r="6674" spans="4:4" x14ac:dyDescent="0.25">
      <c r="D6674" s="268"/>
    </row>
    <row r="6675" spans="4:4" x14ac:dyDescent="0.25">
      <c r="D6675" s="268"/>
    </row>
    <row r="6676" spans="4:4" x14ac:dyDescent="0.25">
      <c r="D6676" s="268"/>
    </row>
    <row r="6677" spans="4:4" x14ac:dyDescent="0.25">
      <c r="D6677" s="268"/>
    </row>
    <row r="6678" spans="4:4" x14ac:dyDescent="0.25">
      <c r="D6678" s="268"/>
    </row>
    <row r="6679" spans="4:4" x14ac:dyDescent="0.25">
      <c r="D6679" s="268"/>
    </row>
    <row r="6680" spans="4:4" x14ac:dyDescent="0.25">
      <c r="D6680" s="268"/>
    </row>
    <row r="6681" spans="4:4" x14ac:dyDescent="0.25">
      <c r="D6681" s="268"/>
    </row>
    <row r="6682" spans="4:4" x14ac:dyDescent="0.25">
      <c r="D6682" s="268"/>
    </row>
    <row r="6683" spans="4:4" x14ac:dyDescent="0.25">
      <c r="D6683" s="268"/>
    </row>
    <row r="6684" spans="4:4" x14ac:dyDescent="0.25">
      <c r="D6684" s="268"/>
    </row>
    <row r="6685" spans="4:4" x14ac:dyDescent="0.25">
      <c r="D6685" s="268"/>
    </row>
    <row r="6686" spans="4:4" x14ac:dyDescent="0.25">
      <c r="D6686" s="268"/>
    </row>
    <row r="6687" spans="4:4" x14ac:dyDescent="0.25">
      <c r="D6687" s="268"/>
    </row>
    <row r="6688" spans="4:4" x14ac:dyDescent="0.25">
      <c r="D6688" s="268"/>
    </row>
    <row r="6689" spans="4:4" x14ac:dyDescent="0.25">
      <c r="D6689" s="268"/>
    </row>
    <row r="6690" spans="4:4" x14ac:dyDescent="0.25">
      <c r="D6690" s="268"/>
    </row>
    <row r="6691" spans="4:4" x14ac:dyDescent="0.25">
      <c r="D6691" s="268"/>
    </row>
    <row r="6692" spans="4:4" x14ac:dyDescent="0.25">
      <c r="D6692" s="268"/>
    </row>
    <row r="6693" spans="4:4" x14ac:dyDescent="0.25">
      <c r="D6693" s="268"/>
    </row>
    <row r="6694" spans="4:4" x14ac:dyDescent="0.25">
      <c r="D6694" s="268"/>
    </row>
    <row r="6695" spans="4:4" x14ac:dyDescent="0.25">
      <c r="D6695" s="268"/>
    </row>
    <row r="6696" spans="4:4" x14ac:dyDescent="0.25">
      <c r="D6696" s="268"/>
    </row>
    <row r="6697" spans="4:4" x14ac:dyDescent="0.25">
      <c r="D6697" s="268"/>
    </row>
    <row r="6698" spans="4:4" x14ac:dyDescent="0.25">
      <c r="D6698" s="268"/>
    </row>
    <row r="6699" spans="4:4" x14ac:dyDescent="0.25">
      <c r="D6699" s="268"/>
    </row>
    <row r="6700" spans="4:4" x14ac:dyDescent="0.25">
      <c r="D6700" s="268"/>
    </row>
    <row r="6701" spans="4:4" x14ac:dyDescent="0.25">
      <c r="D6701" s="268"/>
    </row>
    <row r="6702" spans="4:4" x14ac:dyDescent="0.25">
      <c r="D6702" s="268"/>
    </row>
    <row r="6703" spans="4:4" x14ac:dyDescent="0.25">
      <c r="D6703" s="268"/>
    </row>
    <row r="6704" spans="4:4" x14ac:dyDescent="0.25">
      <c r="D6704" s="268"/>
    </row>
    <row r="6705" spans="4:4" x14ac:dyDescent="0.25">
      <c r="D6705" s="268"/>
    </row>
    <row r="6706" spans="4:4" x14ac:dyDescent="0.25">
      <c r="D6706" s="268"/>
    </row>
    <row r="6707" spans="4:4" x14ac:dyDescent="0.25">
      <c r="D6707" s="268"/>
    </row>
    <row r="6708" spans="4:4" x14ac:dyDescent="0.25">
      <c r="D6708" s="268"/>
    </row>
    <row r="6709" spans="4:4" x14ac:dyDescent="0.25">
      <c r="D6709" s="268"/>
    </row>
    <row r="6710" spans="4:4" x14ac:dyDescent="0.25">
      <c r="D6710" s="268"/>
    </row>
    <row r="6711" spans="4:4" x14ac:dyDescent="0.25">
      <c r="D6711" s="268"/>
    </row>
    <row r="6712" spans="4:4" x14ac:dyDescent="0.25">
      <c r="D6712" s="268"/>
    </row>
    <row r="6713" spans="4:4" x14ac:dyDescent="0.25">
      <c r="D6713" s="268"/>
    </row>
    <row r="6714" spans="4:4" x14ac:dyDescent="0.25">
      <c r="D6714" s="268"/>
    </row>
    <row r="6715" spans="4:4" x14ac:dyDescent="0.25">
      <c r="D6715" s="268"/>
    </row>
    <row r="6716" spans="4:4" x14ac:dyDescent="0.25">
      <c r="D6716" s="268"/>
    </row>
    <row r="6717" spans="4:4" x14ac:dyDescent="0.25">
      <c r="D6717" s="268"/>
    </row>
    <row r="6718" spans="4:4" x14ac:dyDescent="0.25">
      <c r="D6718" s="268"/>
    </row>
    <row r="6719" spans="4:4" x14ac:dyDescent="0.25">
      <c r="D6719" s="268"/>
    </row>
    <row r="6720" spans="4:4" x14ac:dyDescent="0.25">
      <c r="D6720" s="268"/>
    </row>
    <row r="6721" spans="4:4" x14ac:dyDescent="0.25">
      <c r="D6721" s="268"/>
    </row>
    <row r="6722" spans="4:4" x14ac:dyDescent="0.25">
      <c r="D6722" s="268"/>
    </row>
    <row r="6723" spans="4:4" x14ac:dyDescent="0.25">
      <c r="D6723" s="268"/>
    </row>
    <row r="6724" spans="4:4" x14ac:dyDescent="0.25">
      <c r="D6724" s="268"/>
    </row>
    <row r="6725" spans="4:4" x14ac:dyDescent="0.25">
      <c r="D6725" s="268"/>
    </row>
    <row r="6726" spans="4:4" x14ac:dyDescent="0.25">
      <c r="D6726" s="268"/>
    </row>
    <row r="6727" spans="4:4" x14ac:dyDescent="0.25">
      <c r="D6727" s="268"/>
    </row>
    <row r="6728" spans="4:4" x14ac:dyDescent="0.25">
      <c r="D6728" s="268"/>
    </row>
    <row r="6729" spans="4:4" x14ac:dyDescent="0.25">
      <c r="D6729" s="268"/>
    </row>
    <row r="6730" spans="4:4" x14ac:dyDescent="0.25">
      <c r="D6730" s="268"/>
    </row>
    <row r="6731" spans="4:4" x14ac:dyDescent="0.25">
      <c r="D6731" s="268"/>
    </row>
    <row r="6732" spans="4:4" x14ac:dyDescent="0.25">
      <c r="D6732" s="268"/>
    </row>
    <row r="6733" spans="4:4" x14ac:dyDescent="0.25">
      <c r="D6733" s="268"/>
    </row>
    <row r="6734" spans="4:4" x14ac:dyDescent="0.25">
      <c r="D6734" s="268"/>
    </row>
    <row r="6735" spans="4:4" x14ac:dyDescent="0.25">
      <c r="D6735" s="268"/>
    </row>
    <row r="6736" spans="4:4" x14ac:dyDescent="0.25">
      <c r="D6736" s="268"/>
    </row>
    <row r="6737" spans="4:4" x14ac:dyDescent="0.25">
      <c r="D6737" s="268"/>
    </row>
    <row r="6738" spans="4:4" x14ac:dyDescent="0.25">
      <c r="D6738" s="268"/>
    </row>
    <row r="6739" spans="4:4" x14ac:dyDescent="0.25">
      <c r="D6739" s="268"/>
    </row>
    <row r="6740" spans="4:4" x14ac:dyDescent="0.25">
      <c r="D6740" s="268"/>
    </row>
    <row r="6741" spans="4:4" x14ac:dyDescent="0.25">
      <c r="D6741" s="268"/>
    </row>
    <row r="6742" spans="4:4" x14ac:dyDescent="0.25">
      <c r="D6742" s="268"/>
    </row>
    <row r="6743" spans="4:4" x14ac:dyDescent="0.25">
      <c r="D6743" s="268"/>
    </row>
    <row r="6744" spans="4:4" x14ac:dyDescent="0.25">
      <c r="D6744" s="268"/>
    </row>
    <row r="6745" spans="4:4" x14ac:dyDescent="0.25">
      <c r="D6745" s="268"/>
    </row>
    <row r="6746" spans="4:4" x14ac:dyDescent="0.25">
      <c r="D6746" s="268"/>
    </row>
    <row r="6747" spans="4:4" x14ac:dyDescent="0.25">
      <c r="D6747" s="268"/>
    </row>
    <row r="6748" spans="4:4" x14ac:dyDescent="0.25">
      <c r="D6748" s="268"/>
    </row>
    <row r="6749" spans="4:4" x14ac:dyDescent="0.25">
      <c r="D6749" s="268"/>
    </row>
    <row r="6750" spans="4:4" x14ac:dyDescent="0.25">
      <c r="D6750" s="268"/>
    </row>
    <row r="6751" spans="4:4" x14ac:dyDescent="0.25">
      <c r="D6751" s="268"/>
    </row>
    <row r="6752" spans="4:4" x14ac:dyDescent="0.25">
      <c r="D6752" s="268"/>
    </row>
    <row r="6753" spans="4:4" x14ac:dyDescent="0.25">
      <c r="D6753" s="268"/>
    </row>
    <row r="6754" spans="4:4" x14ac:dyDescent="0.25">
      <c r="D6754" s="268"/>
    </row>
    <row r="6755" spans="4:4" x14ac:dyDescent="0.25">
      <c r="D6755" s="268"/>
    </row>
    <row r="6756" spans="4:4" x14ac:dyDescent="0.25">
      <c r="D6756" s="268"/>
    </row>
    <row r="6757" spans="4:4" x14ac:dyDescent="0.25">
      <c r="D6757" s="268"/>
    </row>
    <row r="6758" spans="4:4" x14ac:dyDescent="0.25">
      <c r="D6758" s="268"/>
    </row>
    <row r="6759" spans="4:4" x14ac:dyDescent="0.25">
      <c r="D6759" s="268"/>
    </row>
    <row r="6760" spans="4:4" x14ac:dyDescent="0.25">
      <c r="D6760" s="268"/>
    </row>
    <row r="6761" spans="4:4" x14ac:dyDescent="0.25">
      <c r="D6761" s="268"/>
    </row>
    <row r="6762" spans="4:4" x14ac:dyDescent="0.25">
      <c r="D6762" s="268"/>
    </row>
    <row r="6763" spans="4:4" x14ac:dyDescent="0.25">
      <c r="D6763" s="268"/>
    </row>
    <row r="6764" spans="4:4" x14ac:dyDescent="0.25">
      <c r="D6764" s="268"/>
    </row>
    <row r="6765" spans="4:4" x14ac:dyDescent="0.25">
      <c r="D6765" s="268"/>
    </row>
    <row r="6766" spans="4:4" x14ac:dyDescent="0.25">
      <c r="D6766" s="268"/>
    </row>
    <row r="6767" spans="4:4" x14ac:dyDescent="0.25">
      <c r="D6767" s="268"/>
    </row>
    <row r="6768" spans="4:4" x14ac:dyDescent="0.25">
      <c r="D6768" s="268"/>
    </row>
    <row r="6769" spans="4:4" x14ac:dyDescent="0.25">
      <c r="D6769" s="268"/>
    </row>
    <row r="6770" spans="4:4" x14ac:dyDescent="0.25">
      <c r="D6770" s="268"/>
    </row>
    <row r="6771" spans="4:4" x14ac:dyDescent="0.25">
      <c r="D6771" s="268"/>
    </row>
    <row r="6772" spans="4:4" x14ac:dyDescent="0.25">
      <c r="D6772" s="268"/>
    </row>
    <row r="6773" spans="4:4" x14ac:dyDescent="0.25">
      <c r="D6773" s="268"/>
    </row>
    <row r="6774" spans="4:4" x14ac:dyDescent="0.25">
      <c r="D6774" s="268"/>
    </row>
    <row r="6775" spans="4:4" x14ac:dyDescent="0.25">
      <c r="D6775" s="268"/>
    </row>
    <row r="6776" spans="4:4" x14ac:dyDescent="0.25">
      <c r="D6776" s="268"/>
    </row>
    <row r="6777" spans="4:4" x14ac:dyDescent="0.25">
      <c r="D6777" s="268"/>
    </row>
    <row r="6778" spans="4:4" x14ac:dyDescent="0.25">
      <c r="D6778" s="268"/>
    </row>
    <row r="6779" spans="4:4" x14ac:dyDescent="0.25">
      <c r="D6779" s="268"/>
    </row>
    <row r="6780" spans="4:4" x14ac:dyDescent="0.25">
      <c r="D6780" s="268"/>
    </row>
    <row r="6781" spans="4:4" x14ac:dyDescent="0.25">
      <c r="D6781" s="268"/>
    </row>
    <row r="6782" spans="4:4" x14ac:dyDescent="0.25">
      <c r="D6782" s="268"/>
    </row>
    <row r="6783" spans="4:4" x14ac:dyDescent="0.25">
      <c r="D6783" s="268"/>
    </row>
    <row r="6784" spans="4:4" x14ac:dyDescent="0.25">
      <c r="D6784" s="268"/>
    </row>
    <row r="6785" spans="4:4" x14ac:dyDescent="0.25">
      <c r="D6785" s="268"/>
    </row>
    <row r="6786" spans="4:4" x14ac:dyDescent="0.25">
      <c r="D6786" s="268"/>
    </row>
    <row r="6787" spans="4:4" x14ac:dyDescent="0.25">
      <c r="D6787" s="268"/>
    </row>
    <row r="6788" spans="4:4" x14ac:dyDescent="0.25">
      <c r="D6788" s="268"/>
    </row>
    <row r="6789" spans="4:4" x14ac:dyDescent="0.25">
      <c r="D6789" s="268"/>
    </row>
    <row r="6790" spans="4:4" x14ac:dyDescent="0.25">
      <c r="D6790" s="268"/>
    </row>
    <row r="6791" spans="4:4" x14ac:dyDescent="0.25">
      <c r="D6791" s="268"/>
    </row>
    <row r="6792" spans="4:4" x14ac:dyDescent="0.25">
      <c r="D6792" s="268"/>
    </row>
    <row r="6793" spans="4:4" x14ac:dyDescent="0.25">
      <c r="D6793" s="268"/>
    </row>
    <row r="6794" spans="4:4" x14ac:dyDescent="0.25">
      <c r="D6794" s="268"/>
    </row>
    <row r="6795" spans="4:4" x14ac:dyDescent="0.25">
      <c r="D6795" s="268"/>
    </row>
    <row r="6796" spans="4:4" x14ac:dyDescent="0.25">
      <c r="D6796" s="268"/>
    </row>
    <row r="6797" spans="4:4" x14ac:dyDescent="0.25">
      <c r="D6797" s="268"/>
    </row>
    <row r="6798" spans="4:4" x14ac:dyDescent="0.25">
      <c r="D6798" s="268"/>
    </row>
    <row r="6799" spans="4:4" x14ac:dyDescent="0.25">
      <c r="D6799" s="268"/>
    </row>
    <row r="6800" spans="4:4" x14ac:dyDescent="0.25">
      <c r="D6800" s="268"/>
    </row>
    <row r="6801" spans="4:4" x14ac:dyDescent="0.25">
      <c r="D6801" s="268"/>
    </row>
    <row r="6802" spans="4:4" x14ac:dyDescent="0.25">
      <c r="D6802" s="268"/>
    </row>
    <row r="6803" spans="4:4" x14ac:dyDescent="0.25">
      <c r="D6803" s="268"/>
    </row>
    <row r="6804" spans="4:4" x14ac:dyDescent="0.25">
      <c r="D6804" s="268"/>
    </row>
    <row r="6805" spans="4:4" x14ac:dyDescent="0.25">
      <c r="D6805" s="268"/>
    </row>
    <row r="6806" spans="4:4" x14ac:dyDescent="0.25">
      <c r="D6806" s="268"/>
    </row>
    <row r="6807" spans="4:4" x14ac:dyDescent="0.25">
      <c r="D6807" s="268"/>
    </row>
    <row r="6808" spans="4:4" x14ac:dyDescent="0.25">
      <c r="D6808" s="268"/>
    </row>
    <row r="6809" spans="4:4" x14ac:dyDescent="0.25">
      <c r="D6809" s="268"/>
    </row>
    <row r="6810" spans="4:4" x14ac:dyDescent="0.25">
      <c r="D6810" s="268"/>
    </row>
    <row r="6811" spans="4:4" x14ac:dyDescent="0.25">
      <c r="D6811" s="268"/>
    </row>
    <row r="6812" spans="4:4" x14ac:dyDescent="0.25">
      <c r="D6812" s="268"/>
    </row>
    <row r="6813" spans="4:4" x14ac:dyDescent="0.25">
      <c r="D6813" s="268"/>
    </row>
    <row r="6814" spans="4:4" x14ac:dyDescent="0.25">
      <c r="D6814" s="268"/>
    </row>
    <row r="6815" spans="4:4" x14ac:dyDescent="0.25">
      <c r="D6815" s="268"/>
    </row>
    <row r="6816" spans="4:4" x14ac:dyDescent="0.25">
      <c r="D6816" s="268"/>
    </row>
    <row r="6817" spans="4:4" x14ac:dyDescent="0.25">
      <c r="D6817" s="268"/>
    </row>
    <row r="6818" spans="4:4" x14ac:dyDescent="0.25">
      <c r="D6818" s="268"/>
    </row>
    <row r="6819" spans="4:4" x14ac:dyDescent="0.25">
      <c r="D6819" s="268"/>
    </row>
    <row r="6820" spans="4:4" x14ac:dyDescent="0.25">
      <c r="D6820" s="268"/>
    </row>
    <row r="6821" spans="4:4" x14ac:dyDescent="0.25">
      <c r="D6821" s="268"/>
    </row>
    <row r="6822" spans="4:4" x14ac:dyDescent="0.25">
      <c r="D6822" s="268"/>
    </row>
    <row r="6823" spans="4:4" x14ac:dyDescent="0.25">
      <c r="D6823" s="268"/>
    </row>
    <row r="6824" spans="4:4" x14ac:dyDescent="0.25">
      <c r="D6824" s="268"/>
    </row>
    <row r="6825" spans="4:4" x14ac:dyDescent="0.25">
      <c r="D6825" s="268"/>
    </row>
    <row r="6826" spans="4:4" x14ac:dyDescent="0.25">
      <c r="D6826" s="268"/>
    </row>
    <row r="6827" spans="4:4" x14ac:dyDescent="0.25">
      <c r="D6827" s="268"/>
    </row>
    <row r="6828" spans="4:4" x14ac:dyDescent="0.25">
      <c r="D6828" s="268"/>
    </row>
    <row r="6829" spans="4:4" x14ac:dyDescent="0.25">
      <c r="D6829" s="268"/>
    </row>
    <row r="6830" spans="4:4" x14ac:dyDescent="0.25">
      <c r="D6830" s="268"/>
    </row>
    <row r="6831" spans="4:4" x14ac:dyDescent="0.25">
      <c r="D6831" s="268"/>
    </row>
    <row r="6832" spans="4:4" x14ac:dyDescent="0.25">
      <c r="D6832" s="268"/>
    </row>
    <row r="6833" spans="4:4" x14ac:dyDescent="0.25">
      <c r="D6833" s="268"/>
    </row>
    <row r="6834" spans="4:4" x14ac:dyDescent="0.25">
      <c r="D6834" s="268"/>
    </row>
    <row r="6835" spans="4:4" x14ac:dyDescent="0.25">
      <c r="D6835" s="268"/>
    </row>
    <row r="6836" spans="4:4" x14ac:dyDescent="0.25">
      <c r="D6836" s="268"/>
    </row>
    <row r="6837" spans="4:4" x14ac:dyDescent="0.25">
      <c r="D6837" s="268"/>
    </row>
    <row r="6838" spans="4:4" x14ac:dyDescent="0.25">
      <c r="D6838" s="268"/>
    </row>
    <row r="6839" spans="4:4" x14ac:dyDescent="0.25">
      <c r="D6839" s="268"/>
    </row>
    <row r="6840" spans="4:4" x14ac:dyDescent="0.25">
      <c r="D6840" s="268"/>
    </row>
    <row r="6841" spans="4:4" x14ac:dyDescent="0.25">
      <c r="D6841" s="268"/>
    </row>
    <row r="6842" spans="4:4" x14ac:dyDescent="0.25">
      <c r="D6842" s="268"/>
    </row>
    <row r="6843" spans="4:4" x14ac:dyDescent="0.25">
      <c r="D6843" s="268"/>
    </row>
    <row r="6844" spans="4:4" x14ac:dyDescent="0.25">
      <c r="D6844" s="268"/>
    </row>
    <row r="6845" spans="4:4" x14ac:dyDescent="0.25">
      <c r="D6845" s="268"/>
    </row>
    <row r="6846" spans="4:4" x14ac:dyDescent="0.25">
      <c r="D6846" s="268"/>
    </row>
    <row r="6847" spans="4:4" x14ac:dyDescent="0.25">
      <c r="D6847" s="268"/>
    </row>
    <row r="6848" spans="4:4" x14ac:dyDescent="0.25">
      <c r="D6848" s="268"/>
    </row>
    <row r="6849" spans="4:4" x14ac:dyDescent="0.25">
      <c r="D6849" s="268"/>
    </row>
    <row r="6850" spans="4:4" x14ac:dyDescent="0.25">
      <c r="D6850" s="268"/>
    </row>
    <row r="6851" spans="4:4" x14ac:dyDescent="0.25">
      <c r="D6851" s="268"/>
    </row>
    <row r="6852" spans="4:4" x14ac:dyDescent="0.25">
      <c r="D6852" s="268"/>
    </row>
    <row r="6853" spans="4:4" x14ac:dyDescent="0.25">
      <c r="D6853" s="268"/>
    </row>
    <row r="6854" spans="4:4" x14ac:dyDescent="0.25">
      <c r="D6854" s="268"/>
    </row>
    <row r="6855" spans="4:4" x14ac:dyDescent="0.25">
      <c r="D6855" s="268"/>
    </row>
    <row r="6856" spans="4:4" x14ac:dyDescent="0.25">
      <c r="D6856" s="268"/>
    </row>
    <row r="6857" spans="4:4" x14ac:dyDescent="0.25">
      <c r="D6857" s="268"/>
    </row>
    <row r="6858" spans="4:4" x14ac:dyDescent="0.25">
      <c r="D6858" s="268"/>
    </row>
    <row r="6859" spans="4:4" x14ac:dyDescent="0.25">
      <c r="D6859" s="268"/>
    </row>
    <row r="6860" spans="4:4" x14ac:dyDescent="0.25">
      <c r="D6860" s="268"/>
    </row>
    <row r="6861" spans="4:4" x14ac:dyDescent="0.25">
      <c r="D6861" s="268"/>
    </row>
    <row r="6862" spans="4:4" x14ac:dyDescent="0.25">
      <c r="D6862" s="268"/>
    </row>
    <row r="6863" spans="4:4" x14ac:dyDescent="0.25">
      <c r="D6863" s="268"/>
    </row>
    <row r="6864" spans="4:4" x14ac:dyDescent="0.25">
      <c r="D6864" s="268"/>
    </row>
    <row r="6865" spans="4:4" x14ac:dyDescent="0.25">
      <c r="D6865" s="268"/>
    </row>
    <row r="6866" spans="4:4" x14ac:dyDescent="0.25">
      <c r="D6866" s="268"/>
    </row>
    <row r="6867" spans="4:4" x14ac:dyDescent="0.25">
      <c r="D6867" s="268"/>
    </row>
    <row r="6868" spans="4:4" x14ac:dyDescent="0.25">
      <c r="D6868" s="268"/>
    </row>
    <row r="6869" spans="4:4" x14ac:dyDescent="0.25">
      <c r="D6869" s="268"/>
    </row>
    <row r="6870" spans="4:4" x14ac:dyDescent="0.25">
      <c r="D6870" s="268"/>
    </row>
    <row r="6871" spans="4:4" x14ac:dyDescent="0.25">
      <c r="D6871" s="268"/>
    </row>
    <row r="6872" spans="4:4" x14ac:dyDescent="0.25">
      <c r="D6872" s="268"/>
    </row>
    <row r="6873" spans="4:4" x14ac:dyDescent="0.25">
      <c r="D6873" s="268"/>
    </row>
    <row r="6874" spans="4:4" x14ac:dyDescent="0.25">
      <c r="D6874" s="268"/>
    </row>
    <row r="6875" spans="4:4" x14ac:dyDescent="0.25">
      <c r="D6875" s="268"/>
    </row>
    <row r="6876" spans="4:4" x14ac:dyDescent="0.25">
      <c r="D6876" s="268"/>
    </row>
    <row r="6877" spans="4:4" x14ac:dyDescent="0.25">
      <c r="D6877" s="268"/>
    </row>
    <row r="6878" spans="4:4" x14ac:dyDescent="0.25">
      <c r="D6878" s="268"/>
    </row>
    <row r="6879" spans="4:4" x14ac:dyDescent="0.25">
      <c r="D6879" s="268"/>
    </row>
    <row r="6880" spans="4:4" x14ac:dyDescent="0.25">
      <c r="D6880" s="268"/>
    </row>
    <row r="6881" spans="4:4" x14ac:dyDescent="0.25">
      <c r="D6881" s="268"/>
    </row>
    <row r="6882" spans="4:4" x14ac:dyDescent="0.25">
      <c r="D6882" s="268"/>
    </row>
    <row r="6883" spans="4:4" x14ac:dyDescent="0.25">
      <c r="D6883" s="268"/>
    </row>
    <row r="6884" spans="4:4" x14ac:dyDescent="0.25">
      <c r="D6884" s="268"/>
    </row>
    <row r="6885" spans="4:4" x14ac:dyDescent="0.25">
      <c r="D6885" s="268"/>
    </row>
    <row r="6886" spans="4:4" x14ac:dyDescent="0.25">
      <c r="D6886" s="268"/>
    </row>
    <row r="6887" spans="4:4" x14ac:dyDescent="0.25">
      <c r="D6887" s="268"/>
    </row>
    <row r="6888" spans="4:4" x14ac:dyDescent="0.25">
      <c r="D6888" s="268"/>
    </row>
    <row r="6889" spans="4:4" x14ac:dyDescent="0.25">
      <c r="D6889" s="268"/>
    </row>
    <row r="6890" spans="4:4" x14ac:dyDescent="0.25">
      <c r="D6890" s="268"/>
    </row>
    <row r="6891" spans="4:4" x14ac:dyDescent="0.25">
      <c r="D6891" s="268"/>
    </row>
    <row r="6892" spans="4:4" x14ac:dyDescent="0.25">
      <c r="D6892" s="268"/>
    </row>
    <row r="6893" spans="4:4" x14ac:dyDescent="0.25">
      <c r="D6893" s="268"/>
    </row>
    <row r="6894" spans="4:4" x14ac:dyDescent="0.25">
      <c r="D6894" s="268"/>
    </row>
    <row r="6895" spans="4:4" x14ac:dyDescent="0.25">
      <c r="D6895" s="268"/>
    </row>
    <row r="6896" spans="4:4" x14ac:dyDescent="0.25">
      <c r="D6896" s="268"/>
    </row>
    <row r="6897" spans="4:4" x14ac:dyDescent="0.25">
      <c r="D6897" s="268"/>
    </row>
    <row r="6898" spans="4:4" x14ac:dyDescent="0.25">
      <c r="D6898" s="268"/>
    </row>
    <row r="6899" spans="4:4" x14ac:dyDescent="0.25">
      <c r="D6899" s="268"/>
    </row>
    <row r="6900" spans="4:4" x14ac:dyDescent="0.25">
      <c r="D6900" s="268"/>
    </row>
    <row r="6901" spans="4:4" x14ac:dyDescent="0.25">
      <c r="D6901" s="268"/>
    </row>
    <row r="6902" spans="4:4" x14ac:dyDescent="0.25">
      <c r="D6902" s="268"/>
    </row>
    <row r="6903" spans="4:4" x14ac:dyDescent="0.25">
      <c r="D6903" s="268"/>
    </row>
    <row r="6904" spans="4:4" x14ac:dyDescent="0.25">
      <c r="D6904" s="268"/>
    </row>
    <row r="6905" spans="4:4" x14ac:dyDescent="0.25">
      <c r="D6905" s="268"/>
    </row>
    <row r="6906" spans="4:4" x14ac:dyDescent="0.25">
      <c r="D6906" s="268"/>
    </row>
    <row r="6907" spans="4:4" x14ac:dyDescent="0.25">
      <c r="D6907" s="268"/>
    </row>
    <row r="6908" spans="4:4" x14ac:dyDescent="0.25">
      <c r="D6908" s="268"/>
    </row>
    <row r="6909" spans="4:4" x14ac:dyDescent="0.25">
      <c r="D6909" s="268"/>
    </row>
    <row r="6910" spans="4:4" x14ac:dyDescent="0.25">
      <c r="D6910" s="268"/>
    </row>
    <row r="6911" spans="4:4" x14ac:dyDescent="0.25">
      <c r="D6911" s="268"/>
    </row>
    <row r="6912" spans="4:4" x14ac:dyDescent="0.25">
      <c r="D6912" s="268"/>
    </row>
    <row r="6913" spans="4:4" x14ac:dyDescent="0.25">
      <c r="D6913" s="268"/>
    </row>
    <row r="6914" spans="4:4" x14ac:dyDescent="0.25">
      <c r="D6914" s="268"/>
    </row>
    <row r="6915" spans="4:4" x14ac:dyDescent="0.25">
      <c r="D6915" s="268"/>
    </row>
    <row r="6916" spans="4:4" x14ac:dyDescent="0.25">
      <c r="D6916" s="268"/>
    </row>
    <row r="6917" spans="4:4" x14ac:dyDescent="0.25">
      <c r="D6917" s="268"/>
    </row>
    <row r="6918" spans="4:4" x14ac:dyDescent="0.25">
      <c r="D6918" s="268"/>
    </row>
    <row r="6919" spans="4:4" x14ac:dyDescent="0.25">
      <c r="D6919" s="268"/>
    </row>
    <row r="6920" spans="4:4" x14ac:dyDescent="0.25">
      <c r="D6920" s="268"/>
    </row>
    <row r="6921" spans="4:4" x14ac:dyDescent="0.25">
      <c r="D6921" s="268"/>
    </row>
    <row r="6922" spans="4:4" x14ac:dyDescent="0.25">
      <c r="D6922" s="268"/>
    </row>
    <row r="6923" spans="4:4" x14ac:dyDescent="0.25">
      <c r="D6923" s="268"/>
    </row>
    <row r="6924" spans="4:4" x14ac:dyDescent="0.25">
      <c r="D6924" s="268"/>
    </row>
    <row r="6925" spans="4:4" x14ac:dyDescent="0.25">
      <c r="D6925" s="268"/>
    </row>
    <row r="6926" spans="4:4" x14ac:dyDescent="0.25">
      <c r="D6926" s="268"/>
    </row>
    <row r="6927" spans="4:4" x14ac:dyDescent="0.25">
      <c r="D6927" s="268"/>
    </row>
    <row r="6928" spans="4:4" x14ac:dyDescent="0.25">
      <c r="D6928" s="268"/>
    </row>
    <row r="6929" spans="4:4" x14ac:dyDescent="0.25">
      <c r="D6929" s="268"/>
    </row>
    <row r="6930" spans="4:4" x14ac:dyDescent="0.25">
      <c r="D6930" s="268"/>
    </row>
    <row r="6931" spans="4:4" x14ac:dyDescent="0.25">
      <c r="D6931" s="268"/>
    </row>
    <row r="6932" spans="4:4" x14ac:dyDescent="0.25">
      <c r="D6932" s="268"/>
    </row>
    <row r="6933" spans="4:4" x14ac:dyDescent="0.25">
      <c r="D6933" s="268"/>
    </row>
    <row r="6934" spans="4:4" x14ac:dyDescent="0.25">
      <c r="D6934" s="268"/>
    </row>
    <row r="6935" spans="4:4" x14ac:dyDescent="0.25">
      <c r="D6935" s="268"/>
    </row>
    <row r="6936" spans="4:4" x14ac:dyDescent="0.25">
      <c r="D6936" s="268"/>
    </row>
    <row r="6937" spans="4:4" x14ac:dyDescent="0.25">
      <c r="D6937" s="268"/>
    </row>
    <row r="6938" spans="4:4" x14ac:dyDescent="0.25">
      <c r="D6938" s="268"/>
    </row>
    <row r="6939" spans="4:4" x14ac:dyDescent="0.25">
      <c r="D6939" s="268"/>
    </row>
    <row r="6940" spans="4:4" x14ac:dyDescent="0.25">
      <c r="D6940" s="268"/>
    </row>
    <row r="6941" spans="4:4" x14ac:dyDescent="0.25">
      <c r="D6941" s="268"/>
    </row>
    <row r="6942" spans="4:4" x14ac:dyDescent="0.25">
      <c r="D6942" s="268"/>
    </row>
    <row r="6943" spans="4:4" x14ac:dyDescent="0.25">
      <c r="D6943" s="268"/>
    </row>
    <row r="6944" spans="4:4" x14ac:dyDescent="0.25">
      <c r="D6944" s="268"/>
    </row>
    <row r="6945" spans="4:4" x14ac:dyDescent="0.25">
      <c r="D6945" s="268"/>
    </row>
    <row r="6946" spans="4:4" x14ac:dyDescent="0.25">
      <c r="D6946" s="268"/>
    </row>
    <row r="6947" spans="4:4" x14ac:dyDescent="0.25">
      <c r="D6947" s="268"/>
    </row>
    <row r="6948" spans="4:4" x14ac:dyDescent="0.25">
      <c r="D6948" s="268"/>
    </row>
    <row r="6949" spans="4:4" x14ac:dyDescent="0.25">
      <c r="D6949" s="268"/>
    </row>
    <row r="6950" spans="4:4" x14ac:dyDescent="0.25">
      <c r="D6950" s="268"/>
    </row>
    <row r="6951" spans="4:4" x14ac:dyDescent="0.25">
      <c r="D6951" s="268"/>
    </row>
    <row r="6952" spans="4:4" x14ac:dyDescent="0.25">
      <c r="D6952" s="268"/>
    </row>
    <row r="6953" spans="4:4" x14ac:dyDescent="0.25">
      <c r="D6953" s="268"/>
    </row>
    <row r="6954" spans="4:4" x14ac:dyDescent="0.25">
      <c r="D6954" s="268"/>
    </row>
    <row r="6955" spans="4:4" x14ac:dyDescent="0.25">
      <c r="D6955" s="268"/>
    </row>
    <row r="6956" spans="4:4" x14ac:dyDescent="0.25">
      <c r="D6956" s="268"/>
    </row>
    <row r="6957" spans="4:4" x14ac:dyDescent="0.25">
      <c r="D6957" s="268"/>
    </row>
    <row r="6958" spans="4:4" x14ac:dyDescent="0.25">
      <c r="D6958" s="268"/>
    </row>
    <row r="6959" spans="4:4" x14ac:dyDescent="0.25">
      <c r="D6959" s="268"/>
    </row>
    <row r="6960" spans="4:4" x14ac:dyDescent="0.25">
      <c r="D6960" s="268"/>
    </row>
    <row r="6961" spans="4:4" x14ac:dyDescent="0.25">
      <c r="D6961" s="268"/>
    </row>
    <row r="6962" spans="4:4" x14ac:dyDescent="0.25">
      <c r="D6962" s="268"/>
    </row>
    <row r="6963" spans="4:4" x14ac:dyDescent="0.25">
      <c r="D6963" s="268"/>
    </row>
    <row r="6964" spans="4:4" x14ac:dyDescent="0.25">
      <c r="D6964" s="268"/>
    </row>
    <row r="6965" spans="4:4" x14ac:dyDescent="0.25">
      <c r="D6965" s="268"/>
    </row>
    <row r="6966" spans="4:4" x14ac:dyDescent="0.25">
      <c r="D6966" s="268"/>
    </row>
    <row r="6967" spans="4:4" x14ac:dyDescent="0.25">
      <c r="D6967" s="268"/>
    </row>
    <row r="6968" spans="4:4" x14ac:dyDescent="0.25">
      <c r="D6968" s="268"/>
    </row>
    <row r="6969" spans="4:4" x14ac:dyDescent="0.25">
      <c r="D6969" s="268"/>
    </row>
    <row r="6970" spans="4:4" x14ac:dyDescent="0.25">
      <c r="D6970" s="268"/>
    </row>
    <row r="6971" spans="4:4" x14ac:dyDescent="0.25">
      <c r="D6971" s="268"/>
    </row>
    <row r="6972" spans="4:4" x14ac:dyDescent="0.25">
      <c r="D6972" s="268"/>
    </row>
    <row r="6973" spans="4:4" x14ac:dyDescent="0.25">
      <c r="D6973" s="268"/>
    </row>
    <row r="6974" spans="4:4" x14ac:dyDescent="0.25">
      <c r="D6974" s="268"/>
    </row>
    <row r="6975" spans="4:4" x14ac:dyDescent="0.25">
      <c r="D6975" s="268"/>
    </row>
    <row r="6976" spans="4:4" x14ac:dyDescent="0.25">
      <c r="D6976" s="268"/>
    </row>
    <row r="6977" spans="4:4" x14ac:dyDescent="0.25">
      <c r="D6977" s="268"/>
    </row>
    <row r="6978" spans="4:4" x14ac:dyDescent="0.25">
      <c r="D6978" s="268"/>
    </row>
    <row r="6979" spans="4:4" x14ac:dyDescent="0.25">
      <c r="D6979" s="268"/>
    </row>
    <row r="6980" spans="4:4" x14ac:dyDescent="0.25">
      <c r="D6980" s="268"/>
    </row>
    <row r="6981" spans="4:4" x14ac:dyDescent="0.25">
      <c r="D6981" s="268"/>
    </row>
    <row r="6982" spans="4:4" x14ac:dyDescent="0.25">
      <c r="D6982" s="268"/>
    </row>
    <row r="6983" spans="4:4" x14ac:dyDescent="0.25">
      <c r="D6983" s="268"/>
    </row>
    <row r="6984" spans="4:4" x14ac:dyDescent="0.25">
      <c r="D6984" s="268"/>
    </row>
    <row r="6985" spans="4:4" x14ac:dyDescent="0.25">
      <c r="D6985" s="268"/>
    </row>
    <row r="6986" spans="4:4" x14ac:dyDescent="0.25">
      <c r="D6986" s="268"/>
    </row>
    <row r="6987" spans="4:4" x14ac:dyDescent="0.25">
      <c r="D6987" s="268"/>
    </row>
    <row r="6988" spans="4:4" x14ac:dyDescent="0.25">
      <c r="D6988" s="268"/>
    </row>
    <row r="6989" spans="4:4" x14ac:dyDescent="0.25">
      <c r="D6989" s="268"/>
    </row>
    <row r="6990" spans="4:4" x14ac:dyDescent="0.25">
      <c r="D6990" s="268"/>
    </row>
    <row r="6991" spans="4:4" x14ac:dyDescent="0.25">
      <c r="D6991" s="268"/>
    </row>
    <row r="6992" spans="4:4" x14ac:dyDescent="0.25">
      <c r="D6992" s="268"/>
    </row>
    <row r="6993" spans="4:4" x14ac:dyDescent="0.25">
      <c r="D6993" s="268"/>
    </row>
    <row r="6994" spans="4:4" x14ac:dyDescent="0.25">
      <c r="D6994" s="268"/>
    </row>
    <row r="6995" spans="4:4" x14ac:dyDescent="0.25">
      <c r="D6995" s="268"/>
    </row>
    <row r="6996" spans="4:4" x14ac:dyDescent="0.25">
      <c r="D6996" s="268"/>
    </row>
    <row r="6997" spans="4:4" x14ac:dyDescent="0.25">
      <c r="D6997" s="268"/>
    </row>
    <row r="6998" spans="4:4" x14ac:dyDescent="0.25">
      <c r="D6998" s="268"/>
    </row>
    <row r="6999" spans="4:4" x14ac:dyDescent="0.25">
      <c r="D6999" s="268"/>
    </row>
    <row r="7000" spans="4:4" x14ac:dyDescent="0.25">
      <c r="D7000" s="268"/>
    </row>
    <row r="7001" spans="4:4" x14ac:dyDescent="0.25">
      <c r="D7001" s="268"/>
    </row>
    <row r="7002" spans="4:4" x14ac:dyDescent="0.25">
      <c r="D7002" s="268"/>
    </row>
    <row r="7003" spans="4:4" x14ac:dyDescent="0.25">
      <c r="D7003" s="268"/>
    </row>
    <row r="7004" spans="4:4" x14ac:dyDescent="0.25">
      <c r="D7004" s="268"/>
    </row>
    <row r="7005" spans="4:4" x14ac:dyDescent="0.25">
      <c r="D7005" s="268"/>
    </row>
    <row r="7006" spans="4:4" x14ac:dyDescent="0.25">
      <c r="D7006" s="268"/>
    </row>
    <row r="7007" spans="4:4" x14ac:dyDescent="0.25">
      <c r="D7007" s="268"/>
    </row>
    <row r="7008" spans="4:4" x14ac:dyDescent="0.25">
      <c r="D7008" s="268"/>
    </row>
    <row r="7009" spans="4:4" x14ac:dyDescent="0.25">
      <c r="D7009" s="268"/>
    </row>
    <row r="7010" spans="4:4" x14ac:dyDescent="0.25">
      <c r="D7010" s="268"/>
    </row>
    <row r="7011" spans="4:4" x14ac:dyDescent="0.25">
      <c r="D7011" s="268"/>
    </row>
    <row r="7012" spans="4:4" x14ac:dyDescent="0.25">
      <c r="D7012" s="268"/>
    </row>
    <row r="7013" spans="4:4" x14ac:dyDescent="0.25">
      <c r="D7013" s="268"/>
    </row>
    <row r="7014" spans="4:4" x14ac:dyDescent="0.25">
      <c r="D7014" s="268"/>
    </row>
    <row r="7015" spans="4:4" x14ac:dyDescent="0.25">
      <c r="D7015" s="268"/>
    </row>
    <row r="7016" spans="4:4" x14ac:dyDescent="0.25">
      <c r="D7016" s="268"/>
    </row>
    <row r="7017" spans="4:4" x14ac:dyDescent="0.25">
      <c r="D7017" s="268"/>
    </row>
    <row r="7018" spans="4:4" x14ac:dyDescent="0.25">
      <c r="D7018" s="268"/>
    </row>
    <row r="7019" spans="4:4" x14ac:dyDescent="0.25">
      <c r="D7019" s="268"/>
    </row>
    <row r="7020" spans="4:4" x14ac:dyDescent="0.25">
      <c r="D7020" s="268"/>
    </row>
    <row r="7021" spans="4:4" x14ac:dyDescent="0.25">
      <c r="D7021" s="268"/>
    </row>
    <row r="7022" spans="4:4" x14ac:dyDescent="0.25">
      <c r="D7022" s="268"/>
    </row>
    <row r="7023" spans="4:4" x14ac:dyDescent="0.25">
      <c r="D7023" s="268"/>
    </row>
    <row r="7024" spans="4:4" x14ac:dyDescent="0.25">
      <c r="D7024" s="268"/>
    </row>
    <row r="7025" spans="4:4" x14ac:dyDescent="0.25">
      <c r="D7025" s="268"/>
    </row>
    <row r="7026" spans="4:4" x14ac:dyDescent="0.25">
      <c r="D7026" s="268"/>
    </row>
    <row r="7027" spans="4:4" x14ac:dyDescent="0.25">
      <c r="D7027" s="268"/>
    </row>
    <row r="7028" spans="4:4" x14ac:dyDescent="0.25">
      <c r="D7028" s="268"/>
    </row>
    <row r="7029" spans="4:4" x14ac:dyDescent="0.25">
      <c r="D7029" s="268"/>
    </row>
    <row r="7030" spans="4:4" x14ac:dyDescent="0.25">
      <c r="D7030" s="268"/>
    </row>
    <row r="7031" spans="4:4" x14ac:dyDescent="0.25">
      <c r="D7031" s="268"/>
    </row>
    <row r="7032" spans="4:4" x14ac:dyDescent="0.25">
      <c r="D7032" s="268"/>
    </row>
    <row r="7033" spans="4:4" x14ac:dyDescent="0.25">
      <c r="D7033" s="268"/>
    </row>
    <row r="7034" spans="4:4" x14ac:dyDescent="0.25">
      <c r="D7034" s="268"/>
    </row>
    <row r="7035" spans="4:4" x14ac:dyDescent="0.25">
      <c r="D7035" s="268"/>
    </row>
    <row r="7036" spans="4:4" x14ac:dyDescent="0.25">
      <c r="D7036" s="268"/>
    </row>
    <row r="7037" spans="4:4" x14ac:dyDescent="0.25">
      <c r="D7037" s="268"/>
    </row>
    <row r="7038" spans="4:4" x14ac:dyDescent="0.25">
      <c r="D7038" s="268"/>
    </row>
    <row r="7039" spans="4:4" x14ac:dyDescent="0.25">
      <c r="D7039" s="268"/>
    </row>
    <row r="7040" spans="4:4" x14ac:dyDescent="0.25">
      <c r="D7040" s="268"/>
    </row>
    <row r="7041" spans="4:4" x14ac:dyDescent="0.25">
      <c r="D7041" s="268"/>
    </row>
    <row r="7042" spans="4:4" x14ac:dyDescent="0.25">
      <c r="D7042" s="268"/>
    </row>
    <row r="7043" spans="4:4" x14ac:dyDescent="0.25">
      <c r="D7043" s="268"/>
    </row>
    <row r="7044" spans="4:4" x14ac:dyDescent="0.25">
      <c r="D7044" s="268"/>
    </row>
    <row r="7045" spans="4:4" x14ac:dyDescent="0.25">
      <c r="D7045" s="268"/>
    </row>
    <row r="7046" spans="4:4" x14ac:dyDescent="0.25">
      <c r="D7046" s="268"/>
    </row>
    <row r="7047" spans="4:4" x14ac:dyDescent="0.25">
      <c r="D7047" s="268"/>
    </row>
    <row r="7048" spans="4:4" x14ac:dyDescent="0.25">
      <c r="D7048" s="268"/>
    </row>
    <row r="7049" spans="4:4" x14ac:dyDescent="0.25">
      <c r="D7049" s="268"/>
    </row>
    <row r="7050" spans="4:4" x14ac:dyDescent="0.25">
      <c r="D7050" s="268"/>
    </row>
    <row r="7051" spans="4:4" x14ac:dyDescent="0.25">
      <c r="D7051" s="268"/>
    </row>
    <row r="7052" spans="4:4" x14ac:dyDescent="0.25">
      <c r="D7052" s="268"/>
    </row>
    <row r="7053" spans="4:4" x14ac:dyDescent="0.25">
      <c r="D7053" s="268"/>
    </row>
    <row r="7054" spans="4:4" x14ac:dyDescent="0.25">
      <c r="D7054" s="268"/>
    </row>
    <row r="7055" spans="4:4" x14ac:dyDescent="0.25">
      <c r="D7055" s="268"/>
    </row>
    <row r="7056" spans="4:4" x14ac:dyDescent="0.25">
      <c r="D7056" s="268"/>
    </row>
    <row r="7057" spans="4:4" x14ac:dyDescent="0.25">
      <c r="D7057" s="268"/>
    </row>
    <row r="7058" spans="4:4" x14ac:dyDescent="0.25">
      <c r="D7058" s="268"/>
    </row>
    <row r="7059" spans="4:4" x14ac:dyDescent="0.25">
      <c r="D7059" s="268"/>
    </row>
    <row r="7060" spans="4:4" x14ac:dyDescent="0.25">
      <c r="D7060" s="268"/>
    </row>
    <row r="7061" spans="4:4" x14ac:dyDescent="0.25">
      <c r="D7061" s="268"/>
    </row>
    <row r="7062" spans="4:4" x14ac:dyDescent="0.25">
      <c r="D7062" s="268"/>
    </row>
    <row r="7063" spans="4:4" x14ac:dyDescent="0.25">
      <c r="D7063" s="268"/>
    </row>
    <row r="7064" spans="4:4" x14ac:dyDescent="0.25">
      <c r="D7064" s="268"/>
    </row>
    <row r="7065" spans="4:4" x14ac:dyDescent="0.25">
      <c r="D7065" s="268"/>
    </row>
    <row r="7066" spans="4:4" x14ac:dyDescent="0.25">
      <c r="D7066" s="268"/>
    </row>
    <row r="7067" spans="4:4" x14ac:dyDescent="0.25">
      <c r="D7067" s="268"/>
    </row>
    <row r="7068" spans="4:4" x14ac:dyDescent="0.25">
      <c r="D7068" s="268"/>
    </row>
    <row r="7069" spans="4:4" x14ac:dyDescent="0.25">
      <c r="D7069" s="268"/>
    </row>
    <row r="7070" spans="4:4" x14ac:dyDescent="0.25">
      <c r="D7070" s="268"/>
    </row>
    <row r="7071" spans="4:4" x14ac:dyDescent="0.25">
      <c r="D7071" s="268"/>
    </row>
    <row r="7072" spans="4:4" x14ac:dyDescent="0.25">
      <c r="D7072" s="268"/>
    </row>
    <row r="7073" spans="4:4" x14ac:dyDescent="0.25">
      <c r="D7073" s="268"/>
    </row>
    <row r="7074" spans="4:4" x14ac:dyDescent="0.25">
      <c r="D7074" s="268"/>
    </row>
    <row r="7075" spans="4:4" x14ac:dyDescent="0.25">
      <c r="D7075" s="268"/>
    </row>
    <row r="7076" spans="4:4" x14ac:dyDescent="0.25">
      <c r="D7076" s="268"/>
    </row>
    <row r="7077" spans="4:4" x14ac:dyDescent="0.25">
      <c r="D7077" s="268"/>
    </row>
    <row r="7078" spans="4:4" x14ac:dyDescent="0.25">
      <c r="D7078" s="268"/>
    </row>
    <row r="7079" spans="4:4" x14ac:dyDescent="0.25">
      <c r="D7079" s="268"/>
    </row>
    <row r="7080" spans="4:4" x14ac:dyDescent="0.25">
      <c r="D7080" s="268"/>
    </row>
    <row r="7081" spans="4:4" x14ac:dyDescent="0.25">
      <c r="D7081" s="268"/>
    </row>
    <row r="7082" spans="4:4" x14ac:dyDescent="0.25">
      <c r="D7082" s="268"/>
    </row>
    <row r="7083" spans="4:4" x14ac:dyDescent="0.25">
      <c r="D7083" s="268"/>
    </row>
    <row r="7084" spans="4:4" x14ac:dyDescent="0.25">
      <c r="D7084" s="268"/>
    </row>
    <row r="7085" spans="4:4" x14ac:dyDescent="0.25">
      <c r="D7085" s="268"/>
    </row>
    <row r="7086" spans="4:4" x14ac:dyDescent="0.25">
      <c r="D7086" s="268"/>
    </row>
    <row r="7087" spans="4:4" x14ac:dyDescent="0.25">
      <c r="D7087" s="268"/>
    </row>
    <row r="7088" spans="4:4" x14ac:dyDescent="0.25">
      <c r="D7088" s="268"/>
    </row>
    <row r="7089" spans="4:4" x14ac:dyDescent="0.25">
      <c r="D7089" s="268"/>
    </row>
    <row r="7090" spans="4:4" x14ac:dyDescent="0.25">
      <c r="D7090" s="268"/>
    </row>
    <row r="7091" spans="4:4" x14ac:dyDescent="0.25">
      <c r="D7091" s="268"/>
    </row>
    <row r="7092" spans="4:4" x14ac:dyDescent="0.25">
      <c r="D7092" s="268"/>
    </row>
    <row r="7093" spans="4:4" x14ac:dyDescent="0.25">
      <c r="D7093" s="268"/>
    </row>
    <row r="7094" spans="4:4" x14ac:dyDescent="0.25">
      <c r="D7094" s="268"/>
    </row>
    <row r="7095" spans="4:4" x14ac:dyDescent="0.25">
      <c r="D7095" s="268"/>
    </row>
    <row r="7096" spans="4:4" x14ac:dyDescent="0.25">
      <c r="D7096" s="268"/>
    </row>
    <row r="7097" spans="4:4" x14ac:dyDescent="0.25">
      <c r="D7097" s="268"/>
    </row>
    <row r="7098" spans="4:4" x14ac:dyDescent="0.25">
      <c r="D7098" s="268"/>
    </row>
    <row r="7099" spans="4:4" x14ac:dyDescent="0.25">
      <c r="D7099" s="268"/>
    </row>
    <row r="7100" spans="4:4" x14ac:dyDescent="0.25">
      <c r="D7100" s="268"/>
    </row>
    <row r="7101" spans="4:4" x14ac:dyDescent="0.25">
      <c r="D7101" s="268"/>
    </row>
    <row r="7102" spans="4:4" x14ac:dyDescent="0.25">
      <c r="D7102" s="268"/>
    </row>
    <row r="7103" spans="4:4" x14ac:dyDescent="0.25">
      <c r="D7103" s="268"/>
    </row>
    <row r="7104" spans="4:4" x14ac:dyDescent="0.25">
      <c r="D7104" s="268"/>
    </row>
    <row r="7105" spans="4:4" x14ac:dyDescent="0.25">
      <c r="D7105" s="268"/>
    </row>
    <row r="7106" spans="4:4" x14ac:dyDescent="0.25">
      <c r="D7106" s="268"/>
    </row>
    <row r="7107" spans="4:4" x14ac:dyDescent="0.25">
      <c r="D7107" s="268"/>
    </row>
    <row r="7108" spans="4:4" x14ac:dyDescent="0.25">
      <c r="D7108" s="268"/>
    </row>
    <row r="7109" spans="4:4" x14ac:dyDescent="0.25">
      <c r="D7109" s="268"/>
    </row>
    <row r="7110" spans="4:4" x14ac:dyDescent="0.25">
      <c r="D7110" s="268"/>
    </row>
    <row r="7111" spans="4:4" x14ac:dyDescent="0.25">
      <c r="D7111" s="268"/>
    </row>
    <row r="7112" spans="4:4" x14ac:dyDescent="0.25">
      <c r="D7112" s="268"/>
    </row>
    <row r="7113" spans="4:4" x14ac:dyDescent="0.25">
      <c r="D7113" s="268"/>
    </row>
    <row r="7114" spans="4:4" x14ac:dyDescent="0.25">
      <c r="D7114" s="268"/>
    </row>
    <row r="7115" spans="4:4" x14ac:dyDescent="0.25">
      <c r="D7115" s="268"/>
    </row>
    <row r="7116" spans="4:4" x14ac:dyDescent="0.25">
      <c r="D7116" s="268"/>
    </row>
    <row r="7117" spans="4:4" x14ac:dyDescent="0.25">
      <c r="D7117" s="268"/>
    </row>
    <row r="7118" spans="4:4" x14ac:dyDescent="0.25">
      <c r="D7118" s="268"/>
    </row>
    <row r="7119" spans="4:4" x14ac:dyDescent="0.25">
      <c r="D7119" s="268"/>
    </row>
    <row r="7120" spans="4:4" x14ac:dyDescent="0.25">
      <c r="D7120" s="268"/>
    </row>
    <row r="7121" spans="4:4" x14ac:dyDescent="0.25">
      <c r="D7121" s="268"/>
    </row>
    <row r="7122" spans="4:4" x14ac:dyDescent="0.25">
      <c r="D7122" s="268"/>
    </row>
    <row r="7123" spans="4:4" x14ac:dyDescent="0.25">
      <c r="D7123" s="268"/>
    </row>
    <row r="7124" spans="4:4" x14ac:dyDescent="0.25">
      <c r="D7124" s="268"/>
    </row>
    <row r="7125" spans="4:4" x14ac:dyDescent="0.25">
      <c r="D7125" s="268"/>
    </row>
    <row r="7126" spans="4:4" x14ac:dyDescent="0.25">
      <c r="D7126" s="268"/>
    </row>
    <row r="7127" spans="4:4" x14ac:dyDescent="0.25">
      <c r="D7127" s="268"/>
    </row>
    <row r="7128" spans="4:4" x14ac:dyDescent="0.25">
      <c r="D7128" s="268"/>
    </row>
    <row r="7129" spans="4:4" x14ac:dyDescent="0.25">
      <c r="D7129" s="268"/>
    </row>
    <row r="7130" spans="4:4" x14ac:dyDescent="0.25">
      <c r="D7130" s="268"/>
    </row>
    <row r="7131" spans="4:4" x14ac:dyDescent="0.25">
      <c r="D7131" s="268"/>
    </row>
    <row r="7132" spans="4:4" x14ac:dyDescent="0.25">
      <c r="D7132" s="268"/>
    </row>
    <row r="7133" spans="4:4" x14ac:dyDescent="0.25">
      <c r="D7133" s="268"/>
    </row>
    <row r="7134" spans="4:4" x14ac:dyDescent="0.25">
      <c r="D7134" s="268"/>
    </row>
    <row r="7135" spans="4:4" x14ac:dyDescent="0.25">
      <c r="D7135" s="268"/>
    </row>
    <row r="7136" spans="4:4" x14ac:dyDescent="0.25">
      <c r="D7136" s="268"/>
    </row>
    <row r="7137" spans="4:4" x14ac:dyDescent="0.25">
      <c r="D7137" s="268"/>
    </row>
    <row r="7138" spans="4:4" x14ac:dyDescent="0.25">
      <c r="D7138" s="268"/>
    </row>
    <row r="7139" spans="4:4" x14ac:dyDescent="0.25">
      <c r="D7139" s="268"/>
    </row>
    <row r="7140" spans="4:4" x14ac:dyDescent="0.25">
      <c r="D7140" s="268"/>
    </row>
    <row r="7141" spans="4:4" x14ac:dyDescent="0.25">
      <c r="D7141" s="268"/>
    </row>
    <row r="7142" spans="4:4" x14ac:dyDescent="0.25">
      <c r="D7142" s="268"/>
    </row>
    <row r="7143" spans="4:4" x14ac:dyDescent="0.25">
      <c r="D7143" s="268"/>
    </row>
    <row r="7144" spans="4:4" x14ac:dyDescent="0.25">
      <c r="D7144" s="268"/>
    </row>
    <row r="7145" spans="4:4" x14ac:dyDescent="0.25">
      <c r="D7145" s="268"/>
    </row>
    <row r="7146" spans="4:4" x14ac:dyDescent="0.25">
      <c r="D7146" s="268"/>
    </row>
    <row r="7147" spans="4:4" x14ac:dyDescent="0.25">
      <c r="D7147" s="268"/>
    </row>
    <row r="7148" spans="4:4" x14ac:dyDescent="0.25">
      <c r="D7148" s="268"/>
    </row>
    <row r="7149" spans="4:4" x14ac:dyDescent="0.25">
      <c r="D7149" s="268"/>
    </row>
    <row r="7150" spans="4:4" x14ac:dyDescent="0.25">
      <c r="D7150" s="268"/>
    </row>
    <row r="7151" spans="4:4" x14ac:dyDescent="0.25">
      <c r="D7151" s="268"/>
    </row>
    <row r="7152" spans="4:4" x14ac:dyDescent="0.25">
      <c r="D7152" s="268"/>
    </row>
    <row r="7153" spans="4:4" x14ac:dyDescent="0.25">
      <c r="D7153" s="268"/>
    </row>
    <row r="7154" spans="4:4" x14ac:dyDescent="0.25">
      <c r="D7154" s="268"/>
    </row>
    <row r="7155" spans="4:4" x14ac:dyDescent="0.25">
      <c r="D7155" s="268"/>
    </row>
    <row r="7156" spans="4:4" x14ac:dyDescent="0.25">
      <c r="D7156" s="268"/>
    </row>
    <row r="7157" spans="4:4" x14ac:dyDescent="0.25">
      <c r="D7157" s="268"/>
    </row>
    <row r="7158" spans="4:4" x14ac:dyDescent="0.25">
      <c r="D7158" s="268"/>
    </row>
    <row r="7159" spans="4:4" x14ac:dyDescent="0.25">
      <c r="D7159" s="268"/>
    </row>
    <row r="7160" spans="4:4" x14ac:dyDescent="0.25">
      <c r="D7160" s="268"/>
    </row>
    <row r="7161" spans="4:4" x14ac:dyDescent="0.25">
      <c r="D7161" s="268"/>
    </row>
    <row r="7162" spans="4:4" x14ac:dyDescent="0.25">
      <c r="D7162" s="268"/>
    </row>
    <row r="7163" spans="4:4" x14ac:dyDescent="0.25">
      <c r="D7163" s="268"/>
    </row>
    <row r="7164" spans="4:4" x14ac:dyDescent="0.25">
      <c r="D7164" s="268"/>
    </row>
    <row r="7165" spans="4:4" x14ac:dyDescent="0.25">
      <c r="D7165" s="268"/>
    </row>
    <row r="7166" spans="4:4" x14ac:dyDescent="0.25">
      <c r="D7166" s="268"/>
    </row>
    <row r="7167" spans="4:4" x14ac:dyDescent="0.25">
      <c r="D7167" s="268"/>
    </row>
    <row r="7168" spans="4:4" x14ac:dyDescent="0.25">
      <c r="D7168" s="268"/>
    </row>
    <row r="7169" spans="4:4" x14ac:dyDescent="0.25">
      <c r="D7169" s="268"/>
    </row>
    <row r="7170" spans="4:4" x14ac:dyDescent="0.25">
      <c r="D7170" s="268"/>
    </row>
    <row r="7171" spans="4:4" x14ac:dyDescent="0.25">
      <c r="D7171" s="268"/>
    </row>
    <row r="7172" spans="4:4" x14ac:dyDescent="0.25">
      <c r="D7172" s="268"/>
    </row>
    <row r="7173" spans="4:4" x14ac:dyDescent="0.25">
      <c r="D7173" s="268"/>
    </row>
    <row r="7174" spans="4:4" x14ac:dyDescent="0.25">
      <c r="D7174" s="268"/>
    </row>
    <row r="7175" spans="4:4" x14ac:dyDescent="0.25">
      <c r="D7175" s="268"/>
    </row>
    <row r="7176" spans="4:4" x14ac:dyDescent="0.25">
      <c r="D7176" s="268"/>
    </row>
    <row r="7177" spans="4:4" x14ac:dyDescent="0.25">
      <c r="D7177" s="268"/>
    </row>
    <row r="7178" spans="4:4" x14ac:dyDescent="0.25">
      <c r="D7178" s="268"/>
    </row>
    <row r="7179" spans="4:4" x14ac:dyDescent="0.25">
      <c r="D7179" s="268"/>
    </row>
    <row r="7180" spans="4:4" x14ac:dyDescent="0.25">
      <c r="D7180" s="268"/>
    </row>
    <row r="7181" spans="4:4" x14ac:dyDescent="0.25">
      <c r="D7181" s="268"/>
    </row>
    <row r="7182" spans="4:4" x14ac:dyDescent="0.25">
      <c r="D7182" s="268"/>
    </row>
    <row r="7183" spans="4:4" x14ac:dyDescent="0.25">
      <c r="D7183" s="268"/>
    </row>
    <row r="7184" spans="4:4" x14ac:dyDescent="0.25">
      <c r="D7184" s="268"/>
    </row>
    <row r="7185" spans="4:4" x14ac:dyDescent="0.25">
      <c r="D7185" s="268"/>
    </row>
    <row r="7186" spans="4:4" x14ac:dyDescent="0.25">
      <c r="D7186" s="268"/>
    </row>
    <row r="7187" spans="4:4" x14ac:dyDescent="0.25">
      <c r="D7187" s="268"/>
    </row>
    <row r="7188" spans="4:4" x14ac:dyDescent="0.25">
      <c r="D7188" s="268"/>
    </row>
    <row r="7189" spans="4:4" x14ac:dyDescent="0.25">
      <c r="D7189" s="268"/>
    </row>
    <row r="7190" spans="4:4" x14ac:dyDescent="0.25">
      <c r="D7190" s="268"/>
    </row>
    <row r="7191" spans="4:4" x14ac:dyDescent="0.25">
      <c r="D7191" s="268"/>
    </row>
    <row r="7192" spans="4:4" x14ac:dyDescent="0.25">
      <c r="D7192" s="268"/>
    </row>
    <row r="7193" spans="4:4" x14ac:dyDescent="0.25">
      <c r="D7193" s="268"/>
    </row>
    <row r="7194" spans="4:4" x14ac:dyDescent="0.25">
      <c r="D7194" s="268"/>
    </row>
    <row r="7195" spans="4:4" x14ac:dyDescent="0.25">
      <c r="D7195" s="268"/>
    </row>
    <row r="7196" spans="4:4" x14ac:dyDescent="0.25">
      <c r="D7196" s="268"/>
    </row>
    <row r="7197" spans="4:4" x14ac:dyDescent="0.25">
      <c r="D7197" s="268"/>
    </row>
    <row r="7198" spans="4:4" x14ac:dyDescent="0.25">
      <c r="D7198" s="268"/>
    </row>
    <row r="7199" spans="4:4" x14ac:dyDescent="0.25">
      <c r="D7199" s="268"/>
    </row>
    <row r="7200" spans="4:4" x14ac:dyDescent="0.25">
      <c r="D7200" s="268"/>
    </row>
    <row r="7201" spans="4:4" x14ac:dyDescent="0.25">
      <c r="D7201" s="268"/>
    </row>
    <row r="7202" spans="4:4" x14ac:dyDescent="0.25">
      <c r="D7202" s="268"/>
    </row>
    <row r="7203" spans="4:4" x14ac:dyDescent="0.25">
      <c r="D7203" s="268"/>
    </row>
    <row r="7204" spans="4:4" x14ac:dyDescent="0.25">
      <c r="D7204" s="268"/>
    </row>
    <row r="7205" spans="4:4" x14ac:dyDescent="0.25">
      <c r="D7205" s="268"/>
    </row>
    <row r="7206" spans="4:4" x14ac:dyDescent="0.25">
      <c r="D7206" s="268"/>
    </row>
    <row r="7207" spans="4:4" x14ac:dyDescent="0.25">
      <c r="D7207" s="268"/>
    </row>
    <row r="7208" spans="4:4" x14ac:dyDescent="0.25">
      <c r="D7208" s="268"/>
    </row>
    <row r="7209" spans="4:4" x14ac:dyDescent="0.25">
      <c r="D7209" s="268"/>
    </row>
    <row r="7210" spans="4:4" x14ac:dyDescent="0.25">
      <c r="D7210" s="268"/>
    </row>
    <row r="7211" spans="4:4" x14ac:dyDescent="0.25">
      <c r="D7211" s="268"/>
    </row>
    <row r="7212" spans="4:4" x14ac:dyDescent="0.25">
      <c r="D7212" s="268"/>
    </row>
    <row r="7213" spans="4:4" x14ac:dyDescent="0.25">
      <c r="D7213" s="268"/>
    </row>
    <row r="7214" spans="4:4" x14ac:dyDescent="0.25">
      <c r="D7214" s="268"/>
    </row>
    <row r="7215" spans="4:4" x14ac:dyDescent="0.25">
      <c r="D7215" s="268"/>
    </row>
    <row r="7216" spans="4:4" x14ac:dyDescent="0.25">
      <c r="D7216" s="268"/>
    </row>
    <row r="7217" spans="4:4" x14ac:dyDescent="0.25">
      <c r="D7217" s="268"/>
    </row>
    <row r="7218" spans="4:4" x14ac:dyDescent="0.25">
      <c r="D7218" s="268"/>
    </row>
    <row r="7219" spans="4:4" x14ac:dyDescent="0.25">
      <c r="D7219" s="268"/>
    </row>
    <row r="7220" spans="4:4" x14ac:dyDescent="0.25">
      <c r="D7220" s="268"/>
    </row>
    <row r="7221" spans="4:4" x14ac:dyDescent="0.25">
      <c r="D7221" s="268"/>
    </row>
    <row r="7222" spans="4:4" x14ac:dyDescent="0.25">
      <c r="D7222" s="268"/>
    </row>
    <row r="7223" spans="4:4" x14ac:dyDescent="0.25">
      <c r="D7223" s="268"/>
    </row>
    <row r="7224" spans="4:4" x14ac:dyDescent="0.25">
      <c r="D7224" s="268"/>
    </row>
    <row r="7225" spans="4:4" x14ac:dyDescent="0.25">
      <c r="D7225" s="268"/>
    </row>
    <row r="7226" spans="4:4" x14ac:dyDescent="0.25">
      <c r="D7226" s="268"/>
    </row>
    <row r="7227" spans="4:4" x14ac:dyDescent="0.25">
      <c r="D7227" s="268"/>
    </row>
    <row r="7228" spans="4:4" x14ac:dyDescent="0.25">
      <c r="D7228" s="268"/>
    </row>
    <row r="7229" spans="4:4" x14ac:dyDescent="0.25">
      <c r="D7229" s="268"/>
    </row>
    <row r="7230" spans="4:4" x14ac:dyDescent="0.25">
      <c r="D7230" s="268"/>
    </row>
    <row r="7231" spans="4:4" x14ac:dyDescent="0.25">
      <c r="D7231" s="268"/>
    </row>
    <row r="7232" spans="4:4" x14ac:dyDescent="0.25">
      <c r="D7232" s="268"/>
    </row>
    <row r="7233" spans="4:4" x14ac:dyDescent="0.25">
      <c r="D7233" s="268"/>
    </row>
    <row r="7234" spans="4:4" x14ac:dyDescent="0.25">
      <c r="D7234" s="268"/>
    </row>
    <row r="7235" spans="4:4" x14ac:dyDescent="0.25">
      <c r="D7235" s="268"/>
    </row>
    <row r="7236" spans="4:4" x14ac:dyDescent="0.25">
      <c r="D7236" s="268"/>
    </row>
    <row r="7237" spans="4:4" x14ac:dyDescent="0.25">
      <c r="D7237" s="268"/>
    </row>
    <row r="7238" spans="4:4" x14ac:dyDescent="0.25">
      <c r="D7238" s="268"/>
    </row>
    <row r="7239" spans="4:4" x14ac:dyDescent="0.25">
      <c r="D7239" s="268"/>
    </row>
    <row r="7240" spans="4:4" x14ac:dyDescent="0.25">
      <c r="D7240" s="268"/>
    </row>
    <row r="7241" spans="4:4" x14ac:dyDescent="0.25">
      <c r="D7241" s="268"/>
    </row>
    <row r="7242" spans="4:4" x14ac:dyDescent="0.25">
      <c r="D7242" s="268"/>
    </row>
    <row r="7243" spans="4:4" x14ac:dyDescent="0.25">
      <c r="D7243" s="268"/>
    </row>
    <row r="7244" spans="4:4" x14ac:dyDescent="0.25">
      <c r="D7244" s="268"/>
    </row>
    <row r="7245" spans="4:4" x14ac:dyDescent="0.25">
      <c r="D7245" s="268"/>
    </row>
    <row r="7246" spans="4:4" x14ac:dyDescent="0.25">
      <c r="D7246" s="268"/>
    </row>
    <row r="7247" spans="4:4" x14ac:dyDescent="0.25">
      <c r="D7247" s="268"/>
    </row>
    <row r="7248" spans="4:4" x14ac:dyDescent="0.25">
      <c r="D7248" s="268"/>
    </row>
    <row r="7249" spans="4:4" x14ac:dyDescent="0.25">
      <c r="D7249" s="268"/>
    </row>
    <row r="7250" spans="4:4" x14ac:dyDescent="0.25">
      <c r="D7250" s="268"/>
    </row>
    <row r="7251" spans="4:4" x14ac:dyDescent="0.25">
      <c r="D7251" s="268"/>
    </row>
    <row r="7252" spans="4:4" x14ac:dyDescent="0.25">
      <c r="D7252" s="268"/>
    </row>
    <row r="7253" spans="4:4" x14ac:dyDescent="0.25">
      <c r="D7253" s="268"/>
    </row>
    <row r="7254" spans="4:4" x14ac:dyDescent="0.25">
      <c r="D7254" s="268"/>
    </row>
    <row r="7255" spans="4:4" x14ac:dyDescent="0.25">
      <c r="D7255" s="268"/>
    </row>
    <row r="7256" spans="4:4" x14ac:dyDescent="0.25">
      <c r="D7256" s="268"/>
    </row>
    <row r="7257" spans="4:4" x14ac:dyDescent="0.25">
      <c r="D7257" s="268"/>
    </row>
    <row r="7258" spans="4:4" x14ac:dyDescent="0.25">
      <c r="D7258" s="268"/>
    </row>
    <row r="7259" spans="4:4" x14ac:dyDescent="0.25">
      <c r="D7259" s="268"/>
    </row>
    <row r="7260" spans="4:4" x14ac:dyDescent="0.25">
      <c r="D7260" s="268"/>
    </row>
    <row r="7261" spans="4:4" x14ac:dyDescent="0.25">
      <c r="D7261" s="268"/>
    </row>
    <row r="7262" spans="4:4" x14ac:dyDescent="0.25">
      <c r="D7262" s="268"/>
    </row>
    <row r="7263" spans="4:4" x14ac:dyDescent="0.25">
      <c r="D7263" s="268"/>
    </row>
    <row r="7264" spans="4:4" x14ac:dyDescent="0.25">
      <c r="D7264" s="268"/>
    </row>
    <row r="7265" spans="4:4" x14ac:dyDescent="0.25">
      <c r="D7265" s="268"/>
    </row>
    <row r="7266" spans="4:4" x14ac:dyDescent="0.25">
      <c r="D7266" s="268"/>
    </row>
    <row r="7267" spans="4:4" x14ac:dyDescent="0.25">
      <c r="D7267" s="268"/>
    </row>
    <row r="7268" spans="4:4" x14ac:dyDescent="0.25">
      <c r="D7268" s="268"/>
    </row>
    <row r="7269" spans="4:4" x14ac:dyDescent="0.25">
      <c r="D7269" s="268"/>
    </row>
    <row r="7270" spans="4:4" x14ac:dyDescent="0.25">
      <c r="D7270" s="268"/>
    </row>
    <row r="7271" spans="4:4" x14ac:dyDescent="0.25">
      <c r="D7271" s="268"/>
    </row>
    <row r="7272" spans="4:4" x14ac:dyDescent="0.25">
      <c r="D7272" s="268"/>
    </row>
    <row r="7273" spans="4:4" x14ac:dyDescent="0.25">
      <c r="D7273" s="268"/>
    </row>
    <row r="7274" spans="4:4" x14ac:dyDescent="0.25">
      <c r="D7274" s="268"/>
    </row>
    <row r="7275" spans="4:4" x14ac:dyDescent="0.25">
      <c r="D7275" s="268"/>
    </row>
    <row r="7276" spans="4:4" x14ac:dyDescent="0.25">
      <c r="D7276" s="268"/>
    </row>
    <row r="7277" spans="4:4" x14ac:dyDescent="0.25">
      <c r="D7277" s="268"/>
    </row>
    <row r="7278" spans="4:4" x14ac:dyDescent="0.25">
      <c r="D7278" s="268"/>
    </row>
    <row r="7279" spans="4:4" x14ac:dyDescent="0.25">
      <c r="D7279" s="268"/>
    </row>
    <row r="7280" spans="4:4" x14ac:dyDescent="0.25">
      <c r="D7280" s="268"/>
    </row>
    <row r="7281" spans="4:4" x14ac:dyDescent="0.25">
      <c r="D7281" s="268"/>
    </row>
    <row r="7282" spans="4:4" x14ac:dyDescent="0.25">
      <c r="D7282" s="268"/>
    </row>
    <row r="7283" spans="4:4" x14ac:dyDescent="0.25">
      <c r="D7283" s="268"/>
    </row>
    <row r="7284" spans="4:4" x14ac:dyDescent="0.25">
      <c r="D7284" s="268"/>
    </row>
    <row r="7285" spans="4:4" x14ac:dyDescent="0.25">
      <c r="D7285" s="268"/>
    </row>
    <row r="7286" spans="4:4" x14ac:dyDescent="0.25">
      <c r="D7286" s="268"/>
    </row>
    <row r="7287" spans="4:4" x14ac:dyDescent="0.25">
      <c r="D7287" s="268"/>
    </row>
    <row r="7288" spans="4:4" x14ac:dyDescent="0.25">
      <c r="D7288" s="268"/>
    </row>
    <row r="7289" spans="4:4" x14ac:dyDescent="0.25">
      <c r="D7289" s="268"/>
    </row>
    <row r="7290" spans="4:4" x14ac:dyDescent="0.25">
      <c r="D7290" s="268"/>
    </row>
    <row r="7291" spans="4:4" x14ac:dyDescent="0.25">
      <c r="D7291" s="268"/>
    </row>
    <row r="7292" spans="4:4" x14ac:dyDescent="0.25">
      <c r="D7292" s="268"/>
    </row>
    <row r="7293" spans="4:4" x14ac:dyDescent="0.25">
      <c r="D7293" s="268"/>
    </row>
    <row r="7294" spans="4:4" x14ac:dyDescent="0.25">
      <c r="D7294" s="268"/>
    </row>
    <row r="7295" spans="4:4" x14ac:dyDescent="0.25">
      <c r="D7295" s="268"/>
    </row>
    <row r="7296" spans="4:4" x14ac:dyDescent="0.25">
      <c r="D7296" s="268"/>
    </row>
    <row r="7297" spans="4:4" x14ac:dyDescent="0.25">
      <c r="D7297" s="268"/>
    </row>
    <row r="7298" spans="4:4" x14ac:dyDescent="0.25">
      <c r="D7298" s="268"/>
    </row>
    <row r="7299" spans="4:4" x14ac:dyDescent="0.25">
      <c r="D7299" s="268"/>
    </row>
    <row r="7300" spans="4:4" x14ac:dyDescent="0.25">
      <c r="D7300" s="268"/>
    </row>
    <row r="7301" spans="4:4" x14ac:dyDescent="0.25">
      <c r="D7301" s="268"/>
    </row>
    <row r="7302" spans="4:4" x14ac:dyDescent="0.25">
      <c r="D7302" s="268"/>
    </row>
    <row r="7303" spans="4:4" x14ac:dyDescent="0.25">
      <c r="D7303" s="268"/>
    </row>
    <row r="7304" spans="4:4" x14ac:dyDescent="0.25">
      <c r="D7304" s="268"/>
    </row>
    <row r="7305" spans="4:4" x14ac:dyDescent="0.25">
      <c r="D7305" s="268"/>
    </row>
    <row r="7306" spans="4:4" x14ac:dyDescent="0.25">
      <c r="D7306" s="268"/>
    </row>
    <row r="7307" spans="4:4" x14ac:dyDescent="0.25">
      <c r="D7307" s="268"/>
    </row>
    <row r="7308" spans="4:4" x14ac:dyDescent="0.25">
      <c r="D7308" s="268"/>
    </row>
    <row r="7309" spans="4:4" x14ac:dyDescent="0.25">
      <c r="D7309" s="268"/>
    </row>
    <row r="7310" spans="4:4" x14ac:dyDescent="0.25">
      <c r="D7310" s="268"/>
    </row>
    <row r="7311" spans="4:4" x14ac:dyDescent="0.25">
      <c r="D7311" s="268"/>
    </row>
    <row r="7312" spans="4:4" x14ac:dyDescent="0.25">
      <c r="D7312" s="268"/>
    </row>
    <row r="7313" spans="4:4" x14ac:dyDescent="0.25">
      <c r="D7313" s="268"/>
    </row>
    <row r="7314" spans="4:4" x14ac:dyDescent="0.25">
      <c r="D7314" s="268"/>
    </row>
    <row r="7315" spans="4:4" x14ac:dyDescent="0.25">
      <c r="D7315" s="268"/>
    </row>
    <row r="7316" spans="4:4" x14ac:dyDescent="0.25">
      <c r="D7316" s="268"/>
    </row>
    <row r="7317" spans="4:4" x14ac:dyDescent="0.25">
      <c r="D7317" s="268"/>
    </row>
    <row r="7318" spans="4:4" x14ac:dyDescent="0.25">
      <c r="D7318" s="268"/>
    </row>
    <row r="7319" spans="4:4" x14ac:dyDescent="0.25">
      <c r="D7319" s="268"/>
    </row>
    <row r="7320" spans="4:4" x14ac:dyDescent="0.25">
      <c r="D7320" s="268"/>
    </row>
    <row r="7321" spans="4:4" x14ac:dyDescent="0.25">
      <c r="D7321" s="268"/>
    </row>
    <row r="7322" spans="4:4" x14ac:dyDescent="0.25">
      <c r="D7322" s="268"/>
    </row>
    <row r="7323" spans="4:4" x14ac:dyDescent="0.25">
      <c r="D7323" s="268"/>
    </row>
    <row r="7324" spans="4:4" x14ac:dyDescent="0.25">
      <c r="D7324" s="268"/>
    </row>
    <row r="7325" spans="4:4" x14ac:dyDescent="0.25">
      <c r="D7325" s="268"/>
    </row>
    <row r="7326" spans="4:4" x14ac:dyDescent="0.25">
      <c r="D7326" s="268"/>
    </row>
    <row r="7327" spans="4:4" x14ac:dyDescent="0.25">
      <c r="D7327" s="268"/>
    </row>
    <row r="7328" spans="4:4" x14ac:dyDescent="0.25">
      <c r="D7328" s="268"/>
    </row>
    <row r="7329" spans="4:4" x14ac:dyDescent="0.25">
      <c r="D7329" s="268"/>
    </row>
    <row r="7330" spans="4:4" x14ac:dyDescent="0.25">
      <c r="D7330" s="268"/>
    </row>
    <row r="7331" spans="4:4" x14ac:dyDescent="0.25">
      <c r="D7331" s="268"/>
    </row>
    <row r="7332" spans="4:4" x14ac:dyDescent="0.25">
      <c r="D7332" s="268"/>
    </row>
    <row r="7333" spans="4:4" x14ac:dyDescent="0.25">
      <c r="D7333" s="268"/>
    </row>
    <row r="7334" spans="4:4" x14ac:dyDescent="0.25">
      <c r="D7334" s="268"/>
    </row>
    <row r="7335" spans="4:4" x14ac:dyDescent="0.25">
      <c r="D7335" s="268"/>
    </row>
    <row r="7336" spans="4:4" x14ac:dyDescent="0.25">
      <c r="D7336" s="268"/>
    </row>
    <row r="7337" spans="4:4" x14ac:dyDescent="0.25">
      <c r="D7337" s="268"/>
    </row>
    <row r="7338" spans="4:4" x14ac:dyDescent="0.25">
      <c r="D7338" s="268"/>
    </row>
    <row r="7339" spans="4:4" x14ac:dyDescent="0.25">
      <c r="D7339" s="268"/>
    </row>
    <row r="7340" spans="4:4" x14ac:dyDescent="0.25">
      <c r="D7340" s="268"/>
    </row>
    <row r="7341" spans="4:4" x14ac:dyDescent="0.25">
      <c r="D7341" s="268"/>
    </row>
    <row r="7342" spans="4:4" x14ac:dyDescent="0.25">
      <c r="D7342" s="268"/>
    </row>
    <row r="7343" spans="4:4" x14ac:dyDescent="0.25">
      <c r="D7343" s="268"/>
    </row>
    <row r="7344" spans="4:4" x14ac:dyDescent="0.25">
      <c r="D7344" s="268"/>
    </row>
    <row r="7345" spans="4:4" x14ac:dyDescent="0.25">
      <c r="D7345" s="268"/>
    </row>
    <row r="7346" spans="4:4" x14ac:dyDescent="0.25">
      <c r="D7346" s="268"/>
    </row>
    <row r="7347" spans="4:4" x14ac:dyDescent="0.25">
      <c r="D7347" s="268"/>
    </row>
    <row r="7348" spans="4:4" x14ac:dyDescent="0.25">
      <c r="D7348" s="268"/>
    </row>
    <row r="7349" spans="4:4" x14ac:dyDescent="0.25">
      <c r="D7349" s="268"/>
    </row>
    <row r="7350" spans="4:4" x14ac:dyDescent="0.25">
      <c r="D7350" s="268"/>
    </row>
    <row r="7351" spans="4:4" x14ac:dyDescent="0.25">
      <c r="D7351" s="268"/>
    </row>
    <row r="7352" spans="4:4" x14ac:dyDescent="0.25">
      <c r="D7352" s="268"/>
    </row>
    <row r="7353" spans="4:4" x14ac:dyDescent="0.25">
      <c r="D7353" s="268"/>
    </row>
    <row r="7354" spans="4:4" x14ac:dyDescent="0.25">
      <c r="D7354" s="268"/>
    </row>
    <row r="7355" spans="4:4" x14ac:dyDescent="0.25">
      <c r="D7355" s="268"/>
    </row>
    <row r="7356" spans="4:4" x14ac:dyDescent="0.25">
      <c r="D7356" s="268"/>
    </row>
    <row r="7357" spans="4:4" x14ac:dyDescent="0.25">
      <c r="D7357" s="268"/>
    </row>
    <row r="7358" spans="4:4" x14ac:dyDescent="0.25">
      <c r="D7358" s="268"/>
    </row>
    <row r="7359" spans="4:4" x14ac:dyDescent="0.25">
      <c r="D7359" s="268"/>
    </row>
    <row r="7360" spans="4:4" x14ac:dyDescent="0.25">
      <c r="D7360" s="268"/>
    </row>
    <row r="7361" spans="4:4" x14ac:dyDescent="0.25">
      <c r="D7361" s="268"/>
    </row>
    <row r="7362" spans="4:4" x14ac:dyDescent="0.25">
      <c r="D7362" s="268"/>
    </row>
    <row r="7363" spans="4:4" x14ac:dyDescent="0.25">
      <c r="D7363" s="268"/>
    </row>
    <row r="7364" spans="4:4" x14ac:dyDescent="0.25">
      <c r="D7364" s="268"/>
    </row>
    <row r="7365" spans="4:4" x14ac:dyDescent="0.25">
      <c r="D7365" s="268"/>
    </row>
    <row r="7366" spans="4:4" x14ac:dyDescent="0.25">
      <c r="D7366" s="268"/>
    </row>
    <row r="7367" spans="4:4" x14ac:dyDescent="0.25">
      <c r="D7367" s="268"/>
    </row>
    <row r="7368" spans="4:4" x14ac:dyDescent="0.25">
      <c r="D7368" s="268"/>
    </row>
    <row r="7369" spans="4:4" x14ac:dyDescent="0.25">
      <c r="D7369" s="268"/>
    </row>
    <row r="7370" spans="4:4" x14ac:dyDescent="0.25">
      <c r="D7370" s="268"/>
    </row>
    <row r="7371" spans="4:4" x14ac:dyDescent="0.25">
      <c r="D7371" s="268"/>
    </row>
    <row r="7372" spans="4:4" x14ac:dyDescent="0.25">
      <c r="D7372" s="268"/>
    </row>
    <row r="7373" spans="4:4" x14ac:dyDescent="0.25">
      <c r="D7373" s="268"/>
    </row>
    <row r="7374" spans="4:4" x14ac:dyDescent="0.25">
      <c r="D7374" s="268"/>
    </row>
    <row r="7375" spans="4:4" x14ac:dyDescent="0.25">
      <c r="D7375" s="268"/>
    </row>
    <row r="7376" spans="4:4" x14ac:dyDescent="0.25">
      <c r="D7376" s="268"/>
    </row>
    <row r="7377" spans="4:4" x14ac:dyDescent="0.25">
      <c r="D7377" s="268"/>
    </row>
    <row r="7378" spans="4:4" x14ac:dyDescent="0.25">
      <c r="D7378" s="268"/>
    </row>
    <row r="7379" spans="4:4" x14ac:dyDescent="0.25">
      <c r="D7379" s="268"/>
    </row>
    <row r="7380" spans="4:4" x14ac:dyDescent="0.25">
      <c r="D7380" s="268"/>
    </row>
    <row r="7381" spans="4:4" x14ac:dyDescent="0.25">
      <c r="D7381" s="268"/>
    </row>
    <row r="7382" spans="4:4" x14ac:dyDescent="0.25">
      <c r="D7382" s="268"/>
    </row>
    <row r="7383" spans="4:4" x14ac:dyDescent="0.25">
      <c r="D7383" s="268"/>
    </row>
    <row r="7384" spans="4:4" x14ac:dyDescent="0.25">
      <c r="D7384" s="268"/>
    </row>
    <row r="7385" spans="4:4" x14ac:dyDescent="0.25">
      <c r="D7385" s="268"/>
    </row>
    <row r="7386" spans="4:4" x14ac:dyDescent="0.25">
      <c r="D7386" s="268"/>
    </row>
    <row r="7387" spans="4:4" x14ac:dyDescent="0.25">
      <c r="D7387" s="268"/>
    </row>
    <row r="7388" spans="4:4" x14ac:dyDescent="0.25">
      <c r="D7388" s="268"/>
    </row>
    <row r="7389" spans="4:4" x14ac:dyDescent="0.25">
      <c r="D7389" s="268"/>
    </row>
    <row r="7390" spans="4:4" x14ac:dyDescent="0.25">
      <c r="D7390" s="268"/>
    </row>
    <row r="7391" spans="4:4" x14ac:dyDescent="0.25">
      <c r="D7391" s="268"/>
    </row>
    <row r="7392" spans="4:4" x14ac:dyDescent="0.25">
      <c r="D7392" s="268"/>
    </row>
    <row r="7393" spans="4:4" x14ac:dyDescent="0.25">
      <c r="D7393" s="268"/>
    </row>
    <row r="7394" spans="4:4" x14ac:dyDescent="0.25">
      <c r="D7394" s="268"/>
    </row>
    <row r="7395" spans="4:4" x14ac:dyDescent="0.25">
      <c r="D7395" s="268"/>
    </row>
    <row r="7396" spans="4:4" x14ac:dyDescent="0.25">
      <c r="D7396" s="268"/>
    </row>
    <row r="7397" spans="4:4" x14ac:dyDescent="0.25">
      <c r="D7397" s="268"/>
    </row>
    <row r="7398" spans="4:4" x14ac:dyDescent="0.25">
      <c r="D7398" s="268"/>
    </row>
    <row r="7399" spans="4:4" x14ac:dyDescent="0.25">
      <c r="D7399" s="268"/>
    </row>
    <row r="7400" spans="4:4" x14ac:dyDescent="0.25">
      <c r="D7400" s="268"/>
    </row>
    <row r="7401" spans="4:4" x14ac:dyDescent="0.25">
      <c r="D7401" s="268"/>
    </row>
    <row r="7402" spans="4:4" x14ac:dyDescent="0.25">
      <c r="D7402" s="268"/>
    </row>
    <row r="7403" spans="4:4" x14ac:dyDescent="0.25">
      <c r="D7403" s="268"/>
    </row>
    <row r="7404" spans="4:4" x14ac:dyDescent="0.25">
      <c r="D7404" s="268"/>
    </row>
    <row r="7405" spans="4:4" x14ac:dyDescent="0.25">
      <c r="D7405" s="268"/>
    </row>
    <row r="7406" spans="4:4" x14ac:dyDescent="0.25">
      <c r="D7406" s="268"/>
    </row>
    <row r="7407" spans="4:4" x14ac:dyDescent="0.25">
      <c r="D7407" s="268"/>
    </row>
    <row r="7408" spans="4:4" x14ac:dyDescent="0.25">
      <c r="D7408" s="268"/>
    </row>
    <row r="7409" spans="4:4" x14ac:dyDescent="0.25">
      <c r="D7409" s="268"/>
    </row>
    <row r="7410" spans="4:4" x14ac:dyDescent="0.25">
      <c r="D7410" s="268"/>
    </row>
    <row r="7411" spans="4:4" x14ac:dyDescent="0.25">
      <c r="D7411" s="268"/>
    </row>
    <row r="7412" spans="4:4" x14ac:dyDescent="0.25">
      <c r="D7412" s="268"/>
    </row>
    <row r="7413" spans="4:4" x14ac:dyDescent="0.25">
      <c r="D7413" s="268"/>
    </row>
    <row r="7414" spans="4:4" x14ac:dyDescent="0.25">
      <c r="D7414" s="268"/>
    </row>
    <row r="7415" spans="4:4" x14ac:dyDescent="0.25">
      <c r="D7415" s="268"/>
    </row>
    <row r="7416" spans="4:4" x14ac:dyDescent="0.25">
      <c r="D7416" s="268"/>
    </row>
    <row r="7417" spans="4:4" x14ac:dyDescent="0.25">
      <c r="D7417" s="268"/>
    </row>
    <row r="7418" spans="4:4" x14ac:dyDescent="0.25">
      <c r="D7418" s="268"/>
    </row>
    <row r="7419" spans="4:4" x14ac:dyDescent="0.25">
      <c r="D7419" s="268"/>
    </row>
    <row r="7420" spans="4:4" x14ac:dyDescent="0.25">
      <c r="D7420" s="268"/>
    </row>
    <row r="7421" spans="4:4" x14ac:dyDescent="0.25">
      <c r="D7421" s="268"/>
    </row>
    <row r="7422" spans="4:4" x14ac:dyDescent="0.25">
      <c r="D7422" s="268"/>
    </row>
    <row r="7423" spans="4:4" x14ac:dyDescent="0.25">
      <c r="D7423" s="268"/>
    </row>
    <row r="7424" spans="4:4" x14ac:dyDescent="0.25">
      <c r="D7424" s="268"/>
    </row>
    <row r="7425" spans="4:4" x14ac:dyDescent="0.25">
      <c r="D7425" s="268"/>
    </row>
    <row r="7426" spans="4:4" x14ac:dyDescent="0.25">
      <c r="D7426" s="268"/>
    </row>
    <row r="7427" spans="4:4" x14ac:dyDescent="0.25">
      <c r="D7427" s="268"/>
    </row>
    <row r="7428" spans="4:4" x14ac:dyDescent="0.25">
      <c r="D7428" s="268"/>
    </row>
    <row r="7429" spans="4:4" x14ac:dyDescent="0.25">
      <c r="D7429" s="268"/>
    </row>
    <row r="7430" spans="4:4" x14ac:dyDescent="0.25">
      <c r="D7430" s="268"/>
    </row>
    <row r="7431" spans="4:4" x14ac:dyDescent="0.25">
      <c r="D7431" s="268"/>
    </row>
    <row r="7432" spans="4:4" x14ac:dyDescent="0.25">
      <c r="D7432" s="268"/>
    </row>
    <row r="7433" spans="4:4" x14ac:dyDescent="0.25">
      <c r="D7433" s="268"/>
    </row>
    <row r="7434" spans="4:4" x14ac:dyDescent="0.25">
      <c r="D7434" s="268"/>
    </row>
    <row r="7435" spans="4:4" x14ac:dyDescent="0.25">
      <c r="D7435" s="268"/>
    </row>
    <row r="7436" spans="4:4" x14ac:dyDescent="0.25">
      <c r="D7436" s="268"/>
    </row>
    <row r="7437" spans="4:4" x14ac:dyDescent="0.25">
      <c r="D7437" s="268"/>
    </row>
    <row r="7438" spans="4:4" x14ac:dyDescent="0.25">
      <c r="D7438" s="268"/>
    </row>
    <row r="7439" spans="4:4" x14ac:dyDescent="0.25">
      <c r="D7439" s="268"/>
    </row>
    <row r="7440" spans="4:4" x14ac:dyDescent="0.25">
      <c r="D7440" s="268"/>
    </row>
    <row r="7441" spans="4:4" x14ac:dyDescent="0.25">
      <c r="D7441" s="268"/>
    </row>
    <row r="7442" spans="4:4" x14ac:dyDescent="0.25">
      <c r="D7442" s="268"/>
    </row>
    <row r="7443" spans="4:4" x14ac:dyDescent="0.25">
      <c r="D7443" s="268"/>
    </row>
    <row r="7444" spans="4:4" x14ac:dyDescent="0.25">
      <c r="D7444" s="268"/>
    </row>
    <row r="7445" spans="4:4" x14ac:dyDescent="0.25">
      <c r="D7445" s="268"/>
    </row>
    <row r="7446" spans="4:4" x14ac:dyDescent="0.25">
      <c r="D7446" s="268"/>
    </row>
    <row r="7447" spans="4:4" x14ac:dyDescent="0.25">
      <c r="D7447" s="268"/>
    </row>
    <row r="7448" spans="4:4" x14ac:dyDescent="0.25">
      <c r="D7448" s="268"/>
    </row>
    <row r="7449" spans="4:4" x14ac:dyDescent="0.25">
      <c r="D7449" s="268"/>
    </row>
    <row r="7450" spans="4:4" x14ac:dyDescent="0.25">
      <c r="D7450" s="268"/>
    </row>
    <row r="7451" spans="4:4" x14ac:dyDescent="0.25">
      <c r="D7451" s="268"/>
    </row>
    <row r="7452" spans="4:4" x14ac:dyDescent="0.25">
      <c r="D7452" s="268"/>
    </row>
    <row r="7453" spans="4:4" x14ac:dyDescent="0.25">
      <c r="D7453" s="268"/>
    </row>
    <row r="7454" spans="4:4" x14ac:dyDescent="0.25">
      <c r="D7454" s="268"/>
    </row>
    <row r="7455" spans="4:4" x14ac:dyDescent="0.25">
      <c r="D7455" s="268"/>
    </row>
    <row r="7456" spans="4:4" x14ac:dyDescent="0.25">
      <c r="D7456" s="268"/>
    </row>
    <row r="7457" spans="4:4" x14ac:dyDescent="0.25">
      <c r="D7457" s="268"/>
    </row>
    <row r="7458" spans="4:4" x14ac:dyDescent="0.25">
      <c r="D7458" s="268"/>
    </row>
    <row r="7459" spans="4:4" x14ac:dyDescent="0.25">
      <c r="D7459" s="268"/>
    </row>
    <row r="7460" spans="4:4" x14ac:dyDescent="0.25">
      <c r="D7460" s="268"/>
    </row>
    <row r="7461" spans="4:4" x14ac:dyDescent="0.25">
      <c r="D7461" s="268"/>
    </row>
    <row r="7462" spans="4:4" x14ac:dyDescent="0.25">
      <c r="D7462" s="268"/>
    </row>
    <row r="7463" spans="4:4" x14ac:dyDescent="0.25">
      <c r="D7463" s="268"/>
    </row>
    <row r="7464" spans="4:4" x14ac:dyDescent="0.25">
      <c r="D7464" s="268"/>
    </row>
    <row r="7465" spans="4:4" x14ac:dyDescent="0.25">
      <c r="D7465" s="268"/>
    </row>
    <row r="7466" spans="4:4" x14ac:dyDescent="0.25">
      <c r="D7466" s="268"/>
    </row>
    <row r="7467" spans="4:4" x14ac:dyDescent="0.25">
      <c r="D7467" s="268"/>
    </row>
    <row r="7468" spans="4:4" x14ac:dyDescent="0.25">
      <c r="D7468" s="268"/>
    </row>
    <row r="7469" spans="4:4" x14ac:dyDescent="0.25">
      <c r="D7469" s="268"/>
    </row>
    <row r="7470" spans="4:4" x14ac:dyDescent="0.25">
      <c r="D7470" s="268"/>
    </row>
    <row r="7471" spans="4:4" x14ac:dyDescent="0.25">
      <c r="D7471" s="268"/>
    </row>
    <row r="7472" spans="4:4" x14ac:dyDescent="0.25">
      <c r="D7472" s="268"/>
    </row>
    <row r="7473" spans="4:4" x14ac:dyDescent="0.25">
      <c r="D7473" s="268"/>
    </row>
    <row r="7474" spans="4:4" x14ac:dyDescent="0.25">
      <c r="D7474" s="268"/>
    </row>
    <row r="7475" spans="4:4" x14ac:dyDescent="0.25">
      <c r="D7475" s="268"/>
    </row>
    <row r="7476" spans="4:4" x14ac:dyDescent="0.25">
      <c r="D7476" s="268"/>
    </row>
    <row r="7477" spans="4:4" x14ac:dyDescent="0.25">
      <c r="D7477" s="268"/>
    </row>
    <row r="7478" spans="4:4" x14ac:dyDescent="0.25">
      <c r="D7478" s="268"/>
    </row>
    <row r="7479" spans="4:4" x14ac:dyDescent="0.25">
      <c r="D7479" s="268"/>
    </row>
    <row r="7480" spans="4:4" x14ac:dyDescent="0.25">
      <c r="D7480" s="268"/>
    </row>
    <row r="7481" spans="4:4" x14ac:dyDescent="0.25">
      <c r="D7481" s="268"/>
    </row>
    <row r="7482" spans="4:4" x14ac:dyDescent="0.25">
      <c r="D7482" s="268"/>
    </row>
    <row r="7483" spans="4:4" x14ac:dyDescent="0.25">
      <c r="D7483" s="268"/>
    </row>
    <row r="7484" spans="4:4" x14ac:dyDescent="0.25">
      <c r="D7484" s="268"/>
    </row>
    <row r="7485" spans="4:4" x14ac:dyDescent="0.25">
      <c r="D7485" s="268"/>
    </row>
    <row r="7486" spans="4:4" x14ac:dyDescent="0.25">
      <c r="D7486" s="268"/>
    </row>
    <row r="7487" spans="4:4" x14ac:dyDescent="0.25">
      <c r="D7487" s="268"/>
    </row>
    <row r="7488" spans="4:4" x14ac:dyDescent="0.25">
      <c r="D7488" s="268"/>
    </row>
    <row r="7489" spans="4:4" x14ac:dyDescent="0.25">
      <c r="D7489" s="268"/>
    </row>
    <row r="7490" spans="4:4" x14ac:dyDescent="0.25">
      <c r="D7490" s="268"/>
    </row>
    <row r="7491" spans="4:4" x14ac:dyDescent="0.25">
      <c r="D7491" s="268"/>
    </row>
    <row r="7492" spans="4:4" x14ac:dyDescent="0.25">
      <c r="D7492" s="268"/>
    </row>
    <row r="7493" spans="4:4" x14ac:dyDescent="0.25">
      <c r="D7493" s="268"/>
    </row>
    <row r="7494" spans="4:4" x14ac:dyDescent="0.25">
      <c r="D7494" s="268"/>
    </row>
    <row r="7495" spans="4:4" x14ac:dyDescent="0.25">
      <c r="D7495" s="268"/>
    </row>
    <row r="7496" spans="4:4" x14ac:dyDescent="0.25">
      <c r="D7496" s="268"/>
    </row>
    <row r="7497" spans="4:4" x14ac:dyDescent="0.25">
      <c r="D7497" s="268"/>
    </row>
    <row r="7498" spans="4:4" x14ac:dyDescent="0.25">
      <c r="D7498" s="268"/>
    </row>
    <row r="7499" spans="4:4" x14ac:dyDescent="0.25">
      <c r="D7499" s="268"/>
    </row>
    <row r="7500" spans="4:4" x14ac:dyDescent="0.25">
      <c r="D7500" s="268"/>
    </row>
    <row r="7501" spans="4:4" x14ac:dyDescent="0.25">
      <c r="D7501" s="268"/>
    </row>
    <row r="7502" spans="4:4" x14ac:dyDescent="0.25">
      <c r="D7502" s="268"/>
    </row>
    <row r="7503" spans="4:4" x14ac:dyDescent="0.25">
      <c r="D7503" s="268"/>
    </row>
    <row r="7504" spans="4:4" x14ac:dyDescent="0.25">
      <c r="D7504" s="268"/>
    </row>
    <row r="7505" spans="4:4" x14ac:dyDescent="0.25">
      <c r="D7505" s="268"/>
    </row>
    <row r="7506" spans="4:4" x14ac:dyDescent="0.25">
      <c r="D7506" s="268"/>
    </row>
    <row r="7507" spans="4:4" x14ac:dyDescent="0.25">
      <c r="D7507" s="268"/>
    </row>
    <row r="7508" spans="4:4" x14ac:dyDescent="0.25">
      <c r="D7508" s="268"/>
    </row>
    <row r="7509" spans="4:4" x14ac:dyDescent="0.25">
      <c r="D7509" s="268"/>
    </row>
    <row r="7510" spans="4:4" x14ac:dyDescent="0.25">
      <c r="D7510" s="268"/>
    </row>
    <row r="7511" spans="4:4" x14ac:dyDescent="0.25">
      <c r="D7511" s="268"/>
    </row>
    <row r="7512" spans="4:4" x14ac:dyDescent="0.25">
      <c r="D7512" s="268"/>
    </row>
    <row r="7513" spans="4:4" x14ac:dyDescent="0.25">
      <c r="D7513" s="268"/>
    </row>
    <row r="7514" spans="4:4" x14ac:dyDescent="0.25">
      <c r="D7514" s="268"/>
    </row>
    <row r="7515" spans="4:4" x14ac:dyDescent="0.25">
      <c r="D7515" s="268"/>
    </row>
    <row r="7516" spans="4:4" x14ac:dyDescent="0.25">
      <c r="D7516" s="268"/>
    </row>
    <row r="7517" spans="4:4" x14ac:dyDescent="0.25">
      <c r="D7517" s="268"/>
    </row>
    <row r="7518" spans="4:4" x14ac:dyDescent="0.25">
      <c r="D7518" s="268"/>
    </row>
    <row r="7519" spans="4:4" x14ac:dyDescent="0.25">
      <c r="D7519" s="268"/>
    </row>
    <row r="7520" spans="4:4" x14ac:dyDescent="0.25">
      <c r="D7520" s="268"/>
    </row>
    <row r="7521" spans="4:4" x14ac:dyDescent="0.25">
      <c r="D7521" s="268"/>
    </row>
    <row r="7522" spans="4:4" x14ac:dyDescent="0.25">
      <c r="D7522" s="268"/>
    </row>
    <row r="7523" spans="4:4" x14ac:dyDescent="0.25">
      <c r="D7523" s="268"/>
    </row>
    <row r="7524" spans="4:4" x14ac:dyDescent="0.25">
      <c r="D7524" s="268"/>
    </row>
    <row r="7525" spans="4:4" x14ac:dyDescent="0.25">
      <c r="D7525" s="268"/>
    </row>
    <row r="7526" spans="4:4" x14ac:dyDescent="0.25">
      <c r="D7526" s="268"/>
    </row>
    <row r="7527" spans="4:4" x14ac:dyDescent="0.25">
      <c r="D7527" s="268"/>
    </row>
    <row r="7528" spans="4:4" x14ac:dyDescent="0.25">
      <c r="D7528" s="268"/>
    </row>
    <row r="7529" spans="4:4" x14ac:dyDescent="0.25">
      <c r="D7529" s="268"/>
    </row>
    <row r="7530" spans="4:4" x14ac:dyDescent="0.25">
      <c r="D7530" s="268"/>
    </row>
    <row r="7531" spans="4:4" x14ac:dyDescent="0.25">
      <c r="D7531" s="268"/>
    </row>
    <row r="7532" spans="4:4" x14ac:dyDescent="0.25">
      <c r="D7532" s="268"/>
    </row>
    <row r="7533" spans="4:4" x14ac:dyDescent="0.25">
      <c r="D7533" s="268"/>
    </row>
    <row r="7534" spans="4:4" x14ac:dyDescent="0.25">
      <c r="D7534" s="268"/>
    </row>
    <row r="7535" spans="4:4" x14ac:dyDescent="0.25">
      <c r="D7535" s="268"/>
    </row>
    <row r="7536" spans="4:4" x14ac:dyDescent="0.25">
      <c r="D7536" s="268"/>
    </row>
    <row r="7537" spans="4:4" x14ac:dyDescent="0.25">
      <c r="D7537" s="268"/>
    </row>
    <row r="7538" spans="4:4" x14ac:dyDescent="0.25">
      <c r="D7538" s="268"/>
    </row>
    <row r="7539" spans="4:4" x14ac:dyDescent="0.25">
      <c r="D7539" s="268"/>
    </row>
    <row r="7540" spans="4:4" x14ac:dyDescent="0.25">
      <c r="D7540" s="268"/>
    </row>
    <row r="7541" spans="4:4" x14ac:dyDescent="0.25">
      <c r="D7541" s="268"/>
    </row>
    <row r="7542" spans="4:4" x14ac:dyDescent="0.25">
      <c r="D7542" s="268"/>
    </row>
    <row r="7543" spans="4:4" x14ac:dyDescent="0.25">
      <c r="D7543" s="268"/>
    </row>
    <row r="7544" spans="4:4" x14ac:dyDescent="0.25">
      <c r="D7544" s="268"/>
    </row>
    <row r="7545" spans="4:4" x14ac:dyDescent="0.25">
      <c r="D7545" s="268"/>
    </row>
    <row r="7546" spans="4:4" x14ac:dyDescent="0.25">
      <c r="D7546" s="268"/>
    </row>
    <row r="7547" spans="4:4" x14ac:dyDescent="0.25">
      <c r="D7547" s="268"/>
    </row>
    <row r="7548" spans="4:4" x14ac:dyDescent="0.25">
      <c r="D7548" s="268"/>
    </row>
    <row r="7549" spans="4:4" x14ac:dyDescent="0.25">
      <c r="D7549" s="268"/>
    </row>
    <row r="7550" spans="4:4" x14ac:dyDescent="0.25">
      <c r="D7550" s="268"/>
    </row>
    <row r="7551" spans="4:4" x14ac:dyDescent="0.25">
      <c r="D7551" s="268"/>
    </row>
    <row r="7552" spans="4:4" x14ac:dyDescent="0.25">
      <c r="D7552" s="268"/>
    </row>
    <row r="7553" spans="4:4" x14ac:dyDescent="0.25">
      <c r="D7553" s="268"/>
    </row>
    <row r="7554" spans="4:4" x14ac:dyDescent="0.25">
      <c r="D7554" s="268"/>
    </row>
    <row r="7555" spans="4:4" x14ac:dyDescent="0.25">
      <c r="D7555" s="268"/>
    </row>
    <row r="7556" spans="4:4" x14ac:dyDescent="0.25">
      <c r="D7556" s="268"/>
    </row>
    <row r="7557" spans="4:4" x14ac:dyDescent="0.25">
      <c r="D7557" s="268"/>
    </row>
    <row r="7558" spans="4:4" x14ac:dyDescent="0.25">
      <c r="D7558" s="268"/>
    </row>
    <row r="7559" spans="4:4" x14ac:dyDescent="0.25">
      <c r="D7559" s="268"/>
    </row>
    <row r="7560" spans="4:4" x14ac:dyDescent="0.25">
      <c r="D7560" s="268"/>
    </row>
    <row r="7561" spans="4:4" x14ac:dyDescent="0.25">
      <c r="D7561" s="268"/>
    </row>
    <row r="7562" spans="4:4" x14ac:dyDescent="0.25">
      <c r="D7562" s="268"/>
    </row>
    <row r="7563" spans="4:4" x14ac:dyDescent="0.25">
      <c r="D7563" s="268"/>
    </row>
    <row r="7564" spans="4:4" x14ac:dyDescent="0.25">
      <c r="D7564" s="268"/>
    </row>
    <row r="7565" spans="4:4" x14ac:dyDescent="0.25">
      <c r="D7565" s="268"/>
    </row>
    <row r="7566" spans="4:4" x14ac:dyDescent="0.25">
      <c r="D7566" s="268"/>
    </row>
    <row r="7567" spans="4:4" x14ac:dyDescent="0.25">
      <c r="D7567" s="268"/>
    </row>
    <row r="7568" spans="4:4" x14ac:dyDescent="0.25">
      <c r="D7568" s="268"/>
    </row>
    <row r="7569" spans="4:4" x14ac:dyDescent="0.25">
      <c r="D7569" s="268"/>
    </row>
    <row r="7570" spans="4:4" x14ac:dyDescent="0.25">
      <c r="D7570" s="268"/>
    </row>
    <row r="7571" spans="4:4" x14ac:dyDescent="0.25">
      <c r="D7571" s="268"/>
    </row>
    <row r="7572" spans="4:4" x14ac:dyDescent="0.25">
      <c r="D7572" s="268"/>
    </row>
    <row r="7573" spans="4:4" x14ac:dyDescent="0.25">
      <c r="D7573" s="268"/>
    </row>
    <row r="7574" spans="4:4" x14ac:dyDescent="0.25">
      <c r="D7574" s="268"/>
    </row>
    <row r="7575" spans="4:4" x14ac:dyDescent="0.25">
      <c r="D7575" s="268"/>
    </row>
    <row r="7576" spans="4:4" x14ac:dyDescent="0.25">
      <c r="D7576" s="268"/>
    </row>
    <row r="7577" spans="4:4" x14ac:dyDescent="0.25">
      <c r="D7577" s="268"/>
    </row>
    <row r="7578" spans="4:4" x14ac:dyDescent="0.25">
      <c r="D7578" s="268"/>
    </row>
    <row r="7579" spans="4:4" x14ac:dyDescent="0.25">
      <c r="D7579" s="268"/>
    </row>
    <row r="7580" spans="4:4" x14ac:dyDescent="0.25">
      <c r="D7580" s="268"/>
    </row>
    <row r="7581" spans="4:4" x14ac:dyDescent="0.25">
      <c r="D7581" s="268"/>
    </row>
    <row r="7582" spans="4:4" x14ac:dyDescent="0.25">
      <c r="D7582" s="268"/>
    </row>
    <row r="7583" spans="4:4" x14ac:dyDescent="0.25">
      <c r="D7583" s="268"/>
    </row>
    <row r="7584" spans="4:4" x14ac:dyDescent="0.25">
      <c r="D7584" s="268"/>
    </row>
    <row r="7585" spans="4:4" x14ac:dyDescent="0.25">
      <c r="D7585" s="268"/>
    </row>
    <row r="7586" spans="4:4" x14ac:dyDescent="0.25">
      <c r="D7586" s="268"/>
    </row>
    <row r="7587" spans="4:4" x14ac:dyDescent="0.25">
      <c r="D7587" s="268"/>
    </row>
    <row r="7588" spans="4:4" x14ac:dyDescent="0.25">
      <c r="D7588" s="268"/>
    </row>
    <row r="7589" spans="4:4" x14ac:dyDescent="0.25">
      <c r="D7589" s="268"/>
    </row>
    <row r="7590" spans="4:4" x14ac:dyDescent="0.25">
      <c r="D7590" s="268"/>
    </row>
    <row r="7591" spans="4:4" x14ac:dyDescent="0.25">
      <c r="D7591" s="268"/>
    </row>
    <row r="7592" spans="4:4" x14ac:dyDescent="0.25">
      <c r="D7592" s="268"/>
    </row>
    <row r="7593" spans="4:4" x14ac:dyDescent="0.25">
      <c r="D7593" s="268"/>
    </row>
    <row r="7594" spans="4:4" x14ac:dyDescent="0.25">
      <c r="D7594" s="268"/>
    </row>
    <row r="7595" spans="4:4" x14ac:dyDescent="0.25">
      <c r="D7595" s="268"/>
    </row>
    <row r="7596" spans="4:4" x14ac:dyDescent="0.25">
      <c r="D7596" s="268"/>
    </row>
    <row r="7597" spans="4:4" x14ac:dyDescent="0.25">
      <c r="D7597" s="268"/>
    </row>
    <row r="7598" spans="4:4" x14ac:dyDescent="0.25">
      <c r="D7598" s="268"/>
    </row>
    <row r="7599" spans="4:4" x14ac:dyDescent="0.25">
      <c r="D7599" s="268"/>
    </row>
    <row r="7600" spans="4:4" x14ac:dyDescent="0.25">
      <c r="D7600" s="268"/>
    </row>
    <row r="7601" spans="4:4" x14ac:dyDescent="0.25">
      <c r="D7601" s="268"/>
    </row>
    <row r="7602" spans="4:4" x14ac:dyDescent="0.25">
      <c r="D7602" s="268"/>
    </row>
    <row r="7603" spans="4:4" x14ac:dyDescent="0.25">
      <c r="D7603" s="268"/>
    </row>
    <row r="7604" spans="4:4" x14ac:dyDescent="0.25">
      <c r="D7604" s="268"/>
    </row>
    <row r="7605" spans="4:4" x14ac:dyDescent="0.25">
      <c r="D7605" s="268"/>
    </row>
    <row r="7606" spans="4:4" x14ac:dyDescent="0.25">
      <c r="D7606" s="268"/>
    </row>
    <row r="7607" spans="4:4" x14ac:dyDescent="0.25">
      <c r="D7607" s="268"/>
    </row>
    <row r="7608" spans="4:4" x14ac:dyDescent="0.25">
      <c r="D7608" s="268"/>
    </row>
    <row r="7609" spans="4:4" x14ac:dyDescent="0.25">
      <c r="D7609" s="268"/>
    </row>
    <row r="7610" spans="4:4" x14ac:dyDescent="0.25">
      <c r="D7610" s="268"/>
    </row>
    <row r="7611" spans="4:4" x14ac:dyDescent="0.25">
      <c r="D7611" s="268"/>
    </row>
    <row r="7612" spans="4:4" x14ac:dyDescent="0.25">
      <c r="D7612" s="268"/>
    </row>
    <row r="7613" spans="4:4" x14ac:dyDescent="0.25">
      <c r="D7613" s="268"/>
    </row>
    <row r="7614" spans="4:4" x14ac:dyDescent="0.25">
      <c r="D7614" s="268"/>
    </row>
    <row r="7615" spans="4:4" x14ac:dyDescent="0.25">
      <c r="D7615" s="268"/>
    </row>
    <row r="7616" spans="4:4" x14ac:dyDescent="0.25">
      <c r="D7616" s="268"/>
    </row>
    <row r="7617" spans="4:4" x14ac:dyDescent="0.25">
      <c r="D7617" s="268"/>
    </row>
    <row r="7618" spans="4:4" x14ac:dyDescent="0.25">
      <c r="D7618" s="268"/>
    </row>
    <row r="7619" spans="4:4" x14ac:dyDescent="0.25">
      <c r="D7619" s="268"/>
    </row>
    <row r="7620" spans="4:4" x14ac:dyDescent="0.25">
      <c r="D7620" s="268"/>
    </row>
    <row r="7621" spans="4:4" x14ac:dyDescent="0.25">
      <c r="D7621" s="268"/>
    </row>
    <row r="7622" spans="4:4" x14ac:dyDescent="0.25">
      <c r="D7622" s="268"/>
    </row>
    <row r="7623" spans="4:4" x14ac:dyDescent="0.25">
      <c r="D7623" s="268"/>
    </row>
    <row r="7624" spans="4:4" x14ac:dyDescent="0.25">
      <c r="D7624" s="268"/>
    </row>
    <row r="7625" spans="4:4" x14ac:dyDescent="0.25">
      <c r="D7625" s="268"/>
    </row>
    <row r="7626" spans="4:4" x14ac:dyDescent="0.25">
      <c r="D7626" s="268"/>
    </row>
    <row r="7627" spans="4:4" x14ac:dyDescent="0.25">
      <c r="D7627" s="268"/>
    </row>
    <row r="7628" spans="4:4" x14ac:dyDescent="0.25">
      <c r="D7628" s="268"/>
    </row>
    <row r="7629" spans="4:4" x14ac:dyDescent="0.25">
      <c r="D7629" s="268"/>
    </row>
    <row r="7630" spans="4:4" x14ac:dyDescent="0.25">
      <c r="D7630" s="268"/>
    </row>
    <row r="7631" spans="4:4" x14ac:dyDescent="0.25">
      <c r="D7631" s="268"/>
    </row>
    <row r="7632" spans="4:4" x14ac:dyDescent="0.25">
      <c r="D7632" s="268"/>
    </row>
    <row r="7633" spans="4:4" x14ac:dyDescent="0.25">
      <c r="D7633" s="268"/>
    </row>
    <row r="7634" spans="4:4" x14ac:dyDescent="0.25">
      <c r="D7634" s="268"/>
    </row>
    <row r="7635" spans="4:4" x14ac:dyDescent="0.25">
      <c r="D7635" s="268"/>
    </row>
    <row r="7636" spans="4:4" x14ac:dyDescent="0.25">
      <c r="D7636" s="268"/>
    </row>
    <row r="7637" spans="4:4" x14ac:dyDescent="0.25">
      <c r="D7637" s="268"/>
    </row>
    <row r="7638" spans="4:4" x14ac:dyDescent="0.25">
      <c r="D7638" s="268"/>
    </row>
    <row r="7639" spans="4:4" x14ac:dyDescent="0.25">
      <c r="D7639" s="268"/>
    </row>
    <row r="7640" spans="4:4" x14ac:dyDescent="0.25">
      <c r="D7640" s="268"/>
    </row>
    <row r="7641" spans="4:4" x14ac:dyDescent="0.25">
      <c r="D7641" s="268"/>
    </row>
    <row r="7642" spans="4:4" x14ac:dyDescent="0.25">
      <c r="D7642" s="268"/>
    </row>
    <row r="7643" spans="4:4" x14ac:dyDescent="0.25">
      <c r="D7643" s="268"/>
    </row>
    <row r="7644" spans="4:4" x14ac:dyDescent="0.25">
      <c r="D7644" s="268"/>
    </row>
    <row r="7645" spans="4:4" x14ac:dyDescent="0.25">
      <c r="D7645" s="268"/>
    </row>
    <row r="7646" spans="4:4" x14ac:dyDescent="0.25">
      <c r="D7646" s="268"/>
    </row>
    <row r="7647" spans="4:4" x14ac:dyDescent="0.25">
      <c r="D7647" s="268"/>
    </row>
    <row r="7648" spans="4:4" x14ac:dyDescent="0.25">
      <c r="D7648" s="268"/>
    </row>
    <row r="7649" spans="4:4" x14ac:dyDescent="0.25">
      <c r="D7649" s="268"/>
    </row>
    <row r="7650" spans="4:4" x14ac:dyDescent="0.25">
      <c r="D7650" s="268"/>
    </row>
    <row r="7651" spans="4:4" x14ac:dyDescent="0.25">
      <c r="D7651" s="268"/>
    </row>
    <row r="7652" spans="4:4" x14ac:dyDescent="0.25">
      <c r="D7652" s="268"/>
    </row>
    <row r="7653" spans="4:4" x14ac:dyDescent="0.25">
      <c r="D7653" s="268"/>
    </row>
    <row r="7654" spans="4:4" x14ac:dyDescent="0.25">
      <c r="D7654" s="268"/>
    </row>
    <row r="7655" spans="4:4" x14ac:dyDescent="0.25">
      <c r="D7655" s="268"/>
    </row>
    <row r="7656" spans="4:4" x14ac:dyDescent="0.25">
      <c r="D7656" s="268"/>
    </row>
    <row r="7657" spans="4:4" x14ac:dyDescent="0.25">
      <c r="D7657" s="268"/>
    </row>
    <row r="7658" spans="4:4" x14ac:dyDescent="0.25">
      <c r="D7658" s="268"/>
    </row>
    <row r="7659" spans="4:4" x14ac:dyDescent="0.25">
      <c r="D7659" s="268"/>
    </row>
    <row r="7660" spans="4:4" x14ac:dyDescent="0.25">
      <c r="D7660" s="268"/>
    </row>
    <row r="7661" spans="4:4" x14ac:dyDescent="0.25">
      <c r="D7661" s="268"/>
    </row>
    <row r="7662" spans="4:4" x14ac:dyDescent="0.25">
      <c r="D7662" s="268"/>
    </row>
    <row r="7663" spans="4:4" x14ac:dyDescent="0.25">
      <c r="D7663" s="268"/>
    </row>
    <row r="7664" spans="4:4" x14ac:dyDescent="0.25">
      <c r="D7664" s="268"/>
    </row>
    <row r="7665" spans="4:4" x14ac:dyDescent="0.25">
      <c r="D7665" s="268"/>
    </row>
    <row r="7666" spans="4:4" x14ac:dyDescent="0.25">
      <c r="D7666" s="268"/>
    </row>
    <row r="7667" spans="4:4" x14ac:dyDescent="0.25">
      <c r="D7667" s="268"/>
    </row>
    <row r="7668" spans="4:4" x14ac:dyDescent="0.25">
      <c r="D7668" s="268"/>
    </row>
    <row r="7669" spans="4:4" x14ac:dyDescent="0.25">
      <c r="D7669" s="268"/>
    </row>
    <row r="7670" spans="4:4" x14ac:dyDescent="0.25">
      <c r="D7670" s="268"/>
    </row>
    <row r="7671" spans="4:4" x14ac:dyDescent="0.25">
      <c r="D7671" s="268"/>
    </row>
    <row r="7672" spans="4:4" x14ac:dyDescent="0.25">
      <c r="D7672" s="268"/>
    </row>
    <row r="7673" spans="4:4" x14ac:dyDescent="0.25">
      <c r="D7673" s="268"/>
    </row>
    <row r="7674" spans="4:4" x14ac:dyDescent="0.25">
      <c r="D7674" s="268"/>
    </row>
    <row r="7675" spans="4:4" x14ac:dyDescent="0.25">
      <c r="D7675" s="268"/>
    </row>
    <row r="7676" spans="4:4" x14ac:dyDescent="0.25">
      <c r="D7676" s="268"/>
    </row>
    <row r="7677" spans="4:4" x14ac:dyDescent="0.25">
      <c r="D7677" s="268"/>
    </row>
    <row r="7678" spans="4:4" x14ac:dyDescent="0.25">
      <c r="D7678" s="268"/>
    </row>
    <row r="7679" spans="4:4" x14ac:dyDescent="0.25">
      <c r="D7679" s="268"/>
    </row>
    <row r="7680" spans="4:4" x14ac:dyDescent="0.25">
      <c r="D7680" s="268"/>
    </row>
    <row r="7681" spans="4:4" x14ac:dyDescent="0.25">
      <c r="D7681" s="268"/>
    </row>
    <row r="7682" spans="4:4" x14ac:dyDescent="0.25">
      <c r="D7682" s="268"/>
    </row>
    <row r="7683" spans="4:4" x14ac:dyDescent="0.25">
      <c r="D7683" s="268"/>
    </row>
    <row r="7684" spans="4:4" x14ac:dyDescent="0.25">
      <c r="D7684" s="268"/>
    </row>
    <row r="7685" spans="4:4" x14ac:dyDescent="0.25">
      <c r="D7685" s="268"/>
    </row>
    <row r="7686" spans="4:4" x14ac:dyDescent="0.25">
      <c r="D7686" s="268"/>
    </row>
    <row r="7687" spans="4:4" x14ac:dyDescent="0.25">
      <c r="D7687" s="268"/>
    </row>
    <row r="7688" spans="4:4" x14ac:dyDescent="0.25">
      <c r="D7688" s="268"/>
    </row>
    <row r="7689" spans="4:4" x14ac:dyDescent="0.25">
      <c r="D7689" s="268"/>
    </row>
    <row r="7690" spans="4:4" x14ac:dyDescent="0.25">
      <c r="D7690" s="268"/>
    </row>
    <row r="7691" spans="4:4" x14ac:dyDescent="0.25">
      <c r="D7691" s="268"/>
    </row>
    <row r="7692" spans="4:4" x14ac:dyDescent="0.25">
      <c r="D7692" s="268"/>
    </row>
    <row r="7693" spans="4:4" x14ac:dyDescent="0.25">
      <c r="D7693" s="268"/>
    </row>
    <row r="7694" spans="4:4" x14ac:dyDescent="0.25">
      <c r="D7694" s="268"/>
    </row>
    <row r="7695" spans="4:4" x14ac:dyDescent="0.25">
      <c r="D7695" s="268"/>
    </row>
    <row r="7696" spans="4:4" x14ac:dyDescent="0.25">
      <c r="D7696" s="268"/>
    </row>
    <row r="7697" spans="4:4" x14ac:dyDescent="0.25">
      <c r="D7697" s="268"/>
    </row>
    <row r="7698" spans="4:4" x14ac:dyDescent="0.25">
      <c r="D7698" s="268"/>
    </row>
    <row r="7699" spans="4:4" x14ac:dyDescent="0.25">
      <c r="D7699" s="268"/>
    </row>
    <row r="7700" spans="4:4" x14ac:dyDescent="0.25">
      <c r="D7700" s="268"/>
    </row>
    <row r="7701" spans="4:4" x14ac:dyDescent="0.25">
      <c r="D7701" s="268"/>
    </row>
    <row r="7702" spans="4:4" x14ac:dyDescent="0.25">
      <c r="D7702" s="268"/>
    </row>
    <row r="7703" spans="4:4" x14ac:dyDescent="0.25">
      <c r="D7703" s="268"/>
    </row>
    <row r="7704" spans="4:4" x14ac:dyDescent="0.25">
      <c r="D7704" s="268"/>
    </row>
    <row r="7705" spans="4:4" x14ac:dyDescent="0.25">
      <c r="D7705" s="268"/>
    </row>
    <row r="7706" spans="4:4" x14ac:dyDescent="0.25">
      <c r="D7706" s="268"/>
    </row>
    <row r="7707" spans="4:4" x14ac:dyDescent="0.25">
      <c r="D7707" s="268"/>
    </row>
    <row r="7708" spans="4:4" x14ac:dyDescent="0.25">
      <c r="D7708" s="268"/>
    </row>
    <row r="7709" spans="4:4" x14ac:dyDescent="0.25">
      <c r="D7709" s="268"/>
    </row>
    <row r="7710" spans="4:4" x14ac:dyDescent="0.25">
      <c r="D7710" s="268"/>
    </row>
    <row r="7711" spans="4:4" x14ac:dyDescent="0.25">
      <c r="D7711" s="268"/>
    </row>
    <row r="7712" spans="4:4" x14ac:dyDescent="0.25">
      <c r="D7712" s="268"/>
    </row>
    <row r="7713" spans="4:4" x14ac:dyDescent="0.25">
      <c r="D7713" s="268"/>
    </row>
    <row r="7714" spans="4:4" x14ac:dyDescent="0.25">
      <c r="D7714" s="268"/>
    </row>
    <row r="7715" spans="4:4" x14ac:dyDescent="0.25">
      <c r="D7715" s="268"/>
    </row>
    <row r="7716" spans="4:4" x14ac:dyDescent="0.25">
      <c r="D7716" s="268"/>
    </row>
    <row r="7717" spans="4:4" x14ac:dyDescent="0.25">
      <c r="D7717" s="268"/>
    </row>
    <row r="7718" spans="4:4" x14ac:dyDescent="0.25">
      <c r="D7718" s="268"/>
    </row>
    <row r="7719" spans="4:4" x14ac:dyDescent="0.25">
      <c r="D7719" s="268"/>
    </row>
    <row r="7720" spans="4:4" x14ac:dyDescent="0.25">
      <c r="D7720" s="268"/>
    </row>
    <row r="7721" spans="4:4" x14ac:dyDescent="0.25">
      <c r="D7721" s="268"/>
    </row>
    <row r="7722" spans="4:4" x14ac:dyDescent="0.25">
      <c r="D7722" s="268"/>
    </row>
    <row r="7723" spans="4:4" x14ac:dyDescent="0.25">
      <c r="D7723" s="268"/>
    </row>
    <row r="7724" spans="4:4" x14ac:dyDescent="0.25">
      <c r="D7724" s="268"/>
    </row>
    <row r="7725" spans="4:4" x14ac:dyDescent="0.25">
      <c r="D7725" s="268"/>
    </row>
    <row r="7726" spans="4:4" x14ac:dyDescent="0.25">
      <c r="D7726" s="268"/>
    </row>
    <row r="7727" spans="4:4" x14ac:dyDescent="0.25">
      <c r="D7727" s="268"/>
    </row>
    <row r="7728" spans="4:4" x14ac:dyDescent="0.25">
      <c r="D7728" s="268"/>
    </row>
    <row r="7729" spans="4:4" x14ac:dyDescent="0.25">
      <c r="D7729" s="268"/>
    </row>
    <row r="7730" spans="4:4" x14ac:dyDescent="0.25">
      <c r="D7730" s="268"/>
    </row>
    <row r="7731" spans="4:4" x14ac:dyDescent="0.25">
      <c r="D7731" s="268"/>
    </row>
    <row r="7732" spans="4:4" x14ac:dyDescent="0.25">
      <c r="D7732" s="268"/>
    </row>
    <row r="7733" spans="4:4" x14ac:dyDescent="0.25">
      <c r="D7733" s="268"/>
    </row>
    <row r="7734" spans="4:4" x14ac:dyDescent="0.25">
      <c r="D7734" s="268"/>
    </row>
    <row r="7735" spans="4:4" x14ac:dyDescent="0.25">
      <c r="D7735" s="268"/>
    </row>
    <row r="7736" spans="4:4" x14ac:dyDescent="0.25">
      <c r="D7736" s="268"/>
    </row>
    <row r="7737" spans="4:4" x14ac:dyDescent="0.25">
      <c r="D7737" s="268"/>
    </row>
    <row r="7738" spans="4:4" x14ac:dyDescent="0.25">
      <c r="D7738" s="274"/>
    </row>
    <row r="7739" spans="4:4" x14ac:dyDescent="0.25">
      <c r="D7739" s="268"/>
    </row>
    <row r="7740" spans="4:4" x14ac:dyDescent="0.25">
      <c r="D7740" s="268"/>
    </row>
    <row r="7741" spans="4:4" x14ac:dyDescent="0.25">
      <c r="D7741" s="268"/>
    </row>
    <row r="7742" spans="4:4" x14ac:dyDescent="0.25">
      <c r="D7742" s="268"/>
    </row>
    <row r="7743" spans="4:4" x14ac:dyDescent="0.25">
      <c r="D7743" s="268"/>
    </row>
    <row r="7744" spans="4:4" x14ac:dyDescent="0.25">
      <c r="D7744" s="268"/>
    </row>
    <row r="7745" spans="4:4" x14ac:dyDescent="0.25">
      <c r="D7745" s="268"/>
    </row>
    <row r="7746" spans="4:4" x14ac:dyDescent="0.25">
      <c r="D7746" s="268"/>
    </row>
    <row r="7747" spans="4:4" x14ac:dyDescent="0.25">
      <c r="D7747" s="268"/>
    </row>
    <row r="7748" spans="4:4" x14ac:dyDescent="0.25">
      <c r="D7748" s="268"/>
    </row>
    <row r="7749" spans="4:4" x14ac:dyDescent="0.25">
      <c r="D7749" s="268"/>
    </row>
    <row r="7750" spans="4:4" x14ac:dyDescent="0.25">
      <c r="D7750" s="268"/>
    </row>
    <row r="7751" spans="4:4" x14ac:dyDescent="0.25">
      <c r="D7751" s="268"/>
    </row>
    <row r="7752" spans="4:4" x14ac:dyDescent="0.25">
      <c r="D7752" s="268"/>
    </row>
    <row r="7753" spans="4:4" x14ac:dyDescent="0.25">
      <c r="D7753" s="268"/>
    </row>
    <row r="7754" spans="4:4" x14ac:dyDescent="0.25">
      <c r="D7754" s="268"/>
    </row>
    <row r="7755" spans="4:4" x14ac:dyDescent="0.25">
      <c r="D7755" s="268"/>
    </row>
    <row r="7756" spans="4:4" x14ac:dyDescent="0.25">
      <c r="D7756" s="268"/>
    </row>
    <row r="7757" spans="4:4" x14ac:dyDescent="0.25">
      <c r="D7757" s="268"/>
    </row>
    <row r="7758" spans="4:4" x14ac:dyDescent="0.25">
      <c r="D7758" s="268"/>
    </row>
    <row r="7759" spans="4:4" x14ac:dyDescent="0.25">
      <c r="D7759" s="268"/>
    </row>
    <row r="7760" spans="4:4" x14ac:dyDescent="0.25">
      <c r="D7760" s="268"/>
    </row>
    <row r="7761" spans="4:4" x14ac:dyDescent="0.25">
      <c r="D7761" s="268"/>
    </row>
    <row r="7762" spans="4:4" x14ac:dyDescent="0.25">
      <c r="D7762" s="268"/>
    </row>
    <row r="7763" spans="4:4" x14ac:dyDescent="0.25">
      <c r="D7763" s="268"/>
    </row>
    <row r="7764" spans="4:4" x14ac:dyDescent="0.25">
      <c r="D7764" s="268"/>
    </row>
    <row r="7765" spans="4:4" x14ac:dyDescent="0.25">
      <c r="D7765" s="268"/>
    </row>
    <row r="7766" spans="4:4" x14ac:dyDescent="0.25">
      <c r="D7766" s="268"/>
    </row>
    <row r="7767" spans="4:4" x14ac:dyDescent="0.25">
      <c r="D7767" s="268"/>
    </row>
    <row r="7768" spans="4:4" x14ac:dyDescent="0.25">
      <c r="D7768" s="268"/>
    </row>
    <row r="7769" spans="4:4" x14ac:dyDescent="0.25">
      <c r="D7769" s="268"/>
    </row>
    <row r="7770" spans="4:4" x14ac:dyDescent="0.25">
      <c r="D7770" s="268"/>
    </row>
    <row r="7771" spans="4:4" x14ac:dyDescent="0.25">
      <c r="D7771" s="268"/>
    </row>
    <row r="7772" spans="4:4" x14ac:dyDescent="0.25">
      <c r="D7772" s="268"/>
    </row>
    <row r="7773" spans="4:4" x14ac:dyDescent="0.25">
      <c r="D7773" s="268"/>
    </row>
    <row r="7774" spans="4:4" x14ac:dyDescent="0.25">
      <c r="D7774" s="268"/>
    </row>
    <row r="7775" spans="4:4" x14ac:dyDescent="0.25">
      <c r="D7775" s="268"/>
    </row>
    <row r="7776" spans="4:4" x14ac:dyDescent="0.25">
      <c r="D7776" s="268"/>
    </row>
    <row r="7777" spans="4:4" x14ac:dyDescent="0.25">
      <c r="D7777" s="268"/>
    </row>
    <row r="7778" spans="4:4" x14ac:dyDescent="0.25">
      <c r="D7778" s="268"/>
    </row>
    <row r="7779" spans="4:4" x14ac:dyDescent="0.25">
      <c r="D7779" s="268"/>
    </row>
    <row r="7780" spans="4:4" x14ac:dyDescent="0.25">
      <c r="D7780" s="268"/>
    </row>
    <row r="7781" spans="4:4" x14ac:dyDescent="0.25">
      <c r="D7781" s="268"/>
    </row>
    <row r="7782" spans="4:4" x14ac:dyDescent="0.25">
      <c r="D7782" s="268"/>
    </row>
    <row r="7783" spans="4:4" x14ac:dyDescent="0.25">
      <c r="D7783" s="268"/>
    </row>
    <row r="7784" spans="4:4" x14ac:dyDescent="0.25">
      <c r="D7784" s="268"/>
    </row>
    <row r="7785" spans="4:4" x14ac:dyDescent="0.25">
      <c r="D7785" s="268"/>
    </row>
    <row r="7786" spans="4:4" x14ac:dyDescent="0.25">
      <c r="D7786" s="268"/>
    </row>
    <row r="7787" spans="4:4" x14ac:dyDescent="0.25">
      <c r="D7787" s="268"/>
    </row>
    <row r="7788" spans="4:4" x14ac:dyDescent="0.25">
      <c r="D7788" s="268"/>
    </row>
    <row r="7789" spans="4:4" x14ac:dyDescent="0.25">
      <c r="D7789" s="268"/>
    </row>
    <row r="7790" spans="4:4" x14ac:dyDescent="0.25">
      <c r="D7790" s="268"/>
    </row>
    <row r="7791" spans="4:4" x14ac:dyDescent="0.25">
      <c r="D7791" s="268"/>
    </row>
    <row r="7792" spans="4:4" x14ac:dyDescent="0.25">
      <c r="D7792" s="268"/>
    </row>
    <row r="7793" spans="4:4" x14ac:dyDescent="0.25">
      <c r="D7793" s="268"/>
    </row>
    <row r="7794" spans="4:4" x14ac:dyDescent="0.25">
      <c r="D7794" s="268"/>
    </row>
    <row r="7795" spans="4:4" x14ac:dyDescent="0.25">
      <c r="D7795" s="268"/>
    </row>
    <row r="7796" spans="4:4" x14ac:dyDescent="0.25">
      <c r="D7796" s="268"/>
    </row>
    <row r="7797" spans="4:4" x14ac:dyDescent="0.25">
      <c r="D7797" s="268"/>
    </row>
    <row r="7798" spans="4:4" x14ac:dyDescent="0.25">
      <c r="D7798" s="268"/>
    </row>
    <row r="7799" spans="4:4" x14ac:dyDescent="0.25">
      <c r="D7799" s="268"/>
    </row>
    <row r="7800" spans="4:4" x14ac:dyDescent="0.25">
      <c r="D7800" s="268"/>
    </row>
    <row r="7801" spans="4:4" x14ac:dyDescent="0.25">
      <c r="D7801" s="268"/>
    </row>
    <row r="7802" spans="4:4" x14ac:dyDescent="0.25">
      <c r="D7802" s="268"/>
    </row>
    <row r="7803" spans="4:4" x14ac:dyDescent="0.25">
      <c r="D7803" s="268"/>
    </row>
    <row r="7804" spans="4:4" x14ac:dyDescent="0.25">
      <c r="D7804" s="268"/>
    </row>
    <row r="7805" spans="4:4" x14ac:dyDescent="0.25">
      <c r="D7805" s="268"/>
    </row>
    <row r="7806" spans="4:4" x14ac:dyDescent="0.25">
      <c r="D7806" s="268"/>
    </row>
    <row r="7807" spans="4:4" x14ac:dyDescent="0.25">
      <c r="D7807" s="268"/>
    </row>
    <row r="7808" spans="4:4" x14ac:dyDescent="0.25">
      <c r="D7808" s="268"/>
    </row>
    <row r="7809" spans="4:4" x14ac:dyDescent="0.25">
      <c r="D7809" s="268"/>
    </row>
    <row r="7810" spans="4:4" x14ac:dyDescent="0.25">
      <c r="D7810" s="268"/>
    </row>
    <row r="7811" spans="4:4" x14ac:dyDescent="0.25">
      <c r="D7811" s="268"/>
    </row>
    <row r="7812" spans="4:4" x14ac:dyDescent="0.25">
      <c r="D7812" s="268"/>
    </row>
    <row r="7813" spans="4:4" x14ac:dyDescent="0.25">
      <c r="D7813" s="268"/>
    </row>
    <row r="7814" spans="4:4" x14ac:dyDescent="0.25">
      <c r="D7814" s="268"/>
    </row>
    <row r="7815" spans="4:4" x14ac:dyDescent="0.25">
      <c r="D7815" s="268"/>
    </row>
    <row r="7816" spans="4:4" x14ac:dyDescent="0.25">
      <c r="D7816" s="268"/>
    </row>
    <row r="7817" spans="4:4" x14ac:dyDescent="0.25">
      <c r="D7817" s="268"/>
    </row>
    <row r="7818" spans="4:4" x14ac:dyDescent="0.25">
      <c r="D7818" s="268"/>
    </row>
    <row r="7819" spans="4:4" x14ac:dyDescent="0.25">
      <c r="D7819" s="268"/>
    </row>
    <row r="7820" spans="4:4" x14ac:dyDescent="0.25">
      <c r="D7820" s="268"/>
    </row>
    <row r="7821" spans="4:4" x14ac:dyDescent="0.25">
      <c r="D7821" s="268"/>
    </row>
    <row r="7822" spans="4:4" x14ac:dyDescent="0.25">
      <c r="D7822" s="268"/>
    </row>
    <row r="7823" spans="4:4" x14ac:dyDescent="0.25">
      <c r="D7823" s="268"/>
    </row>
    <row r="7824" spans="4:4" x14ac:dyDescent="0.25">
      <c r="D7824" s="268"/>
    </row>
    <row r="7825" spans="4:4" x14ac:dyDescent="0.25">
      <c r="D7825" s="268"/>
    </row>
    <row r="7826" spans="4:4" x14ac:dyDescent="0.25">
      <c r="D7826" s="268"/>
    </row>
    <row r="7827" spans="4:4" x14ac:dyDescent="0.25">
      <c r="D7827" s="268"/>
    </row>
    <row r="7828" spans="4:4" x14ac:dyDescent="0.25">
      <c r="D7828" s="268"/>
    </row>
    <row r="7829" spans="4:4" x14ac:dyDescent="0.25">
      <c r="D7829" s="268"/>
    </row>
    <row r="7830" spans="4:4" x14ac:dyDescent="0.25">
      <c r="D7830" s="268"/>
    </row>
    <row r="7831" spans="4:4" x14ac:dyDescent="0.25">
      <c r="D7831" s="268"/>
    </row>
    <row r="7832" spans="4:4" x14ac:dyDescent="0.25">
      <c r="D7832" s="268"/>
    </row>
    <row r="7833" spans="4:4" x14ac:dyDescent="0.25">
      <c r="D7833" s="268"/>
    </row>
    <row r="7834" spans="4:4" x14ac:dyDescent="0.25">
      <c r="D7834" s="268"/>
    </row>
    <row r="7835" spans="4:4" x14ac:dyDescent="0.25">
      <c r="D7835" s="268"/>
    </row>
    <row r="7836" spans="4:4" x14ac:dyDescent="0.25">
      <c r="D7836" s="268"/>
    </row>
    <row r="7837" spans="4:4" x14ac:dyDescent="0.25">
      <c r="D7837" s="268"/>
    </row>
    <row r="7838" spans="4:4" x14ac:dyDescent="0.25">
      <c r="D7838" s="268"/>
    </row>
    <row r="7839" spans="4:4" x14ac:dyDescent="0.25">
      <c r="D7839" s="268"/>
    </row>
    <row r="7840" spans="4:4" x14ac:dyDescent="0.25">
      <c r="D7840" s="268"/>
    </row>
    <row r="7841" spans="4:4" x14ac:dyDescent="0.25">
      <c r="D7841" s="268"/>
    </row>
    <row r="7842" spans="4:4" x14ac:dyDescent="0.25">
      <c r="D7842" s="268"/>
    </row>
    <row r="7843" spans="4:4" x14ac:dyDescent="0.25">
      <c r="D7843" s="268"/>
    </row>
    <row r="7844" spans="4:4" x14ac:dyDescent="0.25">
      <c r="D7844" s="268"/>
    </row>
    <row r="7845" spans="4:4" x14ac:dyDescent="0.25">
      <c r="D7845" s="268"/>
    </row>
    <row r="7846" spans="4:4" x14ac:dyDescent="0.25">
      <c r="D7846" s="268"/>
    </row>
    <row r="7847" spans="4:4" x14ac:dyDescent="0.25">
      <c r="D7847" s="268"/>
    </row>
    <row r="7848" spans="4:4" x14ac:dyDescent="0.25">
      <c r="D7848" s="268"/>
    </row>
    <row r="7849" spans="4:4" x14ac:dyDescent="0.25">
      <c r="D7849" s="268"/>
    </row>
    <row r="7850" spans="4:4" x14ac:dyDescent="0.25">
      <c r="D7850" s="268"/>
    </row>
    <row r="7851" spans="4:4" x14ac:dyDescent="0.25">
      <c r="D7851" s="268"/>
    </row>
    <row r="7852" spans="4:4" x14ac:dyDescent="0.25">
      <c r="D7852" s="268"/>
    </row>
    <row r="7853" spans="4:4" x14ac:dyDescent="0.25">
      <c r="D7853" s="268"/>
    </row>
    <row r="7854" spans="4:4" x14ac:dyDescent="0.25">
      <c r="D7854" s="268"/>
    </row>
    <row r="7855" spans="4:4" x14ac:dyDescent="0.25">
      <c r="D7855" s="268"/>
    </row>
    <row r="7856" spans="4:4" x14ac:dyDescent="0.25">
      <c r="D7856" s="268"/>
    </row>
    <row r="7857" spans="4:4" x14ac:dyDescent="0.25">
      <c r="D7857" s="268"/>
    </row>
    <row r="7858" spans="4:4" x14ac:dyDescent="0.25">
      <c r="D7858" s="268"/>
    </row>
    <row r="7859" spans="4:4" x14ac:dyDescent="0.25">
      <c r="D7859" s="268"/>
    </row>
    <row r="7860" spans="4:4" x14ac:dyDescent="0.25">
      <c r="D7860" s="268"/>
    </row>
    <row r="7861" spans="4:4" x14ac:dyDescent="0.25">
      <c r="D7861" s="268"/>
    </row>
    <row r="7862" spans="4:4" x14ac:dyDescent="0.25">
      <c r="D7862" s="268"/>
    </row>
    <row r="7863" spans="4:4" x14ac:dyDescent="0.25">
      <c r="D7863" s="268"/>
    </row>
    <row r="7864" spans="4:4" x14ac:dyDescent="0.25">
      <c r="D7864" s="268"/>
    </row>
    <row r="7865" spans="4:4" x14ac:dyDescent="0.25">
      <c r="D7865" s="268"/>
    </row>
    <row r="7866" spans="4:4" x14ac:dyDescent="0.25">
      <c r="D7866" s="268"/>
    </row>
    <row r="7867" spans="4:4" x14ac:dyDescent="0.25">
      <c r="D7867" s="268"/>
    </row>
    <row r="7868" spans="4:4" x14ac:dyDescent="0.25">
      <c r="D7868" s="268"/>
    </row>
    <row r="7869" spans="4:4" x14ac:dyDescent="0.25">
      <c r="D7869" s="268"/>
    </row>
    <row r="7870" spans="4:4" x14ac:dyDescent="0.25">
      <c r="D7870" s="268"/>
    </row>
    <row r="7871" spans="4:4" x14ac:dyDescent="0.25">
      <c r="D7871" s="268"/>
    </row>
    <row r="7872" spans="4:4" x14ac:dyDescent="0.25">
      <c r="D7872" s="268"/>
    </row>
    <row r="7873" spans="4:4" x14ac:dyDescent="0.25">
      <c r="D7873" s="268"/>
    </row>
    <row r="7874" spans="4:4" x14ac:dyDescent="0.25">
      <c r="D7874" s="268"/>
    </row>
    <row r="7875" spans="4:4" x14ac:dyDescent="0.25">
      <c r="D7875" s="268"/>
    </row>
    <row r="7876" spans="4:4" x14ac:dyDescent="0.25">
      <c r="D7876" s="268"/>
    </row>
    <row r="7877" spans="4:4" x14ac:dyDescent="0.25">
      <c r="D7877" s="268"/>
    </row>
    <row r="7878" spans="4:4" x14ac:dyDescent="0.25">
      <c r="D7878" s="268"/>
    </row>
    <row r="7879" spans="4:4" x14ac:dyDescent="0.25">
      <c r="D7879" s="268"/>
    </row>
    <row r="7880" spans="4:4" x14ac:dyDescent="0.25">
      <c r="D7880" s="268"/>
    </row>
    <row r="7881" spans="4:4" x14ac:dyDescent="0.25">
      <c r="D7881" s="268"/>
    </row>
    <row r="7882" spans="4:4" x14ac:dyDescent="0.25">
      <c r="D7882" s="268"/>
    </row>
    <row r="7883" spans="4:4" x14ac:dyDescent="0.25">
      <c r="D7883" s="268"/>
    </row>
    <row r="7884" spans="4:4" x14ac:dyDescent="0.25">
      <c r="D7884" s="268"/>
    </row>
    <row r="7885" spans="4:4" x14ac:dyDescent="0.25">
      <c r="D7885" s="268"/>
    </row>
    <row r="7886" spans="4:4" x14ac:dyDescent="0.25">
      <c r="D7886" s="268"/>
    </row>
    <row r="7887" spans="4:4" x14ac:dyDescent="0.25">
      <c r="D7887" s="268"/>
    </row>
    <row r="7888" spans="4:4" x14ac:dyDescent="0.25">
      <c r="D7888" s="268"/>
    </row>
    <row r="7889" spans="4:4" x14ac:dyDescent="0.25">
      <c r="D7889" s="268"/>
    </row>
    <row r="7890" spans="4:4" x14ac:dyDescent="0.25">
      <c r="D7890" s="268"/>
    </row>
    <row r="7891" spans="4:4" x14ac:dyDescent="0.25">
      <c r="D7891" s="268"/>
    </row>
    <row r="7892" spans="4:4" x14ac:dyDescent="0.25">
      <c r="D7892" s="268"/>
    </row>
    <row r="7893" spans="4:4" x14ac:dyDescent="0.25">
      <c r="D7893" s="268"/>
    </row>
    <row r="7894" spans="4:4" x14ac:dyDescent="0.25">
      <c r="D7894" s="268"/>
    </row>
    <row r="7895" spans="4:4" x14ac:dyDescent="0.25">
      <c r="D7895" s="268"/>
    </row>
    <row r="7896" spans="4:4" x14ac:dyDescent="0.25">
      <c r="D7896" s="268"/>
    </row>
    <row r="7897" spans="4:4" x14ac:dyDescent="0.25">
      <c r="D7897" s="268"/>
    </row>
    <row r="7898" spans="4:4" x14ac:dyDescent="0.25">
      <c r="D7898" s="268"/>
    </row>
    <row r="7899" spans="4:4" x14ac:dyDescent="0.25">
      <c r="D7899" s="268"/>
    </row>
    <row r="7900" spans="4:4" x14ac:dyDescent="0.25">
      <c r="D7900" s="268"/>
    </row>
    <row r="7901" spans="4:4" x14ac:dyDescent="0.25">
      <c r="D7901" s="268"/>
    </row>
    <row r="7902" spans="4:4" x14ac:dyDescent="0.25">
      <c r="D7902" s="268"/>
    </row>
    <row r="7903" spans="4:4" x14ac:dyDescent="0.25">
      <c r="D7903" s="268"/>
    </row>
    <row r="7904" spans="4:4" x14ac:dyDescent="0.25">
      <c r="D7904" s="268"/>
    </row>
    <row r="7905" spans="4:4" x14ac:dyDescent="0.25">
      <c r="D7905" s="268"/>
    </row>
    <row r="7906" spans="4:4" x14ac:dyDescent="0.25">
      <c r="D7906" s="268"/>
    </row>
    <row r="7907" spans="4:4" x14ac:dyDescent="0.25">
      <c r="D7907" s="268"/>
    </row>
    <row r="7908" spans="4:4" x14ac:dyDescent="0.25">
      <c r="D7908" s="268"/>
    </row>
    <row r="7909" spans="4:4" x14ac:dyDescent="0.25">
      <c r="D7909" s="268"/>
    </row>
    <row r="7910" spans="4:4" x14ac:dyDescent="0.25">
      <c r="D7910" s="268"/>
    </row>
    <row r="7911" spans="4:4" x14ac:dyDescent="0.25">
      <c r="D7911" s="268"/>
    </row>
    <row r="7912" spans="4:4" x14ac:dyDescent="0.25">
      <c r="D7912" s="268"/>
    </row>
    <row r="7913" spans="4:4" x14ac:dyDescent="0.25">
      <c r="D7913" s="268"/>
    </row>
    <row r="7914" spans="4:4" x14ac:dyDescent="0.25">
      <c r="D7914" s="268"/>
    </row>
    <row r="7915" spans="4:4" x14ac:dyDescent="0.25">
      <c r="D7915" s="268"/>
    </row>
    <row r="7916" spans="4:4" x14ac:dyDescent="0.25">
      <c r="D7916" s="268"/>
    </row>
    <row r="7917" spans="4:4" x14ac:dyDescent="0.25">
      <c r="D7917" s="268"/>
    </row>
    <row r="7918" spans="4:4" x14ac:dyDescent="0.25">
      <c r="D7918" s="268"/>
    </row>
    <row r="7919" spans="4:4" x14ac:dyDescent="0.25">
      <c r="D7919" s="268"/>
    </row>
    <row r="7920" spans="4:4" x14ac:dyDescent="0.25">
      <c r="D7920" s="268"/>
    </row>
    <row r="7921" spans="4:4" x14ac:dyDescent="0.25">
      <c r="D7921" s="268"/>
    </row>
    <row r="7922" spans="4:4" x14ac:dyDescent="0.25">
      <c r="D7922" s="268"/>
    </row>
    <row r="7923" spans="4:4" x14ac:dyDescent="0.25">
      <c r="D7923" s="268"/>
    </row>
    <row r="7924" spans="4:4" x14ac:dyDescent="0.25">
      <c r="D7924" s="268"/>
    </row>
    <row r="7925" spans="4:4" x14ac:dyDescent="0.25">
      <c r="D7925" s="268"/>
    </row>
    <row r="7926" spans="4:4" x14ac:dyDescent="0.25">
      <c r="D7926" s="268"/>
    </row>
    <row r="7927" spans="4:4" x14ac:dyDescent="0.25">
      <c r="D7927" s="268"/>
    </row>
    <row r="7928" spans="4:4" x14ac:dyDescent="0.25">
      <c r="D7928" s="268"/>
    </row>
    <row r="7929" spans="4:4" x14ac:dyDescent="0.25">
      <c r="D7929" s="268"/>
    </row>
    <row r="7930" spans="4:4" x14ac:dyDescent="0.25">
      <c r="D7930" s="268"/>
    </row>
    <row r="7931" spans="4:4" x14ac:dyDescent="0.25">
      <c r="D7931" s="268"/>
    </row>
    <row r="7932" spans="4:4" x14ac:dyDescent="0.25">
      <c r="D7932" s="268"/>
    </row>
    <row r="7933" spans="4:4" x14ac:dyDescent="0.25">
      <c r="D7933" s="268"/>
    </row>
    <row r="7934" spans="4:4" x14ac:dyDescent="0.25">
      <c r="D7934" s="268"/>
    </row>
    <row r="7935" spans="4:4" x14ac:dyDescent="0.25">
      <c r="D7935" s="268"/>
    </row>
    <row r="7936" spans="4:4" x14ac:dyDescent="0.25">
      <c r="D7936" s="268"/>
    </row>
    <row r="7937" spans="4:4" x14ac:dyDescent="0.25">
      <c r="D7937" s="268"/>
    </row>
    <row r="7938" spans="4:4" x14ac:dyDescent="0.25">
      <c r="D7938" s="268"/>
    </row>
    <row r="7939" spans="4:4" x14ac:dyDescent="0.25">
      <c r="D7939" s="268"/>
    </row>
    <row r="7940" spans="4:4" x14ac:dyDescent="0.25">
      <c r="D7940" s="268"/>
    </row>
    <row r="7941" spans="4:4" x14ac:dyDescent="0.25">
      <c r="D7941" s="268"/>
    </row>
    <row r="7942" spans="4:4" x14ac:dyDescent="0.25">
      <c r="D7942" s="268"/>
    </row>
    <row r="7943" spans="4:4" x14ac:dyDescent="0.25">
      <c r="D7943" s="268"/>
    </row>
    <row r="7944" spans="4:4" x14ac:dyDescent="0.25">
      <c r="D7944" s="268"/>
    </row>
    <row r="7945" spans="4:4" x14ac:dyDescent="0.25">
      <c r="D7945" s="268"/>
    </row>
    <row r="7946" spans="4:4" x14ac:dyDescent="0.25">
      <c r="D7946" s="268"/>
    </row>
    <row r="7947" spans="4:4" x14ac:dyDescent="0.25">
      <c r="D7947" s="268"/>
    </row>
    <row r="7948" spans="4:4" x14ac:dyDescent="0.25">
      <c r="D7948" s="268"/>
    </row>
    <row r="7949" spans="4:4" x14ac:dyDescent="0.25">
      <c r="D7949" s="268"/>
    </row>
    <row r="7950" spans="4:4" x14ac:dyDescent="0.25">
      <c r="D7950" s="268"/>
    </row>
    <row r="7951" spans="4:4" x14ac:dyDescent="0.25">
      <c r="D7951" s="268"/>
    </row>
    <row r="7952" spans="4:4" x14ac:dyDescent="0.25">
      <c r="D7952" s="268"/>
    </row>
    <row r="7953" spans="4:4" x14ac:dyDescent="0.25">
      <c r="D7953" s="268"/>
    </row>
    <row r="7954" spans="4:4" x14ac:dyDescent="0.25">
      <c r="D7954" s="268"/>
    </row>
    <row r="7955" spans="4:4" x14ac:dyDescent="0.25">
      <c r="D7955" s="268"/>
    </row>
    <row r="7956" spans="4:4" x14ac:dyDescent="0.25">
      <c r="D7956" s="268"/>
    </row>
    <row r="7957" spans="4:4" x14ac:dyDescent="0.25">
      <c r="D7957" s="268"/>
    </row>
    <row r="7958" spans="4:4" x14ac:dyDescent="0.25">
      <c r="D7958" s="268"/>
    </row>
    <row r="7959" spans="4:4" x14ac:dyDescent="0.25">
      <c r="D7959" s="268"/>
    </row>
    <row r="7960" spans="4:4" x14ac:dyDescent="0.25">
      <c r="D7960" s="268"/>
    </row>
    <row r="7961" spans="4:4" x14ac:dyDescent="0.25">
      <c r="D7961" s="268"/>
    </row>
    <row r="7962" spans="4:4" x14ac:dyDescent="0.25">
      <c r="D7962" s="268"/>
    </row>
    <row r="7963" spans="4:4" x14ac:dyDescent="0.25">
      <c r="D7963" s="268"/>
    </row>
    <row r="7964" spans="4:4" x14ac:dyDescent="0.25">
      <c r="D7964" s="268"/>
    </row>
    <row r="7965" spans="4:4" x14ac:dyDescent="0.25">
      <c r="D7965" s="268"/>
    </row>
    <row r="7966" spans="4:4" x14ac:dyDescent="0.25">
      <c r="D7966" s="268"/>
    </row>
    <row r="7967" spans="4:4" x14ac:dyDescent="0.25">
      <c r="D7967" s="268"/>
    </row>
    <row r="7968" spans="4:4" x14ac:dyDescent="0.25">
      <c r="D7968" s="268"/>
    </row>
    <row r="7969" spans="4:4" x14ac:dyDescent="0.25">
      <c r="D7969" s="268"/>
    </row>
    <row r="7970" spans="4:4" x14ac:dyDescent="0.25">
      <c r="D7970" s="268"/>
    </row>
    <row r="7971" spans="4:4" x14ac:dyDescent="0.25">
      <c r="D7971" s="268"/>
    </row>
    <row r="7972" spans="4:4" x14ac:dyDescent="0.25">
      <c r="D7972" s="268"/>
    </row>
    <row r="7973" spans="4:4" x14ac:dyDescent="0.25">
      <c r="D7973" s="268"/>
    </row>
    <row r="7974" spans="4:4" x14ac:dyDescent="0.25">
      <c r="D7974" s="268"/>
    </row>
    <row r="7975" spans="4:4" x14ac:dyDescent="0.25">
      <c r="D7975" s="268"/>
    </row>
    <row r="7976" spans="4:4" x14ac:dyDescent="0.25">
      <c r="D7976" s="268"/>
    </row>
    <row r="7977" spans="4:4" x14ac:dyDescent="0.25">
      <c r="D7977" s="268"/>
    </row>
    <row r="7978" spans="4:4" x14ac:dyDescent="0.25">
      <c r="D7978" s="268"/>
    </row>
    <row r="7979" spans="4:4" x14ac:dyDescent="0.25">
      <c r="D7979" s="268"/>
    </row>
    <row r="7980" spans="4:4" x14ac:dyDescent="0.25">
      <c r="D7980" s="268"/>
    </row>
    <row r="7981" spans="4:4" x14ac:dyDescent="0.25">
      <c r="D7981" s="268"/>
    </row>
    <row r="7982" spans="4:4" x14ac:dyDescent="0.25">
      <c r="D7982" s="268"/>
    </row>
    <row r="7983" spans="4:4" x14ac:dyDescent="0.25">
      <c r="D7983" s="268"/>
    </row>
    <row r="7984" spans="4:4" x14ac:dyDescent="0.25">
      <c r="D7984" s="268"/>
    </row>
    <row r="7985" spans="4:4" x14ac:dyDescent="0.25">
      <c r="D7985" s="268"/>
    </row>
    <row r="7986" spans="4:4" x14ac:dyDescent="0.25">
      <c r="D7986" s="268"/>
    </row>
    <row r="7987" spans="4:4" x14ac:dyDescent="0.25">
      <c r="D7987" s="268"/>
    </row>
    <row r="7988" spans="4:4" x14ac:dyDescent="0.25">
      <c r="D7988" s="268"/>
    </row>
    <row r="7989" spans="4:4" x14ac:dyDescent="0.25">
      <c r="D7989" s="268"/>
    </row>
    <row r="7990" spans="4:4" x14ac:dyDescent="0.25">
      <c r="D7990" s="268"/>
    </row>
    <row r="7991" spans="4:4" x14ac:dyDescent="0.25">
      <c r="D7991" s="268"/>
    </row>
    <row r="7992" spans="4:4" x14ac:dyDescent="0.25">
      <c r="D7992" s="268"/>
    </row>
    <row r="7993" spans="4:4" x14ac:dyDescent="0.25">
      <c r="D7993" s="268"/>
    </row>
    <row r="7994" spans="4:4" x14ac:dyDescent="0.25">
      <c r="D7994" s="268"/>
    </row>
    <row r="7995" spans="4:4" x14ac:dyDescent="0.25">
      <c r="D7995" s="268"/>
    </row>
    <row r="7996" spans="4:4" x14ac:dyDescent="0.25">
      <c r="D7996" s="268"/>
    </row>
    <row r="7997" spans="4:4" x14ac:dyDescent="0.25">
      <c r="D7997" s="268"/>
    </row>
    <row r="7998" spans="4:4" x14ac:dyDescent="0.25">
      <c r="D7998" s="268"/>
    </row>
    <row r="7999" spans="4:4" x14ac:dyDescent="0.25">
      <c r="D7999" s="268"/>
    </row>
    <row r="8000" spans="4:4" x14ac:dyDescent="0.25">
      <c r="D8000" s="268"/>
    </row>
    <row r="8001" spans="4:4" x14ac:dyDescent="0.25">
      <c r="D8001" s="268"/>
    </row>
    <row r="8002" spans="4:4" x14ac:dyDescent="0.25">
      <c r="D8002" s="268"/>
    </row>
    <row r="8003" spans="4:4" x14ac:dyDescent="0.25">
      <c r="D8003" s="268"/>
    </row>
    <row r="8004" spans="4:4" x14ac:dyDescent="0.25">
      <c r="D8004" s="268"/>
    </row>
    <row r="8005" spans="4:4" x14ac:dyDescent="0.25">
      <c r="D8005" s="268"/>
    </row>
    <row r="8006" spans="4:4" x14ac:dyDescent="0.25">
      <c r="D8006" s="268"/>
    </row>
    <row r="8007" spans="4:4" x14ac:dyDescent="0.25">
      <c r="D8007" s="268"/>
    </row>
    <row r="8008" spans="4:4" x14ac:dyDescent="0.25">
      <c r="D8008" s="268"/>
    </row>
    <row r="8009" spans="4:4" x14ac:dyDescent="0.25">
      <c r="D8009" s="268"/>
    </row>
    <row r="8010" spans="4:4" x14ac:dyDescent="0.25">
      <c r="D8010" s="268"/>
    </row>
    <row r="8011" spans="4:4" x14ac:dyDescent="0.25">
      <c r="D8011" s="268"/>
    </row>
    <row r="8012" spans="4:4" x14ac:dyDescent="0.25">
      <c r="D8012" s="268"/>
    </row>
    <row r="8013" spans="4:4" x14ac:dyDescent="0.25">
      <c r="D8013" s="268"/>
    </row>
    <row r="8014" spans="4:4" x14ac:dyDescent="0.25">
      <c r="D8014" s="268"/>
    </row>
    <row r="8015" spans="4:4" x14ac:dyDescent="0.25">
      <c r="D8015" s="268"/>
    </row>
    <row r="8016" spans="4:4" x14ac:dyDescent="0.25">
      <c r="D8016" s="268"/>
    </row>
    <row r="8017" spans="4:4" x14ac:dyDescent="0.25">
      <c r="D8017" s="268"/>
    </row>
    <row r="8018" spans="4:4" x14ac:dyDescent="0.25">
      <c r="D8018" s="268"/>
    </row>
    <row r="8019" spans="4:4" x14ac:dyDescent="0.25">
      <c r="D8019" s="268"/>
    </row>
    <row r="8020" spans="4:4" x14ac:dyDescent="0.25">
      <c r="D8020" s="268"/>
    </row>
    <row r="8021" spans="4:4" x14ac:dyDescent="0.25">
      <c r="D8021" s="268"/>
    </row>
    <row r="8022" spans="4:4" x14ac:dyDescent="0.25">
      <c r="D8022" s="268"/>
    </row>
    <row r="8023" spans="4:4" x14ac:dyDescent="0.25">
      <c r="D8023" s="268"/>
    </row>
    <row r="8024" spans="4:4" x14ac:dyDescent="0.25">
      <c r="D8024" s="268"/>
    </row>
    <row r="8025" spans="4:4" x14ac:dyDescent="0.25">
      <c r="D8025" s="268"/>
    </row>
    <row r="8026" spans="4:4" x14ac:dyDescent="0.25">
      <c r="D8026" s="268"/>
    </row>
    <row r="8027" spans="4:4" x14ac:dyDescent="0.25">
      <c r="D8027" s="268"/>
    </row>
    <row r="8028" spans="4:4" x14ac:dyDescent="0.25">
      <c r="D8028" s="268"/>
    </row>
    <row r="8029" spans="4:4" x14ac:dyDescent="0.25">
      <c r="D8029" s="268"/>
    </row>
    <row r="8030" spans="4:4" x14ac:dyDescent="0.25">
      <c r="D8030" s="268"/>
    </row>
    <row r="8031" spans="4:4" x14ac:dyDescent="0.25">
      <c r="D8031" s="268"/>
    </row>
    <row r="8032" spans="4:4" x14ac:dyDescent="0.25">
      <c r="D8032" s="268"/>
    </row>
    <row r="8033" spans="4:4" x14ac:dyDescent="0.25">
      <c r="D8033" s="268"/>
    </row>
    <row r="8034" spans="4:4" x14ac:dyDescent="0.25">
      <c r="D8034" s="268"/>
    </row>
    <row r="8035" spans="4:4" x14ac:dyDescent="0.25">
      <c r="D8035" s="268"/>
    </row>
    <row r="8036" spans="4:4" x14ac:dyDescent="0.25">
      <c r="D8036" s="268"/>
    </row>
    <row r="8037" spans="4:4" x14ac:dyDescent="0.25">
      <c r="D8037" s="268"/>
    </row>
    <row r="8038" spans="4:4" x14ac:dyDescent="0.25">
      <c r="D8038" s="268"/>
    </row>
    <row r="8039" spans="4:4" x14ac:dyDescent="0.25">
      <c r="D8039" s="268"/>
    </row>
    <row r="8040" spans="4:4" x14ac:dyDescent="0.25">
      <c r="D8040" s="268"/>
    </row>
    <row r="8041" spans="4:4" x14ac:dyDescent="0.25">
      <c r="D8041" s="268"/>
    </row>
    <row r="8042" spans="4:4" x14ac:dyDescent="0.25">
      <c r="D8042" s="268"/>
    </row>
    <row r="8043" spans="4:4" x14ac:dyDescent="0.25">
      <c r="D8043" s="268"/>
    </row>
    <row r="8044" spans="4:4" x14ac:dyDescent="0.25">
      <c r="D8044" s="268"/>
    </row>
    <row r="8045" spans="4:4" x14ac:dyDescent="0.25">
      <c r="D8045" s="268"/>
    </row>
    <row r="8046" spans="4:4" x14ac:dyDescent="0.25">
      <c r="D8046" s="268"/>
    </row>
    <row r="8047" spans="4:4" x14ac:dyDescent="0.25">
      <c r="D8047" s="268"/>
    </row>
    <row r="8048" spans="4:4" x14ac:dyDescent="0.25">
      <c r="D8048" s="268"/>
    </row>
    <row r="8049" spans="4:4" x14ac:dyDescent="0.25">
      <c r="D8049" s="268"/>
    </row>
    <row r="8050" spans="4:4" x14ac:dyDescent="0.25">
      <c r="D8050" s="268"/>
    </row>
    <row r="8051" spans="4:4" x14ac:dyDescent="0.25">
      <c r="D8051" s="268"/>
    </row>
    <row r="8052" spans="4:4" x14ac:dyDescent="0.25">
      <c r="D8052" s="268"/>
    </row>
    <row r="8053" spans="4:4" x14ac:dyDescent="0.25">
      <c r="D8053" s="268"/>
    </row>
    <row r="8054" spans="4:4" x14ac:dyDescent="0.25">
      <c r="D8054" s="268"/>
    </row>
    <row r="8055" spans="4:4" x14ac:dyDescent="0.25">
      <c r="D8055" s="268"/>
    </row>
    <row r="8056" spans="4:4" x14ac:dyDescent="0.25">
      <c r="D8056" s="268"/>
    </row>
    <row r="8057" spans="4:4" x14ac:dyDescent="0.25">
      <c r="D8057" s="268"/>
    </row>
    <row r="8058" spans="4:4" x14ac:dyDescent="0.25">
      <c r="D8058" s="268"/>
    </row>
    <row r="8059" spans="4:4" x14ac:dyDescent="0.25">
      <c r="D8059" s="268"/>
    </row>
    <row r="8060" spans="4:4" x14ac:dyDescent="0.25">
      <c r="D8060" s="268"/>
    </row>
    <row r="8061" spans="4:4" x14ac:dyDescent="0.25">
      <c r="D8061" s="268"/>
    </row>
    <row r="8062" spans="4:4" x14ac:dyDescent="0.25">
      <c r="D8062" s="268"/>
    </row>
    <row r="8063" spans="4:4" x14ac:dyDescent="0.25">
      <c r="D8063" s="268"/>
    </row>
    <row r="8064" spans="4:4" x14ac:dyDescent="0.25">
      <c r="D8064" s="268"/>
    </row>
    <row r="8065" spans="4:4" x14ac:dyDescent="0.25">
      <c r="D8065" s="268"/>
    </row>
    <row r="8066" spans="4:4" x14ac:dyDescent="0.25">
      <c r="D8066" s="268"/>
    </row>
    <row r="8067" spans="4:4" x14ac:dyDescent="0.25">
      <c r="D8067" s="268"/>
    </row>
    <row r="8068" spans="4:4" x14ac:dyDescent="0.25">
      <c r="D8068" s="268"/>
    </row>
    <row r="8069" spans="4:4" x14ac:dyDescent="0.25">
      <c r="D8069" s="268"/>
    </row>
    <row r="8070" spans="4:4" x14ac:dyDescent="0.25">
      <c r="D8070" s="268"/>
    </row>
    <row r="8071" spans="4:4" x14ac:dyDescent="0.25">
      <c r="D8071" s="268"/>
    </row>
    <row r="8072" spans="4:4" x14ac:dyDescent="0.25">
      <c r="D8072" s="268"/>
    </row>
    <row r="8073" spans="4:4" x14ac:dyDescent="0.25">
      <c r="D8073" s="268"/>
    </row>
    <row r="8074" spans="4:4" x14ac:dyDescent="0.25">
      <c r="D8074" s="268"/>
    </row>
    <row r="8075" spans="4:4" x14ac:dyDescent="0.25">
      <c r="D8075" s="268"/>
    </row>
    <row r="8076" spans="4:4" x14ac:dyDescent="0.25">
      <c r="D8076" s="268"/>
    </row>
    <row r="8077" spans="4:4" x14ac:dyDescent="0.25">
      <c r="D8077" s="268"/>
    </row>
    <row r="8078" spans="4:4" x14ac:dyDescent="0.25">
      <c r="D8078" s="268"/>
    </row>
    <row r="8079" spans="4:4" x14ac:dyDescent="0.25">
      <c r="D8079" s="268"/>
    </row>
    <row r="8080" spans="4:4" x14ac:dyDescent="0.25">
      <c r="D8080" s="268"/>
    </row>
    <row r="8081" spans="4:4" x14ac:dyDescent="0.25">
      <c r="D8081" s="268"/>
    </row>
    <row r="8082" spans="4:4" x14ac:dyDescent="0.25">
      <c r="D8082" s="268"/>
    </row>
    <row r="8083" spans="4:4" x14ac:dyDescent="0.25">
      <c r="D8083" s="268"/>
    </row>
    <row r="8084" spans="4:4" x14ac:dyDescent="0.25">
      <c r="D8084" s="268"/>
    </row>
    <row r="8085" spans="4:4" x14ac:dyDescent="0.25">
      <c r="D8085" s="268"/>
    </row>
    <row r="8086" spans="4:4" x14ac:dyDescent="0.25">
      <c r="D8086" s="268"/>
    </row>
    <row r="8087" spans="4:4" x14ac:dyDescent="0.25">
      <c r="D8087" s="268"/>
    </row>
    <row r="8088" spans="4:4" x14ac:dyDescent="0.25">
      <c r="D8088" s="268"/>
    </row>
    <row r="8089" spans="4:4" x14ac:dyDescent="0.25">
      <c r="D8089" s="268"/>
    </row>
    <row r="8090" spans="4:4" x14ac:dyDescent="0.25">
      <c r="D8090" s="268"/>
    </row>
    <row r="8091" spans="4:4" x14ac:dyDescent="0.25">
      <c r="D8091" s="268"/>
    </row>
    <row r="8092" spans="4:4" x14ac:dyDescent="0.25">
      <c r="D8092" s="268"/>
    </row>
    <row r="8093" spans="4:4" x14ac:dyDescent="0.25">
      <c r="D8093" s="268"/>
    </row>
    <row r="8094" spans="4:4" x14ac:dyDescent="0.25">
      <c r="D8094" s="268"/>
    </row>
    <row r="8095" spans="4:4" x14ac:dyDescent="0.25">
      <c r="D8095" s="268"/>
    </row>
    <row r="8096" spans="4:4" x14ac:dyDescent="0.25">
      <c r="D8096" s="268"/>
    </row>
    <row r="8097" spans="4:4" x14ac:dyDescent="0.25">
      <c r="D8097" s="268"/>
    </row>
    <row r="8098" spans="4:4" x14ac:dyDescent="0.25">
      <c r="D8098" s="268"/>
    </row>
    <row r="8099" spans="4:4" x14ac:dyDescent="0.25">
      <c r="D8099" s="268"/>
    </row>
    <row r="8100" spans="4:4" x14ac:dyDescent="0.25">
      <c r="D8100" s="268"/>
    </row>
    <row r="8101" spans="4:4" x14ac:dyDescent="0.25">
      <c r="D8101" s="268"/>
    </row>
    <row r="8102" spans="4:4" x14ac:dyDescent="0.25">
      <c r="D8102" s="268"/>
    </row>
    <row r="8103" spans="4:4" x14ac:dyDescent="0.25">
      <c r="D8103" s="268"/>
    </row>
    <row r="8104" spans="4:4" x14ac:dyDescent="0.25">
      <c r="D8104" s="268"/>
    </row>
    <row r="8105" spans="4:4" x14ac:dyDescent="0.25">
      <c r="D8105" s="268"/>
    </row>
    <row r="8106" spans="4:4" x14ac:dyDescent="0.25">
      <c r="D8106" s="268"/>
    </row>
    <row r="8107" spans="4:4" x14ac:dyDescent="0.25">
      <c r="D8107" s="268"/>
    </row>
    <row r="8108" spans="4:4" x14ac:dyDescent="0.25">
      <c r="D8108" s="268"/>
    </row>
    <row r="8109" spans="4:4" x14ac:dyDescent="0.25">
      <c r="D8109" s="268"/>
    </row>
    <row r="8110" spans="4:4" x14ac:dyDescent="0.25">
      <c r="D8110" s="268"/>
    </row>
    <row r="8111" spans="4:4" x14ac:dyDescent="0.25">
      <c r="D8111" s="268"/>
    </row>
    <row r="8112" spans="4:4" x14ac:dyDescent="0.25">
      <c r="D8112" s="268"/>
    </row>
    <row r="8113" spans="4:4" x14ac:dyDescent="0.25">
      <c r="D8113" s="268"/>
    </row>
    <row r="8114" spans="4:4" x14ac:dyDescent="0.25">
      <c r="D8114" s="268"/>
    </row>
    <row r="8115" spans="4:4" x14ac:dyDescent="0.25">
      <c r="D8115" s="268"/>
    </row>
    <row r="8116" spans="4:4" x14ac:dyDescent="0.25">
      <c r="D8116" s="268"/>
    </row>
    <row r="8117" spans="4:4" x14ac:dyDescent="0.25">
      <c r="D8117" s="268"/>
    </row>
    <row r="8118" spans="4:4" x14ac:dyDescent="0.25">
      <c r="D8118" s="268"/>
    </row>
    <row r="8119" spans="4:4" x14ac:dyDescent="0.25">
      <c r="D8119" s="268"/>
    </row>
    <row r="8120" spans="4:4" x14ac:dyDescent="0.25">
      <c r="D8120" s="268"/>
    </row>
    <row r="8121" spans="4:4" x14ac:dyDescent="0.25">
      <c r="D8121" s="268"/>
    </row>
    <row r="8122" spans="4:4" x14ac:dyDescent="0.25">
      <c r="D8122" s="268"/>
    </row>
    <row r="8123" spans="4:4" x14ac:dyDescent="0.25">
      <c r="D8123" s="268"/>
    </row>
    <row r="8124" spans="4:4" x14ac:dyDescent="0.25">
      <c r="D8124" s="268"/>
    </row>
    <row r="8125" spans="4:4" x14ac:dyDescent="0.25">
      <c r="D8125" s="268"/>
    </row>
    <row r="8126" spans="4:4" x14ac:dyDescent="0.25">
      <c r="D8126" s="268"/>
    </row>
    <row r="8127" spans="4:4" x14ac:dyDescent="0.25">
      <c r="D8127" s="268"/>
    </row>
    <row r="8128" spans="4:4" x14ac:dyDescent="0.25">
      <c r="D8128" s="268"/>
    </row>
    <row r="8129" spans="4:4" x14ac:dyDescent="0.25">
      <c r="D8129" s="268"/>
    </row>
    <row r="8130" spans="4:4" x14ac:dyDescent="0.25">
      <c r="D8130" s="268"/>
    </row>
    <row r="8131" spans="4:4" x14ac:dyDescent="0.25">
      <c r="D8131" s="268"/>
    </row>
    <row r="8132" spans="4:4" x14ac:dyDescent="0.25">
      <c r="D8132" s="268"/>
    </row>
    <row r="8133" spans="4:4" x14ac:dyDescent="0.25">
      <c r="D8133" s="268"/>
    </row>
    <row r="8134" spans="4:4" x14ac:dyDescent="0.25">
      <c r="D8134" s="268"/>
    </row>
    <row r="8135" spans="4:4" x14ac:dyDescent="0.25">
      <c r="D8135" s="268"/>
    </row>
    <row r="8136" spans="4:4" x14ac:dyDescent="0.25">
      <c r="D8136" s="268"/>
    </row>
    <row r="8137" spans="4:4" x14ac:dyDescent="0.25">
      <c r="D8137" s="268"/>
    </row>
    <row r="8138" spans="4:4" x14ac:dyDescent="0.25">
      <c r="D8138" s="268"/>
    </row>
    <row r="8139" spans="4:4" x14ac:dyDescent="0.25">
      <c r="D8139" s="268"/>
    </row>
    <row r="8140" spans="4:4" x14ac:dyDescent="0.25">
      <c r="D8140" s="268"/>
    </row>
    <row r="8141" spans="4:4" x14ac:dyDescent="0.25">
      <c r="D8141" s="268"/>
    </row>
    <row r="8142" spans="4:4" x14ac:dyDescent="0.25">
      <c r="D8142" s="268"/>
    </row>
    <row r="8143" spans="4:4" x14ac:dyDescent="0.25">
      <c r="D8143" s="268"/>
    </row>
    <row r="8144" spans="4:4" x14ac:dyDescent="0.25">
      <c r="D8144" s="268"/>
    </row>
    <row r="8145" spans="4:4" x14ac:dyDescent="0.25">
      <c r="D8145" s="268"/>
    </row>
    <row r="8146" spans="4:4" x14ac:dyDescent="0.25">
      <c r="D8146" s="268"/>
    </row>
    <row r="8147" spans="4:4" x14ac:dyDescent="0.25">
      <c r="D8147" s="268"/>
    </row>
    <row r="8148" spans="4:4" x14ac:dyDescent="0.25">
      <c r="D8148" s="268"/>
    </row>
    <row r="8149" spans="4:4" x14ac:dyDescent="0.25">
      <c r="D8149" s="268"/>
    </row>
    <row r="8150" spans="4:4" x14ac:dyDescent="0.25">
      <c r="D8150" s="268"/>
    </row>
    <row r="8151" spans="4:4" x14ac:dyDescent="0.25">
      <c r="D8151" s="268"/>
    </row>
    <row r="8152" spans="4:4" x14ac:dyDescent="0.25">
      <c r="D8152" s="268"/>
    </row>
    <row r="8153" spans="4:4" x14ac:dyDescent="0.25">
      <c r="D8153" s="268"/>
    </row>
    <row r="8154" spans="4:4" x14ac:dyDescent="0.25">
      <c r="D8154" s="268"/>
    </row>
    <row r="8155" spans="4:4" x14ac:dyDescent="0.25">
      <c r="D8155" s="268"/>
    </row>
    <row r="8156" spans="4:4" x14ac:dyDescent="0.25">
      <c r="D8156" s="268"/>
    </row>
    <row r="8157" spans="4:4" x14ac:dyDescent="0.25">
      <c r="D8157" s="268"/>
    </row>
    <row r="8158" spans="4:4" x14ac:dyDescent="0.25">
      <c r="D8158" s="268"/>
    </row>
    <row r="8159" spans="4:4" x14ac:dyDescent="0.25">
      <c r="D8159" s="268"/>
    </row>
    <row r="8160" spans="4:4" x14ac:dyDescent="0.25">
      <c r="D8160" s="268"/>
    </row>
    <row r="8161" spans="4:4" x14ac:dyDescent="0.25">
      <c r="D8161" s="268"/>
    </row>
    <row r="8162" spans="4:4" x14ac:dyDescent="0.25">
      <c r="D8162" s="268"/>
    </row>
    <row r="8163" spans="4:4" x14ac:dyDescent="0.25">
      <c r="D8163" s="268"/>
    </row>
    <row r="8164" spans="4:4" x14ac:dyDescent="0.25">
      <c r="D8164" s="268"/>
    </row>
    <row r="8165" spans="4:4" x14ac:dyDescent="0.25">
      <c r="D8165" s="268"/>
    </row>
    <row r="8166" spans="4:4" x14ac:dyDescent="0.25">
      <c r="D8166" s="268"/>
    </row>
    <row r="8167" spans="4:4" x14ac:dyDescent="0.25">
      <c r="D8167" s="268"/>
    </row>
    <row r="8168" spans="4:4" x14ac:dyDescent="0.25">
      <c r="D8168" s="268"/>
    </row>
    <row r="8169" spans="4:4" x14ac:dyDescent="0.25">
      <c r="D8169" s="268"/>
    </row>
    <row r="8170" spans="4:4" x14ac:dyDescent="0.25">
      <c r="D8170" s="268"/>
    </row>
    <row r="8171" spans="4:4" x14ac:dyDescent="0.25">
      <c r="D8171" s="268"/>
    </row>
    <row r="8172" spans="4:4" x14ac:dyDescent="0.25">
      <c r="D8172" s="268"/>
    </row>
    <row r="8173" spans="4:4" x14ac:dyDescent="0.25">
      <c r="D8173" s="268"/>
    </row>
    <row r="8174" spans="4:4" x14ac:dyDescent="0.25">
      <c r="D8174" s="268"/>
    </row>
    <row r="8175" spans="4:4" x14ac:dyDescent="0.25">
      <c r="D8175" s="268"/>
    </row>
    <row r="8176" spans="4:4" x14ac:dyDescent="0.25">
      <c r="D8176" s="268"/>
    </row>
    <row r="8177" spans="4:4" x14ac:dyDescent="0.25">
      <c r="D8177" s="268"/>
    </row>
    <row r="8178" spans="4:4" x14ac:dyDescent="0.25">
      <c r="D8178" s="268"/>
    </row>
    <row r="8179" spans="4:4" x14ac:dyDescent="0.25">
      <c r="D8179" s="268"/>
    </row>
    <row r="8180" spans="4:4" x14ac:dyDescent="0.25">
      <c r="D8180" s="268"/>
    </row>
    <row r="8181" spans="4:4" x14ac:dyDescent="0.25">
      <c r="D8181" s="268"/>
    </row>
    <row r="8182" spans="4:4" x14ac:dyDescent="0.25">
      <c r="D8182" s="268"/>
    </row>
    <row r="8183" spans="4:4" x14ac:dyDescent="0.25">
      <c r="D8183" s="268"/>
    </row>
    <row r="8184" spans="4:4" x14ac:dyDescent="0.25">
      <c r="D8184" s="268"/>
    </row>
    <row r="8185" spans="4:4" x14ac:dyDescent="0.25">
      <c r="D8185" s="268"/>
    </row>
    <row r="8186" spans="4:4" x14ac:dyDescent="0.25">
      <c r="D8186" s="268"/>
    </row>
    <row r="8187" spans="4:4" x14ac:dyDescent="0.25">
      <c r="D8187" s="268"/>
    </row>
    <row r="8188" spans="4:4" x14ac:dyDescent="0.25">
      <c r="D8188" s="268"/>
    </row>
    <row r="8189" spans="4:4" x14ac:dyDescent="0.25">
      <c r="D8189" s="268"/>
    </row>
    <row r="8190" spans="4:4" x14ac:dyDescent="0.25">
      <c r="D8190" s="268"/>
    </row>
    <row r="8191" spans="4:4" x14ac:dyDescent="0.25">
      <c r="D8191" s="268"/>
    </row>
    <row r="8192" spans="4:4" x14ac:dyDescent="0.25">
      <c r="D8192" s="268"/>
    </row>
    <row r="8193" spans="4:4" x14ac:dyDescent="0.25">
      <c r="D8193" s="268"/>
    </row>
    <row r="8194" spans="4:4" x14ac:dyDescent="0.25">
      <c r="D8194" s="268"/>
    </row>
    <row r="8195" spans="4:4" x14ac:dyDescent="0.25">
      <c r="D8195" s="268"/>
    </row>
    <row r="8196" spans="4:4" x14ac:dyDescent="0.25">
      <c r="D8196" s="268"/>
    </row>
    <row r="8197" spans="4:4" x14ac:dyDescent="0.25">
      <c r="D8197" s="268"/>
    </row>
    <row r="8198" spans="4:4" x14ac:dyDescent="0.25">
      <c r="D8198" s="268"/>
    </row>
    <row r="8199" spans="4:4" x14ac:dyDescent="0.25">
      <c r="D8199" s="268"/>
    </row>
    <row r="8200" spans="4:4" x14ac:dyDescent="0.25">
      <c r="D8200" s="268"/>
    </row>
    <row r="8201" spans="4:4" x14ac:dyDescent="0.25">
      <c r="D8201" s="268"/>
    </row>
    <row r="8202" spans="4:4" x14ac:dyDescent="0.25">
      <c r="D8202" s="268"/>
    </row>
    <row r="8203" spans="4:4" x14ac:dyDescent="0.25">
      <c r="D8203" s="268"/>
    </row>
    <row r="8204" spans="4:4" x14ac:dyDescent="0.25">
      <c r="D8204" s="268"/>
    </row>
    <row r="8205" spans="4:4" x14ac:dyDescent="0.25">
      <c r="D8205" s="268"/>
    </row>
    <row r="8206" spans="4:4" x14ac:dyDescent="0.25">
      <c r="D8206" s="268"/>
    </row>
    <row r="8207" spans="4:4" x14ac:dyDescent="0.25">
      <c r="D8207" s="268"/>
    </row>
    <row r="8208" spans="4:4" x14ac:dyDescent="0.25">
      <c r="D8208" s="268"/>
    </row>
    <row r="8209" spans="4:4" x14ac:dyDescent="0.25">
      <c r="D8209" s="268"/>
    </row>
    <row r="8210" spans="4:4" x14ac:dyDescent="0.25">
      <c r="D8210" s="268"/>
    </row>
    <row r="8211" spans="4:4" x14ac:dyDescent="0.25">
      <c r="D8211" s="268"/>
    </row>
    <row r="8212" spans="4:4" x14ac:dyDescent="0.25">
      <c r="D8212" s="268"/>
    </row>
    <row r="8213" spans="4:4" x14ac:dyDescent="0.25">
      <c r="D8213" s="268"/>
    </row>
    <row r="8214" spans="4:4" x14ac:dyDescent="0.25">
      <c r="D8214" s="268"/>
    </row>
    <row r="8215" spans="4:4" x14ac:dyDescent="0.25">
      <c r="D8215" s="268"/>
    </row>
    <row r="8216" spans="4:4" x14ac:dyDescent="0.25">
      <c r="D8216" s="268"/>
    </row>
    <row r="8217" spans="4:4" x14ac:dyDescent="0.25">
      <c r="D8217" s="268"/>
    </row>
    <row r="8218" spans="4:4" x14ac:dyDescent="0.25">
      <c r="D8218" s="268"/>
    </row>
    <row r="8219" spans="4:4" x14ac:dyDescent="0.25">
      <c r="D8219" s="268"/>
    </row>
    <row r="8220" spans="4:4" x14ac:dyDescent="0.25">
      <c r="D8220" s="268"/>
    </row>
    <row r="8221" spans="4:4" x14ac:dyDescent="0.25">
      <c r="D8221" s="268"/>
    </row>
    <row r="8222" spans="4:4" x14ac:dyDescent="0.25">
      <c r="D8222" s="268"/>
    </row>
    <row r="8223" spans="4:4" x14ac:dyDescent="0.25">
      <c r="D8223" s="268"/>
    </row>
    <row r="8224" spans="4:4" x14ac:dyDescent="0.25">
      <c r="D8224" s="268"/>
    </row>
    <row r="8225" spans="4:4" x14ac:dyDescent="0.25">
      <c r="D8225" s="268"/>
    </row>
    <row r="8226" spans="4:4" x14ac:dyDescent="0.25">
      <c r="D8226" s="268"/>
    </row>
    <row r="8227" spans="4:4" x14ac:dyDescent="0.25">
      <c r="D8227" s="268"/>
    </row>
    <row r="8228" spans="4:4" x14ac:dyDescent="0.25">
      <c r="D8228" s="268"/>
    </row>
    <row r="8229" spans="4:4" x14ac:dyDescent="0.25">
      <c r="D8229" s="268"/>
    </row>
    <row r="8230" spans="4:4" x14ac:dyDescent="0.25">
      <c r="D8230" s="268"/>
    </row>
    <row r="8231" spans="4:4" x14ac:dyDescent="0.25">
      <c r="D8231" s="268"/>
    </row>
    <row r="8232" spans="4:4" x14ac:dyDescent="0.25">
      <c r="D8232" s="268"/>
    </row>
    <row r="8233" spans="4:4" x14ac:dyDescent="0.25">
      <c r="D8233" s="268"/>
    </row>
    <row r="8234" spans="4:4" x14ac:dyDescent="0.25">
      <c r="D8234" s="268"/>
    </row>
    <row r="8235" spans="4:4" x14ac:dyDescent="0.25">
      <c r="D8235" s="268"/>
    </row>
    <row r="8236" spans="4:4" x14ac:dyDescent="0.25">
      <c r="D8236" s="268"/>
    </row>
    <row r="8237" spans="4:4" x14ac:dyDescent="0.25">
      <c r="D8237" s="268"/>
    </row>
    <row r="8238" spans="4:4" x14ac:dyDescent="0.25">
      <c r="D8238" s="268"/>
    </row>
    <row r="8239" spans="4:4" x14ac:dyDescent="0.25">
      <c r="D8239" s="268"/>
    </row>
    <row r="8240" spans="4:4" x14ac:dyDescent="0.25">
      <c r="D8240" s="268"/>
    </row>
    <row r="8241" spans="4:4" x14ac:dyDescent="0.25">
      <c r="D8241" s="268"/>
    </row>
    <row r="8242" spans="4:4" x14ac:dyDescent="0.25">
      <c r="D8242" s="268"/>
    </row>
    <row r="8243" spans="4:4" x14ac:dyDescent="0.25">
      <c r="D8243" s="268"/>
    </row>
    <row r="8244" spans="4:4" x14ac:dyDescent="0.25">
      <c r="D8244" s="268"/>
    </row>
    <row r="8245" spans="4:4" x14ac:dyDescent="0.25">
      <c r="D8245" s="268"/>
    </row>
    <row r="8246" spans="4:4" x14ac:dyDescent="0.25">
      <c r="D8246" s="268"/>
    </row>
    <row r="8247" spans="4:4" x14ac:dyDescent="0.25">
      <c r="D8247" s="268"/>
    </row>
    <row r="8248" spans="4:4" x14ac:dyDescent="0.25">
      <c r="D8248" s="268"/>
    </row>
    <row r="8249" spans="4:4" x14ac:dyDescent="0.25">
      <c r="D8249" s="268"/>
    </row>
    <row r="8250" spans="4:4" x14ac:dyDescent="0.25">
      <c r="D8250" s="268"/>
    </row>
    <row r="8251" spans="4:4" x14ac:dyDescent="0.25">
      <c r="D8251" s="268"/>
    </row>
    <row r="8252" spans="4:4" x14ac:dyDescent="0.25">
      <c r="D8252" s="268"/>
    </row>
    <row r="8253" spans="4:4" x14ac:dyDescent="0.25">
      <c r="D8253" s="268"/>
    </row>
    <row r="8254" spans="4:4" x14ac:dyDescent="0.25">
      <c r="D8254" s="268"/>
    </row>
    <row r="8255" spans="4:4" x14ac:dyDescent="0.25">
      <c r="D8255" s="268"/>
    </row>
    <row r="8256" spans="4:4" x14ac:dyDescent="0.25">
      <c r="D8256" s="268"/>
    </row>
    <row r="8257" spans="4:4" x14ac:dyDescent="0.25">
      <c r="D8257" s="268"/>
    </row>
    <row r="8258" spans="4:4" x14ac:dyDescent="0.25">
      <c r="D8258" s="268"/>
    </row>
    <row r="8259" spans="4:4" x14ac:dyDescent="0.25">
      <c r="D8259" s="268"/>
    </row>
    <row r="8260" spans="4:4" x14ac:dyDescent="0.25">
      <c r="D8260" s="268"/>
    </row>
    <row r="8261" spans="4:4" x14ac:dyDescent="0.25">
      <c r="D8261" s="268"/>
    </row>
    <row r="8262" spans="4:4" x14ac:dyDescent="0.25">
      <c r="D8262" s="268"/>
    </row>
    <row r="8263" spans="4:4" x14ac:dyDescent="0.25">
      <c r="D8263" s="268"/>
    </row>
    <row r="8264" spans="4:4" x14ac:dyDescent="0.25">
      <c r="D8264" s="268"/>
    </row>
    <row r="8265" spans="4:4" x14ac:dyDescent="0.25">
      <c r="D8265" s="268"/>
    </row>
    <row r="8266" spans="4:4" x14ac:dyDescent="0.25">
      <c r="D8266" s="268"/>
    </row>
    <row r="8267" spans="4:4" x14ac:dyDescent="0.25">
      <c r="D8267" s="268"/>
    </row>
    <row r="8268" spans="4:4" x14ac:dyDescent="0.25">
      <c r="D8268" s="268"/>
    </row>
    <row r="8269" spans="4:4" x14ac:dyDescent="0.25">
      <c r="D8269" s="268"/>
    </row>
    <row r="8270" spans="4:4" x14ac:dyDescent="0.25">
      <c r="D8270" s="268"/>
    </row>
    <row r="8271" spans="4:4" x14ac:dyDescent="0.25">
      <c r="D8271" s="268"/>
    </row>
    <row r="8272" spans="4:4" x14ac:dyDescent="0.25">
      <c r="D8272" s="268"/>
    </row>
    <row r="8273" spans="4:4" x14ac:dyDescent="0.25">
      <c r="D8273" s="268"/>
    </row>
    <row r="8274" spans="4:4" x14ac:dyDescent="0.25">
      <c r="D8274" s="268"/>
    </row>
    <row r="8275" spans="4:4" x14ac:dyDescent="0.25">
      <c r="D8275" s="268"/>
    </row>
    <row r="8276" spans="4:4" x14ac:dyDescent="0.25">
      <c r="D8276" s="268"/>
    </row>
    <row r="8277" spans="4:4" x14ac:dyDescent="0.25">
      <c r="D8277" s="268"/>
    </row>
    <row r="8278" spans="4:4" x14ac:dyDescent="0.25">
      <c r="D8278" s="268"/>
    </row>
    <row r="8279" spans="4:4" x14ac:dyDescent="0.25">
      <c r="D8279" s="268"/>
    </row>
    <row r="8280" spans="4:4" x14ac:dyDescent="0.25">
      <c r="D8280" s="268"/>
    </row>
    <row r="8281" spans="4:4" x14ac:dyDescent="0.25">
      <c r="D8281" s="268"/>
    </row>
    <row r="8282" spans="4:4" x14ac:dyDescent="0.25">
      <c r="D8282" s="268"/>
    </row>
    <row r="8283" spans="4:4" x14ac:dyDescent="0.25">
      <c r="D8283" s="268"/>
    </row>
    <row r="8284" spans="4:4" x14ac:dyDescent="0.25">
      <c r="D8284" s="268"/>
    </row>
    <row r="8285" spans="4:4" x14ac:dyDescent="0.25">
      <c r="D8285" s="268"/>
    </row>
    <row r="8286" spans="4:4" x14ac:dyDescent="0.25">
      <c r="D8286" s="268"/>
    </row>
    <row r="8287" spans="4:4" x14ac:dyDescent="0.25">
      <c r="D8287" s="268"/>
    </row>
    <row r="8288" spans="4:4" x14ac:dyDescent="0.25">
      <c r="D8288" s="268"/>
    </row>
    <row r="8289" spans="4:4" x14ac:dyDescent="0.25">
      <c r="D8289" s="268"/>
    </row>
    <row r="8290" spans="4:4" x14ac:dyDescent="0.25">
      <c r="D8290" s="268"/>
    </row>
    <row r="8291" spans="4:4" x14ac:dyDescent="0.25">
      <c r="D8291" s="268"/>
    </row>
    <row r="8292" spans="4:4" x14ac:dyDescent="0.25">
      <c r="D8292" s="268"/>
    </row>
    <row r="8293" spans="4:4" x14ac:dyDescent="0.25">
      <c r="D8293" s="268"/>
    </row>
    <row r="8294" spans="4:4" x14ac:dyDescent="0.25">
      <c r="D8294" s="268"/>
    </row>
    <row r="8295" spans="4:4" x14ac:dyDescent="0.25">
      <c r="D8295" s="268"/>
    </row>
    <row r="8296" spans="4:4" x14ac:dyDescent="0.25">
      <c r="D8296" s="268"/>
    </row>
    <row r="8297" spans="4:4" x14ac:dyDescent="0.25">
      <c r="D8297" s="268"/>
    </row>
    <row r="8298" spans="4:4" x14ac:dyDescent="0.25">
      <c r="D8298" s="268"/>
    </row>
    <row r="8299" spans="4:4" x14ac:dyDescent="0.25">
      <c r="D8299" s="268"/>
    </row>
    <row r="8300" spans="4:4" x14ac:dyDescent="0.25">
      <c r="D8300" s="268"/>
    </row>
    <row r="8301" spans="4:4" x14ac:dyDescent="0.25">
      <c r="D8301" s="268"/>
    </row>
    <row r="8302" spans="4:4" x14ac:dyDescent="0.25">
      <c r="D8302" s="268"/>
    </row>
    <row r="8303" spans="4:4" x14ac:dyDescent="0.25">
      <c r="D8303" s="268"/>
    </row>
    <row r="8304" spans="4:4" x14ac:dyDescent="0.25">
      <c r="D8304" s="268"/>
    </row>
    <row r="8305" spans="4:4" x14ac:dyDescent="0.25">
      <c r="D8305" s="268"/>
    </row>
    <row r="8306" spans="4:4" x14ac:dyDescent="0.25">
      <c r="D8306" s="268"/>
    </row>
    <row r="8307" spans="4:4" x14ac:dyDescent="0.25">
      <c r="D8307" s="268"/>
    </row>
    <row r="8308" spans="4:4" x14ac:dyDescent="0.25">
      <c r="D8308" s="268"/>
    </row>
    <row r="8309" spans="4:4" x14ac:dyDescent="0.25">
      <c r="D8309" s="268"/>
    </row>
    <row r="8310" spans="4:4" x14ac:dyDescent="0.25">
      <c r="D8310" s="268"/>
    </row>
    <row r="8311" spans="4:4" x14ac:dyDescent="0.25">
      <c r="D8311" s="268"/>
    </row>
    <row r="8312" spans="4:4" x14ac:dyDescent="0.25">
      <c r="D8312" s="268"/>
    </row>
    <row r="8313" spans="4:4" x14ac:dyDescent="0.25">
      <c r="D8313" s="268"/>
    </row>
    <row r="8314" spans="4:4" x14ac:dyDescent="0.25">
      <c r="D8314" s="268"/>
    </row>
    <row r="8315" spans="4:4" x14ac:dyDescent="0.25">
      <c r="D8315" s="268"/>
    </row>
    <row r="8316" spans="4:4" x14ac:dyDescent="0.25">
      <c r="D8316" s="268"/>
    </row>
    <row r="8317" spans="4:4" x14ac:dyDescent="0.25">
      <c r="D8317" s="268"/>
    </row>
    <row r="8318" spans="4:4" x14ac:dyDescent="0.25">
      <c r="D8318" s="268"/>
    </row>
    <row r="8319" spans="4:4" x14ac:dyDescent="0.25">
      <c r="D8319" s="268"/>
    </row>
    <row r="8320" spans="4:4" x14ac:dyDescent="0.25">
      <c r="D8320" s="268"/>
    </row>
    <row r="8321" spans="4:4" x14ac:dyDescent="0.25">
      <c r="D8321" s="268"/>
    </row>
    <row r="8322" spans="4:4" x14ac:dyDescent="0.25">
      <c r="D8322" s="268"/>
    </row>
    <row r="8323" spans="4:4" x14ac:dyDescent="0.25">
      <c r="D8323" s="268"/>
    </row>
    <row r="8324" spans="4:4" x14ac:dyDescent="0.25">
      <c r="D8324" s="268"/>
    </row>
    <row r="8325" spans="4:4" x14ac:dyDescent="0.25">
      <c r="D8325" s="268"/>
    </row>
    <row r="8326" spans="4:4" x14ac:dyDescent="0.25">
      <c r="D8326" s="268"/>
    </row>
    <row r="8327" spans="4:4" x14ac:dyDescent="0.25">
      <c r="D8327" s="268"/>
    </row>
    <row r="8328" spans="4:4" x14ac:dyDescent="0.25">
      <c r="D8328" s="268"/>
    </row>
    <row r="8329" spans="4:4" x14ac:dyDescent="0.25">
      <c r="D8329" s="268"/>
    </row>
    <row r="8330" spans="4:4" x14ac:dyDescent="0.25">
      <c r="D8330" s="268"/>
    </row>
    <row r="8331" spans="4:4" x14ac:dyDescent="0.25">
      <c r="D8331" s="268"/>
    </row>
    <row r="8332" spans="4:4" x14ac:dyDescent="0.25">
      <c r="D8332" s="268"/>
    </row>
    <row r="8333" spans="4:4" x14ac:dyDescent="0.25">
      <c r="D8333" s="268"/>
    </row>
    <row r="8334" spans="4:4" x14ac:dyDescent="0.25">
      <c r="D8334" s="268"/>
    </row>
    <row r="8335" spans="4:4" x14ac:dyDescent="0.25">
      <c r="D8335" s="268"/>
    </row>
    <row r="8336" spans="4:4" x14ac:dyDescent="0.25">
      <c r="D8336" s="268"/>
    </row>
    <row r="8337" spans="4:4" x14ac:dyDescent="0.25">
      <c r="D8337" s="268"/>
    </row>
    <row r="8338" spans="4:4" x14ac:dyDescent="0.25">
      <c r="D8338" s="268"/>
    </row>
    <row r="8339" spans="4:4" x14ac:dyDescent="0.25">
      <c r="D8339" s="268"/>
    </row>
    <row r="8340" spans="4:4" x14ac:dyDescent="0.25">
      <c r="D8340" s="268"/>
    </row>
    <row r="8341" spans="4:4" x14ac:dyDescent="0.25">
      <c r="D8341" s="268"/>
    </row>
    <row r="8342" spans="4:4" x14ac:dyDescent="0.25">
      <c r="D8342" s="268"/>
    </row>
    <row r="8343" spans="4:4" x14ac:dyDescent="0.25">
      <c r="D8343" s="268"/>
    </row>
    <row r="8344" spans="4:4" x14ac:dyDescent="0.25">
      <c r="D8344" s="268"/>
    </row>
    <row r="8345" spans="4:4" x14ac:dyDescent="0.25">
      <c r="D8345" s="268"/>
    </row>
    <row r="8346" spans="4:4" x14ac:dyDescent="0.25">
      <c r="D8346" s="268"/>
    </row>
    <row r="8347" spans="4:4" x14ac:dyDescent="0.25">
      <c r="D8347" s="268"/>
    </row>
    <row r="8348" spans="4:4" x14ac:dyDescent="0.25">
      <c r="D8348" s="268"/>
    </row>
    <row r="8349" spans="4:4" x14ac:dyDescent="0.25">
      <c r="D8349" s="268"/>
    </row>
    <row r="8350" spans="4:4" x14ac:dyDescent="0.25">
      <c r="D8350" s="268"/>
    </row>
    <row r="8351" spans="4:4" x14ac:dyDescent="0.25">
      <c r="D8351" s="268"/>
    </row>
    <row r="8352" spans="4:4" x14ac:dyDescent="0.25">
      <c r="D8352" s="268"/>
    </row>
    <row r="8353" spans="4:4" x14ac:dyDescent="0.25">
      <c r="D8353" s="268"/>
    </row>
    <row r="8354" spans="4:4" x14ac:dyDescent="0.25">
      <c r="D8354" s="268"/>
    </row>
    <row r="8355" spans="4:4" x14ac:dyDescent="0.25">
      <c r="D8355" s="268"/>
    </row>
    <row r="8356" spans="4:4" x14ac:dyDescent="0.25">
      <c r="D8356" s="268"/>
    </row>
    <row r="8357" spans="4:4" x14ac:dyDescent="0.25">
      <c r="D8357" s="268"/>
    </row>
    <row r="8358" spans="4:4" x14ac:dyDescent="0.25">
      <c r="D8358" s="268"/>
    </row>
    <row r="8359" spans="4:4" x14ac:dyDescent="0.25">
      <c r="D8359" s="268"/>
    </row>
    <row r="8360" spans="4:4" x14ac:dyDescent="0.25">
      <c r="D8360" s="268"/>
    </row>
    <row r="8361" spans="4:4" x14ac:dyDescent="0.25">
      <c r="D8361" s="268"/>
    </row>
    <row r="8362" spans="4:4" x14ac:dyDescent="0.25">
      <c r="D8362" s="268"/>
    </row>
    <row r="8363" spans="4:4" x14ac:dyDescent="0.25">
      <c r="D8363" s="268"/>
    </row>
    <row r="8364" spans="4:4" x14ac:dyDescent="0.25">
      <c r="D8364" s="268"/>
    </row>
    <row r="8365" spans="4:4" x14ac:dyDescent="0.25">
      <c r="D8365" s="268"/>
    </row>
    <row r="8366" spans="4:4" x14ac:dyDescent="0.25">
      <c r="D8366" s="268"/>
    </row>
    <row r="8367" spans="4:4" x14ac:dyDescent="0.25">
      <c r="D8367" s="268"/>
    </row>
    <row r="8368" spans="4:4" x14ac:dyDescent="0.25">
      <c r="D8368" s="268"/>
    </row>
    <row r="8369" spans="4:4" x14ac:dyDescent="0.25">
      <c r="D8369" s="268"/>
    </row>
    <row r="8370" spans="4:4" x14ac:dyDescent="0.25">
      <c r="D8370" s="268"/>
    </row>
    <row r="8371" spans="4:4" x14ac:dyDescent="0.25">
      <c r="D8371" s="268"/>
    </row>
    <row r="8372" spans="4:4" x14ac:dyDescent="0.25">
      <c r="D8372" s="268"/>
    </row>
    <row r="8373" spans="4:4" x14ac:dyDescent="0.25">
      <c r="D8373" s="268"/>
    </row>
    <row r="8374" spans="4:4" x14ac:dyDescent="0.25">
      <c r="D8374" s="268"/>
    </row>
    <row r="8375" spans="4:4" x14ac:dyDescent="0.25">
      <c r="D8375" s="268"/>
    </row>
    <row r="8376" spans="4:4" x14ac:dyDescent="0.25">
      <c r="D8376" s="268"/>
    </row>
    <row r="8377" spans="4:4" x14ac:dyDescent="0.25">
      <c r="D8377" s="268"/>
    </row>
    <row r="8378" spans="4:4" x14ac:dyDescent="0.25">
      <c r="D8378" s="268"/>
    </row>
    <row r="8379" spans="4:4" x14ac:dyDescent="0.25">
      <c r="D8379" s="268"/>
    </row>
    <row r="8380" spans="4:4" x14ac:dyDescent="0.25">
      <c r="D8380" s="268"/>
    </row>
    <row r="8381" spans="4:4" x14ac:dyDescent="0.25">
      <c r="D8381" s="268"/>
    </row>
    <row r="8382" spans="4:4" x14ac:dyDescent="0.25">
      <c r="D8382" s="268"/>
    </row>
    <row r="8383" spans="4:4" x14ac:dyDescent="0.25">
      <c r="D8383" s="268"/>
    </row>
    <row r="8384" spans="4:4" x14ac:dyDescent="0.25">
      <c r="D8384" s="268"/>
    </row>
    <row r="8385" spans="4:4" x14ac:dyDescent="0.25">
      <c r="D8385" s="268"/>
    </row>
    <row r="8386" spans="4:4" x14ac:dyDescent="0.25">
      <c r="D8386" s="268"/>
    </row>
    <row r="8387" spans="4:4" x14ac:dyDescent="0.25">
      <c r="D8387" s="268"/>
    </row>
    <row r="8388" spans="4:4" x14ac:dyDescent="0.25">
      <c r="D8388" s="268"/>
    </row>
    <row r="8389" spans="4:4" x14ac:dyDescent="0.25">
      <c r="D8389" s="268"/>
    </row>
    <row r="8390" spans="4:4" x14ac:dyDescent="0.25">
      <c r="D8390" s="268"/>
    </row>
    <row r="8391" spans="4:4" x14ac:dyDescent="0.25">
      <c r="D8391" s="268"/>
    </row>
    <row r="8392" spans="4:4" x14ac:dyDescent="0.25">
      <c r="D8392" s="268"/>
    </row>
    <row r="8393" spans="4:4" x14ac:dyDescent="0.25">
      <c r="D8393" s="268"/>
    </row>
    <row r="8394" spans="4:4" x14ac:dyDescent="0.25">
      <c r="D8394" s="268"/>
    </row>
    <row r="8395" spans="4:4" x14ac:dyDescent="0.25">
      <c r="D8395" s="268"/>
    </row>
    <row r="8396" spans="4:4" x14ac:dyDescent="0.25">
      <c r="D8396" s="268"/>
    </row>
    <row r="8397" spans="4:4" x14ac:dyDescent="0.25">
      <c r="D8397" s="268"/>
    </row>
    <row r="8398" spans="4:4" x14ac:dyDescent="0.25">
      <c r="D8398" s="268"/>
    </row>
    <row r="8399" spans="4:4" x14ac:dyDescent="0.25">
      <c r="D8399" s="268"/>
    </row>
    <row r="8400" spans="4:4" x14ac:dyDescent="0.25">
      <c r="D8400" s="268"/>
    </row>
    <row r="8401" spans="4:6" x14ac:dyDescent="0.25">
      <c r="D8401" s="268"/>
    </row>
    <row r="8402" spans="4:6" x14ac:dyDescent="0.25">
      <c r="D8402" s="268"/>
    </row>
    <row r="8403" spans="4:6" x14ac:dyDescent="0.25">
      <c r="D8403" s="268"/>
    </row>
    <row r="8404" spans="4:6" x14ac:dyDescent="0.25">
      <c r="D8404" s="268"/>
    </row>
    <row r="8405" spans="4:6" x14ac:dyDescent="0.25">
      <c r="D8405" s="268"/>
    </row>
    <row r="8406" spans="4:6" x14ac:dyDescent="0.25">
      <c r="D8406" s="268"/>
    </row>
    <row r="8407" spans="4:6" x14ac:dyDescent="0.25">
      <c r="D8407" s="275"/>
      <c r="F8407" s="118"/>
    </row>
    <row r="8408" spans="4:6" x14ac:dyDescent="0.25">
      <c r="D8408" s="275"/>
      <c r="E8408" s="118"/>
      <c r="F8408" s="118"/>
    </row>
    <row r="8409" spans="4:6" x14ac:dyDescent="0.25">
      <c r="D8409" s="275"/>
      <c r="E8409" s="118"/>
      <c r="F8409" s="118"/>
    </row>
    <row r="8410" spans="4:6" x14ac:dyDescent="0.25">
      <c r="D8410" s="275"/>
      <c r="E8410" s="118"/>
      <c r="F8410" s="118"/>
    </row>
    <row r="8411" spans="4:6" x14ac:dyDescent="0.25">
      <c r="D8411" s="275"/>
      <c r="E8411" s="118"/>
      <c r="F8411" s="118"/>
    </row>
    <row r="8412" spans="4:6" x14ac:dyDescent="0.25">
      <c r="D8412" s="275"/>
      <c r="E8412" s="118"/>
      <c r="F8412" s="118"/>
    </row>
    <row r="8413" spans="4:6" x14ac:dyDescent="0.25">
      <c r="D8413" s="275"/>
      <c r="E8413" s="118"/>
      <c r="F8413" s="118"/>
    </row>
    <row r="8414" spans="4:6" x14ac:dyDescent="0.25">
      <c r="D8414" s="275"/>
      <c r="E8414" s="118"/>
      <c r="F8414" s="118"/>
    </row>
    <row r="8415" spans="4:6" x14ac:dyDescent="0.25">
      <c r="D8415" s="268"/>
      <c r="E8415" s="118"/>
    </row>
    <row r="8416" spans="4:6" x14ac:dyDescent="0.25">
      <c r="D8416" s="268"/>
    </row>
    <row r="8417" spans="4:4" x14ac:dyDescent="0.25">
      <c r="D8417" s="268"/>
    </row>
    <row r="8418" spans="4:4" x14ac:dyDescent="0.25">
      <c r="D8418" s="268"/>
    </row>
    <row r="8419" spans="4:4" x14ac:dyDescent="0.25">
      <c r="D8419" s="268"/>
    </row>
    <row r="8420" spans="4:4" x14ac:dyDescent="0.25">
      <c r="D8420" s="268"/>
    </row>
    <row r="8421" spans="4:4" x14ac:dyDescent="0.25">
      <c r="D8421" s="268"/>
    </row>
    <row r="8422" spans="4:4" x14ac:dyDescent="0.25">
      <c r="D8422" s="268"/>
    </row>
    <row r="8423" spans="4:4" x14ac:dyDescent="0.25">
      <c r="D8423" s="268"/>
    </row>
    <row r="8424" spans="4:4" x14ac:dyDescent="0.25">
      <c r="D8424" s="268"/>
    </row>
    <row r="8425" spans="4:4" x14ac:dyDescent="0.25">
      <c r="D8425" s="268"/>
    </row>
    <row r="8426" spans="4:4" x14ac:dyDescent="0.25">
      <c r="D8426" s="268"/>
    </row>
    <row r="8427" spans="4:4" x14ac:dyDescent="0.25">
      <c r="D8427" s="268"/>
    </row>
    <row r="8428" spans="4:4" x14ac:dyDescent="0.25">
      <c r="D8428" s="268"/>
    </row>
    <row r="8429" spans="4:4" x14ac:dyDescent="0.25">
      <c r="D8429" s="268"/>
    </row>
    <row r="8430" spans="4:4" x14ac:dyDescent="0.25">
      <c r="D8430" s="268"/>
    </row>
    <row r="8431" spans="4:4" x14ac:dyDescent="0.25">
      <c r="D8431" s="268"/>
    </row>
    <row r="8432" spans="4:4" x14ac:dyDescent="0.25">
      <c r="D8432" s="268"/>
    </row>
    <row r="8433" spans="4:4" x14ac:dyDescent="0.25">
      <c r="D8433" s="268"/>
    </row>
    <row r="8434" spans="4:4" x14ac:dyDescent="0.25">
      <c r="D8434" s="268"/>
    </row>
    <row r="8435" spans="4:4" x14ac:dyDescent="0.25">
      <c r="D8435" s="268"/>
    </row>
    <row r="8436" spans="4:4" x14ac:dyDescent="0.25">
      <c r="D8436" s="268"/>
    </row>
    <row r="8437" spans="4:4" x14ac:dyDescent="0.25">
      <c r="D8437" s="268"/>
    </row>
    <row r="8438" spans="4:4" x14ac:dyDescent="0.25">
      <c r="D8438" s="268"/>
    </row>
    <row r="8439" spans="4:4" x14ac:dyDescent="0.25">
      <c r="D8439" s="268"/>
    </row>
    <row r="8440" spans="4:4" x14ac:dyDescent="0.25">
      <c r="D8440" s="268"/>
    </row>
    <row r="8441" spans="4:4" x14ac:dyDescent="0.25">
      <c r="D8441" s="268"/>
    </row>
    <row r="8442" spans="4:4" x14ac:dyDescent="0.25">
      <c r="D8442" s="268"/>
    </row>
    <row r="8443" spans="4:4" x14ac:dyDescent="0.25">
      <c r="D8443" s="268"/>
    </row>
    <row r="8444" spans="4:4" x14ac:dyDescent="0.25">
      <c r="D8444" s="268"/>
    </row>
    <row r="8445" spans="4:4" x14ac:dyDescent="0.25">
      <c r="D8445" s="268"/>
    </row>
    <row r="8446" spans="4:4" x14ac:dyDescent="0.25">
      <c r="D8446" s="268"/>
    </row>
    <row r="8447" spans="4:4" x14ac:dyDescent="0.25">
      <c r="D8447" s="268"/>
    </row>
    <row r="8448" spans="4:4" x14ac:dyDescent="0.25">
      <c r="D8448" s="268"/>
    </row>
    <row r="8449" spans="4:4" x14ac:dyDescent="0.25">
      <c r="D8449" s="268"/>
    </row>
    <row r="8450" spans="4:4" x14ac:dyDescent="0.25">
      <c r="D8450" s="268"/>
    </row>
    <row r="8451" spans="4:4" x14ac:dyDescent="0.25">
      <c r="D8451" s="268"/>
    </row>
    <row r="8452" spans="4:4" x14ac:dyDescent="0.25">
      <c r="D8452" s="268"/>
    </row>
    <row r="8453" spans="4:4" x14ac:dyDescent="0.25">
      <c r="D8453" s="268"/>
    </row>
    <row r="8454" spans="4:4" x14ac:dyDescent="0.25">
      <c r="D8454" s="268"/>
    </row>
    <row r="8455" spans="4:4" x14ac:dyDescent="0.25">
      <c r="D8455" s="268"/>
    </row>
    <row r="8456" spans="4:4" x14ac:dyDescent="0.25">
      <c r="D8456" s="268"/>
    </row>
    <row r="8457" spans="4:4" x14ac:dyDescent="0.25">
      <c r="D8457" s="268"/>
    </row>
    <row r="8458" spans="4:4" x14ac:dyDescent="0.25">
      <c r="D8458" s="268"/>
    </row>
    <row r="8459" spans="4:4" x14ac:dyDescent="0.25">
      <c r="D8459" s="268"/>
    </row>
    <row r="8460" spans="4:4" x14ac:dyDescent="0.25">
      <c r="D8460" s="268"/>
    </row>
    <row r="8461" spans="4:4" x14ac:dyDescent="0.25">
      <c r="D8461" s="268"/>
    </row>
    <row r="8462" spans="4:4" x14ac:dyDescent="0.25">
      <c r="D8462" s="268"/>
    </row>
    <row r="8463" spans="4:4" x14ac:dyDescent="0.25">
      <c r="D8463" s="268"/>
    </row>
    <row r="8464" spans="4:4" x14ac:dyDescent="0.25">
      <c r="D8464" s="268"/>
    </row>
    <row r="8465" spans="4:4" x14ac:dyDescent="0.25">
      <c r="D8465" s="268"/>
    </row>
    <row r="8466" spans="4:4" x14ac:dyDescent="0.25">
      <c r="D8466" s="268"/>
    </row>
    <row r="8467" spans="4:4" x14ac:dyDescent="0.25">
      <c r="D8467" s="268"/>
    </row>
    <row r="8468" spans="4:4" x14ac:dyDescent="0.25">
      <c r="D8468" s="268"/>
    </row>
    <row r="8469" spans="4:4" x14ac:dyDescent="0.25">
      <c r="D8469" s="268"/>
    </row>
    <row r="8470" spans="4:4" x14ac:dyDescent="0.25">
      <c r="D8470" s="268"/>
    </row>
    <row r="8471" spans="4:4" x14ac:dyDescent="0.25">
      <c r="D8471" s="268"/>
    </row>
    <row r="8472" spans="4:4" x14ac:dyDescent="0.25">
      <c r="D8472" s="268"/>
    </row>
    <row r="8473" spans="4:4" x14ac:dyDescent="0.25">
      <c r="D8473" s="268"/>
    </row>
    <row r="8474" spans="4:4" x14ac:dyDescent="0.25">
      <c r="D8474" s="268"/>
    </row>
    <row r="8475" spans="4:4" x14ac:dyDescent="0.25">
      <c r="D8475" s="268"/>
    </row>
    <row r="8476" spans="4:4" x14ac:dyDescent="0.25">
      <c r="D8476" s="268"/>
    </row>
    <row r="8477" spans="4:4" x14ac:dyDescent="0.25">
      <c r="D8477" s="268"/>
    </row>
    <row r="8478" spans="4:4" x14ac:dyDescent="0.25">
      <c r="D8478" s="268"/>
    </row>
    <row r="8479" spans="4:4" x14ac:dyDescent="0.25">
      <c r="D8479" s="268"/>
    </row>
    <row r="8480" spans="4:4" x14ac:dyDescent="0.25">
      <c r="D8480" s="268"/>
    </row>
    <row r="8481" spans="4:4" x14ac:dyDescent="0.25">
      <c r="D8481" s="268"/>
    </row>
    <row r="8482" spans="4:4" x14ac:dyDescent="0.25">
      <c r="D8482" s="268"/>
    </row>
    <row r="8483" spans="4:4" x14ac:dyDescent="0.25">
      <c r="D8483" s="268"/>
    </row>
    <row r="8484" spans="4:4" x14ac:dyDescent="0.25">
      <c r="D8484" s="268"/>
    </row>
    <row r="8485" spans="4:4" x14ac:dyDescent="0.25">
      <c r="D8485" s="268"/>
    </row>
    <row r="8486" spans="4:4" x14ac:dyDescent="0.25">
      <c r="D8486" s="268"/>
    </row>
    <row r="8487" spans="4:4" x14ac:dyDescent="0.25">
      <c r="D8487" s="268"/>
    </row>
    <row r="8488" spans="4:4" x14ac:dyDescent="0.25">
      <c r="D8488" s="268"/>
    </row>
    <row r="8489" spans="4:4" x14ac:dyDescent="0.25">
      <c r="D8489" s="268"/>
    </row>
    <row r="8490" spans="4:4" x14ac:dyDescent="0.25">
      <c r="D8490" s="268"/>
    </row>
    <row r="8491" spans="4:4" x14ac:dyDescent="0.25">
      <c r="D8491" s="268"/>
    </row>
    <row r="8492" spans="4:4" x14ac:dyDescent="0.25">
      <c r="D8492" s="268"/>
    </row>
    <row r="8493" spans="4:4" x14ac:dyDescent="0.25">
      <c r="D8493" s="268"/>
    </row>
    <row r="8494" spans="4:4" x14ac:dyDescent="0.25">
      <c r="D8494" s="268"/>
    </row>
    <row r="8495" spans="4:4" x14ac:dyDescent="0.25">
      <c r="D8495" s="268"/>
    </row>
    <row r="8496" spans="4:4" x14ac:dyDescent="0.25">
      <c r="D8496" s="268"/>
    </row>
    <row r="8497" spans="4:4" x14ac:dyDescent="0.25">
      <c r="D8497" s="268"/>
    </row>
    <row r="8498" spans="4:4" x14ac:dyDescent="0.25">
      <c r="D8498" s="268"/>
    </row>
    <row r="8499" spans="4:4" x14ac:dyDescent="0.25">
      <c r="D8499" s="268"/>
    </row>
    <row r="8500" spans="4:4" x14ac:dyDescent="0.25">
      <c r="D8500" s="268"/>
    </row>
    <row r="8501" spans="4:4" x14ac:dyDescent="0.25">
      <c r="D8501" s="268"/>
    </row>
    <row r="8502" spans="4:4" x14ac:dyDescent="0.25">
      <c r="D8502" s="268"/>
    </row>
    <row r="8503" spans="4:4" x14ac:dyDescent="0.25">
      <c r="D8503" s="268"/>
    </row>
    <row r="8504" spans="4:4" x14ac:dyDescent="0.25">
      <c r="D8504" s="268"/>
    </row>
    <row r="8505" spans="4:4" x14ac:dyDescent="0.25">
      <c r="D8505" s="268"/>
    </row>
    <row r="8506" spans="4:4" x14ac:dyDescent="0.25">
      <c r="D8506" s="268"/>
    </row>
    <row r="8507" spans="4:4" x14ac:dyDescent="0.25">
      <c r="D8507" s="268"/>
    </row>
    <row r="8508" spans="4:4" x14ac:dyDescent="0.25">
      <c r="D8508" s="268"/>
    </row>
    <row r="8509" spans="4:4" x14ac:dyDescent="0.25">
      <c r="D8509" s="268"/>
    </row>
    <row r="8510" spans="4:4" x14ac:dyDescent="0.25">
      <c r="D8510" s="268"/>
    </row>
    <row r="8511" spans="4:4" x14ac:dyDescent="0.25">
      <c r="D8511" s="268"/>
    </row>
    <row r="8512" spans="4:4" x14ac:dyDescent="0.25">
      <c r="D8512" s="268"/>
    </row>
    <row r="8513" spans="4:4" x14ac:dyDescent="0.25">
      <c r="D8513" s="268"/>
    </row>
    <row r="8514" spans="4:4" x14ac:dyDescent="0.25">
      <c r="D8514" s="268"/>
    </row>
    <row r="8515" spans="4:4" x14ac:dyDescent="0.25">
      <c r="D8515" s="268"/>
    </row>
    <row r="8516" spans="4:4" x14ac:dyDescent="0.25">
      <c r="D8516" s="268"/>
    </row>
    <row r="8517" spans="4:4" x14ac:dyDescent="0.25">
      <c r="D8517" s="268"/>
    </row>
    <row r="8518" spans="4:4" x14ac:dyDescent="0.25">
      <c r="D8518" s="268"/>
    </row>
    <row r="8519" spans="4:4" x14ac:dyDescent="0.25">
      <c r="D8519" s="268"/>
    </row>
    <row r="8520" spans="4:4" x14ac:dyDescent="0.25">
      <c r="D8520" s="268"/>
    </row>
    <row r="8521" spans="4:4" x14ac:dyDescent="0.25">
      <c r="D8521" s="268"/>
    </row>
    <row r="8522" spans="4:4" x14ac:dyDescent="0.25">
      <c r="D8522" s="268"/>
    </row>
    <row r="8523" spans="4:4" x14ac:dyDescent="0.25">
      <c r="D8523" s="268"/>
    </row>
    <row r="8524" spans="4:4" x14ac:dyDescent="0.25">
      <c r="D8524" s="268"/>
    </row>
    <row r="8525" spans="4:4" x14ac:dyDescent="0.25">
      <c r="D8525" s="268"/>
    </row>
    <row r="8526" spans="4:4" x14ac:dyDescent="0.25">
      <c r="D8526" s="268"/>
    </row>
    <row r="8527" spans="4:4" x14ac:dyDescent="0.25">
      <c r="D8527" s="268"/>
    </row>
    <row r="8528" spans="4:4" x14ac:dyDescent="0.25">
      <c r="D8528" s="268"/>
    </row>
    <row r="8529" spans="4:4" x14ac:dyDescent="0.25">
      <c r="D8529" s="268"/>
    </row>
    <row r="8530" spans="4:4" x14ac:dyDescent="0.25">
      <c r="D8530" s="268"/>
    </row>
    <row r="8531" spans="4:4" x14ac:dyDescent="0.25">
      <c r="D8531" s="268"/>
    </row>
    <row r="8532" spans="4:4" x14ac:dyDescent="0.25">
      <c r="D8532" s="268"/>
    </row>
    <row r="8533" spans="4:4" x14ac:dyDescent="0.25">
      <c r="D8533" s="268"/>
    </row>
    <row r="8534" spans="4:4" x14ac:dyDescent="0.25">
      <c r="D8534" s="268"/>
    </row>
    <row r="8535" spans="4:4" x14ac:dyDescent="0.25">
      <c r="D8535" s="268"/>
    </row>
    <row r="8536" spans="4:4" x14ac:dyDescent="0.25">
      <c r="D8536" s="268"/>
    </row>
    <row r="8537" spans="4:4" x14ac:dyDescent="0.25">
      <c r="D8537" s="268"/>
    </row>
    <row r="8538" spans="4:4" x14ac:dyDescent="0.25">
      <c r="D8538" s="268"/>
    </row>
    <row r="8539" spans="4:4" x14ac:dyDescent="0.25">
      <c r="D8539" s="268"/>
    </row>
    <row r="8540" spans="4:4" x14ac:dyDescent="0.25">
      <c r="D8540" s="268"/>
    </row>
    <row r="8541" spans="4:4" x14ac:dyDescent="0.25">
      <c r="D8541" s="268"/>
    </row>
    <row r="8542" spans="4:4" x14ac:dyDescent="0.25">
      <c r="D8542" s="268"/>
    </row>
    <row r="8543" spans="4:4" x14ac:dyDescent="0.25">
      <c r="D8543" s="268"/>
    </row>
    <row r="8544" spans="4:4" x14ac:dyDescent="0.25">
      <c r="D8544" s="268"/>
    </row>
    <row r="8545" spans="4:4" x14ac:dyDescent="0.25">
      <c r="D8545" s="268"/>
    </row>
    <row r="8546" spans="4:4" x14ac:dyDescent="0.25">
      <c r="D8546" s="268"/>
    </row>
    <row r="8547" spans="4:4" x14ac:dyDescent="0.25">
      <c r="D8547" s="268"/>
    </row>
    <row r="8548" spans="4:4" x14ac:dyDescent="0.25">
      <c r="D8548" s="268"/>
    </row>
    <row r="8549" spans="4:4" x14ac:dyDescent="0.25">
      <c r="D8549" s="268"/>
    </row>
    <row r="8550" spans="4:4" x14ac:dyDescent="0.25">
      <c r="D8550" s="268"/>
    </row>
    <row r="8551" spans="4:4" x14ac:dyDescent="0.25">
      <c r="D8551" s="268"/>
    </row>
    <row r="8552" spans="4:4" x14ac:dyDescent="0.25">
      <c r="D8552" s="268"/>
    </row>
    <row r="8553" spans="4:4" x14ac:dyDescent="0.25">
      <c r="D8553" s="268"/>
    </row>
    <row r="8554" spans="4:4" x14ac:dyDescent="0.25">
      <c r="D8554" s="268"/>
    </row>
    <row r="8555" spans="4:4" x14ac:dyDescent="0.25">
      <c r="D8555" s="268"/>
    </row>
    <row r="8556" spans="4:4" x14ac:dyDescent="0.25">
      <c r="D8556" s="268"/>
    </row>
    <row r="8557" spans="4:4" x14ac:dyDescent="0.25">
      <c r="D8557" s="268"/>
    </row>
    <row r="8558" spans="4:4" x14ac:dyDescent="0.25">
      <c r="D8558" s="268"/>
    </row>
    <row r="8559" spans="4:4" x14ac:dyDescent="0.25">
      <c r="D8559" s="268"/>
    </row>
    <row r="8560" spans="4:4" x14ac:dyDescent="0.25">
      <c r="D8560" s="268"/>
    </row>
    <row r="8561" spans="4:4" x14ac:dyDescent="0.25">
      <c r="D8561" s="268"/>
    </row>
    <row r="8562" spans="4:4" x14ac:dyDescent="0.25">
      <c r="D8562" s="268"/>
    </row>
    <row r="8563" spans="4:4" x14ac:dyDescent="0.25">
      <c r="D8563" s="268"/>
    </row>
    <row r="8564" spans="4:4" x14ac:dyDescent="0.25">
      <c r="D8564" s="268"/>
    </row>
    <row r="8565" spans="4:4" x14ac:dyDescent="0.25">
      <c r="D8565" s="268"/>
    </row>
    <row r="8566" spans="4:4" x14ac:dyDescent="0.25">
      <c r="D8566" s="268"/>
    </row>
    <row r="8567" spans="4:4" x14ac:dyDescent="0.25">
      <c r="D8567" s="268"/>
    </row>
    <row r="8568" spans="4:4" x14ac:dyDescent="0.25">
      <c r="D8568" s="268"/>
    </row>
    <row r="8569" spans="4:4" x14ac:dyDescent="0.25">
      <c r="D8569" s="268"/>
    </row>
    <row r="8570" spans="4:4" x14ac:dyDescent="0.25">
      <c r="D8570" s="268"/>
    </row>
    <row r="8571" spans="4:4" x14ac:dyDescent="0.25">
      <c r="D8571" s="268"/>
    </row>
    <row r="8572" spans="4:4" x14ac:dyDescent="0.25">
      <c r="D8572" s="268"/>
    </row>
    <row r="8573" spans="4:4" x14ac:dyDescent="0.25">
      <c r="D8573" s="268"/>
    </row>
    <row r="8574" spans="4:4" x14ac:dyDescent="0.25">
      <c r="D8574" s="268"/>
    </row>
    <row r="8575" spans="4:4" x14ac:dyDescent="0.25">
      <c r="D8575" s="268"/>
    </row>
    <row r="8576" spans="4:4" x14ac:dyDescent="0.25">
      <c r="D8576" s="268"/>
    </row>
    <row r="8577" spans="4:4" x14ac:dyDescent="0.25">
      <c r="D8577" s="268"/>
    </row>
    <row r="8578" spans="4:4" x14ac:dyDescent="0.25">
      <c r="D8578" s="268"/>
    </row>
    <row r="8579" spans="4:4" x14ac:dyDescent="0.25">
      <c r="D8579" s="268"/>
    </row>
    <row r="8580" spans="4:4" x14ac:dyDescent="0.25">
      <c r="D8580" s="268"/>
    </row>
    <row r="8581" spans="4:4" x14ac:dyDescent="0.25">
      <c r="D8581" s="268"/>
    </row>
    <row r="8582" spans="4:4" x14ac:dyDescent="0.25">
      <c r="D8582" s="268"/>
    </row>
    <row r="8583" spans="4:4" x14ac:dyDescent="0.25">
      <c r="D8583" s="268"/>
    </row>
    <row r="8584" spans="4:4" x14ac:dyDescent="0.25">
      <c r="D8584" s="268"/>
    </row>
    <row r="8585" spans="4:4" x14ac:dyDescent="0.25">
      <c r="D8585" s="268"/>
    </row>
    <row r="8586" spans="4:4" x14ac:dyDescent="0.25">
      <c r="D8586" s="268"/>
    </row>
    <row r="8587" spans="4:4" x14ac:dyDescent="0.25">
      <c r="D8587" s="268"/>
    </row>
    <row r="8588" spans="4:4" x14ac:dyDescent="0.25">
      <c r="D8588" s="268"/>
    </row>
    <row r="8589" spans="4:4" x14ac:dyDescent="0.25">
      <c r="D8589" s="268"/>
    </row>
    <row r="8590" spans="4:4" x14ac:dyDescent="0.25">
      <c r="D8590" s="268"/>
    </row>
    <row r="8591" spans="4:4" x14ac:dyDescent="0.25">
      <c r="D8591" s="268"/>
    </row>
    <row r="8592" spans="4:4" x14ac:dyDescent="0.25">
      <c r="D8592" s="268"/>
    </row>
    <row r="8593" spans="4:4" x14ac:dyDescent="0.25">
      <c r="D8593" s="268"/>
    </row>
    <row r="8594" spans="4:4" x14ac:dyDescent="0.25">
      <c r="D8594" s="268"/>
    </row>
    <row r="8595" spans="4:4" x14ac:dyDescent="0.25">
      <c r="D8595" s="268"/>
    </row>
    <row r="8596" spans="4:4" x14ac:dyDescent="0.25">
      <c r="D8596" s="268"/>
    </row>
    <row r="8597" spans="4:4" x14ac:dyDescent="0.25">
      <c r="D8597" s="268"/>
    </row>
    <row r="8598" spans="4:4" x14ac:dyDescent="0.25">
      <c r="D8598" s="268"/>
    </row>
    <row r="8599" spans="4:4" x14ac:dyDescent="0.25">
      <c r="D8599" s="268"/>
    </row>
    <row r="8600" spans="4:4" x14ac:dyDescent="0.25">
      <c r="D8600" s="268"/>
    </row>
    <row r="8601" spans="4:4" x14ac:dyDescent="0.25">
      <c r="D8601" s="268"/>
    </row>
    <row r="8602" spans="4:4" x14ac:dyDescent="0.25">
      <c r="D8602" s="268"/>
    </row>
    <row r="8603" spans="4:4" x14ac:dyDescent="0.25">
      <c r="D8603" s="268"/>
    </row>
    <row r="8604" spans="4:4" x14ac:dyDescent="0.25">
      <c r="D8604" s="268"/>
    </row>
    <row r="8605" spans="4:4" x14ac:dyDescent="0.25">
      <c r="D8605" s="268"/>
    </row>
    <row r="8606" spans="4:4" x14ac:dyDescent="0.25">
      <c r="D8606" s="268"/>
    </row>
    <row r="8607" spans="4:4" x14ac:dyDescent="0.25">
      <c r="D8607" s="268"/>
    </row>
    <row r="8608" spans="4:4" x14ac:dyDescent="0.25">
      <c r="D8608" s="268"/>
    </row>
    <row r="8609" spans="4:4" x14ac:dyDescent="0.25">
      <c r="D8609" s="268"/>
    </row>
    <row r="8610" spans="4:4" x14ac:dyDescent="0.25">
      <c r="D8610" s="268"/>
    </row>
    <row r="8611" spans="4:4" x14ac:dyDescent="0.25">
      <c r="D8611" s="268"/>
    </row>
    <row r="8612" spans="4:4" x14ac:dyDescent="0.25">
      <c r="D8612" s="268"/>
    </row>
    <row r="8613" spans="4:4" x14ac:dyDescent="0.25">
      <c r="D8613" s="268"/>
    </row>
    <row r="8614" spans="4:4" x14ac:dyDescent="0.25">
      <c r="D8614" s="268"/>
    </row>
    <row r="8615" spans="4:4" x14ac:dyDescent="0.25">
      <c r="D8615" s="268"/>
    </row>
    <row r="8616" spans="4:4" x14ac:dyDescent="0.25">
      <c r="D8616" s="268"/>
    </row>
    <row r="8617" spans="4:4" x14ac:dyDescent="0.25">
      <c r="D8617" s="268"/>
    </row>
    <row r="8618" spans="4:4" x14ac:dyDescent="0.25">
      <c r="D8618" s="268"/>
    </row>
    <row r="8619" spans="4:4" x14ac:dyDescent="0.25">
      <c r="D8619" s="268"/>
    </row>
    <row r="8620" spans="4:4" x14ac:dyDescent="0.25">
      <c r="D8620" s="268"/>
    </row>
    <row r="8621" spans="4:4" x14ac:dyDescent="0.25">
      <c r="D8621" s="268"/>
    </row>
    <row r="8622" spans="4:4" x14ac:dyDescent="0.25">
      <c r="D8622" s="268"/>
    </row>
    <row r="8623" spans="4:4" x14ac:dyDescent="0.25">
      <c r="D8623" s="268"/>
    </row>
    <row r="8624" spans="4:4" x14ac:dyDescent="0.25">
      <c r="D8624" s="268"/>
    </row>
    <row r="8625" spans="4:4" x14ac:dyDescent="0.25">
      <c r="D8625" s="268"/>
    </row>
    <row r="8626" spans="4:4" x14ac:dyDescent="0.25">
      <c r="D8626" s="268"/>
    </row>
    <row r="8627" spans="4:4" x14ac:dyDescent="0.25">
      <c r="D8627" s="268"/>
    </row>
    <row r="8628" spans="4:4" x14ac:dyDescent="0.25">
      <c r="D8628" s="268"/>
    </row>
    <row r="8629" spans="4:4" x14ac:dyDescent="0.25">
      <c r="D8629" s="268"/>
    </row>
    <row r="8630" spans="4:4" x14ac:dyDescent="0.25">
      <c r="D8630" s="268"/>
    </row>
    <row r="8631" spans="4:4" x14ac:dyDescent="0.25">
      <c r="D8631" s="268"/>
    </row>
    <row r="8632" spans="4:4" x14ac:dyDescent="0.25">
      <c r="D8632" s="268"/>
    </row>
    <row r="8633" spans="4:4" x14ac:dyDescent="0.25">
      <c r="D8633" s="268"/>
    </row>
    <row r="8634" spans="4:4" x14ac:dyDescent="0.25">
      <c r="D8634" s="268"/>
    </row>
    <row r="8635" spans="4:4" x14ac:dyDescent="0.25">
      <c r="D8635" s="268"/>
    </row>
    <row r="8636" spans="4:4" x14ac:dyDescent="0.25">
      <c r="D8636" s="268"/>
    </row>
    <row r="8637" spans="4:4" x14ac:dyDescent="0.25">
      <c r="D8637" s="268"/>
    </row>
    <row r="8638" spans="4:4" x14ac:dyDescent="0.25">
      <c r="D8638" s="268"/>
    </row>
    <row r="8639" spans="4:4" x14ac:dyDescent="0.25">
      <c r="D8639" s="268"/>
    </row>
    <row r="8640" spans="4:4" x14ac:dyDescent="0.25">
      <c r="D8640" s="268"/>
    </row>
    <row r="8641" spans="4:4" x14ac:dyDescent="0.25">
      <c r="D8641" s="268"/>
    </row>
    <row r="8642" spans="4:4" x14ac:dyDescent="0.25">
      <c r="D8642" s="268"/>
    </row>
    <row r="8643" spans="4:4" x14ac:dyDescent="0.25">
      <c r="D8643" s="268"/>
    </row>
    <row r="8644" spans="4:4" x14ac:dyDescent="0.25">
      <c r="D8644" s="268"/>
    </row>
    <row r="8645" spans="4:4" x14ac:dyDescent="0.25">
      <c r="D8645" s="268"/>
    </row>
    <row r="8646" spans="4:4" x14ac:dyDescent="0.25">
      <c r="D8646" s="268"/>
    </row>
    <row r="8647" spans="4:4" x14ac:dyDescent="0.25">
      <c r="D8647" s="268"/>
    </row>
    <row r="8648" spans="4:4" x14ac:dyDescent="0.25">
      <c r="D8648" s="268"/>
    </row>
    <row r="8649" spans="4:4" x14ac:dyDescent="0.25">
      <c r="D8649" s="268"/>
    </row>
    <row r="8650" spans="4:4" x14ac:dyDescent="0.25">
      <c r="D8650" s="268"/>
    </row>
    <row r="8651" spans="4:4" x14ac:dyDescent="0.25">
      <c r="D8651" s="268"/>
    </row>
    <row r="8652" spans="4:4" x14ac:dyDescent="0.25">
      <c r="D8652" s="268"/>
    </row>
    <row r="8653" spans="4:4" x14ac:dyDescent="0.25">
      <c r="D8653" s="268"/>
    </row>
    <row r="8654" spans="4:4" x14ac:dyDescent="0.25">
      <c r="D8654" s="268"/>
    </row>
    <row r="8655" spans="4:4" x14ac:dyDescent="0.25">
      <c r="D8655" s="268"/>
    </row>
    <row r="8656" spans="4:4" x14ac:dyDescent="0.25">
      <c r="D8656" s="268"/>
    </row>
    <row r="8657" spans="4:4" x14ac:dyDescent="0.25">
      <c r="D8657" s="268"/>
    </row>
    <row r="8658" spans="4:4" x14ac:dyDescent="0.25">
      <c r="D8658" s="268"/>
    </row>
    <row r="8659" spans="4:4" x14ac:dyDescent="0.25">
      <c r="D8659" s="268"/>
    </row>
    <row r="8660" spans="4:4" x14ac:dyDescent="0.25">
      <c r="D8660" s="268"/>
    </row>
    <row r="8661" spans="4:4" x14ac:dyDescent="0.25">
      <c r="D8661" s="268"/>
    </row>
    <row r="8662" spans="4:4" x14ac:dyDescent="0.25">
      <c r="D8662" s="268"/>
    </row>
    <row r="8663" spans="4:4" x14ac:dyDescent="0.25">
      <c r="D8663" s="268"/>
    </row>
    <row r="8664" spans="4:4" x14ac:dyDescent="0.25">
      <c r="D8664" s="268"/>
    </row>
    <row r="8665" spans="4:4" x14ac:dyDescent="0.25">
      <c r="D8665" s="268"/>
    </row>
    <row r="8666" spans="4:4" x14ac:dyDescent="0.25">
      <c r="D8666" s="268"/>
    </row>
    <row r="8667" spans="4:4" x14ac:dyDescent="0.25">
      <c r="D8667" s="268"/>
    </row>
    <row r="8668" spans="4:4" x14ac:dyDescent="0.25">
      <c r="D8668" s="268"/>
    </row>
    <row r="8669" spans="4:4" x14ac:dyDescent="0.25">
      <c r="D8669" s="268"/>
    </row>
    <row r="8670" spans="4:4" x14ac:dyDescent="0.25">
      <c r="D8670" s="268"/>
    </row>
    <row r="8671" spans="4:4" x14ac:dyDescent="0.25">
      <c r="D8671" s="268"/>
    </row>
    <row r="8672" spans="4:4" x14ac:dyDescent="0.25">
      <c r="D8672" s="268"/>
    </row>
    <row r="8673" spans="4:4" x14ac:dyDescent="0.25">
      <c r="D8673" s="268"/>
    </row>
    <row r="8674" spans="4:4" x14ac:dyDescent="0.25">
      <c r="D8674" s="268"/>
    </row>
    <row r="8675" spans="4:4" x14ac:dyDescent="0.25">
      <c r="D8675" s="268"/>
    </row>
    <row r="8676" spans="4:4" x14ac:dyDescent="0.25">
      <c r="D8676" s="268"/>
    </row>
    <row r="8677" spans="4:4" x14ac:dyDescent="0.25">
      <c r="D8677" s="268"/>
    </row>
    <row r="8678" spans="4:4" x14ac:dyDescent="0.25">
      <c r="D8678" s="268"/>
    </row>
    <row r="8679" spans="4:4" x14ac:dyDescent="0.25">
      <c r="D8679" s="268"/>
    </row>
    <row r="8680" spans="4:4" x14ac:dyDescent="0.25">
      <c r="D8680" s="268"/>
    </row>
    <row r="8681" spans="4:4" x14ac:dyDescent="0.25">
      <c r="D8681" s="268"/>
    </row>
    <row r="8682" spans="4:4" x14ac:dyDescent="0.25">
      <c r="D8682" s="268"/>
    </row>
    <row r="8683" spans="4:4" x14ac:dyDescent="0.25">
      <c r="D8683" s="268"/>
    </row>
    <row r="8684" spans="4:4" x14ac:dyDescent="0.25">
      <c r="D8684" s="268"/>
    </row>
    <row r="8685" spans="4:4" x14ac:dyDescent="0.25">
      <c r="D8685" s="268"/>
    </row>
    <row r="8686" spans="4:4" x14ac:dyDescent="0.25">
      <c r="D8686" s="268"/>
    </row>
    <row r="8687" spans="4:4" x14ac:dyDescent="0.25">
      <c r="D8687" s="268"/>
    </row>
    <row r="8688" spans="4:4" x14ac:dyDescent="0.25">
      <c r="D8688" s="268"/>
    </row>
    <row r="8689" spans="4:4" x14ac:dyDescent="0.25">
      <c r="D8689" s="268"/>
    </row>
    <row r="8690" spans="4:4" x14ac:dyDescent="0.25">
      <c r="D8690" s="268"/>
    </row>
    <row r="8691" spans="4:4" x14ac:dyDescent="0.25">
      <c r="D8691" s="268"/>
    </row>
    <row r="8692" spans="4:4" x14ac:dyDescent="0.25">
      <c r="D8692" s="268"/>
    </row>
    <row r="8693" spans="4:4" x14ac:dyDescent="0.25">
      <c r="D8693" s="268"/>
    </row>
    <row r="8694" spans="4:4" x14ac:dyDescent="0.25">
      <c r="D8694" s="268"/>
    </row>
    <row r="8695" spans="4:4" x14ac:dyDescent="0.25">
      <c r="D8695" s="268"/>
    </row>
    <row r="8696" spans="4:4" x14ac:dyDescent="0.25">
      <c r="D8696" s="268"/>
    </row>
    <row r="8697" spans="4:4" x14ac:dyDescent="0.25">
      <c r="D8697" s="268"/>
    </row>
    <row r="8698" spans="4:4" x14ac:dyDescent="0.25">
      <c r="D8698" s="268"/>
    </row>
    <row r="8699" spans="4:4" x14ac:dyDescent="0.25">
      <c r="D8699" s="268"/>
    </row>
    <row r="8700" spans="4:4" x14ac:dyDescent="0.25">
      <c r="D8700" s="268"/>
    </row>
    <row r="8701" spans="4:4" x14ac:dyDescent="0.25">
      <c r="D8701" s="268"/>
    </row>
    <row r="8702" spans="4:4" x14ac:dyDescent="0.25">
      <c r="D8702" s="268"/>
    </row>
    <row r="8703" spans="4:4" x14ac:dyDescent="0.25">
      <c r="D8703" s="268"/>
    </row>
    <row r="8704" spans="4:4" x14ac:dyDescent="0.25">
      <c r="D8704" s="268"/>
    </row>
    <row r="8705" spans="4:4" x14ac:dyDescent="0.25">
      <c r="D8705" s="268"/>
    </row>
    <row r="8706" spans="4:4" x14ac:dyDescent="0.25">
      <c r="D8706" s="268"/>
    </row>
    <row r="8707" spans="4:4" x14ac:dyDescent="0.25">
      <c r="D8707" s="268"/>
    </row>
    <row r="8708" spans="4:4" x14ac:dyDescent="0.25">
      <c r="D8708" s="268"/>
    </row>
    <row r="8709" spans="4:4" x14ac:dyDescent="0.25">
      <c r="D8709" s="268"/>
    </row>
    <row r="8710" spans="4:4" x14ac:dyDescent="0.25">
      <c r="D8710" s="268"/>
    </row>
    <row r="8711" spans="4:4" x14ac:dyDescent="0.25">
      <c r="D8711" s="268"/>
    </row>
    <row r="8712" spans="4:4" x14ac:dyDescent="0.25">
      <c r="D8712" s="268"/>
    </row>
    <row r="8713" spans="4:4" x14ac:dyDescent="0.25">
      <c r="D8713" s="268"/>
    </row>
    <row r="8714" spans="4:4" x14ac:dyDescent="0.25">
      <c r="D8714" s="268"/>
    </row>
    <row r="8715" spans="4:4" x14ac:dyDescent="0.25">
      <c r="D8715" s="268"/>
    </row>
    <row r="8716" spans="4:4" x14ac:dyDescent="0.25">
      <c r="D8716" s="268"/>
    </row>
    <row r="8717" spans="4:4" x14ac:dyDescent="0.25">
      <c r="D8717" s="268"/>
    </row>
    <row r="8718" spans="4:4" x14ac:dyDescent="0.25">
      <c r="D8718" s="268"/>
    </row>
    <row r="8719" spans="4:4" x14ac:dyDescent="0.25">
      <c r="D8719" s="268"/>
    </row>
    <row r="8720" spans="4:4" x14ac:dyDescent="0.25">
      <c r="D8720" s="268"/>
    </row>
    <row r="8721" spans="4:4" x14ac:dyDescent="0.25">
      <c r="D8721" s="268"/>
    </row>
    <row r="8722" spans="4:4" x14ac:dyDescent="0.25">
      <c r="D8722" s="268"/>
    </row>
    <row r="8723" spans="4:4" x14ac:dyDescent="0.25">
      <c r="D8723" s="268"/>
    </row>
    <row r="8724" spans="4:4" x14ac:dyDescent="0.25">
      <c r="D8724" s="268"/>
    </row>
    <row r="8725" spans="4:4" x14ac:dyDescent="0.25">
      <c r="D8725" s="268"/>
    </row>
    <row r="8726" spans="4:4" x14ac:dyDescent="0.25">
      <c r="D8726" s="268"/>
    </row>
    <row r="8727" spans="4:4" x14ac:dyDescent="0.25">
      <c r="D8727" s="268"/>
    </row>
    <row r="8728" spans="4:4" x14ac:dyDescent="0.25">
      <c r="D8728" s="268"/>
    </row>
    <row r="8729" spans="4:4" x14ac:dyDescent="0.25">
      <c r="D8729" s="268"/>
    </row>
    <row r="8730" spans="4:4" x14ac:dyDescent="0.25">
      <c r="D8730" s="268"/>
    </row>
    <row r="8731" spans="4:4" x14ac:dyDescent="0.25">
      <c r="D8731" s="268"/>
    </row>
    <row r="8732" spans="4:4" x14ac:dyDescent="0.25">
      <c r="D8732" s="268"/>
    </row>
    <row r="8733" spans="4:4" x14ac:dyDescent="0.25">
      <c r="D8733" s="268"/>
    </row>
    <row r="8734" spans="4:4" x14ac:dyDescent="0.25">
      <c r="D8734" s="268"/>
    </row>
    <row r="8735" spans="4:4" x14ac:dyDescent="0.25">
      <c r="D8735" s="268"/>
    </row>
    <row r="8736" spans="4:4" x14ac:dyDescent="0.25">
      <c r="D8736" s="268"/>
    </row>
    <row r="8737" spans="4:4" x14ac:dyDescent="0.25">
      <c r="D8737" s="268"/>
    </row>
    <row r="8738" spans="4:4" x14ac:dyDescent="0.25">
      <c r="D8738" s="268"/>
    </row>
    <row r="8739" spans="4:4" x14ac:dyDescent="0.25">
      <c r="D8739" s="268"/>
    </row>
    <row r="8740" spans="4:4" x14ac:dyDescent="0.25">
      <c r="D8740" s="268"/>
    </row>
    <row r="8741" spans="4:4" x14ac:dyDescent="0.25">
      <c r="D8741" s="268"/>
    </row>
    <row r="8742" spans="4:4" x14ac:dyDescent="0.25">
      <c r="D8742" s="268"/>
    </row>
    <row r="8743" spans="4:4" x14ac:dyDescent="0.25">
      <c r="D8743" s="268"/>
    </row>
    <row r="8744" spans="4:4" x14ac:dyDescent="0.25">
      <c r="D8744" s="268"/>
    </row>
    <row r="8745" spans="4:4" x14ac:dyDescent="0.25">
      <c r="D8745" s="268"/>
    </row>
    <row r="8746" spans="4:4" x14ac:dyDescent="0.25">
      <c r="D8746" s="268"/>
    </row>
    <row r="8747" spans="4:4" x14ac:dyDescent="0.25">
      <c r="D8747" s="268"/>
    </row>
    <row r="8748" spans="4:4" x14ac:dyDescent="0.25">
      <c r="D8748" s="268"/>
    </row>
    <row r="8749" spans="4:4" x14ac:dyDescent="0.25">
      <c r="D8749" s="268"/>
    </row>
    <row r="8750" spans="4:4" x14ac:dyDescent="0.25">
      <c r="D8750" s="268"/>
    </row>
    <row r="8751" spans="4:4" x14ac:dyDescent="0.25">
      <c r="D8751" s="268"/>
    </row>
    <row r="8752" spans="4:4" x14ac:dyDescent="0.25">
      <c r="D8752" s="268"/>
    </row>
    <row r="8753" spans="4:4" x14ac:dyDescent="0.25">
      <c r="D8753" s="268"/>
    </row>
    <row r="8754" spans="4:4" x14ac:dyDescent="0.25">
      <c r="D8754" s="268"/>
    </row>
    <row r="8755" spans="4:4" x14ac:dyDescent="0.25">
      <c r="D8755" s="268"/>
    </row>
    <row r="8756" spans="4:4" x14ac:dyDescent="0.25">
      <c r="D8756" s="268"/>
    </row>
    <row r="8757" spans="4:4" x14ac:dyDescent="0.25">
      <c r="D8757" s="268"/>
    </row>
    <row r="8758" spans="4:4" x14ac:dyDescent="0.25">
      <c r="D8758" s="268"/>
    </row>
    <row r="8759" spans="4:4" x14ac:dyDescent="0.25">
      <c r="D8759" s="268"/>
    </row>
    <row r="8760" spans="4:4" x14ac:dyDescent="0.25">
      <c r="D8760" s="268"/>
    </row>
    <row r="8761" spans="4:4" x14ac:dyDescent="0.25">
      <c r="D8761" s="268"/>
    </row>
    <row r="8762" spans="4:4" x14ac:dyDescent="0.25">
      <c r="D8762" s="268"/>
    </row>
    <row r="8763" spans="4:4" x14ac:dyDescent="0.25">
      <c r="D8763" s="268"/>
    </row>
    <row r="8764" spans="4:4" x14ac:dyDescent="0.25">
      <c r="D8764" s="268"/>
    </row>
    <row r="8765" spans="4:4" x14ac:dyDescent="0.25">
      <c r="D8765" s="268"/>
    </row>
    <row r="8766" spans="4:4" x14ac:dyDescent="0.25">
      <c r="D8766" s="268"/>
    </row>
    <row r="8767" spans="4:4" x14ac:dyDescent="0.25">
      <c r="D8767" s="268"/>
    </row>
    <row r="8768" spans="4:4" x14ac:dyDescent="0.25">
      <c r="D8768" s="268"/>
    </row>
    <row r="8769" spans="4:4" x14ac:dyDescent="0.25">
      <c r="D8769" s="268"/>
    </row>
    <row r="8770" spans="4:4" x14ac:dyDescent="0.25">
      <c r="D8770" s="268"/>
    </row>
    <row r="8771" spans="4:4" x14ac:dyDescent="0.25">
      <c r="D8771" s="268"/>
    </row>
    <row r="8772" spans="4:4" x14ac:dyDescent="0.25">
      <c r="D8772" s="268"/>
    </row>
    <row r="8773" spans="4:4" x14ac:dyDescent="0.25">
      <c r="D8773" s="268"/>
    </row>
    <row r="8774" spans="4:4" x14ac:dyDescent="0.25">
      <c r="D8774" s="268"/>
    </row>
    <row r="8775" spans="4:4" x14ac:dyDescent="0.25">
      <c r="D8775" s="268"/>
    </row>
    <row r="8776" spans="4:4" x14ac:dyDescent="0.25">
      <c r="D8776" s="268"/>
    </row>
    <row r="8777" spans="4:4" x14ac:dyDescent="0.25">
      <c r="D8777" s="268"/>
    </row>
    <row r="8778" spans="4:4" x14ac:dyDescent="0.25">
      <c r="D8778" s="268"/>
    </row>
    <row r="8779" spans="4:4" x14ac:dyDescent="0.25">
      <c r="D8779" s="268"/>
    </row>
    <row r="8780" spans="4:4" x14ac:dyDescent="0.25">
      <c r="D8780" s="268"/>
    </row>
    <row r="8781" spans="4:4" x14ac:dyDescent="0.25">
      <c r="D8781" s="268"/>
    </row>
    <row r="8782" spans="4:4" x14ac:dyDescent="0.25">
      <c r="D8782" s="268"/>
    </row>
    <row r="8783" spans="4:4" x14ac:dyDescent="0.25">
      <c r="D8783" s="268"/>
    </row>
    <row r="8784" spans="4:4" x14ac:dyDescent="0.25">
      <c r="D8784" s="268"/>
    </row>
    <row r="8785" spans="4:4" x14ac:dyDescent="0.25">
      <c r="D8785" s="268"/>
    </row>
    <row r="8786" spans="4:4" x14ac:dyDescent="0.25">
      <c r="D8786" s="268"/>
    </row>
    <row r="8787" spans="4:4" x14ac:dyDescent="0.25">
      <c r="D8787" s="268"/>
    </row>
    <row r="8788" spans="4:4" x14ac:dyDescent="0.25">
      <c r="D8788" s="268"/>
    </row>
    <row r="8789" spans="4:4" x14ac:dyDescent="0.25">
      <c r="D8789" s="268"/>
    </row>
    <row r="8790" spans="4:4" x14ac:dyDescent="0.25">
      <c r="D8790" s="268"/>
    </row>
    <row r="8791" spans="4:4" x14ac:dyDescent="0.25">
      <c r="D8791" s="268"/>
    </row>
    <row r="8792" spans="4:4" x14ac:dyDescent="0.25">
      <c r="D8792" s="268"/>
    </row>
    <row r="8793" spans="4:4" x14ac:dyDescent="0.25">
      <c r="D8793" s="268"/>
    </row>
    <row r="8794" spans="4:4" x14ac:dyDescent="0.25">
      <c r="D8794" s="268"/>
    </row>
    <row r="8795" spans="4:4" x14ac:dyDescent="0.25">
      <c r="D8795" s="268"/>
    </row>
    <row r="8796" spans="4:4" x14ac:dyDescent="0.25">
      <c r="D8796" s="268"/>
    </row>
    <row r="8797" spans="4:4" x14ac:dyDescent="0.25">
      <c r="D8797" s="268"/>
    </row>
    <row r="8798" spans="4:4" x14ac:dyDescent="0.25">
      <c r="D8798" s="268"/>
    </row>
    <row r="8799" spans="4:4" x14ac:dyDescent="0.25">
      <c r="D8799" s="268"/>
    </row>
    <row r="8800" spans="4:4" x14ac:dyDescent="0.25">
      <c r="D8800" s="268"/>
    </row>
    <row r="8801" spans="4:4" x14ac:dyDescent="0.25">
      <c r="D8801" s="268"/>
    </row>
    <row r="8802" spans="4:4" x14ac:dyDescent="0.25">
      <c r="D8802" s="268"/>
    </row>
    <row r="8803" spans="4:4" x14ac:dyDescent="0.25">
      <c r="D8803" s="268"/>
    </row>
    <row r="8804" spans="4:4" x14ac:dyDescent="0.25">
      <c r="D8804" s="268"/>
    </row>
    <row r="8805" spans="4:4" x14ac:dyDescent="0.25">
      <c r="D8805" s="268"/>
    </row>
    <row r="8806" spans="4:4" x14ac:dyDescent="0.25">
      <c r="D8806" s="268"/>
    </row>
    <row r="8807" spans="4:4" x14ac:dyDescent="0.25">
      <c r="D8807" s="268"/>
    </row>
    <row r="8808" spans="4:4" x14ac:dyDescent="0.25">
      <c r="D8808" s="268"/>
    </row>
    <row r="8809" spans="4:4" x14ac:dyDescent="0.25">
      <c r="D8809" s="268"/>
    </row>
    <row r="8810" spans="4:4" x14ac:dyDescent="0.25">
      <c r="D8810" s="268"/>
    </row>
    <row r="8811" spans="4:4" x14ac:dyDescent="0.25">
      <c r="D8811" s="268"/>
    </row>
    <row r="8812" spans="4:4" x14ac:dyDescent="0.25">
      <c r="D8812" s="268"/>
    </row>
    <row r="8813" spans="4:4" x14ac:dyDescent="0.25">
      <c r="D8813" s="268"/>
    </row>
    <row r="8814" spans="4:4" x14ac:dyDescent="0.25">
      <c r="D8814" s="268"/>
    </row>
    <row r="8815" spans="4:4" x14ac:dyDescent="0.25">
      <c r="D8815" s="268"/>
    </row>
    <row r="8816" spans="4:4" x14ac:dyDescent="0.25">
      <c r="D8816" s="268"/>
    </row>
    <row r="8817" spans="4:4" x14ac:dyDescent="0.25">
      <c r="D8817" s="268"/>
    </row>
    <row r="8818" spans="4:4" x14ac:dyDescent="0.25">
      <c r="D8818" s="268"/>
    </row>
    <row r="8819" spans="4:4" x14ac:dyDescent="0.25">
      <c r="D8819" s="268"/>
    </row>
    <row r="8820" spans="4:4" x14ac:dyDescent="0.25">
      <c r="D8820" s="268"/>
    </row>
    <row r="8821" spans="4:4" x14ac:dyDescent="0.25">
      <c r="D8821" s="268"/>
    </row>
    <row r="8822" spans="4:4" x14ac:dyDescent="0.25">
      <c r="D8822" s="268"/>
    </row>
    <row r="8823" spans="4:4" x14ac:dyDescent="0.25">
      <c r="D8823" s="268"/>
    </row>
    <row r="8824" spans="4:4" x14ac:dyDescent="0.25">
      <c r="D8824" s="268"/>
    </row>
    <row r="8825" spans="4:4" x14ac:dyDescent="0.25">
      <c r="D8825" s="268"/>
    </row>
    <row r="8826" spans="4:4" x14ac:dyDescent="0.25">
      <c r="D8826" s="268"/>
    </row>
    <row r="8827" spans="4:4" x14ac:dyDescent="0.25">
      <c r="D8827" s="268"/>
    </row>
    <row r="8828" spans="4:4" x14ac:dyDescent="0.25">
      <c r="D8828" s="268"/>
    </row>
    <row r="8829" spans="4:4" x14ac:dyDescent="0.25">
      <c r="D8829" s="268"/>
    </row>
    <row r="8830" spans="4:4" x14ac:dyDescent="0.25">
      <c r="D8830" s="268"/>
    </row>
    <row r="8831" spans="4:4" x14ac:dyDescent="0.25">
      <c r="D8831" s="268"/>
    </row>
    <row r="8832" spans="4:4" x14ac:dyDescent="0.25">
      <c r="D8832" s="268"/>
    </row>
    <row r="8833" spans="4:4" x14ac:dyDescent="0.25">
      <c r="D8833" s="268"/>
    </row>
    <row r="8834" spans="4:4" x14ac:dyDescent="0.25">
      <c r="D8834" s="268"/>
    </row>
    <row r="8835" spans="4:4" x14ac:dyDescent="0.25">
      <c r="D8835" s="268"/>
    </row>
    <row r="8836" spans="4:4" x14ac:dyDescent="0.25">
      <c r="D8836" s="268"/>
    </row>
    <row r="8837" spans="4:4" x14ac:dyDescent="0.25">
      <c r="D8837" s="268"/>
    </row>
    <row r="8838" spans="4:4" x14ac:dyDescent="0.25">
      <c r="D8838" s="268"/>
    </row>
    <row r="8839" spans="4:4" x14ac:dyDescent="0.25">
      <c r="D8839" s="268"/>
    </row>
    <row r="8840" spans="4:4" x14ac:dyDescent="0.25">
      <c r="D8840" s="268"/>
    </row>
    <row r="8841" spans="4:4" x14ac:dyDescent="0.25">
      <c r="D8841" s="268"/>
    </row>
    <row r="8842" spans="4:4" x14ac:dyDescent="0.25">
      <c r="D8842" s="268"/>
    </row>
    <row r="8843" spans="4:4" x14ac:dyDescent="0.25">
      <c r="D8843" s="268"/>
    </row>
    <row r="8844" spans="4:4" x14ac:dyDescent="0.25">
      <c r="D8844" s="268"/>
    </row>
    <row r="8845" spans="4:4" x14ac:dyDescent="0.25">
      <c r="D8845" s="268"/>
    </row>
    <row r="8846" spans="4:4" x14ac:dyDescent="0.25">
      <c r="D8846" s="268"/>
    </row>
    <row r="8847" spans="4:4" x14ac:dyDescent="0.25">
      <c r="D8847" s="268"/>
    </row>
    <row r="8848" spans="4:4" x14ac:dyDescent="0.25">
      <c r="D8848" s="268"/>
    </row>
    <row r="8849" spans="4:4" x14ac:dyDescent="0.25">
      <c r="D8849" s="268"/>
    </row>
    <row r="8850" spans="4:4" x14ac:dyDescent="0.25">
      <c r="D8850" s="268"/>
    </row>
    <row r="8851" spans="4:4" x14ac:dyDescent="0.25">
      <c r="D8851" s="268"/>
    </row>
    <row r="8852" spans="4:4" x14ac:dyDescent="0.25">
      <c r="D8852" s="268"/>
    </row>
    <row r="8853" spans="4:4" x14ac:dyDescent="0.25">
      <c r="D8853" s="268"/>
    </row>
    <row r="8854" spans="4:4" x14ac:dyDescent="0.25">
      <c r="D8854" s="268"/>
    </row>
    <row r="8855" spans="4:4" x14ac:dyDescent="0.25">
      <c r="D8855" s="268"/>
    </row>
    <row r="8856" spans="4:4" x14ac:dyDescent="0.25">
      <c r="D8856" s="268"/>
    </row>
    <row r="8857" spans="4:4" x14ac:dyDescent="0.25">
      <c r="D8857" s="268"/>
    </row>
    <row r="8858" spans="4:4" x14ac:dyDescent="0.25">
      <c r="D8858" s="268"/>
    </row>
    <row r="8859" spans="4:4" x14ac:dyDescent="0.25">
      <c r="D8859" s="268"/>
    </row>
    <row r="8860" spans="4:4" x14ac:dyDescent="0.25">
      <c r="D8860" s="268"/>
    </row>
    <row r="8861" spans="4:4" x14ac:dyDescent="0.25">
      <c r="D8861" s="268"/>
    </row>
    <row r="8862" spans="4:4" x14ac:dyDescent="0.25">
      <c r="D8862" s="268"/>
    </row>
    <row r="8863" spans="4:4" x14ac:dyDescent="0.25">
      <c r="D8863" s="268"/>
    </row>
    <row r="8864" spans="4:4" x14ac:dyDescent="0.25">
      <c r="D8864" s="268"/>
    </row>
    <row r="8865" spans="4:4" x14ac:dyDescent="0.25">
      <c r="D8865" s="268"/>
    </row>
    <row r="8866" spans="4:4" x14ac:dyDescent="0.25">
      <c r="D8866" s="268"/>
    </row>
    <row r="8867" spans="4:4" x14ac:dyDescent="0.25">
      <c r="D8867" s="268"/>
    </row>
    <row r="8868" spans="4:4" x14ac:dyDescent="0.25">
      <c r="D8868" s="268"/>
    </row>
    <row r="8869" spans="4:4" x14ac:dyDescent="0.25">
      <c r="D8869" s="268"/>
    </row>
    <row r="8870" spans="4:4" x14ac:dyDescent="0.25">
      <c r="D8870" s="268"/>
    </row>
    <row r="8871" spans="4:4" x14ac:dyDescent="0.25">
      <c r="D8871" s="268"/>
    </row>
    <row r="8872" spans="4:4" x14ac:dyDescent="0.25">
      <c r="D8872" s="268"/>
    </row>
    <row r="8873" spans="4:4" x14ac:dyDescent="0.25">
      <c r="D8873" s="268"/>
    </row>
    <row r="8874" spans="4:4" x14ac:dyDescent="0.25">
      <c r="D8874" s="268"/>
    </row>
    <row r="8875" spans="4:4" x14ac:dyDescent="0.25">
      <c r="D8875" s="268"/>
    </row>
    <row r="8876" spans="4:4" x14ac:dyDescent="0.25">
      <c r="D8876" s="268"/>
    </row>
    <row r="8877" spans="4:4" x14ac:dyDescent="0.25">
      <c r="D8877" s="268"/>
    </row>
    <row r="8878" spans="4:4" x14ac:dyDescent="0.25">
      <c r="D8878" s="268"/>
    </row>
    <row r="8879" spans="4:4" x14ac:dyDescent="0.25">
      <c r="D8879" s="268"/>
    </row>
    <row r="8880" spans="4:4" x14ac:dyDescent="0.25">
      <c r="D8880" s="268"/>
    </row>
    <row r="8881" spans="4:4" x14ac:dyDescent="0.25">
      <c r="D8881" s="268"/>
    </row>
    <row r="8882" spans="4:4" x14ac:dyDescent="0.25">
      <c r="D8882" s="268"/>
    </row>
    <row r="8883" spans="4:4" x14ac:dyDescent="0.25">
      <c r="D8883" s="268"/>
    </row>
    <row r="8884" spans="4:4" x14ac:dyDescent="0.25">
      <c r="D8884" s="268"/>
    </row>
    <row r="8885" spans="4:4" x14ac:dyDescent="0.25">
      <c r="D8885" s="268"/>
    </row>
    <row r="8886" spans="4:4" x14ac:dyDescent="0.25">
      <c r="D8886" s="268"/>
    </row>
    <row r="8887" spans="4:4" x14ac:dyDescent="0.25">
      <c r="D8887" s="268"/>
    </row>
    <row r="8888" spans="4:4" x14ac:dyDescent="0.25">
      <c r="D8888" s="268"/>
    </row>
    <row r="8889" spans="4:4" x14ac:dyDescent="0.25">
      <c r="D8889" s="268"/>
    </row>
    <row r="8890" spans="4:4" x14ac:dyDescent="0.25">
      <c r="D8890" s="268"/>
    </row>
    <row r="8891" spans="4:4" x14ac:dyDescent="0.25">
      <c r="D8891" s="268"/>
    </row>
    <row r="8892" spans="4:4" x14ac:dyDescent="0.25">
      <c r="D8892" s="268"/>
    </row>
    <row r="8893" spans="4:4" x14ac:dyDescent="0.25">
      <c r="D8893" s="268"/>
    </row>
    <row r="8894" spans="4:4" x14ac:dyDescent="0.25">
      <c r="D8894" s="268"/>
    </row>
    <row r="8895" spans="4:4" x14ac:dyDescent="0.25">
      <c r="D8895" s="268"/>
    </row>
    <row r="8896" spans="4:4" x14ac:dyDescent="0.25">
      <c r="D8896" s="268"/>
    </row>
    <row r="8897" spans="4:4" x14ac:dyDescent="0.25">
      <c r="D8897" s="268"/>
    </row>
    <row r="8898" spans="4:4" x14ac:dyDescent="0.25">
      <c r="D8898" s="268"/>
    </row>
    <row r="8899" spans="4:4" x14ac:dyDescent="0.25">
      <c r="D8899" s="268"/>
    </row>
    <row r="8900" spans="4:4" x14ac:dyDescent="0.25">
      <c r="D8900" s="268"/>
    </row>
    <row r="8901" spans="4:4" x14ac:dyDescent="0.25">
      <c r="D8901" s="268"/>
    </row>
    <row r="8902" spans="4:4" x14ac:dyDescent="0.25">
      <c r="D8902" s="268"/>
    </row>
    <row r="8903" spans="4:4" x14ac:dyDescent="0.25">
      <c r="D8903" s="268"/>
    </row>
    <row r="8904" spans="4:4" x14ac:dyDescent="0.25">
      <c r="D8904" s="268"/>
    </row>
    <row r="8905" spans="4:4" x14ac:dyDescent="0.25">
      <c r="D8905" s="268"/>
    </row>
    <row r="8906" spans="4:4" x14ac:dyDescent="0.25">
      <c r="D8906" s="268"/>
    </row>
    <row r="8907" spans="4:4" x14ac:dyDescent="0.25">
      <c r="D8907" s="268"/>
    </row>
    <row r="8908" spans="4:4" x14ac:dyDescent="0.25">
      <c r="D8908" s="268"/>
    </row>
    <row r="8909" spans="4:4" x14ac:dyDescent="0.25">
      <c r="D8909" s="268"/>
    </row>
    <row r="8910" spans="4:4" x14ac:dyDescent="0.25">
      <c r="D8910" s="268"/>
    </row>
    <row r="8911" spans="4:4" x14ac:dyDescent="0.25">
      <c r="D8911" s="268"/>
    </row>
    <row r="8912" spans="4:4" x14ac:dyDescent="0.25">
      <c r="D8912" s="268"/>
    </row>
    <row r="8913" spans="4:4" x14ac:dyDescent="0.25">
      <c r="D8913" s="268"/>
    </row>
    <row r="8914" spans="4:4" x14ac:dyDescent="0.25">
      <c r="D8914" s="268"/>
    </row>
    <row r="8915" spans="4:4" x14ac:dyDescent="0.25">
      <c r="D8915" s="268"/>
    </row>
    <row r="8916" spans="4:4" x14ac:dyDescent="0.25">
      <c r="D8916" s="268"/>
    </row>
    <row r="8917" spans="4:4" x14ac:dyDescent="0.25">
      <c r="D8917" s="268"/>
    </row>
    <row r="8918" spans="4:4" x14ac:dyDescent="0.25">
      <c r="D8918" s="268"/>
    </row>
    <row r="8919" spans="4:4" x14ac:dyDescent="0.25">
      <c r="D8919" s="268"/>
    </row>
    <row r="8920" spans="4:4" x14ac:dyDescent="0.25">
      <c r="D8920" s="268"/>
    </row>
    <row r="8921" spans="4:4" x14ac:dyDescent="0.25">
      <c r="D8921" s="268"/>
    </row>
    <row r="8922" spans="4:4" x14ac:dyDescent="0.25">
      <c r="D8922" s="268"/>
    </row>
    <row r="8923" spans="4:4" x14ac:dyDescent="0.25">
      <c r="D8923" s="268"/>
    </row>
    <row r="8924" spans="4:4" x14ac:dyDescent="0.25">
      <c r="D8924" s="268"/>
    </row>
    <row r="8925" spans="4:4" x14ac:dyDescent="0.25">
      <c r="D8925" s="268"/>
    </row>
    <row r="8926" spans="4:4" x14ac:dyDescent="0.25">
      <c r="D8926" s="268"/>
    </row>
    <row r="8927" spans="4:4" x14ac:dyDescent="0.25">
      <c r="D8927" s="268"/>
    </row>
    <row r="8928" spans="4:4" x14ac:dyDescent="0.25">
      <c r="D8928" s="268"/>
    </row>
    <row r="8929" spans="4:4" x14ac:dyDescent="0.25">
      <c r="D8929" s="268"/>
    </row>
    <row r="8930" spans="4:4" x14ac:dyDescent="0.25">
      <c r="D8930" s="268"/>
    </row>
    <row r="8931" spans="4:4" x14ac:dyDescent="0.25">
      <c r="D8931" s="268"/>
    </row>
    <row r="8932" spans="4:4" x14ac:dyDescent="0.25">
      <c r="D8932" s="268"/>
    </row>
    <row r="8933" spans="4:4" x14ac:dyDescent="0.25">
      <c r="D8933" s="268"/>
    </row>
    <row r="8934" spans="4:4" x14ac:dyDescent="0.25">
      <c r="D8934" s="268"/>
    </row>
    <row r="8935" spans="4:4" x14ac:dyDescent="0.25">
      <c r="D8935" s="268"/>
    </row>
    <row r="8936" spans="4:4" x14ac:dyDescent="0.25">
      <c r="D8936" s="268"/>
    </row>
    <row r="8937" spans="4:4" x14ac:dyDescent="0.25">
      <c r="D8937" s="268"/>
    </row>
    <row r="8938" spans="4:4" x14ac:dyDescent="0.25">
      <c r="D8938" s="268"/>
    </row>
    <row r="8939" spans="4:4" x14ac:dyDescent="0.25">
      <c r="D8939" s="268"/>
    </row>
    <row r="8940" spans="4:4" x14ac:dyDescent="0.25">
      <c r="D8940" s="268"/>
    </row>
    <row r="8941" spans="4:4" x14ac:dyDescent="0.25">
      <c r="D8941" s="268"/>
    </row>
    <row r="8942" spans="4:4" x14ac:dyDescent="0.25">
      <c r="D8942" s="268"/>
    </row>
    <row r="8943" spans="4:4" x14ac:dyDescent="0.25">
      <c r="D8943" s="268"/>
    </row>
    <row r="8944" spans="4:4" x14ac:dyDescent="0.25">
      <c r="D8944" s="268"/>
    </row>
    <row r="8945" spans="4:4" x14ac:dyDescent="0.25">
      <c r="D8945" s="268"/>
    </row>
    <row r="8946" spans="4:4" x14ac:dyDescent="0.25">
      <c r="D8946" s="268"/>
    </row>
    <row r="8947" spans="4:4" x14ac:dyDescent="0.25">
      <c r="D8947" s="268"/>
    </row>
    <row r="8948" spans="4:4" x14ac:dyDescent="0.25">
      <c r="D8948" s="268"/>
    </row>
    <row r="8949" spans="4:4" x14ac:dyDescent="0.25">
      <c r="D8949" s="268"/>
    </row>
    <row r="8950" spans="4:4" x14ac:dyDescent="0.25">
      <c r="D8950" s="268"/>
    </row>
    <row r="8951" spans="4:4" x14ac:dyDescent="0.25">
      <c r="D8951" s="268"/>
    </row>
    <row r="8952" spans="4:4" x14ac:dyDescent="0.25">
      <c r="D8952" s="268"/>
    </row>
    <row r="8953" spans="4:4" x14ac:dyDescent="0.25">
      <c r="D8953" s="268"/>
    </row>
    <row r="8954" spans="4:4" x14ac:dyDescent="0.25">
      <c r="D8954" s="268"/>
    </row>
    <row r="8955" spans="4:4" x14ac:dyDescent="0.25">
      <c r="D8955" s="268"/>
    </row>
    <row r="8956" spans="4:4" x14ac:dyDescent="0.25">
      <c r="D8956" s="268"/>
    </row>
    <row r="8957" spans="4:4" x14ac:dyDescent="0.25">
      <c r="D8957" s="268"/>
    </row>
    <row r="8958" spans="4:4" x14ac:dyDescent="0.25">
      <c r="D8958" s="268"/>
    </row>
    <row r="8959" spans="4:4" x14ac:dyDescent="0.25">
      <c r="D8959" s="268"/>
    </row>
    <row r="8960" spans="4:4" x14ac:dyDescent="0.25">
      <c r="D8960" s="268"/>
    </row>
    <row r="8961" spans="4:4" x14ac:dyDescent="0.25">
      <c r="D8961" s="268"/>
    </row>
    <row r="8962" spans="4:4" x14ac:dyDescent="0.25">
      <c r="D8962" s="268"/>
    </row>
    <row r="8963" spans="4:4" x14ac:dyDescent="0.25">
      <c r="D8963" s="268"/>
    </row>
    <row r="8964" spans="4:4" x14ac:dyDescent="0.25">
      <c r="D8964" s="268"/>
    </row>
    <row r="8965" spans="4:4" x14ac:dyDescent="0.25">
      <c r="D8965" s="268"/>
    </row>
    <row r="8966" spans="4:4" x14ac:dyDescent="0.25">
      <c r="D8966" s="268"/>
    </row>
    <row r="8967" spans="4:4" x14ac:dyDescent="0.25">
      <c r="D8967" s="268"/>
    </row>
    <row r="8968" spans="4:4" x14ac:dyDescent="0.25">
      <c r="D8968" s="268"/>
    </row>
    <row r="8969" spans="4:4" x14ac:dyDescent="0.25">
      <c r="D8969" s="268"/>
    </row>
    <row r="8970" spans="4:4" x14ac:dyDescent="0.25">
      <c r="D8970" s="268"/>
    </row>
    <row r="8971" spans="4:4" x14ac:dyDescent="0.25">
      <c r="D8971" s="268"/>
    </row>
    <row r="8972" spans="4:4" x14ac:dyDescent="0.25">
      <c r="D8972" s="268"/>
    </row>
    <row r="8973" spans="4:4" x14ac:dyDescent="0.25">
      <c r="D8973" s="268"/>
    </row>
    <row r="8974" spans="4:4" x14ac:dyDescent="0.25">
      <c r="D8974" s="268"/>
    </row>
    <row r="8975" spans="4:4" x14ac:dyDescent="0.25">
      <c r="D8975" s="268"/>
    </row>
    <row r="8976" spans="4:4" x14ac:dyDescent="0.25">
      <c r="D8976" s="268"/>
    </row>
    <row r="8977" spans="4:4" x14ac:dyDescent="0.25">
      <c r="D8977" s="268"/>
    </row>
    <row r="8978" spans="4:4" x14ac:dyDescent="0.25">
      <c r="D8978" s="268"/>
    </row>
    <row r="8979" spans="4:4" x14ac:dyDescent="0.25">
      <c r="D8979" s="268"/>
    </row>
    <row r="8980" spans="4:4" x14ac:dyDescent="0.25">
      <c r="D8980" s="268"/>
    </row>
    <row r="8981" spans="4:4" x14ac:dyDescent="0.25">
      <c r="D8981" s="268"/>
    </row>
    <row r="8982" spans="4:4" x14ac:dyDescent="0.25">
      <c r="D8982" s="268"/>
    </row>
    <row r="8983" spans="4:4" x14ac:dyDescent="0.25">
      <c r="D8983" s="268"/>
    </row>
    <row r="8984" spans="4:4" x14ac:dyDescent="0.25">
      <c r="D8984" s="268"/>
    </row>
    <row r="8985" spans="4:4" x14ac:dyDescent="0.25">
      <c r="D8985" s="268"/>
    </row>
    <row r="8986" spans="4:4" x14ac:dyDescent="0.25">
      <c r="D8986" s="268"/>
    </row>
    <row r="8987" spans="4:4" x14ac:dyDescent="0.25">
      <c r="D8987" s="268"/>
    </row>
    <row r="8988" spans="4:4" x14ac:dyDescent="0.25">
      <c r="D8988" s="268"/>
    </row>
    <row r="8989" spans="4:4" x14ac:dyDescent="0.25">
      <c r="D8989" s="268"/>
    </row>
    <row r="8990" spans="4:4" x14ac:dyDescent="0.25">
      <c r="D8990" s="268"/>
    </row>
    <row r="8991" spans="4:4" x14ac:dyDescent="0.25">
      <c r="D8991" s="268"/>
    </row>
    <row r="8992" spans="4:4" x14ac:dyDescent="0.25">
      <c r="D8992" s="268"/>
    </row>
    <row r="8993" spans="4:4" x14ac:dyDescent="0.25">
      <c r="D8993" s="268"/>
    </row>
    <row r="8994" spans="4:4" x14ac:dyDescent="0.25">
      <c r="D8994" s="268"/>
    </row>
    <row r="8995" spans="4:4" x14ac:dyDescent="0.25">
      <c r="D8995" s="268"/>
    </row>
    <row r="8996" spans="4:4" x14ac:dyDescent="0.25">
      <c r="D8996" s="268"/>
    </row>
    <row r="8997" spans="4:4" x14ac:dyDescent="0.25">
      <c r="D8997" s="268"/>
    </row>
    <row r="8998" spans="4:4" x14ac:dyDescent="0.25">
      <c r="D8998" s="268"/>
    </row>
    <row r="8999" spans="4:4" x14ac:dyDescent="0.25">
      <c r="D8999" s="268"/>
    </row>
    <row r="9000" spans="4:4" x14ac:dyDescent="0.25">
      <c r="D9000" s="268"/>
    </row>
    <row r="9001" spans="4:4" x14ac:dyDescent="0.25">
      <c r="D9001" s="268"/>
    </row>
    <row r="9002" spans="4:4" x14ac:dyDescent="0.25">
      <c r="D9002" s="268"/>
    </row>
    <row r="9003" spans="4:4" x14ac:dyDescent="0.25">
      <c r="D9003" s="268"/>
    </row>
    <row r="9004" spans="4:4" x14ac:dyDescent="0.25">
      <c r="D9004" s="268"/>
    </row>
    <row r="9005" spans="4:4" x14ac:dyDescent="0.25">
      <c r="D9005" s="268"/>
    </row>
    <row r="9006" spans="4:4" x14ac:dyDescent="0.25">
      <c r="D9006" s="268"/>
    </row>
    <row r="9007" spans="4:4" x14ac:dyDescent="0.25">
      <c r="D9007" s="268"/>
    </row>
    <row r="9008" spans="4:4" x14ac:dyDescent="0.25">
      <c r="D9008" s="268"/>
    </row>
    <row r="9009" spans="4:4" x14ac:dyDescent="0.25">
      <c r="D9009" s="268"/>
    </row>
    <row r="9010" spans="4:4" x14ac:dyDescent="0.25">
      <c r="D9010" s="268"/>
    </row>
    <row r="9011" spans="4:4" x14ac:dyDescent="0.25">
      <c r="D9011" s="268"/>
    </row>
    <row r="9012" spans="4:4" x14ac:dyDescent="0.25">
      <c r="D9012" s="268"/>
    </row>
    <row r="9013" spans="4:4" x14ac:dyDescent="0.25">
      <c r="D9013" s="268"/>
    </row>
    <row r="9014" spans="4:4" x14ac:dyDescent="0.25">
      <c r="D9014" s="268"/>
    </row>
    <row r="9015" spans="4:4" x14ac:dyDescent="0.25">
      <c r="D9015" s="268"/>
    </row>
    <row r="9016" spans="4:4" x14ac:dyDescent="0.25">
      <c r="D9016" s="268"/>
    </row>
    <row r="9017" spans="4:4" x14ac:dyDescent="0.25">
      <c r="D9017" s="268"/>
    </row>
    <row r="9018" spans="4:4" x14ac:dyDescent="0.25">
      <c r="D9018" s="268"/>
    </row>
    <row r="9019" spans="4:4" x14ac:dyDescent="0.25">
      <c r="D9019" s="268"/>
    </row>
    <row r="9020" spans="4:4" x14ac:dyDescent="0.25">
      <c r="D9020" s="268"/>
    </row>
    <row r="9021" spans="4:4" x14ac:dyDescent="0.25">
      <c r="D9021" s="268"/>
    </row>
    <row r="9022" spans="4:4" x14ac:dyDescent="0.25">
      <c r="D9022" s="268"/>
    </row>
    <row r="9023" spans="4:4" x14ac:dyDescent="0.25">
      <c r="D9023" s="268"/>
    </row>
    <row r="9024" spans="4:4" x14ac:dyDescent="0.25">
      <c r="D9024" s="268"/>
    </row>
    <row r="9025" spans="4:4" x14ac:dyDescent="0.25">
      <c r="D9025" s="268"/>
    </row>
    <row r="9026" spans="4:4" x14ac:dyDescent="0.25">
      <c r="D9026" s="268"/>
    </row>
    <row r="9027" spans="4:4" x14ac:dyDescent="0.25">
      <c r="D9027" s="268"/>
    </row>
    <row r="9028" spans="4:4" x14ac:dyDescent="0.25">
      <c r="D9028" s="268"/>
    </row>
    <row r="9029" spans="4:4" x14ac:dyDescent="0.25">
      <c r="D9029" s="268"/>
    </row>
    <row r="9030" spans="4:4" x14ac:dyDescent="0.25">
      <c r="D9030" s="268"/>
    </row>
    <row r="9031" spans="4:4" x14ac:dyDescent="0.25">
      <c r="D9031" s="268"/>
    </row>
    <row r="9032" spans="4:4" x14ac:dyDescent="0.25">
      <c r="D9032" s="268"/>
    </row>
    <row r="9033" spans="4:4" x14ac:dyDescent="0.25">
      <c r="D9033" s="268"/>
    </row>
    <row r="9034" spans="4:4" x14ac:dyDescent="0.25">
      <c r="D9034" s="268"/>
    </row>
    <row r="9035" spans="4:4" x14ac:dyDescent="0.25">
      <c r="D9035" s="268"/>
    </row>
    <row r="9036" spans="4:4" x14ac:dyDescent="0.25">
      <c r="D9036" s="268"/>
    </row>
    <row r="9037" spans="4:4" x14ac:dyDescent="0.25">
      <c r="D9037" s="268"/>
    </row>
    <row r="9038" spans="4:4" x14ac:dyDescent="0.25">
      <c r="D9038" s="268"/>
    </row>
    <row r="9039" spans="4:4" x14ac:dyDescent="0.25">
      <c r="D9039" s="268"/>
    </row>
    <row r="9040" spans="4:4" x14ac:dyDescent="0.25">
      <c r="D9040" s="268"/>
    </row>
    <row r="9041" spans="4:4" x14ac:dyDescent="0.25">
      <c r="D9041" s="268"/>
    </row>
    <row r="9042" spans="4:4" x14ac:dyDescent="0.25">
      <c r="D9042" s="268"/>
    </row>
    <row r="9043" spans="4:4" x14ac:dyDescent="0.25">
      <c r="D9043" s="268"/>
    </row>
    <row r="9044" spans="4:4" x14ac:dyDescent="0.25">
      <c r="D9044" s="268"/>
    </row>
    <row r="9045" spans="4:4" x14ac:dyDescent="0.25">
      <c r="D9045" s="268"/>
    </row>
    <row r="9046" spans="4:4" x14ac:dyDescent="0.25">
      <c r="D9046" s="268"/>
    </row>
    <row r="9047" spans="4:4" x14ac:dyDescent="0.25">
      <c r="D9047" s="268"/>
    </row>
    <row r="9048" spans="4:4" x14ac:dyDescent="0.25">
      <c r="D9048" s="268"/>
    </row>
    <row r="9049" spans="4:4" x14ac:dyDescent="0.25">
      <c r="D9049" s="268"/>
    </row>
    <row r="9050" spans="4:4" x14ac:dyDescent="0.25">
      <c r="D9050" s="268"/>
    </row>
    <row r="9051" spans="4:4" x14ac:dyDescent="0.25">
      <c r="D9051" s="268"/>
    </row>
    <row r="9052" spans="4:4" x14ac:dyDescent="0.25">
      <c r="D9052" s="268"/>
    </row>
    <row r="9053" spans="4:4" x14ac:dyDescent="0.25">
      <c r="D9053" s="268"/>
    </row>
    <row r="9054" spans="4:4" x14ac:dyDescent="0.25">
      <c r="D9054" s="268"/>
    </row>
    <row r="9055" spans="4:4" x14ac:dyDescent="0.25">
      <c r="D9055" s="268"/>
    </row>
    <row r="9056" spans="4:4" x14ac:dyDescent="0.25">
      <c r="D9056" s="268"/>
    </row>
    <row r="9057" spans="4:4" x14ac:dyDescent="0.25">
      <c r="D9057" s="268"/>
    </row>
    <row r="9058" spans="4:4" x14ac:dyDescent="0.25">
      <c r="D9058" s="268"/>
    </row>
    <row r="9059" spans="4:4" x14ac:dyDescent="0.25">
      <c r="D9059" s="268"/>
    </row>
    <row r="9060" spans="4:4" x14ac:dyDescent="0.25">
      <c r="D9060" s="268"/>
    </row>
    <row r="9061" spans="4:4" x14ac:dyDescent="0.25">
      <c r="D9061" s="268"/>
    </row>
    <row r="9062" spans="4:4" x14ac:dyDescent="0.25">
      <c r="D9062" s="268"/>
    </row>
    <row r="9063" spans="4:4" x14ac:dyDescent="0.25">
      <c r="D9063" s="268"/>
    </row>
    <row r="9064" spans="4:4" x14ac:dyDescent="0.25">
      <c r="D9064" s="268"/>
    </row>
    <row r="9065" spans="4:4" x14ac:dyDescent="0.25">
      <c r="D9065" s="268"/>
    </row>
    <row r="9066" spans="4:4" x14ac:dyDescent="0.25">
      <c r="D9066" s="268"/>
    </row>
    <row r="9067" spans="4:4" x14ac:dyDescent="0.25">
      <c r="D9067" s="268"/>
    </row>
    <row r="9068" spans="4:4" x14ac:dyDescent="0.25">
      <c r="D9068" s="268"/>
    </row>
    <row r="9069" spans="4:4" x14ac:dyDescent="0.25">
      <c r="D9069" s="268"/>
    </row>
    <row r="9070" spans="4:4" x14ac:dyDescent="0.25">
      <c r="D9070" s="268"/>
    </row>
    <row r="9071" spans="4:4" x14ac:dyDescent="0.25">
      <c r="D9071" s="268"/>
    </row>
    <row r="9072" spans="4:4" x14ac:dyDescent="0.25">
      <c r="D9072" s="268"/>
    </row>
    <row r="9073" spans="4:4" x14ac:dyDescent="0.25">
      <c r="D9073" s="268"/>
    </row>
    <row r="9074" spans="4:4" x14ac:dyDescent="0.25">
      <c r="D9074" s="268"/>
    </row>
    <row r="9075" spans="4:4" x14ac:dyDescent="0.25">
      <c r="D9075" s="268"/>
    </row>
    <row r="9076" spans="4:4" x14ac:dyDescent="0.25">
      <c r="D9076" s="268"/>
    </row>
    <row r="9077" spans="4:4" x14ac:dyDescent="0.25">
      <c r="D9077" s="268"/>
    </row>
    <row r="9078" spans="4:4" x14ac:dyDescent="0.25">
      <c r="D9078" s="268"/>
    </row>
    <row r="9079" spans="4:4" x14ac:dyDescent="0.25">
      <c r="D9079" s="268"/>
    </row>
    <row r="9080" spans="4:4" x14ac:dyDescent="0.25">
      <c r="D9080" s="268"/>
    </row>
    <row r="9081" spans="4:4" x14ac:dyDescent="0.25">
      <c r="D9081" s="268"/>
    </row>
    <row r="9082" spans="4:4" x14ac:dyDescent="0.25">
      <c r="D9082" s="268"/>
    </row>
    <row r="9083" spans="4:4" x14ac:dyDescent="0.25">
      <c r="D9083" s="268"/>
    </row>
    <row r="9084" spans="4:4" x14ac:dyDescent="0.25">
      <c r="D9084" s="268"/>
    </row>
    <row r="9085" spans="4:4" x14ac:dyDescent="0.25">
      <c r="D9085" s="268"/>
    </row>
    <row r="9086" spans="4:4" x14ac:dyDescent="0.25">
      <c r="D9086" s="268"/>
    </row>
    <row r="9087" spans="4:4" x14ac:dyDescent="0.25">
      <c r="D9087" s="268"/>
    </row>
    <row r="9088" spans="4:4" x14ac:dyDescent="0.25">
      <c r="D9088" s="268"/>
    </row>
    <row r="9089" spans="4:4" x14ac:dyDescent="0.25">
      <c r="D9089" s="268"/>
    </row>
    <row r="9090" spans="4:4" x14ac:dyDescent="0.25">
      <c r="D9090" s="268"/>
    </row>
    <row r="9091" spans="4:4" x14ac:dyDescent="0.25">
      <c r="D9091" s="268"/>
    </row>
    <row r="9092" spans="4:4" x14ac:dyDescent="0.25">
      <c r="D9092" s="268"/>
    </row>
    <row r="9093" spans="4:4" x14ac:dyDescent="0.25">
      <c r="D9093" s="268"/>
    </row>
    <row r="9094" spans="4:4" x14ac:dyDescent="0.25">
      <c r="D9094" s="268"/>
    </row>
    <row r="9095" spans="4:4" x14ac:dyDescent="0.25">
      <c r="D9095" s="268"/>
    </row>
    <row r="9096" spans="4:4" x14ac:dyDescent="0.25">
      <c r="D9096" s="268"/>
    </row>
    <row r="9097" spans="4:4" x14ac:dyDescent="0.25">
      <c r="D9097" s="268"/>
    </row>
    <row r="9098" spans="4:4" x14ac:dyDescent="0.25">
      <c r="D9098" s="268"/>
    </row>
    <row r="9099" spans="4:4" x14ac:dyDescent="0.25">
      <c r="D9099" s="268"/>
    </row>
    <row r="9100" spans="4:4" x14ac:dyDescent="0.25">
      <c r="D9100" s="268"/>
    </row>
    <row r="9101" spans="4:4" x14ac:dyDescent="0.25">
      <c r="D9101" s="268"/>
    </row>
    <row r="9102" spans="4:4" x14ac:dyDescent="0.25">
      <c r="D9102" s="268"/>
    </row>
    <row r="9103" spans="4:4" x14ac:dyDescent="0.25">
      <c r="D9103" s="268"/>
    </row>
    <row r="9104" spans="4:4" x14ac:dyDescent="0.25">
      <c r="D9104" s="268"/>
    </row>
    <row r="9105" spans="4:4" x14ac:dyDescent="0.25">
      <c r="D9105" s="268"/>
    </row>
    <row r="9106" spans="4:4" x14ac:dyDescent="0.25">
      <c r="D9106" s="268"/>
    </row>
    <row r="9107" spans="4:4" x14ac:dyDescent="0.25">
      <c r="D9107" s="268"/>
    </row>
    <row r="9108" spans="4:4" x14ac:dyDescent="0.25">
      <c r="D9108" s="268"/>
    </row>
    <row r="9109" spans="4:4" x14ac:dyDescent="0.25">
      <c r="D9109" s="268"/>
    </row>
    <row r="9110" spans="4:4" x14ac:dyDescent="0.25">
      <c r="D9110" s="268"/>
    </row>
    <row r="9111" spans="4:4" x14ac:dyDescent="0.25">
      <c r="D9111" s="268"/>
    </row>
    <row r="9112" spans="4:4" x14ac:dyDescent="0.25">
      <c r="D9112" s="268"/>
    </row>
    <row r="9113" spans="4:4" x14ac:dyDescent="0.25">
      <c r="D9113" s="268"/>
    </row>
    <row r="9114" spans="4:4" x14ac:dyDescent="0.25">
      <c r="D9114" s="268"/>
    </row>
    <row r="9115" spans="4:4" x14ac:dyDescent="0.25">
      <c r="D9115" s="268"/>
    </row>
    <row r="9116" spans="4:4" x14ac:dyDescent="0.25">
      <c r="D9116" s="268"/>
    </row>
    <row r="9117" spans="4:4" x14ac:dyDescent="0.25">
      <c r="D9117" s="268"/>
    </row>
    <row r="9118" spans="4:4" x14ac:dyDescent="0.25">
      <c r="D9118" s="268"/>
    </row>
    <row r="9119" spans="4:4" x14ac:dyDescent="0.25">
      <c r="D9119" s="268"/>
    </row>
    <row r="9120" spans="4:4" x14ac:dyDescent="0.25">
      <c r="D9120" s="268"/>
    </row>
    <row r="9121" spans="4:4" x14ac:dyDescent="0.25">
      <c r="D9121" s="268"/>
    </row>
    <row r="9122" spans="4:4" x14ac:dyDescent="0.25">
      <c r="D9122" s="268"/>
    </row>
    <row r="9123" spans="4:4" x14ac:dyDescent="0.25">
      <c r="D9123" s="268"/>
    </row>
    <row r="9124" spans="4:4" x14ac:dyDescent="0.25">
      <c r="D9124" s="268"/>
    </row>
    <row r="9125" spans="4:4" x14ac:dyDescent="0.25">
      <c r="D9125" s="268"/>
    </row>
    <row r="9126" spans="4:4" x14ac:dyDescent="0.25">
      <c r="D9126" s="268"/>
    </row>
    <row r="9127" spans="4:4" x14ac:dyDescent="0.25">
      <c r="D9127" s="268"/>
    </row>
    <row r="9128" spans="4:4" x14ac:dyDescent="0.25">
      <c r="D9128" s="268"/>
    </row>
    <row r="9129" spans="4:4" x14ac:dyDescent="0.25">
      <c r="D9129" s="268"/>
    </row>
    <row r="9130" spans="4:4" x14ac:dyDescent="0.25">
      <c r="D9130" s="268"/>
    </row>
    <row r="9131" spans="4:4" x14ac:dyDescent="0.25">
      <c r="D9131" s="268"/>
    </row>
    <row r="9132" spans="4:4" x14ac:dyDescent="0.25">
      <c r="D9132" s="268"/>
    </row>
    <row r="9133" spans="4:4" x14ac:dyDescent="0.25">
      <c r="D9133" s="268"/>
    </row>
    <row r="9134" spans="4:4" x14ac:dyDescent="0.25">
      <c r="D9134" s="268"/>
    </row>
    <row r="9135" spans="4:4" x14ac:dyDescent="0.25">
      <c r="D9135" s="268"/>
    </row>
    <row r="9136" spans="4:4" x14ac:dyDescent="0.25">
      <c r="D9136" s="268"/>
    </row>
    <row r="9137" spans="4:4" x14ac:dyDescent="0.25">
      <c r="D9137" s="268"/>
    </row>
    <row r="9138" spans="4:4" x14ac:dyDescent="0.25">
      <c r="D9138" s="268"/>
    </row>
    <row r="9139" spans="4:4" x14ac:dyDescent="0.25">
      <c r="D9139" s="268"/>
    </row>
    <row r="9140" spans="4:4" x14ac:dyDescent="0.25">
      <c r="D9140" s="268"/>
    </row>
    <row r="9141" spans="4:4" x14ac:dyDescent="0.25">
      <c r="D9141" s="268"/>
    </row>
    <row r="9142" spans="4:4" x14ac:dyDescent="0.25">
      <c r="D9142" s="268"/>
    </row>
    <row r="9143" spans="4:4" x14ac:dyDescent="0.25">
      <c r="D9143" s="268"/>
    </row>
    <row r="9144" spans="4:4" x14ac:dyDescent="0.25">
      <c r="D9144" s="268"/>
    </row>
    <row r="9145" spans="4:4" x14ac:dyDescent="0.25">
      <c r="D9145" s="268"/>
    </row>
    <row r="9146" spans="4:4" x14ac:dyDescent="0.25">
      <c r="D9146" s="268"/>
    </row>
    <row r="9147" spans="4:4" x14ac:dyDescent="0.25">
      <c r="D9147" s="268"/>
    </row>
    <row r="9148" spans="4:4" x14ac:dyDescent="0.25">
      <c r="D9148" s="268"/>
    </row>
    <row r="9149" spans="4:4" x14ac:dyDescent="0.25">
      <c r="D9149" s="268"/>
    </row>
    <row r="9150" spans="4:4" x14ac:dyDescent="0.25">
      <c r="D9150" s="268"/>
    </row>
    <row r="9151" spans="4:4" x14ac:dyDescent="0.25">
      <c r="D9151" s="268"/>
    </row>
    <row r="9152" spans="4:4" x14ac:dyDescent="0.25">
      <c r="D9152" s="268"/>
    </row>
    <row r="9153" spans="4:4" x14ac:dyDescent="0.25">
      <c r="D9153" s="268"/>
    </row>
    <row r="9154" spans="4:4" x14ac:dyDescent="0.25">
      <c r="D9154" s="268"/>
    </row>
    <row r="9155" spans="4:4" x14ac:dyDescent="0.25">
      <c r="D9155" s="268"/>
    </row>
    <row r="9156" spans="4:4" x14ac:dyDescent="0.25">
      <c r="D9156" s="268"/>
    </row>
    <row r="9157" spans="4:4" x14ac:dyDescent="0.25">
      <c r="D9157" s="268"/>
    </row>
    <row r="9158" spans="4:4" x14ac:dyDescent="0.25">
      <c r="D9158" s="268"/>
    </row>
    <row r="9159" spans="4:4" x14ac:dyDescent="0.25">
      <c r="D9159" s="268"/>
    </row>
    <row r="9160" spans="4:4" x14ac:dyDescent="0.25">
      <c r="D9160" s="268"/>
    </row>
    <row r="9161" spans="4:4" x14ac:dyDescent="0.25">
      <c r="D9161" s="268"/>
    </row>
    <row r="9162" spans="4:4" x14ac:dyDescent="0.25">
      <c r="D9162" s="268"/>
    </row>
    <row r="9163" spans="4:4" x14ac:dyDescent="0.25">
      <c r="D9163" s="268"/>
    </row>
    <row r="9164" spans="4:4" x14ac:dyDescent="0.25">
      <c r="D9164" s="268"/>
    </row>
    <row r="9165" spans="4:4" x14ac:dyDescent="0.25">
      <c r="D9165" s="268"/>
    </row>
    <row r="9166" spans="4:4" x14ac:dyDescent="0.25">
      <c r="D9166" s="268"/>
    </row>
    <row r="9167" spans="4:4" x14ac:dyDescent="0.25">
      <c r="D9167" s="268"/>
    </row>
    <row r="9168" spans="4:4" x14ac:dyDescent="0.25">
      <c r="D9168" s="268"/>
    </row>
    <row r="9169" spans="4:4" x14ac:dyDescent="0.25">
      <c r="D9169" s="268"/>
    </row>
    <row r="9170" spans="4:4" x14ac:dyDescent="0.25">
      <c r="D9170" s="268"/>
    </row>
    <row r="9171" spans="4:4" x14ac:dyDescent="0.25">
      <c r="D9171" s="268"/>
    </row>
    <row r="9172" spans="4:4" x14ac:dyDescent="0.25">
      <c r="D9172" s="268"/>
    </row>
    <row r="9173" spans="4:4" x14ac:dyDescent="0.25">
      <c r="D9173" s="268"/>
    </row>
    <row r="9174" spans="4:4" x14ac:dyDescent="0.25">
      <c r="D9174" s="268"/>
    </row>
    <row r="9175" spans="4:4" x14ac:dyDescent="0.25">
      <c r="D9175" s="268"/>
    </row>
    <row r="9176" spans="4:4" x14ac:dyDescent="0.25">
      <c r="D9176" s="268"/>
    </row>
    <row r="9177" spans="4:4" x14ac:dyDescent="0.25">
      <c r="D9177" s="268"/>
    </row>
    <row r="9178" spans="4:4" x14ac:dyDescent="0.25">
      <c r="D9178" s="268"/>
    </row>
    <row r="9179" spans="4:4" x14ac:dyDescent="0.25">
      <c r="D9179" s="268"/>
    </row>
    <row r="9180" spans="4:4" x14ac:dyDescent="0.25">
      <c r="D9180" s="268"/>
    </row>
    <row r="9181" spans="4:4" x14ac:dyDescent="0.25">
      <c r="D9181" s="268"/>
    </row>
    <row r="9182" spans="4:4" x14ac:dyDescent="0.25">
      <c r="D9182" s="268"/>
    </row>
    <row r="9183" spans="4:4" x14ac:dyDescent="0.25">
      <c r="D9183" s="268"/>
    </row>
    <row r="9184" spans="4:4" x14ac:dyDescent="0.25">
      <c r="D9184" s="268"/>
    </row>
    <row r="9185" spans="4:4" x14ac:dyDescent="0.25">
      <c r="D9185" s="268"/>
    </row>
    <row r="9186" spans="4:4" x14ac:dyDescent="0.25">
      <c r="D9186" s="268"/>
    </row>
    <row r="9187" spans="4:4" x14ac:dyDescent="0.25">
      <c r="D9187" s="268"/>
    </row>
    <row r="9188" spans="4:4" x14ac:dyDescent="0.25">
      <c r="D9188" s="268"/>
    </row>
    <row r="9189" spans="4:4" x14ac:dyDescent="0.25">
      <c r="D9189" s="268"/>
    </row>
    <row r="9190" spans="4:4" x14ac:dyDescent="0.25">
      <c r="D9190" s="268"/>
    </row>
    <row r="9191" spans="4:4" x14ac:dyDescent="0.25">
      <c r="D9191" s="268"/>
    </row>
    <row r="9192" spans="4:4" x14ac:dyDescent="0.25">
      <c r="D9192" s="268"/>
    </row>
    <row r="9193" spans="4:4" x14ac:dyDescent="0.25">
      <c r="D9193" s="268"/>
    </row>
    <row r="9194" spans="4:4" x14ac:dyDescent="0.25">
      <c r="D9194" s="268"/>
    </row>
    <row r="9195" spans="4:4" x14ac:dyDescent="0.25">
      <c r="D9195" s="268"/>
    </row>
    <row r="9196" spans="4:4" x14ac:dyDescent="0.25">
      <c r="D9196" s="268"/>
    </row>
    <row r="9197" spans="4:4" x14ac:dyDescent="0.25">
      <c r="D9197" s="268"/>
    </row>
    <row r="9198" spans="4:4" x14ac:dyDescent="0.25">
      <c r="D9198" s="268"/>
    </row>
    <row r="9199" spans="4:4" x14ac:dyDescent="0.25">
      <c r="D9199" s="268"/>
    </row>
    <row r="9200" spans="4:4" x14ac:dyDescent="0.25">
      <c r="D9200" s="268"/>
    </row>
    <row r="9201" spans="4:4" x14ac:dyDescent="0.25">
      <c r="D9201" s="268"/>
    </row>
    <row r="9202" spans="4:4" x14ac:dyDescent="0.25">
      <c r="D9202" s="268"/>
    </row>
    <row r="9203" spans="4:4" x14ac:dyDescent="0.25">
      <c r="D9203" s="268"/>
    </row>
    <row r="9204" spans="4:4" x14ac:dyDescent="0.25">
      <c r="D9204" s="268"/>
    </row>
    <row r="9205" spans="4:4" x14ac:dyDescent="0.25">
      <c r="D9205" s="268"/>
    </row>
    <row r="9206" spans="4:4" x14ac:dyDescent="0.25">
      <c r="D9206" s="268"/>
    </row>
    <row r="9207" spans="4:4" x14ac:dyDescent="0.25">
      <c r="D9207" s="268"/>
    </row>
    <row r="9208" spans="4:4" x14ac:dyDescent="0.25">
      <c r="D9208" s="268"/>
    </row>
    <row r="9209" spans="4:4" x14ac:dyDescent="0.25">
      <c r="D9209" s="268"/>
    </row>
    <row r="9210" spans="4:4" x14ac:dyDescent="0.25">
      <c r="D9210" s="268"/>
    </row>
    <row r="9211" spans="4:4" x14ac:dyDescent="0.25">
      <c r="D9211" s="268"/>
    </row>
    <row r="9212" spans="4:4" x14ac:dyDescent="0.25">
      <c r="D9212" s="268"/>
    </row>
    <row r="9213" spans="4:4" x14ac:dyDescent="0.25">
      <c r="D9213" s="268"/>
    </row>
    <row r="9214" spans="4:4" x14ac:dyDescent="0.25">
      <c r="D9214" s="268"/>
    </row>
    <row r="9215" spans="4:4" x14ac:dyDescent="0.25">
      <c r="D9215" s="268"/>
    </row>
    <row r="9216" spans="4:4" x14ac:dyDescent="0.25">
      <c r="D9216" s="268"/>
    </row>
    <row r="9217" spans="4:4" x14ac:dyDescent="0.25">
      <c r="D9217" s="268"/>
    </row>
    <row r="9218" spans="4:4" x14ac:dyDescent="0.25">
      <c r="D9218" s="268"/>
    </row>
    <row r="9219" spans="4:4" x14ac:dyDescent="0.25">
      <c r="D9219" s="268"/>
    </row>
    <row r="9220" spans="4:4" x14ac:dyDescent="0.25">
      <c r="D9220" s="268"/>
    </row>
    <row r="9221" spans="4:4" x14ac:dyDescent="0.25">
      <c r="D9221" s="268"/>
    </row>
    <row r="9222" spans="4:4" x14ac:dyDescent="0.25">
      <c r="D9222" s="268"/>
    </row>
    <row r="9223" spans="4:4" x14ac:dyDescent="0.25">
      <c r="D9223" s="268"/>
    </row>
    <row r="9224" spans="4:4" x14ac:dyDescent="0.25">
      <c r="D9224" s="268"/>
    </row>
    <row r="9225" spans="4:4" x14ac:dyDescent="0.25">
      <c r="D9225" s="268"/>
    </row>
    <row r="9226" spans="4:4" x14ac:dyDescent="0.25">
      <c r="D9226" s="268"/>
    </row>
    <row r="9227" spans="4:4" x14ac:dyDescent="0.25">
      <c r="D9227" s="268"/>
    </row>
    <row r="9228" spans="4:4" x14ac:dyDescent="0.25">
      <c r="D9228" s="268"/>
    </row>
    <row r="9229" spans="4:4" x14ac:dyDescent="0.25">
      <c r="D9229" s="268"/>
    </row>
    <row r="9230" spans="4:4" x14ac:dyDescent="0.25">
      <c r="D9230" s="268"/>
    </row>
    <row r="9231" spans="4:4" x14ac:dyDescent="0.25">
      <c r="D9231" s="268"/>
    </row>
    <row r="9232" spans="4:4" x14ac:dyDescent="0.25">
      <c r="D9232" s="268"/>
    </row>
    <row r="9233" spans="4:4" x14ac:dyDescent="0.25">
      <c r="D9233" s="268"/>
    </row>
    <row r="9234" spans="4:4" x14ac:dyDescent="0.25">
      <c r="D9234" s="268"/>
    </row>
    <row r="9235" spans="4:4" x14ac:dyDescent="0.25">
      <c r="D9235" s="268"/>
    </row>
    <row r="9236" spans="4:4" x14ac:dyDescent="0.25">
      <c r="D9236" s="268"/>
    </row>
    <row r="9237" spans="4:4" x14ac:dyDescent="0.25">
      <c r="D9237" s="268"/>
    </row>
    <row r="9238" spans="4:4" x14ac:dyDescent="0.25">
      <c r="D9238" s="268"/>
    </row>
    <row r="9239" spans="4:4" x14ac:dyDescent="0.25">
      <c r="D9239" s="268"/>
    </row>
    <row r="9240" spans="4:4" x14ac:dyDescent="0.25">
      <c r="D9240" s="268"/>
    </row>
    <row r="9241" spans="4:4" x14ac:dyDescent="0.25">
      <c r="D9241" s="268"/>
    </row>
    <row r="9242" spans="4:4" x14ac:dyDescent="0.25">
      <c r="D9242" s="268"/>
    </row>
    <row r="9243" spans="4:4" x14ac:dyDescent="0.25">
      <c r="D9243" s="268"/>
    </row>
    <row r="9244" spans="4:4" x14ac:dyDescent="0.25">
      <c r="D9244" s="268"/>
    </row>
    <row r="9245" spans="4:4" x14ac:dyDescent="0.25">
      <c r="D9245" s="268"/>
    </row>
    <row r="9246" spans="4:4" x14ac:dyDescent="0.25">
      <c r="D9246" s="268"/>
    </row>
    <row r="9247" spans="4:4" x14ac:dyDescent="0.25">
      <c r="D9247" s="268"/>
    </row>
    <row r="9248" spans="4:4" x14ac:dyDescent="0.25">
      <c r="D9248" s="268"/>
    </row>
    <row r="9249" spans="4:4" x14ac:dyDescent="0.25">
      <c r="D9249" s="268"/>
    </row>
    <row r="9250" spans="4:4" x14ac:dyDescent="0.25">
      <c r="D9250" s="268"/>
    </row>
    <row r="9251" spans="4:4" x14ac:dyDescent="0.25">
      <c r="D9251" s="268"/>
    </row>
    <row r="9252" spans="4:4" x14ac:dyDescent="0.25">
      <c r="D9252" s="268"/>
    </row>
    <row r="9253" spans="4:4" x14ac:dyDescent="0.25">
      <c r="D9253" s="268"/>
    </row>
    <row r="9254" spans="4:4" x14ac:dyDescent="0.25">
      <c r="D9254" s="268"/>
    </row>
    <row r="9255" spans="4:4" x14ac:dyDescent="0.25">
      <c r="D9255" s="268"/>
    </row>
    <row r="9256" spans="4:4" x14ac:dyDescent="0.25">
      <c r="D9256" s="268"/>
    </row>
    <row r="9257" spans="4:4" x14ac:dyDescent="0.25">
      <c r="D9257" s="268"/>
    </row>
    <row r="9258" spans="4:4" x14ac:dyDescent="0.25">
      <c r="D9258" s="268"/>
    </row>
    <row r="9259" spans="4:4" x14ac:dyDescent="0.25">
      <c r="D9259" s="268"/>
    </row>
    <row r="9260" spans="4:4" x14ac:dyDescent="0.25">
      <c r="D9260" s="268"/>
    </row>
    <row r="9261" spans="4:4" x14ac:dyDescent="0.25">
      <c r="D9261" s="268"/>
    </row>
    <row r="9262" spans="4:4" x14ac:dyDescent="0.25">
      <c r="D9262" s="268"/>
    </row>
    <row r="9263" spans="4:4" x14ac:dyDescent="0.25">
      <c r="D9263" s="268"/>
    </row>
    <row r="9264" spans="4:4" x14ac:dyDescent="0.25">
      <c r="D9264" s="268"/>
    </row>
    <row r="9265" spans="4:4" x14ac:dyDescent="0.25">
      <c r="D9265" s="268"/>
    </row>
    <row r="9266" spans="4:4" x14ac:dyDescent="0.25">
      <c r="D9266" s="268"/>
    </row>
    <row r="9267" spans="4:4" x14ac:dyDescent="0.25">
      <c r="D9267" s="268"/>
    </row>
    <row r="9268" spans="4:4" x14ac:dyDescent="0.25">
      <c r="D9268" s="268"/>
    </row>
    <row r="9269" spans="4:4" x14ac:dyDescent="0.25">
      <c r="D9269" s="268"/>
    </row>
    <row r="9270" spans="4:4" x14ac:dyDescent="0.25">
      <c r="D9270" s="268"/>
    </row>
    <row r="9271" spans="4:4" x14ac:dyDescent="0.25">
      <c r="D9271" s="268"/>
    </row>
    <row r="9272" spans="4:4" x14ac:dyDescent="0.25">
      <c r="D9272" s="268"/>
    </row>
    <row r="9273" spans="4:4" x14ac:dyDescent="0.25">
      <c r="D9273" s="268"/>
    </row>
    <row r="9274" spans="4:4" x14ac:dyDescent="0.25">
      <c r="D9274" s="268"/>
    </row>
    <row r="9275" spans="4:4" x14ac:dyDescent="0.25">
      <c r="D9275" s="268"/>
    </row>
    <row r="9276" spans="4:4" x14ac:dyDescent="0.25">
      <c r="D9276" s="268"/>
    </row>
    <row r="9277" spans="4:4" x14ac:dyDescent="0.25">
      <c r="D9277" s="268"/>
    </row>
    <row r="9278" spans="4:4" x14ac:dyDescent="0.25">
      <c r="D9278" s="268"/>
    </row>
    <row r="9279" spans="4:4" x14ac:dyDescent="0.25">
      <c r="D9279" s="268"/>
    </row>
    <row r="9280" spans="4:4" x14ac:dyDescent="0.25">
      <c r="D9280" s="268"/>
    </row>
    <row r="9281" spans="4:4" x14ac:dyDescent="0.25">
      <c r="D9281" s="268"/>
    </row>
    <row r="9282" spans="4:4" x14ac:dyDescent="0.25">
      <c r="D9282" s="268"/>
    </row>
    <row r="9283" spans="4:4" x14ac:dyDescent="0.25">
      <c r="D9283" s="268"/>
    </row>
    <row r="9284" spans="4:4" x14ac:dyDescent="0.25">
      <c r="D9284" s="268"/>
    </row>
    <row r="9285" spans="4:4" x14ac:dyDescent="0.25">
      <c r="D9285" s="268"/>
    </row>
    <row r="9286" spans="4:4" x14ac:dyDescent="0.25">
      <c r="D9286" s="268"/>
    </row>
    <row r="9287" spans="4:4" x14ac:dyDescent="0.25">
      <c r="D9287" s="268"/>
    </row>
    <row r="9288" spans="4:4" x14ac:dyDescent="0.25">
      <c r="D9288" s="268"/>
    </row>
    <row r="9289" spans="4:4" x14ac:dyDescent="0.25">
      <c r="D9289" s="268"/>
    </row>
    <row r="9290" spans="4:4" x14ac:dyDescent="0.25">
      <c r="D9290" s="268"/>
    </row>
    <row r="9291" spans="4:4" x14ac:dyDescent="0.25">
      <c r="D9291" s="268"/>
    </row>
    <row r="9292" spans="4:4" x14ac:dyDescent="0.25">
      <c r="D9292" s="268"/>
    </row>
    <row r="9293" spans="4:4" x14ac:dyDescent="0.25">
      <c r="D9293" s="268"/>
    </row>
    <row r="9294" spans="4:4" x14ac:dyDescent="0.25">
      <c r="D9294" s="268"/>
    </row>
    <row r="9295" spans="4:4" x14ac:dyDescent="0.25">
      <c r="D9295" s="268"/>
    </row>
    <row r="9296" spans="4:4" x14ac:dyDescent="0.25">
      <c r="D9296" s="268"/>
    </row>
    <row r="9297" spans="4:4" x14ac:dyDescent="0.25">
      <c r="D9297" s="268"/>
    </row>
    <row r="9298" spans="4:4" x14ac:dyDescent="0.25">
      <c r="D9298" s="268"/>
    </row>
    <row r="9299" spans="4:4" x14ac:dyDescent="0.25">
      <c r="D9299" s="268"/>
    </row>
    <row r="9300" spans="4:4" x14ac:dyDescent="0.25">
      <c r="D9300" s="268"/>
    </row>
    <row r="9301" spans="4:4" x14ac:dyDescent="0.25">
      <c r="D9301" s="268"/>
    </row>
    <row r="9302" spans="4:4" x14ac:dyDescent="0.25">
      <c r="D9302" s="268"/>
    </row>
    <row r="9303" spans="4:4" x14ac:dyDescent="0.25">
      <c r="D9303" s="268"/>
    </row>
    <row r="9304" spans="4:4" x14ac:dyDescent="0.25">
      <c r="D9304" s="268"/>
    </row>
    <row r="9305" spans="4:4" x14ac:dyDescent="0.25">
      <c r="D9305" s="268"/>
    </row>
    <row r="9306" spans="4:4" x14ac:dyDescent="0.25">
      <c r="D9306" s="268"/>
    </row>
    <row r="9307" spans="4:4" x14ac:dyDescent="0.25">
      <c r="D9307" s="268"/>
    </row>
    <row r="9308" spans="4:4" x14ac:dyDescent="0.25">
      <c r="D9308" s="268"/>
    </row>
    <row r="9309" spans="4:4" x14ac:dyDescent="0.25">
      <c r="D9309" s="268"/>
    </row>
    <row r="9310" spans="4:4" x14ac:dyDescent="0.25">
      <c r="D9310" s="268"/>
    </row>
    <row r="9311" spans="4:4" x14ac:dyDescent="0.25">
      <c r="D9311" s="268"/>
    </row>
    <row r="9312" spans="4:4" x14ac:dyDescent="0.25">
      <c r="D9312" s="268"/>
    </row>
    <row r="9313" spans="4:4" x14ac:dyDescent="0.25">
      <c r="D9313" s="268"/>
    </row>
    <row r="9314" spans="4:4" x14ac:dyDescent="0.25">
      <c r="D9314" s="268"/>
    </row>
    <row r="9315" spans="4:4" x14ac:dyDescent="0.25">
      <c r="D9315" s="268"/>
    </row>
    <row r="9316" spans="4:4" x14ac:dyDescent="0.25">
      <c r="D9316" s="268"/>
    </row>
    <row r="9317" spans="4:4" x14ac:dyDescent="0.25">
      <c r="D9317" s="268"/>
    </row>
    <row r="9318" spans="4:4" x14ac:dyDescent="0.25">
      <c r="D9318" s="268"/>
    </row>
    <row r="9319" spans="4:4" x14ac:dyDescent="0.25">
      <c r="D9319" s="268"/>
    </row>
    <row r="9320" spans="4:4" x14ac:dyDescent="0.25">
      <c r="D9320" s="268"/>
    </row>
    <row r="9321" spans="4:4" x14ac:dyDescent="0.25">
      <c r="D9321" s="268"/>
    </row>
    <row r="9322" spans="4:4" x14ac:dyDescent="0.25">
      <c r="D9322" s="268"/>
    </row>
    <row r="9323" spans="4:4" x14ac:dyDescent="0.25">
      <c r="D9323" s="268"/>
    </row>
    <row r="9324" spans="4:4" x14ac:dyDescent="0.25">
      <c r="D9324" s="268"/>
    </row>
    <row r="9325" spans="4:4" x14ac:dyDescent="0.25">
      <c r="D9325" s="268"/>
    </row>
    <row r="9326" spans="4:4" x14ac:dyDescent="0.25">
      <c r="D9326" s="268"/>
    </row>
    <row r="9327" spans="4:4" x14ac:dyDescent="0.25">
      <c r="D9327" s="268"/>
    </row>
    <row r="9328" spans="4:4" x14ac:dyDescent="0.25">
      <c r="D9328" s="268"/>
    </row>
    <row r="9329" spans="4:4" x14ac:dyDescent="0.25">
      <c r="D9329" s="268"/>
    </row>
    <row r="9330" spans="4:4" x14ac:dyDescent="0.25">
      <c r="D9330" s="268"/>
    </row>
    <row r="9331" spans="4:4" x14ac:dyDescent="0.25">
      <c r="D9331" s="268"/>
    </row>
    <row r="9332" spans="4:4" x14ac:dyDescent="0.25">
      <c r="D9332" s="268"/>
    </row>
    <row r="9333" spans="4:4" x14ac:dyDescent="0.25">
      <c r="D9333" s="268"/>
    </row>
    <row r="9334" spans="4:4" x14ac:dyDescent="0.25">
      <c r="D9334" s="268"/>
    </row>
    <row r="9335" spans="4:4" x14ac:dyDescent="0.25">
      <c r="D9335" s="268"/>
    </row>
    <row r="9336" spans="4:4" x14ac:dyDescent="0.25">
      <c r="D9336" s="268"/>
    </row>
    <row r="9337" spans="4:4" x14ac:dyDescent="0.25">
      <c r="D9337" s="268"/>
    </row>
    <row r="9338" spans="4:4" x14ac:dyDescent="0.25">
      <c r="D9338" s="268"/>
    </row>
    <row r="9339" spans="4:4" x14ac:dyDescent="0.25">
      <c r="D9339" s="268"/>
    </row>
    <row r="9340" spans="4:4" x14ac:dyDescent="0.25">
      <c r="D9340" s="268"/>
    </row>
    <row r="9341" spans="4:4" x14ac:dyDescent="0.25">
      <c r="D9341" s="268"/>
    </row>
    <row r="9342" spans="4:4" x14ac:dyDescent="0.25">
      <c r="D9342" s="268"/>
    </row>
    <row r="9343" spans="4:4" x14ac:dyDescent="0.25">
      <c r="D9343" s="268"/>
    </row>
    <row r="9344" spans="4:4" x14ac:dyDescent="0.25">
      <c r="D9344" s="268"/>
    </row>
    <row r="9345" spans="4:4" x14ac:dyDescent="0.25">
      <c r="D9345" s="268"/>
    </row>
    <row r="9346" spans="4:4" x14ac:dyDescent="0.25">
      <c r="D9346" s="268"/>
    </row>
    <row r="9347" spans="4:4" x14ac:dyDescent="0.25">
      <c r="D9347" s="268"/>
    </row>
    <row r="9348" spans="4:4" x14ac:dyDescent="0.25">
      <c r="D9348" s="268"/>
    </row>
    <row r="9349" spans="4:4" x14ac:dyDescent="0.25">
      <c r="D9349" s="268"/>
    </row>
    <row r="9350" spans="4:4" x14ac:dyDescent="0.25">
      <c r="D9350" s="268"/>
    </row>
    <row r="9351" spans="4:4" x14ac:dyDescent="0.25">
      <c r="D9351" s="268"/>
    </row>
    <row r="9352" spans="4:4" x14ac:dyDescent="0.25">
      <c r="D9352" s="268"/>
    </row>
    <row r="9353" spans="4:4" x14ac:dyDescent="0.25">
      <c r="D9353" s="268"/>
    </row>
    <row r="9354" spans="4:4" x14ac:dyDescent="0.25">
      <c r="D9354" s="268"/>
    </row>
    <row r="9355" spans="4:4" x14ac:dyDescent="0.25">
      <c r="D9355" s="268"/>
    </row>
    <row r="9356" spans="4:4" x14ac:dyDescent="0.25">
      <c r="D9356" s="268"/>
    </row>
    <row r="9357" spans="4:4" x14ac:dyDescent="0.25">
      <c r="D9357" s="268"/>
    </row>
    <row r="9358" spans="4:4" x14ac:dyDescent="0.25">
      <c r="D9358" s="268"/>
    </row>
    <row r="9359" spans="4:4" x14ac:dyDescent="0.25">
      <c r="D9359" s="268"/>
    </row>
    <row r="9360" spans="4:4" x14ac:dyDescent="0.25">
      <c r="D9360" s="268"/>
    </row>
    <row r="9361" spans="4:4" x14ac:dyDescent="0.25">
      <c r="D9361" s="268"/>
    </row>
    <row r="9362" spans="4:4" x14ac:dyDescent="0.25">
      <c r="D9362" s="268"/>
    </row>
    <row r="9363" spans="4:4" x14ac:dyDescent="0.25">
      <c r="D9363" s="268"/>
    </row>
    <row r="9364" spans="4:4" x14ac:dyDescent="0.25">
      <c r="D9364" s="268"/>
    </row>
    <row r="9365" spans="4:4" x14ac:dyDescent="0.25">
      <c r="D9365" s="268"/>
    </row>
    <row r="9366" spans="4:4" x14ac:dyDescent="0.25">
      <c r="D9366" s="268"/>
    </row>
    <row r="9367" spans="4:4" x14ac:dyDescent="0.25">
      <c r="D9367" s="268"/>
    </row>
    <row r="9368" spans="4:4" x14ac:dyDescent="0.25">
      <c r="D9368" s="268"/>
    </row>
    <row r="9369" spans="4:4" x14ac:dyDescent="0.25">
      <c r="D9369" s="268"/>
    </row>
    <row r="9370" spans="4:4" x14ac:dyDescent="0.25">
      <c r="D9370" s="268"/>
    </row>
    <row r="9371" spans="4:4" x14ac:dyDescent="0.25">
      <c r="D9371" s="268"/>
    </row>
    <row r="9372" spans="4:4" x14ac:dyDescent="0.25">
      <c r="D9372" s="268"/>
    </row>
    <row r="9373" spans="4:4" x14ac:dyDescent="0.25">
      <c r="D9373" s="268"/>
    </row>
    <row r="9374" spans="4:4" x14ac:dyDescent="0.25">
      <c r="D9374" s="268"/>
    </row>
    <row r="9375" spans="4:4" x14ac:dyDescent="0.25">
      <c r="D9375" s="268"/>
    </row>
    <row r="9376" spans="4:4" x14ac:dyDescent="0.25">
      <c r="D9376" s="268"/>
    </row>
    <row r="9377" spans="4:4" x14ac:dyDescent="0.25">
      <c r="D9377" s="268"/>
    </row>
    <row r="9378" spans="4:4" x14ac:dyDescent="0.25">
      <c r="D9378" s="268"/>
    </row>
    <row r="9379" spans="4:4" x14ac:dyDescent="0.25">
      <c r="D9379" s="268"/>
    </row>
    <row r="9380" spans="4:4" x14ac:dyDescent="0.25">
      <c r="D9380" s="268"/>
    </row>
    <row r="9381" spans="4:4" x14ac:dyDescent="0.25">
      <c r="D9381" s="268"/>
    </row>
    <row r="9382" spans="4:4" x14ac:dyDescent="0.25">
      <c r="D9382" s="268"/>
    </row>
    <row r="9383" spans="4:4" x14ac:dyDescent="0.25">
      <c r="D9383" s="268"/>
    </row>
    <row r="9384" spans="4:4" x14ac:dyDescent="0.25">
      <c r="D9384" s="268"/>
    </row>
    <row r="9385" spans="4:4" x14ac:dyDescent="0.25">
      <c r="D9385" s="268"/>
    </row>
    <row r="9386" spans="4:4" x14ac:dyDescent="0.25">
      <c r="D9386" s="268"/>
    </row>
    <row r="9387" spans="4:4" x14ac:dyDescent="0.25">
      <c r="D9387" s="268"/>
    </row>
    <row r="9388" spans="4:4" x14ac:dyDescent="0.25">
      <c r="D9388" s="268"/>
    </row>
    <row r="9389" spans="4:4" x14ac:dyDescent="0.25">
      <c r="D9389" s="268"/>
    </row>
    <row r="9390" spans="4:4" x14ac:dyDescent="0.25">
      <c r="D9390" s="268"/>
    </row>
    <row r="9391" spans="4:4" x14ac:dyDescent="0.25">
      <c r="D9391" s="268"/>
    </row>
    <row r="9392" spans="4:4" x14ac:dyDescent="0.25">
      <c r="D9392" s="268"/>
    </row>
    <row r="9393" spans="4:4" x14ac:dyDescent="0.25">
      <c r="D9393" s="268"/>
    </row>
    <row r="9394" spans="4:4" x14ac:dyDescent="0.25">
      <c r="D9394" s="268"/>
    </row>
    <row r="9395" spans="4:4" x14ac:dyDescent="0.25">
      <c r="D9395" s="268"/>
    </row>
    <row r="9396" spans="4:4" x14ac:dyDescent="0.25">
      <c r="D9396" s="268"/>
    </row>
    <row r="9397" spans="4:4" x14ac:dyDescent="0.25">
      <c r="D9397" s="268"/>
    </row>
    <row r="9398" spans="4:4" x14ac:dyDescent="0.25">
      <c r="D9398" s="268"/>
    </row>
    <row r="9399" spans="4:4" x14ac:dyDescent="0.25">
      <c r="D9399" s="268"/>
    </row>
    <row r="9400" spans="4:4" x14ac:dyDescent="0.25">
      <c r="D9400" s="268"/>
    </row>
    <row r="9401" spans="4:4" x14ac:dyDescent="0.25">
      <c r="D9401" s="268"/>
    </row>
    <row r="9402" spans="4:4" x14ac:dyDescent="0.25">
      <c r="D9402" s="268"/>
    </row>
    <row r="9403" spans="4:4" x14ac:dyDescent="0.25">
      <c r="D9403" s="268"/>
    </row>
    <row r="9404" spans="4:4" x14ac:dyDescent="0.25">
      <c r="D9404" s="268"/>
    </row>
    <row r="9405" spans="4:4" x14ac:dyDescent="0.25">
      <c r="D9405" s="268"/>
    </row>
    <row r="9406" spans="4:4" x14ac:dyDescent="0.25">
      <c r="D9406" s="268"/>
    </row>
    <row r="9407" spans="4:4" x14ac:dyDescent="0.25">
      <c r="D9407" s="268"/>
    </row>
    <row r="9408" spans="4:4" x14ac:dyDescent="0.25">
      <c r="D9408" s="268"/>
    </row>
    <row r="9409" spans="4:4" x14ac:dyDescent="0.25">
      <c r="D9409" s="268"/>
    </row>
    <row r="9410" spans="4:4" x14ac:dyDescent="0.25">
      <c r="D9410" s="268"/>
    </row>
    <row r="9411" spans="4:4" x14ac:dyDescent="0.25">
      <c r="D9411" s="268"/>
    </row>
    <row r="9412" spans="4:4" x14ac:dyDescent="0.25">
      <c r="D9412" s="268"/>
    </row>
    <row r="9413" spans="4:4" x14ac:dyDescent="0.25">
      <c r="D9413" s="268"/>
    </row>
    <row r="9414" spans="4:4" x14ac:dyDescent="0.25">
      <c r="D9414" s="268"/>
    </row>
    <row r="9415" spans="4:4" x14ac:dyDescent="0.25">
      <c r="D9415" s="268"/>
    </row>
    <row r="9416" spans="4:4" x14ac:dyDescent="0.25">
      <c r="D9416" s="268"/>
    </row>
    <row r="9417" spans="4:4" x14ac:dyDescent="0.25">
      <c r="D9417" s="268"/>
    </row>
    <row r="9418" spans="4:4" x14ac:dyDescent="0.25">
      <c r="D9418" s="268"/>
    </row>
    <row r="9419" spans="4:4" x14ac:dyDescent="0.25">
      <c r="D9419" s="268"/>
    </row>
    <row r="9420" spans="4:4" x14ac:dyDescent="0.25">
      <c r="D9420" s="268"/>
    </row>
    <row r="9421" spans="4:4" x14ac:dyDescent="0.25">
      <c r="D9421" s="268"/>
    </row>
    <row r="9422" spans="4:4" x14ac:dyDescent="0.25">
      <c r="D9422" s="268"/>
    </row>
    <row r="9423" spans="4:4" x14ac:dyDescent="0.25">
      <c r="D9423" s="268"/>
    </row>
    <row r="9424" spans="4:4" x14ac:dyDescent="0.25">
      <c r="D9424" s="268"/>
    </row>
    <row r="9425" spans="4:4" x14ac:dyDescent="0.25">
      <c r="D9425" s="268"/>
    </row>
    <row r="9426" spans="4:4" x14ac:dyDescent="0.25">
      <c r="D9426" s="268"/>
    </row>
    <row r="9427" spans="4:4" x14ac:dyDescent="0.25">
      <c r="D9427" s="268"/>
    </row>
    <row r="9428" spans="4:4" x14ac:dyDescent="0.25">
      <c r="D9428" s="268"/>
    </row>
    <row r="9429" spans="4:4" x14ac:dyDescent="0.25">
      <c r="D9429" s="268"/>
    </row>
    <row r="9430" spans="4:4" x14ac:dyDescent="0.25">
      <c r="D9430" s="268"/>
    </row>
    <row r="9431" spans="4:4" x14ac:dyDescent="0.25">
      <c r="D9431" s="268"/>
    </row>
    <row r="9432" spans="4:4" x14ac:dyDescent="0.25">
      <c r="D9432" s="268"/>
    </row>
    <row r="9433" spans="4:4" x14ac:dyDescent="0.25">
      <c r="D9433" s="268"/>
    </row>
    <row r="9434" spans="4:4" x14ac:dyDescent="0.25">
      <c r="D9434" s="268"/>
    </row>
    <row r="9435" spans="4:4" x14ac:dyDescent="0.25">
      <c r="D9435" s="268"/>
    </row>
    <row r="9436" spans="4:4" x14ac:dyDescent="0.25">
      <c r="D9436" s="268"/>
    </row>
    <row r="9437" spans="4:4" x14ac:dyDescent="0.25">
      <c r="D9437" s="268"/>
    </row>
    <row r="9438" spans="4:4" x14ac:dyDescent="0.25">
      <c r="D9438" s="268"/>
    </row>
    <row r="9439" spans="4:4" x14ac:dyDescent="0.25">
      <c r="D9439" s="268"/>
    </row>
    <row r="9440" spans="4:4" x14ac:dyDescent="0.25">
      <c r="D9440" s="268"/>
    </row>
    <row r="9441" spans="4:4" x14ac:dyDescent="0.25">
      <c r="D9441" s="268"/>
    </row>
    <row r="9442" spans="4:4" x14ac:dyDescent="0.25">
      <c r="D9442" s="268"/>
    </row>
    <row r="9443" spans="4:4" x14ac:dyDescent="0.25">
      <c r="D9443" s="268"/>
    </row>
    <row r="9444" spans="4:4" x14ac:dyDescent="0.25">
      <c r="D9444" s="268"/>
    </row>
    <row r="9445" spans="4:4" x14ac:dyDescent="0.25">
      <c r="D9445" s="268"/>
    </row>
    <row r="9446" spans="4:4" x14ac:dyDescent="0.25">
      <c r="D9446" s="268"/>
    </row>
    <row r="9447" spans="4:4" x14ac:dyDescent="0.25">
      <c r="D9447" s="268"/>
    </row>
    <row r="9448" spans="4:4" x14ac:dyDescent="0.25">
      <c r="D9448" s="268"/>
    </row>
    <row r="9449" spans="4:4" x14ac:dyDescent="0.25">
      <c r="D9449" s="268"/>
    </row>
    <row r="9450" spans="4:4" x14ac:dyDescent="0.25">
      <c r="D9450" s="268"/>
    </row>
    <row r="9451" spans="4:4" x14ac:dyDescent="0.25">
      <c r="D9451" s="268"/>
    </row>
    <row r="9452" spans="4:4" x14ac:dyDescent="0.25">
      <c r="D9452" s="268"/>
    </row>
    <row r="9453" spans="4:4" x14ac:dyDescent="0.25">
      <c r="D9453" s="268"/>
    </row>
    <row r="9454" spans="4:4" x14ac:dyDescent="0.25">
      <c r="D9454" s="268"/>
    </row>
    <row r="9455" spans="4:4" x14ac:dyDescent="0.25">
      <c r="D9455" s="268"/>
    </row>
    <row r="9456" spans="4:4" x14ac:dyDescent="0.25">
      <c r="D9456" s="268"/>
    </row>
    <row r="9457" spans="4:4" x14ac:dyDescent="0.25">
      <c r="D9457" s="268"/>
    </row>
    <row r="9458" spans="4:4" x14ac:dyDescent="0.25">
      <c r="D9458" s="268"/>
    </row>
    <row r="9459" spans="4:4" x14ac:dyDescent="0.25">
      <c r="D9459" s="268"/>
    </row>
    <row r="9460" spans="4:4" x14ac:dyDescent="0.25">
      <c r="D9460" s="268"/>
    </row>
    <row r="9461" spans="4:4" x14ac:dyDescent="0.25">
      <c r="D9461" s="268"/>
    </row>
    <row r="9462" spans="4:4" x14ac:dyDescent="0.25">
      <c r="D9462" s="268"/>
    </row>
    <row r="9463" spans="4:4" x14ac:dyDescent="0.25">
      <c r="D9463" s="268"/>
    </row>
    <row r="9464" spans="4:4" x14ac:dyDescent="0.25">
      <c r="D9464" s="268"/>
    </row>
    <row r="9465" spans="4:4" x14ac:dyDescent="0.25">
      <c r="D9465" s="268"/>
    </row>
    <row r="9466" spans="4:4" x14ac:dyDescent="0.25">
      <c r="D9466" s="268"/>
    </row>
    <row r="9467" spans="4:4" x14ac:dyDescent="0.25">
      <c r="D9467" s="268"/>
    </row>
    <row r="9468" spans="4:4" x14ac:dyDescent="0.25">
      <c r="D9468" s="268"/>
    </row>
    <row r="9469" spans="4:4" x14ac:dyDescent="0.25">
      <c r="D9469" s="268"/>
    </row>
    <row r="9470" spans="4:4" x14ac:dyDescent="0.25">
      <c r="D9470" s="268"/>
    </row>
    <row r="9471" spans="4:4" x14ac:dyDescent="0.25">
      <c r="D9471" s="268"/>
    </row>
    <row r="9472" spans="4:4" x14ac:dyDescent="0.25">
      <c r="D9472" s="268"/>
    </row>
    <row r="9473" spans="4:4" x14ac:dyDescent="0.25">
      <c r="D9473" s="268"/>
    </row>
    <row r="9474" spans="4:4" x14ac:dyDescent="0.25">
      <c r="D9474" s="268"/>
    </row>
    <row r="9475" spans="4:4" x14ac:dyDescent="0.25">
      <c r="D9475" s="268"/>
    </row>
    <row r="9476" spans="4:4" x14ac:dyDescent="0.25">
      <c r="D9476" s="268"/>
    </row>
    <row r="9477" spans="4:4" x14ac:dyDescent="0.25">
      <c r="D9477" s="268"/>
    </row>
    <row r="9478" spans="4:4" x14ac:dyDescent="0.25">
      <c r="D9478" s="268"/>
    </row>
    <row r="9479" spans="4:4" x14ac:dyDescent="0.25">
      <c r="D9479" s="268"/>
    </row>
    <row r="9480" spans="4:4" x14ac:dyDescent="0.25">
      <c r="D9480" s="268"/>
    </row>
    <row r="9481" spans="4:4" x14ac:dyDescent="0.25">
      <c r="D9481" s="268"/>
    </row>
    <row r="9482" spans="4:4" x14ac:dyDescent="0.25">
      <c r="D9482" s="268"/>
    </row>
    <row r="9483" spans="4:4" x14ac:dyDescent="0.25">
      <c r="D9483" s="268"/>
    </row>
    <row r="9484" spans="4:4" x14ac:dyDescent="0.25">
      <c r="D9484" s="268"/>
    </row>
    <row r="9485" spans="4:4" x14ac:dyDescent="0.25">
      <c r="D9485" s="268"/>
    </row>
    <row r="9486" spans="4:4" x14ac:dyDescent="0.25">
      <c r="D9486" s="268"/>
    </row>
    <row r="9487" spans="4:4" x14ac:dyDescent="0.25">
      <c r="D9487" s="268"/>
    </row>
    <row r="9488" spans="4:4" x14ac:dyDescent="0.25">
      <c r="D9488" s="268"/>
    </row>
    <row r="9489" spans="4:4" x14ac:dyDescent="0.25">
      <c r="D9489" s="268"/>
    </row>
    <row r="9490" spans="4:4" x14ac:dyDescent="0.25">
      <c r="D9490" s="268"/>
    </row>
    <row r="9491" spans="4:4" x14ac:dyDescent="0.25">
      <c r="D9491" s="268"/>
    </row>
    <row r="9492" spans="4:4" x14ac:dyDescent="0.25">
      <c r="D9492" s="268"/>
    </row>
    <row r="9493" spans="4:4" x14ac:dyDescent="0.25">
      <c r="D9493" s="274"/>
    </row>
    <row r="9494" spans="4:4" x14ac:dyDescent="0.25">
      <c r="D9494" s="268"/>
    </row>
    <row r="9495" spans="4:4" x14ac:dyDescent="0.25">
      <c r="D9495" s="268"/>
    </row>
    <row r="9496" spans="4:4" x14ac:dyDescent="0.25">
      <c r="D9496" s="268"/>
    </row>
    <row r="9497" spans="4:4" x14ac:dyDescent="0.25">
      <c r="D9497" s="268"/>
    </row>
    <row r="9498" spans="4:4" x14ac:dyDescent="0.25">
      <c r="D9498" s="268"/>
    </row>
    <row r="9499" spans="4:4" x14ac:dyDescent="0.25">
      <c r="D9499" s="268"/>
    </row>
    <row r="9500" spans="4:4" x14ac:dyDescent="0.25">
      <c r="D9500" s="268"/>
    </row>
    <row r="9501" spans="4:4" x14ac:dyDescent="0.25">
      <c r="D9501" s="268"/>
    </row>
    <row r="9502" spans="4:4" x14ac:dyDescent="0.25">
      <c r="D9502" s="268"/>
    </row>
    <row r="9503" spans="4:4" x14ac:dyDescent="0.25">
      <c r="D9503" s="268"/>
    </row>
    <row r="9504" spans="4:4" x14ac:dyDescent="0.25">
      <c r="D9504" s="268"/>
    </row>
    <row r="9505" spans="4:4" x14ac:dyDescent="0.25">
      <c r="D9505" s="268"/>
    </row>
    <row r="9506" spans="4:4" x14ac:dyDescent="0.25">
      <c r="D9506" s="268"/>
    </row>
    <row r="9507" spans="4:4" x14ac:dyDescent="0.25">
      <c r="D9507" s="268"/>
    </row>
    <row r="9508" spans="4:4" x14ac:dyDescent="0.25">
      <c r="D9508" s="268"/>
    </row>
    <row r="9509" spans="4:4" x14ac:dyDescent="0.25">
      <c r="D9509" s="268"/>
    </row>
    <row r="9510" spans="4:4" x14ac:dyDescent="0.25">
      <c r="D9510" s="268"/>
    </row>
    <row r="9511" spans="4:4" x14ac:dyDescent="0.25">
      <c r="D9511" s="268"/>
    </row>
    <row r="9512" spans="4:4" x14ac:dyDescent="0.25">
      <c r="D9512" s="268"/>
    </row>
    <row r="9513" spans="4:4" x14ac:dyDescent="0.25">
      <c r="D9513" s="268"/>
    </row>
    <row r="9514" spans="4:4" x14ac:dyDescent="0.25">
      <c r="D9514" s="268"/>
    </row>
    <row r="9515" spans="4:4" x14ac:dyDescent="0.25">
      <c r="D9515" s="268"/>
    </row>
    <row r="9516" spans="4:4" x14ac:dyDescent="0.25">
      <c r="D9516" s="268"/>
    </row>
    <row r="9517" spans="4:4" x14ac:dyDescent="0.25">
      <c r="D9517" s="268"/>
    </row>
    <row r="9518" spans="4:4" x14ac:dyDescent="0.25">
      <c r="D9518" s="268"/>
    </row>
    <row r="9519" spans="4:4" x14ac:dyDescent="0.25">
      <c r="D9519" s="268"/>
    </row>
    <row r="9520" spans="4:4" x14ac:dyDescent="0.25">
      <c r="D9520" s="268"/>
    </row>
    <row r="9521" spans="4:4" x14ac:dyDescent="0.25">
      <c r="D9521" s="268"/>
    </row>
    <row r="9522" spans="4:4" x14ac:dyDescent="0.25">
      <c r="D9522" s="268"/>
    </row>
    <row r="9523" spans="4:4" x14ac:dyDescent="0.25">
      <c r="D9523" s="268"/>
    </row>
    <row r="9524" spans="4:4" x14ac:dyDescent="0.25">
      <c r="D9524" s="268"/>
    </row>
    <row r="9525" spans="4:4" x14ac:dyDescent="0.25">
      <c r="D9525" s="268"/>
    </row>
    <row r="9526" spans="4:4" x14ac:dyDescent="0.25">
      <c r="D9526" s="268"/>
    </row>
    <row r="9527" spans="4:4" x14ac:dyDescent="0.25">
      <c r="D9527" s="268"/>
    </row>
    <row r="9528" spans="4:4" x14ac:dyDescent="0.25">
      <c r="D9528" s="268"/>
    </row>
    <row r="9529" spans="4:4" x14ac:dyDescent="0.25">
      <c r="D9529" s="268"/>
    </row>
    <row r="9530" spans="4:4" x14ac:dyDescent="0.25">
      <c r="D9530" s="268"/>
    </row>
    <row r="9531" spans="4:4" x14ac:dyDescent="0.25">
      <c r="D9531" s="268"/>
    </row>
    <row r="9532" spans="4:4" x14ac:dyDescent="0.25">
      <c r="D9532" s="268"/>
    </row>
    <row r="9533" spans="4:4" x14ac:dyDescent="0.25">
      <c r="D9533" s="268"/>
    </row>
    <row r="9534" spans="4:4" x14ac:dyDescent="0.25">
      <c r="D9534" s="268"/>
    </row>
    <row r="9535" spans="4:4" x14ac:dyDescent="0.25">
      <c r="D9535" s="268"/>
    </row>
    <row r="9536" spans="4:4" x14ac:dyDescent="0.25">
      <c r="D9536" s="268"/>
    </row>
    <row r="9537" spans="4:4" x14ac:dyDescent="0.25">
      <c r="D9537" s="268"/>
    </row>
    <row r="9538" spans="4:4" x14ac:dyDescent="0.25">
      <c r="D9538" s="268"/>
    </row>
    <row r="9539" spans="4:4" x14ac:dyDescent="0.25">
      <c r="D9539" s="268"/>
    </row>
    <row r="9540" spans="4:4" x14ac:dyDescent="0.25">
      <c r="D9540" s="268"/>
    </row>
    <row r="9541" spans="4:4" x14ac:dyDescent="0.25">
      <c r="D9541" s="268"/>
    </row>
    <row r="9542" spans="4:4" x14ac:dyDescent="0.25">
      <c r="D9542" s="268"/>
    </row>
    <row r="9543" spans="4:4" x14ac:dyDescent="0.25">
      <c r="D9543" s="268"/>
    </row>
    <row r="9544" spans="4:4" x14ac:dyDescent="0.25">
      <c r="D9544" s="268"/>
    </row>
    <row r="9545" spans="4:4" x14ac:dyDescent="0.25">
      <c r="D9545" s="268"/>
    </row>
    <row r="9546" spans="4:4" x14ac:dyDescent="0.25">
      <c r="D9546" s="268"/>
    </row>
    <row r="9547" spans="4:4" x14ac:dyDescent="0.25">
      <c r="D9547" s="268"/>
    </row>
    <row r="9548" spans="4:4" x14ac:dyDescent="0.25">
      <c r="D9548" s="268"/>
    </row>
    <row r="9549" spans="4:4" x14ac:dyDescent="0.25">
      <c r="D9549" s="268"/>
    </row>
    <row r="9550" spans="4:4" x14ac:dyDescent="0.25">
      <c r="D9550" s="268"/>
    </row>
    <row r="9551" spans="4:4" x14ac:dyDescent="0.25">
      <c r="D9551" s="268"/>
    </row>
    <row r="9552" spans="4:4" x14ac:dyDescent="0.25">
      <c r="D9552" s="268"/>
    </row>
    <row r="9553" spans="4:4" x14ac:dyDescent="0.25">
      <c r="D9553" s="268"/>
    </row>
    <row r="9554" spans="4:4" x14ac:dyDescent="0.25">
      <c r="D9554" s="268"/>
    </row>
    <row r="9555" spans="4:4" x14ac:dyDescent="0.25">
      <c r="D9555" s="268"/>
    </row>
    <row r="9556" spans="4:4" x14ac:dyDescent="0.25">
      <c r="D9556" s="268"/>
    </row>
    <row r="9557" spans="4:4" x14ac:dyDescent="0.25">
      <c r="D9557" s="268"/>
    </row>
    <row r="9558" spans="4:4" x14ac:dyDescent="0.25">
      <c r="D9558" s="268"/>
    </row>
    <row r="9559" spans="4:4" x14ac:dyDescent="0.25">
      <c r="D9559" s="268"/>
    </row>
    <row r="9560" spans="4:4" x14ac:dyDescent="0.25">
      <c r="D9560" s="268"/>
    </row>
    <row r="9561" spans="4:4" x14ac:dyDescent="0.25">
      <c r="D9561" s="268"/>
    </row>
    <row r="9562" spans="4:4" x14ac:dyDescent="0.25">
      <c r="D9562" s="268"/>
    </row>
    <row r="9563" spans="4:4" x14ac:dyDescent="0.25">
      <c r="D9563" s="268"/>
    </row>
    <row r="9564" spans="4:4" x14ac:dyDescent="0.25">
      <c r="D9564" s="268"/>
    </row>
    <row r="9565" spans="4:4" x14ac:dyDescent="0.25">
      <c r="D9565" s="268"/>
    </row>
    <row r="9566" spans="4:4" x14ac:dyDescent="0.25">
      <c r="D9566" s="268"/>
    </row>
    <row r="9567" spans="4:4" x14ac:dyDescent="0.25">
      <c r="D9567" s="268"/>
    </row>
    <row r="9568" spans="4:4" x14ac:dyDescent="0.25">
      <c r="D9568" s="268"/>
    </row>
    <row r="9569" spans="4:4" x14ac:dyDescent="0.25">
      <c r="D9569" s="268"/>
    </row>
    <row r="9570" spans="4:4" x14ac:dyDescent="0.25">
      <c r="D9570" s="268"/>
    </row>
    <row r="9571" spans="4:4" x14ac:dyDescent="0.25">
      <c r="D9571" s="268"/>
    </row>
    <row r="9572" spans="4:4" x14ac:dyDescent="0.25">
      <c r="D9572" s="268"/>
    </row>
    <row r="9573" spans="4:4" x14ac:dyDescent="0.25">
      <c r="D9573" s="268"/>
    </row>
    <row r="9574" spans="4:4" x14ac:dyDescent="0.25">
      <c r="D9574" s="268"/>
    </row>
    <row r="9575" spans="4:4" x14ac:dyDescent="0.25">
      <c r="D9575" s="268"/>
    </row>
    <row r="9576" spans="4:4" x14ac:dyDescent="0.25">
      <c r="D9576" s="268"/>
    </row>
    <row r="9577" spans="4:4" x14ac:dyDescent="0.25">
      <c r="D9577" s="268"/>
    </row>
    <row r="9578" spans="4:4" x14ac:dyDescent="0.25">
      <c r="D9578" s="268"/>
    </row>
    <row r="9579" spans="4:4" x14ac:dyDescent="0.25">
      <c r="D9579" s="268"/>
    </row>
    <row r="9580" spans="4:4" x14ac:dyDescent="0.25">
      <c r="D9580" s="268"/>
    </row>
    <row r="9581" spans="4:4" x14ac:dyDescent="0.25">
      <c r="D9581" s="268"/>
    </row>
    <row r="9582" spans="4:4" x14ac:dyDescent="0.25">
      <c r="D9582" s="268"/>
    </row>
    <row r="9583" spans="4:4" x14ac:dyDescent="0.25">
      <c r="D9583" s="268"/>
    </row>
    <row r="9584" spans="4:4" x14ac:dyDescent="0.25">
      <c r="D9584" s="268"/>
    </row>
    <row r="9585" spans="4:4" x14ac:dyDescent="0.25">
      <c r="D9585" s="268"/>
    </row>
    <row r="9586" spans="4:4" x14ac:dyDescent="0.25">
      <c r="D9586" s="268"/>
    </row>
    <row r="9587" spans="4:4" x14ac:dyDescent="0.25">
      <c r="D9587" s="268"/>
    </row>
    <row r="9588" spans="4:4" x14ac:dyDescent="0.25">
      <c r="D9588" s="268"/>
    </row>
    <row r="9589" spans="4:4" x14ac:dyDescent="0.25">
      <c r="D9589" s="268"/>
    </row>
    <row r="9590" spans="4:4" x14ac:dyDescent="0.25">
      <c r="D9590" s="268"/>
    </row>
    <row r="9591" spans="4:4" x14ac:dyDescent="0.25">
      <c r="D9591" s="268"/>
    </row>
    <row r="9592" spans="4:4" x14ac:dyDescent="0.25">
      <c r="D9592" s="268"/>
    </row>
    <row r="9593" spans="4:4" x14ac:dyDescent="0.25">
      <c r="D9593" s="268"/>
    </row>
    <row r="9594" spans="4:4" x14ac:dyDescent="0.25">
      <c r="D9594" s="268"/>
    </row>
    <row r="9595" spans="4:4" x14ac:dyDescent="0.25">
      <c r="D9595" s="268"/>
    </row>
    <row r="9596" spans="4:4" x14ac:dyDescent="0.25">
      <c r="D9596" s="268"/>
    </row>
    <row r="9597" spans="4:4" x14ac:dyDescent="0.25">
      <c r="D9597" s="268"/>
    </row>
    <row r="9598" spans="4:4" x14ac:dyDescent="0.25">
      <c r="D9598" s="268"/>
    </row>
    <row r="9599" spans="4:4" x14ac:dyDescent="0.25">
      <c r="D9599" s="268"/>
    </row>
    <row r="9600" spans="4:4" x14ac:dyDescent="0.25">
      <c r="D9600" s="268"/>
    </row>
    <row r="9601" spans="4:4" x14ac:dyDescent="0.25">
      <c r="D9601" s="268"/>
    </row>
    <row r="9602" spans="4:4" x14ac:dyDescent="0.25">
      <c r="D9602" s="268"/>
    </row>
    <row r="9603" spans="4:4" x14ac:dyDescent="0.25">
      <c r="D9603" s="268"/>
    </row>
    <row r="9604" spans="4:4" x14ac:dyDescent="0.25">
      <c r="D9604" s="268"/>
    </row>
    <row r="9605" spans="4:4" x14ac:dyDescent="0.25">
      <c r="D9605" s="268"/>
    </row>
    <row r="9606" spans="4:4" x14ac:dyDescent="0.25">
      <c r="D9606" s="268"/>
    </row>
    <row r="9607" spans="4:4" x14ac:dyDescent="0.25">
      <c r="D9607" s="268"/>
    </row>
    <row r="9608" spans="4:4" x14ac:dyDescent="0.25">
      <c r="D9608" s="268"/>
    </row>
    <row r="9609" spans="4:4" x14ac:dyDescent="0.25">
      <c r="D9609" s="268"/>
    </row>
    <row r="9610" spans="4:4" x14ac:dyDescent="0.25">
      <c r="D9610" s="268"/>
    </row>
    <row r="9611" spans="4:4" x14ac:dyDescent="0.25">
      <c r="D9611" s="268"/>
    </row>
    <row r="9612" spans="4:4" x14ac:dyDescent="0.25">
      <c r="D9612" s="268"/>
    </row>
    <row r="9613" spans="4:4" x14ac:dyDescent="0.25">
      <c r="D9613" s="268"/>
    </row>
    <row r="9614" spans="4:4" x14ac:dyDescent="0.25">
      <c r="D9614" s="268"/>
    </row>
    <row r="9615" spans="4:4" x14ac:dyDescent="0.25">
      <c r="D9615" s="268"/>
    </row>
    <row r="9616" spans="4:4" x14ac:dyDescent="0.25">
      <c r="D9616" s="268"/>
    </row>
    <row r="9617" spans="4:4" x14ac:dyDescent="0.25">
      <c r="D9617" s="268"/>
    </row>
    <row r="9618" spans="4:4" x14ac:dyDescent="0.25">
      <c r="D9618" s="268"/>
    </row>
    <row r="9619" spans="4:4" x14ac:dyDescent="0.25">
      <c r="D9619" s="268"/>
    </row>
    <row r="9620" spans="4:4" x14ac:dyDescent="0.25">
      <c r="D9620" s="268"/>
    </row>
    <row r="9621" spans="4:4" x14ac:dyDescent="0.25">
      <c r="D9621" s="268"/>
    </row>
    <row r="9622" spans="4:4" x14ac:dyDescent="0.25">
      <c r="D9622" s="268"/>
    </row>
    <row r="9623" spans="4:4" x14ac:dyDescent="0.25">
      <c r="D9623" s="268"/>
    </row>
    <row r="9624" spans="4:4" x14ac:dyDescent="0.25">
      <c r="D9624" s="268"/>
    </row>
    <row r="9625" spans="4:4" x14ac:dyDescent="0.25">
      <c r="D9625" s="268"/>
    </row>
    <row r="9626" spans="4:4" x14ac:dyDescent="0.25">
      <c r="D9626" s="268"/>
    </row>
    <row r="9627" spans="4:4" x14ac:dyDescent="0.25">
      <c r="D9627" s="268"/>
    </row>
    <row r="9628" spans="4:4" x14ac:dyDescent="0.25">
      <c r="D9628" s="268"/>
    </row>
    <row r="9629" spans="4:4" x14ac:dyDescent="0.25">
      <c r="D9629" s="268"/>
    </row>
    <row r="9630" spans="4:4" x14ac:dyDescent="0.25">
      <c r="D9630" s="268"/>
    </row>
    <row r="9631" spans="4:4" x14ac:dyDescent="0.25">
      <c r="D9631" s="268"/>
    </row>
    <row r="9632" spans="4:4" x14ac:dyDescent="0.25">
      <c r="D9632" s="268"/>
    </row>
    <row r="9633" spans="4:4" x14ac:dyDescent="0.25">
      <c r="D9633" s="268"/>
    </row>
    <row r="9634" spans="4:4" x14ac:dyDescent="0.25">
      <c r="D9634" s="268"/>
    </row>
    <row r="9635" spans="4:4" x14ac:dyDescent="0.25">
      <c r="D9635" s="268"/>
    </row>
    <row r="9636" spans="4:4" x14ac:dyDescent="0.25">
      <c r="D9636" s="268"/>
    </row>
    <row r="9637" spans="4:4" x14ac:dyDescent="0.25">
      <c r="D9637" s="268"/>
    </row>
    <row r="9638" spans="4:4" x14ac:dyDescent="0.25">
      <c r="D9638" s="268"/>
    </row>
    <row r="9639" spans="4:4" x14ac:dyDescent="0.25">
      <c r="D9639" s="268"/>
    </row>
    <row r="9640" spans="4:4" x14ac:dyDescent="0.25">
      <c r="D9640" s="268"/>
    </row>
    <row r="9641" spans="4:4" x14ac:dyDescent="0.25">
      <c r="D9641" s="268"/>
    </row>
    <row r="9642" spans="4:4" x14ac:dyDescent="0.25">
      <c r="D9642" s="268"/>
    </row>
    <row r="9643" spans="4:4" x14ac:dyDescent="0.25">
      <c r="D9643" s="268"/>
    </row>
    <row r="9644" spans="4:4" x14ac:dyDescent="0.25">
      <c r="D9644" s="268"/>
    </row>
    <row r="9645" spans="4:4" x14ac:dyDescent="0.25">
      <c r="D9645" s="268"/>
    </row>
    <row r="9646" spans="4:4" x14ac:dyDescent="0.25">
      <c r="D9646" s="268"/>
    </row>
    <row r="9647" spans="4:4" x14ac:dyDescent="0.25">
      <c r="D9647" s="268"/>
    </row>
    <row r="9648" spans="4:4" x14ac:dyDescent="0.25">
      <c r="D9648" s="268"/>
    </row>
    <row r="9649" spans="4:4" x14ac:dyDescent="0.25">
      <c r="D9649" s="268"/>
    </row>
    <row r="9650" spans="4:4" x14ac:dyDescent="0.25">
      <c r="D9650" s="268"/>
    </row>
    <row r="9651" spans="4:4" x14ac:dyDescent="0.25">
      <c r="D9651" s="268"/>
    </row>
    <row r="9652" spans="4:4" x14ac:dyDescent="0.25">
      <c r="D9652" s="268"/>
    </row>
    <row r="9653" spans="4:4" x14ac:dyDescent="0.25">
      <c r="D9653" s="268"/>
    </row>
    <row r="9654" spans="4:4" x14ac:dyDescent="0.25">
      <c r="D9654" s="268"/>
    </row>
    <row r="9655" spans="4:4" x14ac:dyDescent="0.25">
      <c r="D9655" s="268"/>
    </row>
    <row r="9656" spans="4:4" x14ac:dyDescent="0.25">
      <c r="D9656" s="268"/>
    </row>
    <row r="9657" spans="4:4" x14ac:dyDescent="0.25">
      <c r="D9657" s="268"/>
    </row>
    <row r="9658" spans="4:4" x14ac:dyDescent="0.25">
      <c r="D9658" s="268"/>
    </row>
    <row r="9659" spans="4:4" x14ac:dyDescent="0.25">
      <c r="D9659" s="268"/>
    </row>
    <row r="9660" spans="4:4" x14ac:dyDescent="0.25">
      <c r="D9660" s="268"/>
    </row>
    <row r="9661" spans="4:4" x14ac:dyDescent="0.25">
      <c r="D9661" s="268"/>
    </row>
    <row r="9662" spans="4:4" x14ac:dyDescent="0.25">
      <c r="D9662" s="268"/>
    </row>
    <row r="9663" spans="4:4" x14ac:dyDescent="0.25">
      <c r="D9663" s="268"/>
    </row>
    <row r="9664" spans="4:4" x14ac:dyDescent="0.25">
      <c r="D9664" s="268"/>
    </row>
    <row r="9665" spans="4:4" x14ac:dyDescent="0.25">
      <c r="D9665" s="268"/>
    </row>
    <row r="9666" spans="4:4" x14ac:dyDescent="0.25">
      <c r="D9666" s="268"/>
    </row>
    <row r="9667" spans="4:4" x14ac:dyDescent="0.25">
      <c r="D9667" s="268"/>
    </row>
    <row r="9668" spans="4:4" x14ac:dyDescent="0.25">
      <c r="D9668" s="268"/>
    </row>
    <row r="9669" spans="4:4" x14ac:dyDescent="0.25">
      <c r="D9669" s="268"/>
    </row>
    <row r="9670" spans="4:4" x14ac:dyDescent="0.25">
      <c r="D9670" s="268"/>
    </row>
    <row r="9671" spans="4:4" x14ac:dyDescent="0.25">
      <c r="D9671" s="268"/>
    </row>
    <row r="9672" spans="4:4" x14ac:dyDescent="0.25">
      <c r="D9672" s="268"/>
    </row>
    <row r="9673" spans="4:4" x14ac:dyDescent="0.25">
      <c r="D9673" s="268"/>
    </row>
    <row r="9674" spans="4:4" x14ac:dyDescent="0.25">
      <c r="D9674" s="268"/>
    </row>
    <row r="9675" spans="4:4" x14ac:dyDescent="0.25">
      <c r="D9675" s="268"/>
    </row>
    <row r="9676" spans="4:4" x14ac:dyDescent="0.25">
      <c r="D9676" s="268"/>
    </row>
    <row r="9677" spans="4:4" x14ac:dyDescent="0.25">
      <c r="D9677" s="268"/>
    </row>
    <row r="9678" spans="4:4" x14ac:dyDescent="0.25">
      <c r="D9678" s="268"/>
    </row>
    <row r="9679" spans="4:4" x14ac:dyDescent="0.25">
      <c r="D9679" s="268"/>
    </row>
    <row r="9680" spans="4:4" x14ac:dyDescent="0.25">
      <c r="D9680" s="268"/>
    </row>
    <row r="9681" spans="4:4" x14ac:dyDescent="0.25">
      <c r="D9681" s="268"/>
    </row>
    <row r="9682" spans="4:4" x14ac:dyDescent="0.25">
      <c r="D9682" s="268"/>
    </row>
    <row r="9683" spans="4:4" x14ac:dyDescent="0.25">
      <c r="D9683" s="268"/>
    </row>
    <row r="9684" spans="4:4" x14ac:dyDescent="0.25">
      <c r="D9684" s="268"/>
    </row>
    <row r="9685" spans="4:4" x14ac:dyDescent="0.25">
      <c r="D9685" s="268"/>
    </row>
    <row r="9686" spans="4:4" x14ac:dyDescent="0.25">
      <c r="D9686" s="268"/>
    </row>
    <row r="9687" spans="4:4" x14ac:dyDescent="0.25">
      <c r="D9687" s="268"/>
    </row>
    <row r="9688" spans="4:4" x14ac:dyDescent="0.25">
      <c r="D9688" s="268"/>
    </row>
    <row r="9689" spans="4:4" x14ac:dyDescent="0.25">
      <c r="D9689" s="268"/>
    </row>
    <row r="9690" spans="4:4" x14ac:dyDescent="0.25">
      <c r="D9690" s="268"/>
    </row>
    <row r="9691" spans="4:4" x14ac:dyDescent="0.25">
      <c r="D9691" s="268"/>
    </row>
    <row r="9692" spans="4:4" x14ac:dyDescent="0.25">
      <c r="D9692" s="268"/>
    </row>
    <row r="9693" spans="4:4" x14ac:dyDescent="0.25">
      <c r="D9693" s="268"/>
    </row>
    <row r="9694" spans="4:4" x14ac:dyDescent="0.25">
      <c r="D9694" s="268"/>
    </row>
    <row r="9695" spans="4:4" x14ac:dyDescent="0.25">
      <c r="D9695" s="268"/>
    </row>
    <row r="9696" spans="4:4" x14ac:dyDescent="0.25">
      <c r="D9696" s="268"/>
    </row>
    <row r="9697" spans="4:4" x14ac:dyDescent="0.25">
      <c r="D9697" s="268"/>
    </row>
    <row r="9698" spans="4:4" x14ac:dyDescent="0.25">
      <c r="D9698" s="268"/>
    </row>
    <row r="9699" spans="4:4" x14ac:dyDescent="0.25">
      <c r="D9699" s="268"/>
    </row>
    <row r="9700" spans="4:4" x14ac:dyDescent="0.25">
      <c r="D9700" s="268"/>
    </row>
    <row r="9701" spans="4:4" x14ac:dyDescent="0.25">
      <c r="D9701" s="268"/>
    </row>
    <row r="9702" spans="4:4" x14ac:dyDescent="0.25">
      <c r="D9702" s="268"/>
    </row>
    <row r="9703" spans="4:4" x14ac:dyDescent="0.25">
      <c r="D9703" s="268"/>
    </row>
    <row r="9704" spans="4:4" x14ac:dyDescent="0.25">
      <c r="D9704" s="268"/>
    </row>
    <row r="9705" spans="4:4" x14ac:dyDescent="0.25">
      <c r="D9705" s="268"/>
    </row>
    <row r="9706" spans="4:4" x14ac:dyDescent="0.25">
      <c r="D9706" s="268"/>
    </row>
    <row r="9707" spans="4:4" x14ac:dyDescent="0.25">
      <c r="D9707" s="268"/>
    </row>
    <row r="9708" spans="4:4" x14ac:dyDescent="0.25">
      <c r="D9708" s="268"/>
    </row>
    <row r="9709" spans="4:4" x14ac:dyDescent="0.25">
      <c r="D9709" s="268"/>
    </row>
    <row r="9710" spans="4:4" x14ac:dyDescent="0.25">
      <c r="D9710" s="268"/>
    </row>
    <row r="9711" spans="4:4" x14ac:dyDescent="0.25">
      <c r="D9711" s="268"/>
    </row>
    <row r="9712" spans="4:4" x14ac:dyDescent="0.25">
      <c r="D9712" s="268"/>
    </row>
    <row r="9713" spans="4:4" x14ac:dyDescent="0.25">
      <c r="D9713" s="268"/>
    </row>
    <row r="9714" spans="4:4" x14ac:dyDescent="0.25">
      <c r="D9714" s="268"/>
    </row>
    <row r="9715" spans="4:4" x14ac:dyDescent="0.25">
      <c r="D9715" s="268"/>
    </row>
    <row r="9716" spans="4:4" x14ac:dyDescent="0.25">
      <c r="D9716" s="268"/>
    </row>
    <row r="9717" spans="4:4" x14ac:dyDescent="0.25">
      <c r="D9717" s="268"/>
    </row>
    <row r="9718" spans="4:4" x14ac:dyDescent="0.25">
      <c r="D9718" s="268"/>
    </row>
    <row r="9719" spans="4:4" x14ac:dyDescent="0.25">
      <c r="D9719" s="268"/>
    </row>
    <row r="9720" spans="4:4" x14ac:dyDescent="0.25">
      <c r="D9720" s="268"/>
    </row>
    <row r="9721" spans="4:4" x14ac:dyDescent="0.25">
      <c r="D9721" s="268"/>
    </row>
    <row r="9722" spans="4:4" x14ac:dyDescent="0.25">
      <c r="D9722" s="268"/>
    </row>
    <row r="9723" spans="4:4" x14ac:dyDescent="0.25">
      <c r="D9723" s="268"/>
    </row>
    <row r="9724" spans="4:4" x14ac:dyDescent="0.25">
      <c r="D9724" s="268"/>
    </row>
    <row r="9725" spans="4:4" x14ac:dyDescent="0.25">
      <c r="D9725" s="268"/>
    </row>
    <row r="9726" spans="4:4" x14ac:dyDescent="0.25">
      <c r="D9726" s="268"/>
    </row>
    <row r="9727" spans="4:4" x14ac:dyDescent="0.25">
      <c r="D9727" s="268"/>
    </row>
    <row r="9728" spans="4:4" x14ac:dyDescent="0.25">
      <c r="D9728" s="268"/>
    </row>
    <row r="9729" spans="4:4" x14ac:dyDescent="0.25">
      <c r="D9729" s="268"/>
    </row>
    <row r="9730" spans="4:4" x14ac:dyDescent="0.25">
      <c r="D9730" s="268"/>
    </row>
    <row r="9731" spans="4:4" x14ac:dyDescent="0.25">
      <c r="D9731" s="268"/>
    </row>
    <row r="9732" spans="4:4" x14ac:dyDescent="0.25">
      <c r="D9732" s="268"/>
    </row>
    <row r="9733" spans="4:4" x14ac:dyDescent="0.25">
      <c r="D9733" s="268"/>
    </row>
    <row r="9734" spans="4:4" x14ac:dyDescent="0.25">
      <c r="D9734" s="268"/>
    </row>
    <row r="9735" spans="4:4" x14ac:dyDescent="0.25">
      <c r="D9735" s="268"/>
    </row>
    <row r="9736" spans="4:4" x14ac:dyDescent="0.25">
      <c r="D9736" s="268"/>
    </row>
    <row r="9737" spans="4:4" x14ac:dyDescent="0.25">
      <c r="D9737" s="268"/>
    </row>
    <row r="9738" spans="4:4" x14ac:dyDescent="0.25">
      <c r="D9738" s="268"/>
    </row>
    <row r="9739" spans="4:4" x14ac:dyDescent="0.25">
      <c r="D9739" s="268"/>
    </row>
    <row r="9740" spans="4:4" x14ac:dyDescent="0.25">
      <c r="D9740" s="268"/>
    </row>
    <row r="9741" spans="4:4" x14ac:dyDescent="0.25">
      <c r="D9741" s="268"/>
    </row>
    <row r="9742" spans="4:4" x14ac:dyDescent="0.25">
      <c r="D9742" s="268"/>
    </row>
    <row r="9743" spans="4:4" x14ac:dyDescent="0.25">
      <c r="D9743" s="268"/>
    </row>
    <row r="9744" spans="4:4" x14ac:dyDescent="0.25">
      <c r="D9744" s="268"/>
    </row>
    <row r="9745" spans="4:4" x14ac:dyDescent="0.25">
      <c r="D9745" s="268"/>
    </row>
    <row r="9746" spans="4:4" x14ac:dyDescent="0.25">
      <c r="D9746" s="268"/>
    </row>
    <row r="9747" spans="4:4" x14ac:dyDescent="0.25">
      <c r="D9747" s="268"/>
    </row>
    <row r="9748" spans="4:4" x14ac:dyDescent="0.25">
      <c r="D9748" s="268"/>
    </row>
    <row r="9749" spans="4:4" x14ac:dyDescent="0.25">
      <c r="D9749" s="268"/>
    </row>
    <row r="9750" spans="4:4" x14ac:dyDescent="0.25">
      <c r="D9750" s="268"/>
    </row>
    <row r="9751" spans="4:4" x14ac:dyDescent="0.25">
      <c r="D9751" s="268"/>
    </row>
    <row r="9752" spans="4:4" x14ac:dyDescent="0.25">
      <c r="D9752" s="268"/>
    </row>
    <row r="9753" spans="4:4" x14ac:dyDescent="0.25">
      <c r="D9753" s="268"/>
    </row>
    <row r="9754" spans="4:4" x14ac:dyDescent="0.25">
      <c r="D9754" s="268"/>
    </row>
    <row r="9755" spans="4:4" x14ac:dyDescent="0.25">
      <c r="D9755" s="268"/>
    </row>
    <row r="9756" spans="4:4" x14ac:dyDescent="0.25">
      <c r="D9756" s="268"/>
    </row>
    <row r="9757" spans="4:4" x14ac:dyDescent="0.25">
      <c r="D9757" s="268"/>
    </row>
    <row r="9758" spans="4:4" x14ac:dyDescent="0.25">
      <c r="D9758" s="268"/>
    </row>
    <row r="9759" spans="4:4" x14ac:dyDescent="0.25">
      <c r="D9759" s="268"/>
    </row>
    <row r="9760" spans="4:4" x14ac:dyDescent="0.25">
      <c r="D9760" s="268"/>
    </row>
    <row r="9761" spans="4:4" x14ac:dyDescent="0.25">
      <c r="D9761" s="268"/>
    </row>
    <row r="9762" spans="4:4" x14ac:dyDescent="0.25">
      <c r="D9762" s="268"/>
    </row>
    <row r="9763" spans="4:4" x14ac:dyDescent="0.25">
      <c r="D9763" s="268"/>
    </row>
    <row r="9764" spans="4:4" x14ac:dyDescent="0.25">
      <c r="D9764" s="268"/>
    </row>
    <row r="9765" spans="4:4" x14ac:dyDescent="0.25">
      <c r="D9765" s="268"/>
    </row>
    <row r="9766" spans="4:4" x14ac:dyDescent="0.25">
      <c r="D9766" s="268"/>
    </row>
    <row r="9767" spans="4:4" x14ac:dyDescent="0.25">
      <c r="D9767" s="268"/>
    </row>
    <row r="9768" spans="4:4" x14ac:dyDescent="0.25">
      <c r="D9768" s="268"/>
    </row>
    <row r="9769" spans="4:4" x14ac:dyDescent="0.25">
      <c r="D9769" s="268"/>
    </row>
    <row r="9770" spans="4:4" x14ac:dyDescent="0.25">
      <c r="D9770" s="268"/>
    </row>
    <row r="9771" spans="4:4" x14ac:dyDescent="0.25">
      <c r="D9771" s="268"/>
    </row>
    <row r="9772" spans="4:4" x14ac:dyDescent="0.25">
      <c r="D9772" s="268"/>
    </row>
    <row r="9773" spans="4:4" x14ac:dyDescent="0.25">
      <c r="D9773" s="268"/>
    </row>
    <row r="9774" spans="4:4" x14ac:dyDescent="0.25">
      <c r="D9774" s="268"/>
    </row>
    <row r="9775" spans="4:4" x14ac:dyDescent="0.25">
      <c r="D9775" s="268"/>
    </row>
    <row r="9776" spans="4:4" x14ac:dyDescent="0.25">
      <c r="D9776" s="268"/>
    </row>
    <row r="9777" spans="4:4" x14ac:dyDescent="0.25">
      <c r="D9777" s="268"/>
    </row>
    <row r="9778" spans="4:4" x14ac:dyDescent="0.25">
      <c r="D9778" s="268"/>
    </row>
    <row r="9779" spans="4:4" x14ac:dyDescent="0.25">
      <c r="D9779" s="268"/>
    </row>
    <row r="9780" spans="4:4" x14ac:dyDescent="0.25">
      <c r="D9780" s="268"/>
    </row>
    <row r="9781" spans="4:4" x14ac:dyDescent="0.25">
      <c r="D9781" s="268"/>
    </row>
    <row r="9782" spans="4:4" x14ac:dyDescent="0.25">
      <c r="D9782" s="268"/>
    </row>
    <row r="9783" spans="4:4" x14ac:dyDescent="0.25">
      <c r="D9783" s="268"/>
    </row>
    <row r="9784" spans="4:4" x14ac:dyDescent="0.25">
      <c r="D9784" s="268"/>
    </row>
    <row r="9785" spans="4:4" x14ac:dyDescent="0.25">
      <c r="D9785" s="268"/>
    </row>
    <row r="9786" spans="4:4" x14ac:dyDescent="0.25">
      <c r="D9786" s="268"/>
    </row>
    <row r="9787" spans="4:4" x14ac:dyDescent="0.25">
      <c r="D9787" s="268"/>
    </row>
    <row r="9788" spans="4:4" x14ac:dyDescent="0.25">
      <c r="D9788" s="268"/>
    </row>
    <row r="9789" spans="4:4" x14ac:dyDescent="0.25">
      <c r="D9789" s="268"/>
    </row>
    <row r="9790" spans="4:4" x14ac:dyDescent="0.25">
      <c r="D9790" s="268"/>
    </row>
    <row r="9791" spans="4:4" x14ac:dyDescent="0.25">
      <c r="D9791" s="268"/>
    </row>
    <row r="9792" spans="4:4" x14ac:dyDescent="0.25">
      <c r="D9792" s="268"/>
    </row>
    <row r="9793" spans="4:4" x14ac:dyDescent="0.25">
      <c r="D9793" s="268"/>
    </row>
    <row r="9794" spans="4:4" x14ac:dyDescent="0.25">
      <c r="D9794" s="268"/>
    </row>
    <row r="9795" spans="4:4" x14ac:dyDescent="0.25">
      <c r="D9795" s="268"/>
    </row>
    <row r="9796" spans="4:4" x14ac:dyDescent="0.25">
      <c r="D9796" s="268"/>
    </row>
    <row r="9797" spans="4:4" x14ac:dyDescent="0.25">
      <c r="D9797" s="268"/>
    </row>
    <row r="9798" spans="4:4" x14ac:dyDescent="0.25">
      <c r="D9798" s="268"/>
    </row>
    <row r="9799" spans="4:4" x14ac:dyDescent="0.25">
      <c r="D9799" s="268"/>
    </row>
    <row r="9800" spans="4:4" x14ac:dyDescent="0.25">
      <c r="D9800" s="268"/>
    </row>
    <row r="9801" spans="4:4" x14ac:dyDescent="0.25">
      <c r="D9801" s="268"/>
    </row>
    <row r="9802" spans="4:4" x14ac:dyDescent="0.25">
      <c r="D9802" s="268"/>
    </row>
    <row r="9803" spans="4:4" x14ac:dyDescent="0.25">
      <c r="D9803" s="268"/>
    </row>
    <row r="9804" spans="4:4" x14ac:dyDescent="0.25">
      <c r="D9804" s="268"/>
    </row>
    <row r="9805" spans="4:4" x14ac:dyDescent="0.25">
      <c r="D9805" s="268"/>
    </row>
    <row r="9806" spans="4:4" x14ac:dyDescent="0.25">
      <c r="D9806" s="268"/>
    </row>
    <row r="9807" spans="4:4" x14ac:dyDescent="0.25">
      <c r="D9807" s="268"/>
    </row>
    <row r="9808" spans="4:4" x14ac:dyDescent="0.25">
      <c r="D9808" s="268"/>
    </row>
    <row r="9809" spans="4:4" x14ac:dyDescent="0.25">
      <c r="D9809" s="268"/>
    </row>
    <row r="9810" spans="4:4" x14ac:dyDescent="0.25">
      <c r="D9810" s="268"/>
    </row>
    <row r="9811" spans="4:4" x14ac:dyDescent="0.25">
      <c r="D9811" s="268"/>
    </row>
    <row r="9812" spans="4:4" x14ac:dyDescent="0.25">
      <c r="D9812" s="268"/>
    </row>
    <row r="9813" spans="4:4" x14ac:dyDescent="0.25">
      <c r="D9813" s="268"/>
    </row>
    <row r="9814" spans="4:4" x14ac:dyDescent="0.25">
      <c r="D9814" s="268"/>
    </row>
    <row r="9815" spans="4:4" x14ac:dyDescent="0.25">
      <c r="D9815" s="268"/>
    </row>
    <row r="9816" spans="4:4" x14ac:dyDescent="0.25">
      <c r="D9816" s="268"/>
    </row>
    <row r="9817" spans="4:4" x14ac:dyDescent="0.25">
      <c r="D9817" s="268"/>
    </row>
    <row r="9818" spans="4:4" x14ac:dyDescent="0.25">
      <c r="D9818" s="268"/>
    </row>
    <row r="9819" spans="4:4" x14ac:dyDescent="0.25">
      <c r="D9819" s="268"/>
    </row>
    <row r="9820" spans="4:4" x14ac:dyDescent="0.25">
      <c r="D9820" s="268"/>
    </row>
    <row r="9821" spans="4:4" x14ac:dyDescent="0.25">
      <c r="D9821" s="268"/>
    </row>
    <row r="9822" spans="4:4" x14ac:dyDescent="0.25">
      <c r="D9822" s="268"/>
    </row>
    <row r="9823" spans="4:4" x14ac:dyDescent="0.25">
      <c r="D9823" s="268"/>
    </row>
    <row r="9824" spans="4:4" x14ac:dyDescent="0.25">
      <c r="D9824" s="268"/>
    </row>
    <row r="9825" spans="4:4" x14ac:dyDescent="0.25">
      <c r="D9825" s="268"/>
    </row>
    <row r="9826" spans="4:4" x14ac:dyDescent="0.25">
      <c r="D9826" s="268"/>
    </row>
    <row r="9827" spans="4:4" x14ac:dyDescent="0.25">
      <c r="D9827" s="268"/>
    </row>
    <row r="9828" spans="4:4" x14ac:dyDescent="0.25">
      <c r="D9828" s="268"/>
    </row>
    <row r="9829" spans="4:4" x14ac:dyDescent="0.25">
      <c r="D9829" s="268"/>
    </row>
    <row r="9830" spans="4:4" x14ac:dyDescent="0.25">
      <c r="D9830" s="268"/>
    </row>
    <row r="9831" spans="4:4" x14ac:dyDescent="0.25">
      <c r="D9831" s="268"/>
    </row>
    <row r="9832" spans="4:4" x14ac:dyDescent="0.25">
      <c r="D9832" s="268"/>
    </row>
    <row r="9833" spans="4:4" x14ac:dyDescent="0.25">
      <c r="D9833" s="268"/>
    </row>
    <row r="9834" spans="4:4" x14ac:dyDescent="0.25">
      <c r="D9834" s="268"/>
    </row>
    <row r="9835" spans="4:4" x14ac:dyDescent="0.25">
      <c r="D9835" s="268"/>
    </row>
    <row r="9836" spans="4:4" x14ac:dyDescent="0.25">
      <c r="D9836" s="268"/>
    </row>
    <row r="9837" spans="4:4" x14ac:dyDescent="0.25">
      <c r="D9837" s="268"/>
    </row>
    <row r="9838" spans="4:4" x14ac:dyDescent="0.25">
      <c r="D9838" s="268"/>
    </row>
    <row r="9839" spans="4:4" x14ac:dyDescent="0.25">
      <c r="D9839" s="268"/>
    </row>
    <row r="9840" spans="4:4" x14ac:dyDescent="0.25">
      <c r="D9840" s="268"/>
    </row>
    <row r="9841" spans="4:4" x14ac:dyDescent="0.25">
      <c r="D9841" s="268"/>
    </row>
    <row r="9842" spans="4:4" x14ac:dyDescent="0.25">
      <c r="D9842" s="268"/>
    </row>
    <row r="9843" spans="4:4" x14ac:dyDescent="0.25">
      <c r="D9843" s="268"/>
    </row>
    <row r="9844" spans="4:4" x14ac:dyDescent="0.25">
      <c r="D9844" s="268"/>
    </row>
    <row r="9845" spans="4:4" x14ac:dyDescent="0.25">
      <c r="D9845" s="268"/>
    </row>
    <row r="9846" spans="4:4" x14ac:dyDescent="0.25">
      <c r="D9846" s="268"/>
    </row>
    <row r="9847" spans="4:4" x14ac:dyDescent="0.25">
      <c r="D9847" s="268"/>
    </row>
    <row r="9848" spans="4:4" x14ac:dyDescent="0.25">
      <c r="D9848" s="268"/>
    </row>
    <row r="9849" spans="4:4" x14ac:dyDescent="0.25">
      <c r="D9849" s="268"/>
    </row>
    <row r="9850" spans="4:4" x14ac:dyDescent="0.25">
      <c r="D9850" s="268"/>
    </row>
    <row r="9851" spans="4:4" x14ac:dyDescent="0.25">
      <c r="D9851" s="268"/>
    </row>
    <row r="9852" spans="4:4" x14ac:dyDescent="0.25">
      <c r="D9852" s="268"/>
    </row>
    <row r="9853" spans="4:4" x14ac:dyDescent="0.25">
      <c r="D9853" s="268"/>
    </row>
    <row r="9854" spans="4:4" x14ac:dyDescent="0.25">
      <c r="D9854" s="268"/>
    </row>
    <row r="9855" spans="4:4" x14ac:dyDescent="0.25">
      <c r="D9855" s="268"/>
    </row>
    <row r="9856" spans="4:4" x14ac:dyDescent="0.25">
      <c r="D9856" s="268"/>
    </row>
    <row r="9857" spans="4:4" x14ac:dyDescent="0.25">
      <c r="D9857" s="268"/>
    </row>
    <row r="9858" spans="4:4" x14ac:dyDescent="0.25">
      <c r="D9858" s="268"/>
    </row>
    <row r="9859" spans="4:4" x14ac:dyDescent="0.25">
      <c r="D9859" s="268"/>
    </row>
    <row r="9860" spans="4:4" x14ac:dyDescent="0.25">
      <c r="D9860" s="268"/>
    </row>
    <row r="9861" spans="4:4" x14ac:dyDescent="0.25">
      <c r="D9861" s="268"/>
    </row>
    <row r="9862" spans="4:4" x14ac:dyDescent="0.25">
      <c r="D9862" s="268"/>
    </row>
    <row r="9863" spans="4:4" x14ac:dyDescent="0.25">
      <c r="D9863" s="268"/>
    </row>
    <row r="9864" spans="4:4" x14ac:dyDescent="0.25">
      <c r="D9864" s="268"/>
    </row>
    <row r="9865" spans="4:4" x14ac:dyDescent="0.25">
      <c r="D9865" s="268"/>
    </row>
    <row r="9866" spans="4:4" x14ac:dyDescent="0.25">
      <c r="D9866" s="268"/>
    </row>
    <row r="9867" spans="4:4" x14ac:dyDescent="0.25">
      <c r="D9867" s="268"/>
    </row>
    <row r="9868" spans="4:4" x14ac:dyDescent="0.25">
      <c r="D9868" s="268"/>
    </row>
    <row r="9869" spans="4:4" x14ac:dyDescent="0.25">
      <c r="D9869" s="268"/>
    </row>
    <row r="9870" spans="4:4" x14ac:dyDescent="0.25">
      <c r="D9870" s="268"/>
    </row>
    <row r="9871" spans="4:4" x14ac:dyDescent="0.25">
      <c r="D9871" s="268"/>
    </row>
    <row r="9872" spans="4:4" x14ac:dyDescent="0.25">
      <c r="D9872" s="268"/>
    </row>
    <row r="9873" spans="4:4" x14ac:dyDescent="0.25">
      <c r="D9873" s="268"/>
    </row>
    <row r="9874" spans="4:4" x14ac:dyDescent="0.25">
      <c r="D9874" s="268"/>
    </row>
    <row r="9875" spans="4:4" x14ac:dyDescent="0.25">
      <c r="D9875" s="268"/>
    </row>
    <row r="9876" spans="4:4" x14ac:dyDescent="0.25">
      <c r="D9876" s="268"/>
    </row>
    <row r="9877" spans="4:4" x14ac:dyDescent="0.25">
      <c r="D9877" s="268"/>
    </row>
    <row r="9878" spans="4:4" x14ac:dyDescent="0.25">
      <c r="D9878" s="268"/>
    </row>
    <row r="9879" spans="4:4" x14ac:dyDescent="0.25">
      <c r="D9879" s="268"/>
    </row>
    <row r="9880" spans="4:4" x14ac:dyDescent="0.25">
      <c r="D9880" s="268"/>
    </row>
    <row r="9881" spans="4:4" x14ac:dyDescent="0.25">
      <c r="D9881" s="268"/>
    </row>
    <row r="9882" spans="4:4" x14ac:dyDescent="0.25">
      <c r="D9882" s="268"/>
    </row>
    <row r="9883" spans="4:4" x14ac:dyDescent="0.25">
      <c r="D9883" s="268"/>
    </row>
    <row r="9884" spans="4:4" x14ac:dyDescent="0.25">
      <c r="D9884" s="268"/>
    </row>
    <row r="9885" spans="4:4" x14ac:dyDescent="0.25">
      <c r="D9885" s="268"/>
    </row>
    <row r="9886" spans="4:4" x14ac:dyDescent="0.25">
      <c r="D9886" s="268"/>
    </row>
    <row r="9887" spans="4:4" x14ac:dyDescent="0.25">
      <c r="D9887" s="268"/>
    </row>
    <row r="9888" spans="4:4" x14ac:dyDescent="0.25">
      <c r="D9888" s="268"/>
    </row>
    <row r="9889" spans="4:4" x14ac:dyDescent="0.25">
      <c r="D9889" s="268"/>
    </row>
    <row r="9890" spans="4:4" x14ac:dyDescent="0.25">
      <c r="D9890" s="268"/>
    </row>
    <row r="9891" spans="4:4" x14ac:dyDescent="0.25">
      <c r="D9891" s="268"/>
    </row>
    <row r="9892" spans="4:4" x14ac:dyDescent="0.25">
      <c r="D9892" s="268"/>
    </row>
    <row r="9893" spans="4:4" x14ac:dyDescent="0.25">
      <c r="D9893" s="268"/>
    </row>
    <row r="9894" spans="4:4" x14ac:dyDescent="0.25">
      <c r="D9894" s="268"/>
    </row>
    <row r="9895" spans="4:4" x14ac:dyDescent="0.25">
      <c r="D9895" s="268"/>
    </row>
    <row r="9896" spans="4:4" x14ac:dyDescent="0.25">
      <c r="D9896" s="268"/>
    </row>
    <row r="9897" spans="4:4" x14ac:dyDescent="0.25">
      <c r="D9897" s="268"/>
    </row>
    <row r="9898" spans="4:4" x14ac:dyDescent="0.25">
      <c r="D9898" s="268"/>
    </row>
    <row r="9899" spans="4:4" x14ac:dyDescent="0.25">
      <c r="D9899" s="268"/>
    </row>
    <row r="9900" spans="4:4" x14ac:dyDescent="0.25">
      <c r="D9900" s="268"/>
    </row>
    <row r="9901" spans="4:4" x14ac:dyDescent="0.25">
      <c r="D9901" s="268"/>
    </row>
    <row r="9902" spans="4:4" x14ac:dyDescent="0.25">
      <c r="D9902" s="268"/>
    </row>
    <row r="9903" spans="4:4" x14ac:dyDescent="0.25">
      <c r="D9903" s="268"/>
    </row>
    <row r="9904" spans="4:4" x14ac:dyDescent="0.25">
      <c r="D9904" s="268"/>
    </row>
    <row r="9905" spans="4:4" x14ac:dyDescent="0.25">
      <c r="D9905" s="268"/>
    </row>
    <row r="9906" spans="4:4" x14ac:dyDescent="0.25">
      <c r="D9906" s="268"/>
    </row>
    <row r="9907" spans="4:4" x14ac:dyDescent="0.25">
      <c r="D9907" s="268"/>
    </row>
    <row r="9908" spans="4:4" x14ac:dyDescent="0.25">
      <c r="D9908" s="268"/>
    </row>
    <row r="9909" spans="4:4" x14ac:dyDescent="0.25">
      <c r="D9909" s="268"/>
    </row>
    <row r="9910" spans="4:4" x14ac:dyDescent="0.25">
      <c r="D9910" s="268"/>
    </row>
    <row r="9911" spans="4:4" x14ac:dyDescent="0.25">
      <c r="D9911" s="268"/>
    </row>
    <row r="9912" spans="4:4" x14ac:dyDescent="0.25">
      <c r="D9912" s="268"/>
    </row>
    <row r="9913" spans="4:4" x14ac:dyDescent="0.25">
      <c r="D9913" s="268"/>
    </row>
    <row r="9914" spans="4:4" x14ac:dyDescent="0.25">
      <c r="D9914" s="268"/>
    </row>
    <row r="9915" spans="4:4" x14ac:dyDescent="0.25">
      <c r="D9915" s="268"/>
    </row>
    <row r="9916" spans="4:4" x14ac:dyDescent="0.25">
      <c r="D9916" s="268"/>
    </row>
    <row r="9917" spans="4:4" x14ac:dyDescent="0.25">
      <c r="D9917" s="268"/>
    </row>
    <row r="9918" spans="4:4" x14ac:dyDescent="0.25">
      <c r="D9918" s="268"/>
    </row>
    <row r="9919" spans="4:4" x14ac:dyDescent="0.25">
      <c r="D9919" s="268"/>
    </row>
    <row r="9920" spans="4:4" x14ac:dyDescent="0.25">
      <c r="D9920" s="268"/>
    </row>
    <row r="9921" spans="4:4" x14ac:dyDescent="0.25">
      <c r="D9921" s="268"/>
    </row>
    <row r="9922" spans="4:4" x14ac:dyDescent="0.25">
      <c r="D9922" s="268"/>
    </row>
    <row r="9923" spans="4:4" x14ac:dyDescent="0.25">
      <c r="D9923" s="268"/>
    </row>
    <row r="9924" spans="4:4" x14ac:dyDescent="0.25">
      <c r="D9924" s="268"/>
    </row>
    <row r="9925" spans="4:4" x14ac:dyDescent="0.25">
      <c r="D9925" s="268"/>
    </row>
    <row r="9926" spans="4:4" x14ac:dyDescent="0.25">
      <c r="D9926" s="268"/>
    </row>
    <row r="9927" spans="4:4" x14ac:dyDescent="0.25">
      <c r="D9927" s="268"/>
    </row>
    <row r="9928" spans="4:4" x14ac:dyDescent="0.25">
      <c r="D9928" s="268"/>
    </row>
    <row r="9929" spans="4:4" x14ac:dyDescent="0.25">
      <c r="D9929" s="268"/>
    </row>
    <row r="9930" spans="4:4" x14ac:dyDescent="0.25">
      <c r="D9930" s="268"/>
    </row>
    <row r="9931" spans="4:4" x14ac:dyDescent="0.25">
      <c r="D9931" s="268"/>
    </row>
    <row r="9932" spans="4:4" x14ac:dyDescent="0.25">
      <c r="D9932" s="268"/>
    </row>
    <row r="9933" spans="4:4" x14ac:dyDescent="0.25">
      <c r="D9933" s="268"/>
    </row>
    <row r="9934" spans="4:4" x14ac:dyDescent="0.25">
      <c r="D9934" s="268"/>
    </row>
    <row r="9935" spans="4:4" x14ac:dyDescent="0.25">
      <c r="D9935" s="268"/>
    </row>
    <row r="9936" spans="4:4" x14ac:dyDescent="0.25">
      <c r="D9936" s="268"/>
    </row>
    <row r="9937" spans="4:4" x14ac:dyDescent="0.25">
      <c r="D9937" s="268"/>
    </row>
    <row r="9938" spans="4:4" x14ac:dyDescent="0.25">
      <c r="D9938" s="268"/>
    </row>
    <row r="9939" spans="4:4" x14ac:dyDescent="0.25">
      <c r="D9939" s="268"/>
    </row>
    <row r="9940" spans="4:4" x14ac:dyDescent="0.25">
      <c r="D9940" s="268"/>
    </row>
    <row r="9941" spans="4:4" x14ac:dyDescent="0.25">
      <c r="D9941" s="268"/>
    </row>
    <row r="9942" spans="4:4" x14ac:dyDescent="0.25">
      <c r="D9942" s="268"/>
    </row>
    <row r="9943" spans="4:4" x14ac:dyDescent="0.25">
      <c r="D9943" s="268"/>
    </row>
    <row r="9944" spans="4:4" x14ac:dyDescent="0.25">
      <c r="D9944" s="268"/>
    </row>
    <row r="9945" spans="4:4" x14ac:dyDescent="0.25">
      <c r="D9945" s="268"/>
    </row>
    <row r="9946" spans="4:4" x14ac:dyDescent="0.25">
      <c r="D9946" s="268"/>
    </row>
    <row r="9947" spans="4:4" x14ac:dyDescent="0.25">
      <c r="D9947" s="268"/>
    </row>
    <row r="9948" spans="4:4" x14ac:dyDescent="0.25">
      <c r="D9948" s="268"/>
    </row>
    <row r="9949" spans="4:4" x14ac:dyDescent="0.25">
      <c r="D9949" s="268"/>
    </row>
    <row r="9950" spans="4:4" x14ac:dyDescent="0.25">
      <c r="D9950" s="268"/>
    </row>
    <row r="9951" spans="4:4" x14ac:dyDescent="0.25">
      <c r="D9951" s="268"/>
    </row>
    <row r="9952" spans="4:4" x14ac:dyDescent="0.25">
      <c r="D9952" s="268"/>
    </row>
    <row r="9953" spans="4:4" x14ac:dyDescent="0.25">
      <c r="D9953" s="268"/>
    </row>
    <row r="9954" spans="4:4" x14ac:dyDescent="0.25">
      <c r="D9954" s="268"/>
    </row>
    <row r="9955" spans="4:4" x14ac:dyDescent="0.25">
      <c r="D9955" s="268"/>
    </row>
    <row r="9956" spans="4:4" x14ac:dyDescent="0.25">
      <c r="D9956" s="268"/>
    </row>
    <row r="9957" spans="4:4" x14ac:dyDescent="0.25">
      <c r="D9957" s="268"/>
    </row>
    <row r="9958" spans="4:4" x14ac:dyDescent="0.25">
      <c r="D9958" s="268"/>
    </row>
    <row r="9959" spans="4:4" x14ac:dyDescent="0.25">
      <c r="D9959" s="268"/>
    </row>
    <row r="9960" spans="4:4" x14ac:dyDescent="0.25">
      <c r="D9960" s="268"/>
    </row>
    <row r="9961" spans="4:4" x14ac:dyDescent="0.25">
      <c r="D9961" s="268"/>
    </row>
    <row r="9962" spans="4:4" x14ac:dyDescent="0.25">
      <c r="D9962" s="268"/>
    </row>
    <row r="9963" spans="4:4" x14ac:dyDescent="0.25">
      <c r="D9963" s="268"/>
    </row>
    <row r="9964" spans="4:4" x14ac:dyDescent="0.25">
      <c r="D9964" s="268"/>
    </row>
    <row r="9965" spans="4:4" x14ac:dyDescent="0.25">
      <c r="D9965" s="268"/>
    </row>
    <row r="9966" spans="4:4" x14ac:dyDescent="0.25">
      <c r="D9966" s="268"/>
    </row>
    <row r="9967" spans="4:4" x14ac:dyDescent="0.25">
      <c r="D9967" s="268"/>
    </row>
    <row r="9968" spans="4:4" x14ac:dyDescent="0.25">
      <c r="D9968" s="268"/>
    </row>
    <row r="9969" spans="4:4" x14ac:dyDescent="0.25">
      <c r="D9969" s="268"/>
    </row>
    <row r="9970" spans="4:4" x14ac:dyDescent="0.25">
      <c r="D9970" s="268"/>
    </row>
    <row r="9971" spans="4:4" x14ac:dyDescent="0.25">
      <c r="D9971" s="268"/>
    </row>
    <row r="9972" spans="4:4" x14ac:dyDescent="0.25">
      <c r="D9972" s="268"/>
    </row>
    <row r="9973" spans="4:4" x14ac:dyDescent="0.25">
      <c r="D9973" s="268"/>
    </row>
    <row r="9974" spans="4:4" x14ac:dyDescent="0.25">
      <c r="D9974" s="268"/>
    </row>
    <row r="9975" spans="4:4" x14ac:dyDescent="0.25">
      <c r="D9975" s="268"/>
    </row>
    <row r="9976" spans="4:4" x14ac:dyDescent="0.25">
      <c r="D9976" s="268"/>
    </row>
    <row r="9977" spans="4:4" x14ac:dyDescent="0.25">
      <c r="D9977" s="268"/>
    </row>
    <row r="9978" spans="4:4" x14ac:dyDescent="0.25">
      <c r="D9978" s="268"/>
    </row>
    <row r="9979" spans="4:4" x14ac:dyDescent="0.25">
      <c r="D9979" s="268"/>
    </row>
    <row r="9980" spans="4:4" x14ac:dyDescent="0.25">
      <c r="D9980" s="268"/>
    </row>
    <row r="9981" spans="4:4" x14ac:dyDescent="0.25">
      <c r="D9981" s="268"/>
    </row>
    <row r="9982" spans="4:4" x14ac:dyDescent="0.25">
      <c r="D9982" s="268"/>
    </row>
    <row r="9983" spans="4:4" x14ac:dyDescent="0.25">
      <c r="D9983" s="268"/>
    </row>
    <row r="9984" spans="4:4" x14ac:dyDescent="0.25">
      <c r="D9984" s="268"/>
    </row>
    <row r="9985" spans="4:4" x14ac:dyDescent="0.25">
      <c r="D9985" s="268"/>
    </row>
    <row r="9986" spans="4:4" x14ac:dyDescent="0.25">
      <c r="D9986" s="268"/>
    </row>
    <row r="9987" spans="4:4" x14ac:dyDescent="0.25">
      <c r="D9987" s="268"/>
    </row>
    <row r="9988" spans="4:4" x14ac:dyDescent="0.25">
      <c r="D9988" s="268"/>
    </row>
    <row r="9989" spans="4:4" x14ac:dyDescent="0.25">
      <c r="D9989" s="268"/>
    </row>
    <row r="9990" spans="4:4" x14ac:dyDescent="0.25">
      <c r="D9990" s="268"/>
    </row>
    <row r="9991" spans="4:4" x14ac:dyDescent="0.25">
      <c r="D9991" s="268"/>
    </row>
    <row r="9992" spans="4:4" x14ac:dyDescent="0.25">
      <c r="D9992" s="268"/>
    </row>
    <row r="9993" spans="4:4" x14ac:dyDescent="0.25">
      <c r="D9993" s="268"/>
    </row>
    <row r="9994" spans="4:4" x14ac:dyDescent="0.25">
      <c r="D9994" s="268"/>
    </row>
    <row r="9995" spans="4:4" x14ac:dyDescent="0.25">
      <c r="D9995" s="268"/>
    </row>
    <row r="9996" spans="4:4" x14ac:dyDescent="0.25">
      <c r="D9996" s="268"/>
    </row>
    <row r="9997" spans="4:4" x14ac:dyDescent="0.25">
      <c r="D9997" s="268"/>
    </row>
    <row r="9998" spans="4:4" x14ac:dyDescent="0.25">
      <c r="D9998" s="268"/>
    </row>
    <row r="9999" spans="4:4" x14ac:dyDescent="0.25">
      <c r="D9999" s="268"/>
    </row>
    <row r="10000" spans="4:4" x14ac:dyDescent="0.25">
      <c r="D10000" s="268"/>
    </row>
    <row r="10001" spans="4:4" x14ac:dyDescent="0.25">
      <c r="D10001" s="268"/>
    </row>
    <row r="10002" spans="4:4" x14ac:dyDescent="0.25">
      <c r="D10002" s="268"/>
    </row>
    <row r="10003" spans="4:4" x14ac:dyDescent="0.25">
      <c r="D10003" s="268"/>
    </row>
    <row r="10004" spans="4:4" x14ac:dyDescent="0.25">
      <c r="D10004" s="268"/>
    </row>
    <row r="10005" spans="4:4" x14ac:dyDescent="0.25">
      <c r="D10005" s="268"/>
    </row>
    <row r="10006" spans="4:4" x14ac:dyDescent="0.25">
      <c r="D10006" s="268"/>
    </row>
    <row r="10007" spans="4:4" x14ac:dyDescent="0.25">
      <c r="D10007" s="268"/>
    </row>
    <row r="10008" spans="4:4" x14ac:dyDescent="0.25">
      <c r="D10008" s="268"/>
    </row>
    <row r="10009" spans="4:4" x14ac:dyDescent="0.25">
      <c r="D10009" s="268"/>
    </row>
    <row r="10010" spans="4:4" x14ac:dyDescent="0.25">
      <c r="D10010" s="268"/>
    </row>
    <row r="10011" spans="4:4" x14ac:dyDescent="0.25">
      <c r="D10011" s="268"/>
    </row>
    <row r="10012" spans="4:4" x14ac:dyDescent="0.25">
      <c r="D10012" s="268"/>
    </row>
    <row r="10013" spans="4:4" x14ac:dyDescent="0.25">
      <c r="D10013" s="268"/>
    </row>
    <row r="10014" spans="4:4" x14ac:dyDescent="0.25">
      <c r="D10014" s="268"/>
    </row>
    <row r="10015" spans="4:4" x14ac:dyDescent="0.25">
      <c r="D10015" s="268"/>
    </row>
    <row r="10016" spans="4:4" x14ac:dyDescent="0.25">
      <c r="D10016" s="268"/>
    </row>
    <row r="10017" spans="4:4" x14ac:dyDescent="0.25">
      <c r="D10017" s="268"/>
    </row>
    <row r="10018" spans="4:4" x14ac:dyDescent="0.25">
      <c r="D10018" s="268"/>
    </row>
    <row r="10019" spans="4:4" x14ac:dyDescent="0.25">
      <c r="D10019" s="268"/>
    </row>
    <row r="10020" spans="4:4" x14ac:dyDescent="0.25">
      <c r="D10020" s="268"/>
    </row>
    <row r="10021" spans="4:4" x14ac:dyDescent="0.25">
      <c r="D10021" s="268"/>
    </row>
    <row r="10022" spans="4:4" x14ac:dyDescent="0.25">
      <c r="D10022" s="268"/>
    </row>
    <row r="10023" spans="4:4" x14ac:dyDescent="0.25">
      <c r="D10023" s="268"/>
    </row>
    <row r="10024" spans="4:4" x14ac:dyDescent="0.25">
      <c r="D10024" s="268"/>
    </row>
    <row r="10025" spans="4:4" x14ac:dyDescent="0.25">
      <c r="D10025" s="268"/>
    </row>
    <row r="10026" spans="4:4" x14ac:dyDescent="0.25">
      <c r="D10026" s="268"/>
    </row>
    <row r="10027" spans="4:4" x14ac:dyDescent="0.25">
      <c r="D10027" s="268"/>
    </row>
    <row r="10028" spans="4:4" x14ac:dyDescent="0.25">
      <c r="D10028" s="268"/>
    </row>
    <row r="10029" spans="4:4" x14ac:dyDescent="0.25">
      <c r="D10029" s="268"/>
    </row>
    <row r="10030" spans="4:4" x14ac:dyDescent="0.25">
      <c r="D10030" s="268"/>
    </row>
    <row r="10031" spans="4:4" x14ac:dyDescent="0.25">
      <c r="D10031" s="268"/>
    </row>
    <row r="10032" spans="4:4" x14ac:dyDescent="0.25">
      <c r="D10032" s="268"/>
    </row>
    <row r="10033" spans="4:4" x14ac:dyDescent="0.25">
      <c r="D10033" s="268"/>
    </row>
    <row r="10034" spans="4:4" x14ac:dyDescent="0.25">
      <c r="D10034" s="268"/>
    </row>
    <row r="10035" spans="4:4" x14ac:dyDescent="0.25">
      <c r="D10035" s="268"/>
    </row>
    <row r="10036" spans="4:4" x14ac:dyDescent="0.25">
      <c r="D10036" s="268"/>
    </row>
    <row r="10037" spans="4:4" x14ac:dyDescent="0.25">
      <c r="D10037" s="268"/>
    </row>
    <row r="10038" spans="4:4" x14ac:dyDescent="0.25">
      <c r="D10038" s="268"/>
    </row>
    <row r="10039" spans="4:4" x14ac:dyDescent="0.25">
      <c r="D10039" s="268"/>
    </row>
    <row r="10040" spans="4:4" x14ac:dyDescent="0.25">
      <c r="D10040" s="268"/>
    </row>
    <row r="10041" spans="4:4" x14ac:dyDescent="0.25">
      <c r="D10041" s="268"/>
    </row>
    <row r="10042" spans="4:4" x14ac:dyDescent="0.25">
      <c r="D10042" s="268"/>
    </row>
    <row r="10043" spans="4:4" x14ac:dyDescent="0.25">
      <c r="D10043" s="268"/>
    </row>
    <row r="10044" spans="4:4" x14ac:dyDescent="0.25">
      <c r="D10044" s="268"/>
    </row>
    <row r="10045" spans="4:4" x14ac:dyDescent="0.25">
      <c r="D10045" s="268"/>
    </row>
    <row r="10046" spans="4:4" x14ac:dyDescent="0.25">
      <c r="D10046" s="268"/>
    </row>
    <row r="10047" spans="4:4" x14ac:dyDescent="0.25">
      <c r="D10047" s="268"/>
    </row>
    <row r="10048" spans="4:4" x14ac:dyDescent="0.25">
      <c r="D10048" s="268"/>
    </row>
    <row r="10049" spans="4:4" x14ac:dyDescent="0.25">
      <c r="D10049" s="268"/>
    </row>
    <row r="10050" spans="4:4" x14ac:dyDescent="0.25">
      <c r="D10050" s="268"/>
    </row>
    <row r="10051" spans="4:4" x14ac:dyDescent="0.25">
      <c r="D10051" s="268"/>
    </row>
    <row r="10052" spans="4:4" x14ac:dyDescent="0.25">
      <c r="D10052" s="268"/>
    </row>
    <row r="10053" spans="4:4" x14ac:dyDescent="0.25">
      <c r="D10053" s="268"/>
    </row>
    <row r="10054" spans="4:4" x14ac:dyDescent="0.25">
      <c r="D10054" s="268"/>
    </row>
    <row r="10055" spans="4:4" x14ac:dyDescent="0.25">
      <c r="D10055" s="268"/>
    </row>
    <row r="10056" spans="4:4" x14ac:dyDescent="0.25">
      <c r="D10056" s="268"/>
    </row>
    <row r="10057" spans="4:4" x14ac:dyDescent="0.25">
      <c r="D10057" s="268"/>
    </row>
    <row r="10058" spans="4:4" x14ac:dyDescent="0.25">
      <c r="D10058" s="268"/>
    </row>
    <row r="10059" spans="4:4" x14ac:dyDescent="0.25">
      <c r="D10059" s="268"/>
    </row>
    <row r="10060" spans="4:4" x14ac:dyDescent="0.25">
      <c r="D10060" s="268"/>
    </row>
    <row r="10061" spans="4:4" x14ac:dyDescent="0.25">
      <c r="D10061" s="268"/>
    </row>
    <row r="10062" spans="4:4" x14ac:dyDescent="0.25">
      <c r="D10062" s="268"/>
    </row>
    <row r="10063" spans="4:4" x14ac:dyDescent="0.25">
      <c r="D10063" s="268"/>
    </row>
    <row r="10064" spans="4:4" x14ac:dyDescent="0.25">
      <c r="D10064" s="268"/>
    </row>
    <row r="10065" spans="4:4" x14ac:dyDescent="0.25">
      <c r="D10065" s="268"/>
    </row>
    <row r="10066" spans="4:4" x14ac:dyDescent="0.25">
      <c r="D10066" s="268"/>
    </row>
    <row r="10067" spans="4:4" x14ac:dyDescent="0.25">
      <c r="D10067" s="268"/>
    </row>
    <row r="10068" spans="4:4" x14ac:dyDescent="0.25">
      <c r="D10068" s="268"/>
    </row>
    <row r="10069" spans="4:4" x14ac:dyDescent="0.25">
      <c r="D10069" s="268"/>
    </row>
    <row r="10070" spans="4:4" x14ac:dyDescent="0.25">
      <c r="D10070" s="268"/>
    </row>
    <row r="10071" spans="4:4" x14ac:dyDescent="0.25">
      <c r="D10071" s="268"/>
    </row>
    <row r="10072" spans="4:4" x14ac:dyDescent="0.25">
      <c r="D10072" s="268"/>
    </row>
    <row r="10073" spans="4:4" x14ac:dyDescent="0.25">
      <c r="D10073" s="268"/>
    </row>
    <row r="10074" spans="4:4" x14ac:dyDescent="0.25">
      <c r="D10074" s="268"/>
    </row>
    <row r="10075" spans="4:4" x14ac:dyDescent="0.25">
      <c r="D10075" s="268"/>
    </row>
    <row r="10076" spans="4:4" x14ac:dyDescent="0.25">
      <c r="D10076" s="268"/>
    </row>
    <row r="10077" spans="4:4" x14ac:dyDescent="0.25">
      <c r="D10077" s="268"/>
    </row>
    <row r="10078" spans="4:4" x14ac:dyDescent="0.25">
      <c r="D10078" s="268"/>
    </row>
    <row r="10079" spans="4:4" x14ac:dyDescent="0.25">
      <c r="D10079" s="268"/>
    </row>
    <row r="10080" spans="4:4" x14ac:dyDescent="0.25">
      <c r="D10080" s="268"/>
    </row>
    <row r="10081" spans="4:4" x14ac:dyDescent="0.25">
      <c r="D10081" s="268"/>
    </row>
    <row r="10082" spans="4:4" x14ac:dyDescent="0.25">
      <c r="D10082" s="268"/>
    </row>
    <row r="10083" spans="4:4" x14ac:dyDescent="0.25">
      <c r="D10083" s="268"/>
    </row>
    <row r="10084" spans="4:4" x14ac:dyDescent="0.25">
      <c r="D10084" s="268"/>
    </row>
    <row r="10085" spans="4:4" x14ac:dyDescent="0.25">
      <c r="D10085" s="268"/>
    </row>
    <row r="10086" spans="4:4" x14ac:dyDescent="0.25">
      <c r="D10086" s="268"/>
    </row>
    <row r="10087" spans="4:4" x14ac:dyDescent="0.25">
      <c r="D10087" s="268"/>
    </row>
    <row r="10088" spans="4:4" x14ac:dyDescent="0.25">
      <c r="D10088" s="268"/>
    </row>
    <row r="10089" spans="4:4" x14ac:dyDescent="0.25">
      <c r="D10089" s="268"/>
    </row>
    <row r="10090" spans="4:4" x14ac:dyDescent="0.25">
      <c r="D10090" s="268"/>
    </row>
    <row r="10091" spans="4:4" x14ac:dyDescent="0.25">
      <c r="D10091" s="268"/>
    </row>
    <row r="10092" spans="4:4" x14ac:dyDescent="0.25">
      <c r="D10092" s="268"/>
    </row>
    <row r="10093" spans="4:4" x14ac:dyDescent="0.25">
      <c r="D10093" s="268"/>
    </row>
    <row r="10094" spans="4:4" x14ac:dyDescent="0.25">
      <c r="D10094" s="268"/>
    </row>
    <row r="10095" spans="4:4" x14ac:dyDescent="0.25">
      <c r="D10095" s="268"/>
    </row>
    <row r="10096" spans="4:4" x14ac:dyDescent="0.25">
      <c r="D10096" s="268"/>
    </row>
    <row r="10097" spans="4:4" x14ac:dyDescent="0.25">
      <c r="D10097" s="268"/>
    </row>
    <row r="10098" spans="4:4" x14ac:dyDescent="0.25">
      <c r="D10098" s="268"/>
    </row>
    <row r="10099" spans="4:4" x14ac:dyDescent="0.25">
      <c r="D10099" s="268"/>
    </row>
    <row r="10100" spans="4:4" x14ac:dyDescent="0.25">
      <c r="D10100" s="268"/>
    </row>
    <row r="10101" spans="4:4" x14ac:dyDescent="0.25">
      <c r="D10101" s="268"/>
    </row>
    <row r="10102" spans="4:4" x14ac:dyDescent="0.25">
      <c r="D10102" s="268"/>
    </row>
    <row r="10103" spans="4:4" x14ac:dyDescent="0.25">
      <c r="D10103" s="268"/>
    </row>
    <row r="10104" spans="4:4" x14ac:dyDescent="0.25">
      <c r="D10104" s="268"/>
    </row>
    <row r="10105" spans="4:4" x14ac:dyDescent="0.25">
      <c r="D10105" s="268"/>
    </row>
    <row r="10106" spans="4:4" x14ac:dyDescent="0.25">
      <c r="D10106" s="268"/>
    </row>
    <row r="10107" spans="4:4" x14ac:dyDescent="0.25">
      <c r="D10107" s="268"/>
    </row>
    <row r="10108" spans="4:4" x14ac:dyDescent="0.25">
      <c r="D10108" s="268"/>
    </row>
    <row r="10109" spans="4:4" x14ac:dyDescent="0.25">
      <c r="D10109" s="268"/>
    </row>
    <row r="10110" spans="4:4" x14ac:dyDescent="0.25">
      <c r="D10110" s="268"/>
    </row>
    <row r="10111" spans="4:4" x14ac:dyDescent="0.25">
      <c r="D10111" s="268"/>
    </row>
    <row r="10112" spans="4:4" x14ac:dyDescent="0.25">
      <c r="D10112" s="268"/>
    </row>
    <row r="10113" spans="4:4" x14ac:dyDescent="0.25">
      <c r="D10113" s="268"/>
    </row>
    <row r="10114" spans="4:4" x14ac:dyDescent="0.25">
      <c r="D10114" s="268"/>
    </row>
    <row r="10115" spans="4:4" x14ac:dyDescent="0.25">
      <c r="D10115" s="268"/>
    </row>
    <row r="10116" spans="4:4" x14ac:dyDescent="0.25">
      <c r="D10116" s="268"/>
    </row>
    <row r="10117" spans="4:4" x14ac:dyDescent="0.25">
      <c r="D10117" s="268"/>
    </row>
    <row r="10118" spans="4:4" x14ac:dyDescent="0.25">
      <c r="D10118" s="268"/>
    </row>
    <row r="10119" spans="4:4" x14ac:dyDescent="0.25">
      <c r="D10119" s="268"/>
    </row>
    <row r="10120" spans="4:4" x14ac:dyDescent="0.25">
      <c r="D10120" s="268"/>
    </row>
    <row r="10121" spans="4:4" x14ac:dyDescent="0.25">
      <c r="D10121" s="268"/>
    </row>
    <row r="10122" spans="4:4" x14ac:dyDescent="0.25">
      <c r="D10122" s="268"/>
    </row>
    <row r="10123" spans="4:4" x14ac:dyDescent="0.25">
      <c r="D10123" s="268"/>
    </row>
    <row r="10124" spans="4:4" x14ac:dyDescent="0.25">
      <c r="D10124" s="268"/>
    </row>
    <row r="10125" spans="4:4" x14ac:dyDescent="0.25">
      <c r="D10125" s="268"/>
    </row>
    <row r="10126" spans="4:4" x14ac:dyDescent="0.25">
      <c r="D10126" s="268"/>
    </row>
    <row r="10127" spans="4:4" x14ac:dyDescent="0.25">
      <c r="D10127" s="268"/>
    </row>
    <row r="10128" spans="4:4" x14ac:dyDescent="0.25">
      <c r="D10128" s="268"/>
    </row>
    <row r="10129" spans="4:4" x14ac:dyDescent="0.25">
      <c r="D10129" s="268"/>
    </row>
    <row r="10130" spans="4:4" x14ac:dyDescent="0.25">
      <c r="D10130" s="268"/>
    </row>
    <row r="10131" spans="4:4" x14ac:dyDescent="0.25">
      <c r="D10131" s="268"/>
    </row>
    <row r="10132" spans="4:4" x14ac:dyDescent="0.25">
      <c r="D10132" s="268"/>
    </row>
    <row r="10133" spans="4:4" x14ac:dyDescent="0.25">
      <c r="D10133" s="268"/>
    </row>
    <row r="10134" spans="4:4" x14ac:dyDescent="0.25">
      <c r="D10134" s="268"/>
    </row>
    <row r="10135" spans="4:4" x14ac:dyDescent="0.25">
      <c r="D10135" s="268"/>
    </row>
    <row r="10136" spans="4:4" x14ac:dyDescent="0.25">
      <c r="D10136" s="268"/>
    </row>
    <row r="10137" spans="4:4" x14ac:dyDescent="0.25">
      <c r="D10137" s="268"/>
    </row>
    <row r="10138" spans="4:4" x14ac:dyDescent="0.25">
      <c r="D10138" s="268"/>
    </row>
    <row r="10139" spans="4:4" x14ac:dyDescent="0.25">
      <c r="D10139" s="268"/>
    </row>
    <row r="10140" spans="4:4" x14ac:dyDescent="0.25">
      <c r="D10140" s="268"/>
    </row>
    <row r="10141" spans="4:4" x14ac:dyDescent="0.25">
      <c r="D10141" s="268"/>
    </row>
    <row r="10142" spans="4:4" x14ac:dyDescent="0.25">
      <c r="D10142" s="268"/>
    </row>
    <row r="10143" spans="4:4" x14ac:dyDescent="0.25">
      <c r="D10143" s="268"/>
    </row>
    <row r="10144" spans="4:4" x14ac:dyDescent="0.25">
      <c r="D10144" s="268"/>
    </row>
    <row r="10145" spans="4:4" x14ac:dyDescent="0.25">
      <c r="D10145" s="268"/>
    </row>
    <row r="10146" spans="4:4" x14ac:dyDescent="0.25">
      <c r="D10146" s="268"/>
    </row>
    <row r="10147" spans="4:4" x14ac:dyDescent="0.25">
      <c r="D10147" s="268"/>
    </row>
    <row r="10148" spans="4:4" x14ac:dyDescent="0.25">
      <c r="D10148" s="268"/>
    </row>
    <row r="10149" spans="4:4" x14ac:dyDescent="0.25">
      <c r="D10149" s="268"/>
    </row>
    <row r="10150" spans="4:4" x14ac:dyDescent="0.25">
      <c r="D10150" s="268"/>
    </row>
    <row r="10151" spans="4:4" x14ac:dyDescent="0.25">
      <c r="D10151" s="268"/>
    </row>
    <row r="10152" spans="4:4" x14ac:dyDescent="0.25">
      <c r="D10152" s="268"/>
    </row>
    <row r="10153" spans="4:4" x14ac:dyDescent="0.25">
      <c r="D10153" s="268"/>
    </row>
    <row r="10154" spans="4:4" x14ac:dyDescent="0.25">
      <c r="D10154" s="268"/>
    </row>
    <row r="10155" spans="4:4" x14ac:dyDescent="0.25">
      <c r="D10155" s="268"/>
    </row>
    <row r="10156" spans="4:4" x14ac:dyDescent="0.25">
      <c r="D10156" s="268"/>
    </row>
    <row r="10157" spans="4:4" x14ac:dyDescent="0.25">
      <c r="D10157" s="268"/>
    </row>
    <row r="10158" spans="4:4" x14ac:dyDescent="0.25">
      <c r="D10158" s="268"/>
    </row>
    <row r="10159" spans="4:4" x14ac:dyDescent="0.25">
      <c r="D10159" s="268"/>
    </row>
    <row r="10160" spans="4:4" x14ac:dyDescent="0.25">
      <c r="D10160" s="268"/>
    </row>
    <row r="10161" spans="4:6" x14ac:dyDescent="0.25">
      <c r="D10161" s="268"/>
    </row>
    <row r="10162" spans="4:6" x14ac:dyDescent="0.25">
      <c r="D10162" s="268"/>
    </row>
    <row r="10163" spans="4:6" x14ac:dyDescent="0.25">
      <c r="D10163" s="268"/>
    </row>
    <row r="10164" spans="4:6" x14ac:dyDescent="0.25">
      <c r="D10164" s="268"/>
    </row>
    <row r="10165" spans="4:6" x14ac:dyDescent="0.25">
      <c r="D10165" s="268"/>
    </row>
    <row r="10166" spans="4:6" x14ac:dyDescent="0.25">
      <c r="D10166" s="268"/>
    </row>
    <row r="10167" spans="4:6" x14ac:dyDescent="0.25">
      <c r="D10167" s="268"/>
    </row>
    <row r="10168" spans="4:6" x14ac:dyDescent="0.25">
      <c r="D10168" s="268"/>
    </row>
    <row r="10169" spans="4:6" x14ac:dyDescent="0.25">
      <c r="D10169" s="268"/>
    </row>
    <row r="10170" spans="4:6" x14ac:dyDescent="0.25">
      <c r="D10170" s="275"/>
      <c r="F10170" s="118"/>
    </row>
    <row r="10171" spans="4:6" x14ac:dyDescent="0.25">
      <c r="D10171" s="275"/>
      <c r="E10171" s="118"/>
      <c r="F10171" s="118"/>
    </row>
    <row r="10172" spans="4:6" x14ac:dyDescent="0.25">
      <c r="D10172" s="275"/>
      <c r="E10172" s="118"/>
      <c r="F10172" s="118"/>
    </row>
    <row r="10173" spans="4:6" x14ac:dyDescent="0.25">
      <c r="D10173" s="275"/>
      <c r="E10173" s="118"/>
      <c r="F10173" s="118"/>
    </row>
    <row r="10174" spans="4:6" x14ac:dyDescent="0.25">
      <c r="D10174" s="275"/>
      <c r="E10174" s="118"/>
      <c r="F10174" s="118"/>
    </row>
    <row r="10175" spans="4:6" x14ac:dyDescent="0.25">
      <c r="D10175" s="275"/>
      <c r="E10175" s="118"/>
      <c r="F10175" s="118"/>
    </row>
    <row r="10176" spans="4:6" x14ac:dyDescent="0.25">
      <c r="D10176" s="275"/>
      <c r="E10176" s="118"/>
      <c r="F10176" s="118"/>
    </row>
    <row r="10177" spans="4:6" x14ac:dyDescent="0.25">
      <c r="D10177" s="275"/>
      <c r="E10177" s="118"/>
      <c r="F10177" s="118"/>
    </row>
    <row r="10178" spans="4:6" x14ac:dyDescent="0.25">
      <c r="D10178" s="268"/>
      <c r="E10178" s="118"/>
    </row>
    <row r="10179" spans="4:6" x14ac:dyDescent="0.25">
      <c r="D10179" s="268"/>
    </row>
    <row r="10180" spans="4:6" x14ac:dyDescent="0.25">
      <c r="D10180" s="268"/>
    </row>
    <row r="10181" spans="4:6" x14ac:dyDescent="0.25">
      <c r="D10181" s="268"/>
    </row>
    <row r="10182" spans="4:6" x14ac:dyDescent="0.25">
      <c r="D10182" s="268"/>
    </row>
    <row r="10183" spans="4:6" x14ac:dyDescent="0.25">
      <c r="D10183" s="268"/>
    </row>
    <row r="10184" spans="4:6" x14ac:dyDescent="0.25">
      <c r="D10184" s="268"/>
    </row>
    <row r="10185" spans="4:6" x14ac:dyDescent="0.25">
      <c r="D10185" s="268"/>
    </row>
    <row r="10186" spans="4:6" x14ac:dyDescent="0.25">
      <c r="D10186" s="268"/>
    </row>
    <row r="10187" spans="4:6" x14ac:dyDescent="0.25">
      <c r="D10187" s="268"/>
    </row>
    <row r="10188" spans="4:6" x14ac:dyDescent="0.25">
      <c r="D10188" s="268"/>
    </row>
    <row r="10189" spans="4:6" x14ac:dyDescent="0.25">
      <c r="D10189" s="268"/>
    </row>
    <row r="10190" spans="4:6" x14ac:dyDescent="0.25">
      <c r="D10190" s="268"/>
    </row>
    <row r="10191" spans="4:6" x14ac:dyDescent="0.25">
      <c r="D10191" s="268"/>
    </row>
    <row r="10192" spans="4:6" x14ac:dyDescent="0.25">
      <c r="D10192" s="268"/>
    </row>
    <row r="10193" spans="4:4" x14ac:dyDescent="0.25">
      <c r="D10193" s="268"/>
    </row>
    <row r="10194" spans="4:4" x14ac:dyDescent="0.25">
      <c r="D10194" s="268"/>
    </row>
    <row r="10195" spans="4:4" x14ac:dyDescent="0.25">
      <c r="D10195" s="268"/>
    </row>
    <row r="10196" spans="4:4" x14ac:dyDescent="0.25">
      <c r="D10196" s="268"/>
    </row>
    <row r="10197" spans="4:4" x14ac:dyDescent="0.25">
      <c r="D10197" s="268"/>
    </row>
    <row r="10198" spans="4:4" x14ac:dyDescent="0.25">
      <c r="D10198" s="268"/>
    </row>
    <row r="10199" spans="4:4" x14ac:dyDescent="0.25">
      <c r="D10199" s="268"/>
    </row>
    <row r="10200" spans="4:4" x14ac:dyDescent="0.25">
      <c r="D10200" s="268"/>
    </row>
    <row r="10201" spans="4:4" x14ac:dyDescent="0.25">
      <c r="D10201" s="268"/>
    </row>
    <row r="10202" spans="4:4" x14ac:dyDescent="0.25">
      <c r="D10202" s="268"/>
    </row>
    <row r="10203" spans="4:4" x14ac:dyDescent="0.25">
      <c r="D10203" s="268"/>
    </row>
    <row r="10204" spans="4:4" x14ac:dyDescent="0.25">
      <c r="D10204" s="268"/>
    </row>
    <row r="10205" spans="4:4" x14ac:dyDescent="0.25">
      <c r="D10205" s="268"/>
    </row>
    <row r="10206" spans="4:4" x14ac:dyDescent="0.25">
      <c r="D10206" s="268"/>
    </row>
    <row r="10207" spans="4:4" x14ac:dyDescent="0.25">
      <c r="D10207" s="268"/>
    </row>
    <row r="10208" spans="4:4" x14ac:dyDescent="0.25">
      <c r="D10208" s="268"/>
    </row>
    <row r="10209" spans="4:4" x14ac:dyDescent="0.25">
      <c r="D10209" s="268"/>
    </row>
    <row r="10210" spans="4:4" x14ac:dyDescent="0.25">
      <c r="D10210" s="268"/>
    </row>
    <row r="10211" spans="4:4" x14ac:dyDescent="0.25">
      <c r="D10211" s="268"/>
    </row>
    <row r="10212" spans="4:4" x14ac:dyDescent="0.25">
      <c r="D10212" s="268"/>
    </row>
    <row r="10213" spans="4:4" x14ac:dyDescent="0.25">
      <c r="D10213" s="268"/>
    </row>
    <row r="10214" spans="4:4" x14ac:dyDescent="0.25">
      <c r="D10214" s="268"/>
    </row>
    <row r="10215" spans="4:4" x14ac:dyDescent="0.25">
      <c r="D10215" s="268"/>
    </row>
    <row r="10216" spans="4:4" x14ac:dyDescent="0.25">
      <c r="D10216" s="268"/>
    </row>
    <row r="10217" spans="4:4" x14ac:dyDescent="0.25">
      <c r="D10217" s="268"/>
    </row>
    <row r="10218" spans="4:4" x14ac:dyDescent="0.25">
      <c r="D10218" s="268"/>
    </row>
    <row r="10219" spans="4:4" x14ac:dyDescent="0.25">
      <c r="D10219" s="268"/>
    </row>
    <row r="10220" spans="4:4" x14ac:dyDescent="0.25">
      <c r="D10220" s="268"/>
    </row>
    <row r="10221" spans="4:4" x14ac:dyDescent="0.25">
      <c r="D10221" s="268"/>
    </row>
    <row r="10222" spans="4:4" x14ac:dyDescent="0.25">
      <c r="D10222" s="268"/>
    </row>
    <row r="10223" spans="4:4" x14ac:dyDescent="0.25">
      <c r="D10223" s="268"/>
    </row>
    <row r="10224" spans="4:4" x14ac:dyDescent="0.25">
      <c r="D10224" s="268"/>
    </row>
    <row r="10225" spans="4:4" x14ac:dyDescent="0.25">
      <c r="D10225" s="268"/>
    </row>
    <row r="10226" spans="4:4" x14ac:dyDescent="0.25">
      <c r="D10226" s="268"/>
    </row>
    <row r="10227" spans="4:4" x14ac:dyDescent="0.25">
      <c r="D10227" s="268"/>
    </row>
    <row r="10228" spans="4:4" x14ac:dyDescent="0.25">
      <c r="D10228" s="268"/>
    </row>
    <row r="10229" spans="4:4" x14ac:dyDescent="0.25">
      <c r="D10229" s="268"/>
    </row>
    <row r="10230" spans="4:4" x14ac:dyDescent="0.25">
      <c r="D10230" s="268"/>
    </row>
    <row r="10231" spans="4:4" x14ac:dyDescent="0.25">
      <c r="D10231" s="268"/>
    </row>
    <row r="10232" spans="4:4" x14ac:dyDescent="0.25">
      <c r="D10232" s="268"/>
    </row>
    <row r="10233" spans="4:4" x14ac:dyDescent="0.25">
      <c r="D10233" s="268"/>
    </row>
    <row r="10234" spans="4:4" x14ac:dyDescent="0.25">
      <c r="D10234" s="268"/>
    </row>
    <row r="10235" spans="4:4" x14ac:dyDescent="0.25">
      <c r="D10235" s="268"/>
    </row>
    <row r="10236" spans="4:4" x14ac:dyDescent="0.25">
      <c r="D10236" s="268"/>
    </row>
    <row r="10237" spans="4:4" x14ac:dyDescent="0.25">
      <c r="D10237" s="268"/>
    </row>
    <row r="10238" spans="4:4" x14ac:dyDescent="0.25">
      <c r="D10238" s="268"/>
    </row>
    <row r="10239" spans="4:4" x14ac:dyDescent="0.25">
      <c r="D10239" s="268"/>
    </row>
    <row r="10240" spans="4:4" x14ac:dyDescent="0.25">
      <c r="D10240" s="268"/>
    </row>
    <row r="10241" spans="4:4" x14ac:dyDescent="0.25">
      <c r="D10241" s="268"/>
    </row>
    <row r="10242" spans="4:4" x14ac:dyDescent="0.25">
      <c r="D10242" s="268"/>
    </row>
    <row r="10243" spans="4:4" x14ac:dyDescent="0.25">
      <c r="D10243" s="268"/>
    </row>
    <row r="10244" spans="4:4" x14ac:dyDescent="0.25">
      <c r="D10244" s="268"/>
    </row>
    <row r="10245" spans="4:4" x14ac:dyDescent="0.25">
      <c r="D10245" s="268"/>
    </row>
    <row r="10246" spans="4:4" x14ac:dyDescent="0.25">
      <c r="D10246" s="268"/>
    </row>
    <row r="10247" spans="4:4" x14ac:dyDescent="0.25">
      <c r="D10247" s="268"/>
    </row>
    <row r="10248" spans="4:4" x14ac:dyDescent="0.25">
      <c r="D10248" s="268"/>
    </row>
    <row r="10249" spans="4:4" x14ac:dyDescent="0.25">
      <c r="D10249" s="268"/>
    </row>
    <row r="10250" spans="4:4" x14ac:dyDescent="0.25">
      <c r="D10250" s="268"/>
    </row>
    <row r="10251" spans="4:4" x14ac:dyDescent="0.25">
      <c r="D10251" s="268"/>
    </row>
    <row r="10252" spans="4:4" x14ac:dyDescent="0.25">
      <c r="D10252" s="268"/>
    </row>
    <row r="10253" spans="4:4" x14ac:dyDescent="0.25">
      <c r="D10253" s="268"/>
    </row>
    <row r="10254" spans="4:4" x14ac:dyDescent="0.25">
      <c r="D10254" s="268"/>
    </row>
    <row r="10255" spans="4:4" x14ac:dyDescent="0.25">
      <c r="D10255" s="268"/>
    </row>
    <row r="10256" spans="4:4" x14ac:dyDescent="0.25">
      <c r="D10256" s="268"/>
    </row>
    <row r="10257" spans="4:4" x14ac:dyDescent="0.25">
      <c r="D10257" s="268"/>
    </row>
    <row r="10258" spans="4:4" x14ac:dyDescent="0.25">
      <c r="D10258" s="268"/>
    </row>
    <row r="10259" spans="4:4" x14ac:dyDescent="0.25">
      <c r="D10259" s="268"/>
    </row>
    <row r="10260" spans="4:4" x14ac:dyDescent="0.25">
      <c r="D10260" s="268"/>
    </row>
    <row r="10261" spans="4:4" x14ac:dyDescent="0.25">
      <c r="D10261" s="268"/>
    </row>
    <row r="10262" spans="4:4" x14ac:dyDescent="0.25">
      <c r="D10262" s="268"/>
    </row>
    <row r="10263" spans="4:4" x14ac:dyDescent="0.25">
      <c r="D10263" s="268"/>
    </row>
    <row r="10264" spans="4:4" x14ac:dyDescent="0.25">
      <c r="D10264" s="268"/>
    </row>
    <row r="10265" spans="4:4" x14ac:dyDescent="0.25">
      <c r="D10265" s="268"/>
    </row>
    <row r="10266" spans="4:4" x14ac:dyDescent="0.25">
      <c r="D10266" s="268"/>
    </row>
    <row r="10267" spans="4:4" x14ac:dyDescent="0.25">
      <c r="D10267" s="268"/>
    </row>
    <row r="10268" spans="4:4" x14ac:dyDescent="0.25">
      <c r="D10268" s="268"/>
    </row>
    <row r="10269" spans="4:4" x14ac:dyDescent="0.25">
      <c r="D10269" s="268"/>
    </row>
    <row r="10270" spans="4:4" x14ac:dyDescent="0.25">
      <c r="D10270" s="268"/>
    </row>
    <row r="10271" spans="4:4" x14ac:dyDescent="0.25">
      <c r="D10271" s="268"/>
    </row>
    <row r="10272" spans="4:4" x14ac:dyDescent="0.25">
      <c r="D10272" s="268"/>
    </row>
    <row r="10273" spans="4:4" x14ac:dyDescent="0.25">
      <c r="D10273" s="268"/>
    </row>
    <row r="10274" spans="4:4" x14ac:dyDescent="0.25">
      <c r="D10274" s="268"/>
    </row>
    <row r="10275" spans="4:4" x14ac:dyDescent="0.25">
      <c r="D10275" s="268"/>
    </row>
    <row r="10276" spans="4:4" x14ac:dyDescent="0.25">
      <c r="D10276" s="268"/>
    </row>
    <row r="10277" spans="4:4" x14ac:dyDescent="0.25">
      <c r="D10277" s="268"/>
    </row>
    <row r="10278" spans="4:4" x14ac:dyDescent="0.25">
      <c r="D10278" s="268"/>
    </row>
    <row r="10279" spans="4:4" x14ac:dyDescent="0.25">
      <c r="D10279" s="268"/>
    </row>
    <row r="10280" spans="4:4" x14ac:dyDescent="0.25">
      <c r="D10280" s="268"/>
    </row>
    <row r="10281" spans="4:4" x14ac:dyDescent="0.25">
      <c r="D10281" s="268"/>
    </row>
    <row r="10282" spans="4:4" x14ac:dyDescent="0.25">
      <c r="D10282" s="268"/>
    </row>
    <row r="10283" spans="4:4" x14ac:dyDescent="0.25">
      <c r="D10283" s="268"/>
    </row>
    <row r="10284" spans="4:4" x14ac:dyDescent="0.25">
      <c r="D10284" s="268"/>
    </row>
    <row r="10285" spans="4:4" x14ac:dyDescent="0.25">
      <c r="D10285" s="268"/>
    </row>
    <row r="10286" spans="4:4" x14ac:dyDescent="0.25">
      <c r="D10286" s="268"/>
    </row>
    <row r="10287" spans="4:4" x14ac:dyDescent="0.25">
      <c r="D10287" s="268"/>
    </row>
    <row r="10288" spans="4:4" x14ac:dyDescent="0.25">
      <c r="D10288" s="268"/>
    </row>
    <row r="10289" spans="4:4" x14ac:dyDescent="0.25">
      <c r="D10289" s="268"/>
    </row>
    <row r="10290" spans="4:4" x14ac:dyDescent="0.25">
      <c r="D10290" s="268"/>
    </row>
    <row r="10291" spans="4:4" x14ac:dyDescent="0.25">
      <c r="D10291" s="268"/>
    </row>
    <row r="10292" spans="4:4" x14ac:dyDescent="0.25">
      <c r="D10292" s="268"/>
    </row>
    <row r="10293" spans="4:4" x14ac:dyDescent="0.25">
      <c r="D10293" s="268"/>
    </row>
    <row r="10294" spans="4:4" x14ac:dyDescent="0.25">
      <c r="D10294" s="268"/>
    </row>
    <row r="10295" spans="4:4" x14ac:dyDescent="0.25">
      <c r="D10295" s="268"/>
    </row>
    <row r="10296" spans="4:4" x14ac:dyDescent="0.25">
      <c r="D10296" s="268"/>
    </row>
    <row r="10297" spans="4:4" x14ac:dyDescent="0.25">
      <c r="D10297" s="268"/>
    </row>
    <row r="10298" spans="4:4" x14ac:dyDescent="0.25">
      <c r="D10298" s="268"/>
    </row>
    <row r="10299" spans="4:4" x14ac:dyDescent="0.25">
      <c r="D10299" s="268"/>
    </row>
    <row r="10300" spans="4:4" x14ac:dyDescent="0.25">
      <c r="D10300" s="268"/>
    </row>
    <row r="10301" spans="4:4" x14ac:dyDescent="0.25">
      <c r="D10301" s="268"/>
    </row>
    <row r="10302" spans="4:4" x14ac:dyDescent="0.25">
      <c r="D10302" s="268"/>
    </row>
    <row r="10303" spans="4:4" x14ac:dyDescent="0.25">
      <c r="D10303" s="268"/>
    </row>
    <row r="10304" spans="4:4" x14ac:dyDescent="0.25">
      <c r="D10304" s="268"/>
    </row>
    <row r="10305" spans="4:4" x14ac:dyDescent="0.25">
      <c r="D10305" s="268"/>
    </row>
    <row r="10306" spans="4:4" x14ac:dyDescent="0.25">
      <c r="D10306" s="268"/>
    </row>
    <row r="10307" spans="4:4" x14ac:dyDescent="0.25">
      <c r="D10307" s="268"/>
    </row>
    <row r="10308" spans="4:4" x14ac:dyDescent="0.25">
      <c r="D10308" s="268"/>
    </row>
    <row r="10309" spans="4:4" x14ac:dyDescent="0.25">
      <c r="D10309" s="268"/>
    </row>
    <row r="10310" spans="4:4" x14ac:dyDescent="0.25">
      <c r="D10310" s="268"/>
    </row>
    <row r="10311" spans="4:4" x14ac:dyDescent="0.25">
      <c r="D10311" s="268"/>
    </row>
    <row r="10312" spans="4:4" x14ac:dyDescent="0.25">
      <c r="D10312" s="268"/>
    </row>
    <row r="10313" spans="4:4" x14ac:dyDescent="0.25">
      <c r="D10313" s="268"/>
    </row>
    <row r="10314" spans="4:4" x14ac:dyDescent="0.25">
      <c r="D10314" s="268"/>
    </row>
    <row r="10315" spans="4:4" x14ac:dyDescent="0.25">
      <c r="D10315" s="268"/>
    </row>
    <row r="10316" spans="4:4" x14ac:dyDescent="0.25">
      <c r="D10316" s="268"/>
    </row>
    <row r="10317" spans="4:4" x14ac:dyDescent="0.25">
      <c r="D10317" s="268"/>
    </row>
    <row r="10318" spans="4:4" x14ac:dyDescent="0.25">
      <c r="D10318" s="268"/>
    </row>
    <row r="10319" spans="4:4" x14ac:dyDescent="0.25">
      <c r="D10319" s="268"/>
    </row>
    <row r="10320" spans="4:4" x14ac:dyDescent="0.25">
      <c r="D10320" s="268"/>
    </row>
    <row r="10321" spans="4:4" x14ac:dyDescent="0.25">
      <c r="D10321" s="268"/>
    </row>
    <row r="10322" spans="4:4" x14ac:dyDescent="0.25">
      <c r="D10322" s="268"/>
    </row>
    <row r="10323" spans="4:4" x14ac:dyDescent="0.25">
      <c r="D10323" s="268"/>
    </row>
    <row r="10324" spans="4:4" x14ac:dyDescent="0.25">
      <c r="D10324" s="268"/>
    </row>
    <row r="10325" spans="4:4" x14ac:dyDescent="0.25">
      <c r="D10325" s="268"/>
    </row>
    <row r="10326" spans="4:4" x14ac:dyDescent="0.25">
      <c r="D10326" s="268"/>
    </row>
    <row r="10327" spans="4:4" x14ac:dyDescent="0.25">
      <c r="D10327" s="268"/>
    </row>
    <row r="10328" spans="4:4" x14ac:dyDescent="0.25">
      <c r="D10328" s="268"/>
    </row>
    <row r="10329" spans="4:4" x14ac:dyDescent="0.25">
      <c r="D10329" s="268"/>
    </row>
    <row r="10330" spans="4:4" x14ac:dyDescent="0.25">
      <c r="D10330" s="268"/>
    </row>
    <row r="10331" spans="4:4" x14ac:dyDescent="0.25">
      <c r="D10331" s="268"/>
    </row>
    <row r="10332" spans="4:4" x14ac:dyDescent="0.25">
      <c r="D10332" s="268"/>
    </row>
    <row r="10333" spans="4:4" x14ac:dyDescent="0.25">
      <c r="D10333" s="268"/>
    </row>
    <row r="10334" spans="4:4" x14ac:dyDescent="0.25">
      <c r="D10334" s="268"/>
    </row>
    <row r="10335" spans="4:4" x14ac:dyDescent="0.25">
      <c r="D10335" s="268"/>
    </row>
    <row r="10336" spans="4:4" x14ac:dyDescent="0.25">
      <c r="D10336" s="268"/>
    </row>
    <row r="10337" spans="4:4" x14ac:dyDescent="0.25">
      <c r="D10337" s="268"/>
    </row>
    <row r="10338" spans="4:4" x14ac:dyDescent="0.25">
      <c r="D10338" s="268"/>
    </row>
    <row r="10339" spans="4:4" x14ac:dyDescent="0.25">
      <c r="D10339" s="268"/>
    </row>
    <row r="10340" spans="4:4" x14ac:dyDescent="0.25">
      <c r="D10340" s="268"/>
    </row>
    <row r="10341" spans="4:4" x14ac:dyDescent="0.25">
      <c r="D10341" s="268"/>
    </row>
    <row r="10342" spans="4:4" x14ac:dyDescent="0.25">
      <c r="D10342" s="268"/>
    </row>
    <row r="10343" spans="4:4" x14ac:dyDescent="0.25">
      <c r="D10343" s="268"/>
    </row>
    <row r="10344" spans="4:4" x14ac:dyDescent="0.25">
      <c r="D10344" s="268"/>
    </row>
    <row r="10345" spans="4:4" x14ac:dyDescent="0.25">
      <c r="D10345" s="268"/>
    </row>
    <row r="10346" spans="4:4" x14ac:dyDescent="0.25">
      <c r="D10346" s="268"/>
    </row>
    <row r="10347" spans="4:4" x14ac:dyDescent="0.25">
      <c r="D10347" s="268"/>
    </row>
    <row r="10348" spans="4:4" x14ac:dyDescent="0.25">
      <c r="D10348" s="268"/>
    </row>
    <row r="10349" spans="4:4" x14ac:dyDescent="0.25">
      <c r="D10349" s="268"/>
    </row>
    <row r="10350" spans="4:4" x14ac:dyDescent="0.25">
      <c r="D10350" s="268"/>
    </row>
    <row r="10351" spans="4:4" x14ac:dyDescent="0.25">
      <c r="D10351" s="268"/>
    </row>
    <row r="10352" spans="4:4" x14ac:dyDescent="0.25">
      <c r="D10352" s="268"/>
    </row>
    <row r="10353" spans="4:4" x14ac:dyDescent="0.25">
      <c r="D10353" s="268"/>
    </row>
    <row r="10354" spans="4:4" x14ac:dyDescent="0.25">
      <c r="D10354" s="268"/>
    </row>
    <row r="10355" spans="4:4" x14ac:dyDescent="0.25">
      <c r="D10355" s="268"/>
    </row>
    <row r="10356" spans="4:4" x14ac:dyDescent="0.25">
      <c r="D10356" s="268"/>
    </row>
    <row r="10357" spans="4:4" x14ac:dyDescent="0.25">
      <c r="D10357" s="268"/>
    </row>
    <row r="10358" spans="4:4" x14ac:dyDescent="0.25">
      <c r="D10358" s="268"/>
    </row>
    <row r="10359" spans="4:4" x14ac:dyDescent="0.25">
      <c r="D10359" s="268"/>
    </row>
    <row r="10360" spans="4:4" x14ac:dyDescent="0.25">
      <c r="D10360" s="268"/>
    </row>
    <row r="10361" spans="4:4" x14ac:dyDescent="0.25">
      <c r="D10361" s="268"/>
    </row>
    <row r="10362" spans="4:4" x14ac:dyDescent="0.25">
      <c r="D10362" s="268"/>
    </row>
    <row r="10363" spans="4:4" x14ac:dyDescent="0.25">
      <c r="D10363" s="268"/>
    </row>
    <row r="10364" spans="4:4" x14ac:dyDescent="0.25">
      <c r="D10364" s="268"/>
    </row>
    <row r="10365" spans="4:4" x14ac:dyDescent="0.25">
      <c r="D10365" s="268"/>
    </row>
    <row r="10366" spans="4:4" x14ac:dyDescent="0.25">
      <c r="D10366" s="268"/>
    </row>
    <row r="10367" spans="4:4" x14ac:dyDescent="0.25">
      <c r="D10367" s="268"/>
    </row>
    <row r="10368" spans="4:4" x14ac:dyDescent="0.25">
      <c r="D10368" s="268"/>
    </row>
    <row r="10369" spans="4:4" x14ac:dyDescent="0.25">
      <c r="D10369" s="268"/>
    </row>
    <row r="10370" spans="4:4" x14ac:dyDescent="0.25">
      <c r="D10370" s="268"/>
    </row>
    <row r="10371" spans="4:4" x14ac:dyDescent="0.25">
      <c r="D10371" s="268"/>
    </row>
    <row r="10372" spans="4:4" x14ac:dyDescent="0.25">
      <c r="D10372" s="268"/>
    </row>
    <row r="10373" spans="4:4" x14ac:dyDescent="0.25">
      <c r="D10373" s="268"/>
    </row>
    <row r="10374" spans="4:4" x14ac:dyDescent="0.25">
      <c r="D10374" s="268"/>
    </row>
    <row r="10375" spans="4:4" x14ac:dyDescent="0.25">
      <c r="D10375" s="268"/>
    </row>
    <row r="10376" spans="4:4" x14ac:dyDescent="0.25">
      <c r="D10376" s="268"/>
    </row>
    <row r="10377" spans="4:4" x14ac:dyDescent="0.25">
      <c r="D10377" s="268"/>
    </row>
    <row r="10378" spans="4:4" x14ac:dyDescent="0.25">
      <c r="D10378" s="268"/>
    </row>
    <row r="10379" spans="4:4" x14ac:dyDescent="0.25">
      <c r="D10379" s="268"/>
    </row>
    <row r="10380" spans="4:4" x14ac:dyDescent="0.25">
      <c r="D10380" s="268"/>
    </row>
    <row r="10381" spans="4:4" x14ac:dyDescent="0.25">
      <c r="D10381" s="268"/>
    </row>
    <row r="10382" spans="4:4" x14ac:dyDescent="0.25">
      <c r="D10382" s="268"/>
    </row>
    <row r="10383" spans="4:4" x14ac:dyDescent="0.25">
      <c r="D10383" s="268"/>
    </row>
    <row r="10384" spans="4:4" x14ac:dyDescent="0.25">
      <c r="D10384" s="268"/>
    </row>
    <row r="10385" spans="4:4" x14ac:dyDescent="0.25">
      <c r="D10385" s="268"/>
    </row>
    <row r="10386" spans="4:4" x14ac:dyDescent="0.25">
      <c r="D10386" s="268"/>
    </row>
    <row r="10387" spans="4:4" x14ac:dyDescent="0.25">
      <c r="D10387" s="268"/>
    </row>
    <row r="10388" spans="4:4" x14ac:dyDescent="0.25">
      <c r="D10388" s="268"/>
    </row>
    <row r="10389" spans="4:4" x14ac:dyDescent="0.25">
      <c r="D10389" s="268"/>
    </row>
    <row r="10390" spans="4:4" x14ac:dyDescent="0.25">
      <c r="D10390" s="268"/>
    </row>
    <row r="10391" spans="4:4" x14ac:dyDescent="0.25">
      <c r="D10391" s="268"/>
    </row>
    <row r="10392" spans="4:4" x14ac:dyDescent="0.25">
      <c r="D10392" s="268"/>
    </row>
    <row r="10393" spans="4:4" x14ac:dyDescent="0.25">
      <c r="D10393" s="268"/>
    </row>
    <row r="10394" spans="4:4" x14ac:dyDescent="0.25">
      <c r="D10394" s="268"/>
    </row>
    <row r="10395" spans="4:4" x14ac:dyDescent="0.25">
      <c r="D10395" s="268"/>
    </row>
    <row r="10396" spans="4:4" x14ac:dyDescent="0.25">
      <c r="D10396" s="268"/>
    </row>
    <row r="10397" spans="4:4" x14ac:dyDescent="0.25">
      <c r="D10397" s="268"/>
    </row>
    <row r="10398" spans="4:4" x14ac:dyDescent="0.25">
      <c r="D10398" s="268"/>
    </row>
    <row r="10399" spans="4:4" x14ac:dyDescent="0.25">
      <c r="D10399" s="268"/>
    </row>
    <row r="10400" spans="4:4" x14ac:dyDescent="0.25">
      <c r="D10400" s="268"/>
    </row>
    <row r="10401" spans="4:4" x14ac:dyDescent="0.25">
      <c r="D10401" s="268"/>
    </row>
    <row r="10402" spans="4:4" x14ac:dyDescent="0.25">
      <c r="D10402" s="268"/>
    </row>
    <row r="10403" spans="4:4" x14ac:dyDescent="0.25">
      <c r="D10403" s="268"/>
    </row>
    <row r="10404" spans="4:4" x14ac:dyDescent="0.25">
      <c r="D10404" s="268"/>
    </row>
    <row r="10405" spans="4:4" x14ac:dyDescent="0.25">
      <c r="D10405" s="268"/>
    </row>
    <row r="10406" spans="4:4" x14ac:dyDescent="0.25">
      <c r="D10406" s="268"/>
    </row>
    <row r="10407" spans="4:4" x14ac:dyDescent="0.25">
      <c r="D10407" s="268"/>
    </row>
    <row r="10408" spans="4:4" x14ac:dyDescent="0.25">
      <c r="D10408" s="268"/>
    </row>
    <row r="10409" spans="4:4" x14ac:dyDescent="0.25">
      <c r="D10409" s="268"/>
    </row>
    <row r="10410" spans="4:4" x14ac:dyDescent="0.25">
      <c r="D10410" s="268"/>
    </row>
    <row r="10411" spans="4:4" x14ac:dyDescent="0.25">
      <c r="D10411" s="268"/>
    </row>
    <row r="10412" spans="4:4" x14ac:dyDescent="0.25">
      <c r="D10412" s="268"/>
    </row>
    <row r="10413" spans="4:4" x14ac:dyDescent="0.25">
      <c r="D10413" s="268"/>
    </row>
    <row r="10414" spans="4:4" x14ac:dyDescent="0.25">
      <c r="D10414" s="268"/>
    </row>
    <row r="10415" spans="4:4" x14ac:dyDescent="0.25">
      <c r="D10415" s="268"/>
    </row>
    <row r="10416" spans="4:4" x14ac:dyDescent="0.25">
      <c r="D10416" s="268"/>
    </row>
    <row r="10417" spans="4:4" x14ac:dyDescent="0.25">
      <c r="D10417" s="268"/>
    </row>
    <row r="10418" spans="4:4" x14ac:dyDescent="0.25">
      <c r="D10418" s="268"/>
    </row>
    <row r="10419" spans="4:4" x14ac:dyDescent="0.25">
      <c r="D10419" s="268"/>
    </row>
    <row r="10420" spans="4:4" x14ac:dyDescent="0.25">
      <c r="D10420" s="268"/>
    </row>
    <row r="10421" spans="4:4" x14ac:dyDescent="0.25">
      <c r="D10421" s="268"/>
    </row>
    <row r="10422" spans="4:4" x14ac:dyDescent="0.25">
      <c r="D10422" s="268"/>
    </row>
    <row r="10423" spans="4:4" x14ac:dyDescent="0.25">
      <c r="D10423" s="268"/>
    </row>
    <row r="10424" spans="4:4" x14ac:dyDescent="0.25">
      <c r="D10424" s="268"/>
    </row>
    <row r="10425" spans="4:4" x14ac:dyDescent="0.25">
      <c r="D10425" s="268"/>
    </row>
    <row r="10426" spans="4:4" x14ac:dyDescent="0.25">
      <c r="D10426" s="268"/>
    </row>
    <row r="10427" spans="4:4" x14ac:dyDescent="0.25">
      <c r="D10427" s="268"/>
    </row>
    <row r="10428" spans="4:4" x14ac:dyDescent="0.25">
      <c r="D10428" s="268"/>
    </row>
    <row r="10429" spans="4:4" x14ac:dyDescent="0.25">
      <c r="D10429" s="268"/>
    </row>
    <row r="10430" spans="4:4" x14ac:dyDescent="0.25">
      <c r="D10430" s="268"/>
    </row>
    <row r="10431" spans="4:4" x14ac:dyDescent="0.25">
      <c r="D10431" s="268"/>
    </row>
    <row r="10432" spans="4:4" x14ac:dyDescent="0.25">
      <c r="D10432" s="268"/>
    </row>
    <row r="10433" spans="4:4" x14ac:dyDescent="0.25">
      <c r="D10433" s="268"/>
    </row>
    <row r="10434" spans="4:4" x14ac:dyDescent="0.25">
      <c r="D10434" s="268"/>
    </row>
    <row r="10435" spans="4:4" x14ac:dyDescent="0.25">
      <c r="D10435" s="268"/>
    </row>
    <row r="10436" spans="4:4" x14ac:dyDescent="0.25">
      <c r="D10436" s="268"/>
    </row>
    <row r="10437" spans="4:4" x14ac:dyDescent="0.25">
      <c r="D10437" s="268"/>
    </row>
    <row r="10438" spans="4:4" x14ac:dyDescent="0.25">
      <c r="D10438" s="268"/>
    </row>
    <row r="10439" spans="4:4" x14ac:dyDescent="0.25">
      <c r="D10439" s="268"/>
    </row>
    <row r="10440" spans="4:4" x14ac:dyDescent="0.25">
      <c r="D10440" s="268"/>
    </row>
    <row r="10441" spans="4:4" x14ac:dyDescent="0.25">
      <c r="D10441" s="268"/>
    </row>
    <row r="10442" spans="4:4" x14ac:dyDescent="0.25">
      <c r="D10442" s="268"/>
    </row>
    <row r="10443" spans="4:4" x14ac:dyDescent="0.25">
      <c r="D10443" s="268"/>
    </row>
    <row r="10444" spans="4:4" x14ac:dyDescent="0.25">
      <c r="D10444" s="268"/>
    </row>
    <row r="10445" spans="4:4" x14ac:dyDescent="0.25">
      <c r="D10445" s="268"/>
    </row>
    <row r="10446" spans="4:4" x14ac:dyDescent="0.25">
      <c r="D10446" s="268"/>
    </row>
    <row r="10447" spans="4:4" x14ac:dyDescent="0.25">
      <c r="D10447" s="268"/>
    </row>
    <row r="10448" spans="4:4" x14ac:dyDescent="0.25">
      <c r="D10448" s="268"/>
    </row>
    <row r="10449" spans="4:4" x14ac:dyDescent="0.25">
      <c r="D10449" s="268"/>
    </row>
    <row r="10450" spans="4:4" x14ac:dyDescent="0.25">
      <c r="D10450" s="268"/>
    </row>
    <row r="10451" spans="4:4" x14ac:dyDescent="0.25">
      <c r="D10451" s="268"/>
    </row>
    <row r="10452" spans="4:4" x14ac:dyDescent="0.25">
      <c r="D10452" s="268"/>
    </row>
    <row r="10453" spans="4:4" x14ac:dyDescent="0.25">
      <c r="D10453" s="268"/>
    </row>
    <row r="10454" spans="4:4" x14ac:dyDescent="0.25">
      <c r="D10454" s="268"/>
    </row>
    <row r="10455" spans="4:4" x14ac:dyDescent="0.25">
      <c r="D10455" s="268"/>
    </row>
    <row r="10456" spans="4:4" x14ac:dyDescent="0.25">
      <c r="D10456" s="268"/>
    </row>
    <row r="10457" spans="4:4" x14ac:dyDescent="0.25">
      <c r="D10457" s="268"/>
    </row>
    <row r="10458" spans="4:4" x14ac:dyDescent="0.25">
      <c r="D10458" s="268"/>
    </row>
    <row r="10459" spans="4:4" x14ac:dyDescent="0.25">
      <c r="D10459" s="268"/>
    </row>
    <row r="10460" spans="4:4" x14ac:dyDescent="0.25">
      <c r="D10460" s="268"/>
    </row>
    <row r="10461" spans="4:4" x14ac:dyDescent="0.25">
      <c r="D10461" s="268"/>
    </row>
    <row r="10462" spans="4:4" x14ac:dyDescent="0.25">
      <c r="D10462" s="268"/>
    </row>
    <row r="10463" spans="4:4" x14ac:dyDescent="0.25">
      <c r="D10463" s="268"/>
    </row>
    <row r="10464" spans="4:4" x14ac:dyDescent="0.25">
      <c r="D10464" s="268"/>
    </row>
    <row r="10465" spans="4:4" x14ac:dyDescent="0.25">
      <c r="D10465" s="268"/>
    </row>
    <row r="10466" spans="4:4" x14ac:dyDescent="0.25">
      <c r="D10466" s="268"/>
    </row>
    <row r="10467" spans="4:4" x14ac:dyDescent="0.25">
      <c r="D10467" s="268"/>
    </row>
    <row r="10468" spans="4:4" x14ac:dyDescent="0.25">
      <c r="D10468" s="268"/>
    </row>
    <row r="10469" spans="4:4" x14ac:dyDescent="0.25">
      <c r="D10469" s="268"/>
    </row>
    <row r="10470" spans="4:4" x14ac:dyDescent="0.25">
      <c r="D10470" s="268"/>
    </row>
    <row r="10471" spans="4:4" x14ac:dyDescent="0.25">
      <c r="D10471" s="268"/>
    </row>
    <row r="10472" spans="4:4" x14ac:dyDescent="0.25">
      <c r="D10472" s="268"/>
    </row>
    <row r="10473" spans="4:4" x14ac:dyDescent="0.25">
      <c r="D10473" s="268"/>
    </row>
    <row r="10474" spans="4:4" x14ac:dyDescent="0.25">
      <c r="D10474" s="268"/>
    </row>
    <row r="10475" spans="4:4" x14ac:dyDescent="0.25">
      <c r="D10475" s="268"/>
    </row>
    <row r="10476" spans="4:4" x14ac:dyDescent="0.25">
      <c r="D10476" s="268"/>
    </row>
    <row r="10477" spans="4:4" x14ac:dyDescent="0.25">
      <c r="D10477" s="268"/>
    </row>
    <row r="10478" spans="4:4" x14ac:dyDescent="0.25">
      <c r="D10478" s="268"/>
    </row>
    <row r="10479" spans="4:4" x14ac:dyDescent="0.25">
      <c r="D10479" s="268"/>
    </row>
    <row r="10480" spans="4:4" x14ac:dyDescent="0.25">
      <c r="D10480" s="268"/>
    </row>
    <row r="10481" spans="4:4" x14ac:dyDescent="0.25">
      <c r="D10481" s="268"/>
    </row>
    <row r="10482" spans="4:4" x14ac:dyDescent="0.25">
      <c r="D10482" s="268"/>
    </row>
    <row r="10483" spans="4:4" x14ac:dyDescent="0.25">
      <c r="D10483" s="268"/>
    </row>
    <row r="10484" spans="4:4" x14ac:dyDescent="0.25">
      <c r="D10484" s="268"/>
    </row>
    <row r="10485" spans="4:4" x14ac:dyDescent="0.25">
      <c r="D10485" s="268"/>
    </row>
    <row r="10486" spans="4:4" x14ac:dyDescent="0.25">
      <c r="D10486" s="268"/>
    </row>
    <row r="10487" spans="4:4" x14ac:dyDescent="0.25">
      <c r="D10487" s="268"/>
    </row>
    <row r="10488" spans="4:4" x14ac:dyDescent="0.25">
      <c r="D10488" s="268"/>
    </row>
    <row r="10489" spans="4:4" x14ac:dyDescent="0.25">
      <c r="D10489" s="268"/>
    </row>
    <row r="10490" spans="4:4" x14ac:dyDescent="0.25">
      <c r="D10490" s="268"/>
    </row>
    <row r="10491" spans="4:4" x14ac:dyDescent="0.25">
      <c r="D10491" s="268"/>
    </row>
    <row r="10492" spans="4:4" x14ac:dyDescent="0.25">
      <c r="D10492" s="268"/>
    </row>
    <row r="10493" spans="4:4" x14ac:dyDescent="0.25">
      <c r="D10493" s="268"/>
    </row>
    <row r="10494" spans="4:4" x14ac:dyDescent="0.25">
      <c r="D10494" s="268"/>
    </row>
    <row r="10495" spans="4:4" x14ac:dyDescent="0.25">
      <c r="D10495" s="268"/>
    </row>
    <row r="10496" spans="4:4" x14ac:dyDescent="0.25">
      <c r="D10496" s="268"/>
    </row>
    <row r="10497" spans="4:4" x14ac:dyDescent="0.25">
      <c r="D10497" s="268"/>
    </row>
    <row r="10498" spans="4:4" x14ac:dyDescent="0.25">
      <c r="D10498" s="268"/>
    </row>
    <row r="10499" spans="4:4" x14ac:dyDescent="0.25">
      <c r="D10499" s="268"/>
    </row>
    <row r="10500" spans="4:4" x14ac:dyDescent="0.25">
      <c r="D10500" s="268"/>
    </row>
    <row r="10501" spans="4:4" x14ac:dyDescent="0.25">
      <c r="D10501" s="268"/>
    </row>
    <row r="10502" spans="4:4" x14ac:dyDescent="0.25">
      <c r="D10502" s="268"/>
    </row>
    <row r="10503" spans="4:4" x14ac:dyDescent="0.25">
      <c r="D10503" s="268"/>
    </row>
    <row r="10504" spans="4:4" x14ac:dyDescent="0.25">
      <c r="D10504" s="268"/>
    </row>
    <row r="10505" spans="4:4" x14ac:dyDescent="0.25">
      <c r="D10505" s="268"/>
    </row>
    <row r="10506" spans="4:4" x14ac:dyDescent="0.25">
      <c r="D10506" s="268"/>
    </row>
    <row r="10507" spans="4:4" x14ac:dyDescent="0.25">
      <c r="D10507" s="268"/>
    </row>
    <row r="10508" spans="4:4" x14ac:dyDescent="0.25">
      <c r="D10508" s="268"/>
    </row>
    <row r="10509" spans="4:4" x14ac:dyDescent="0.25">
      <c r="D10509" s="268"/>
    </row>
    <row r="10510" spans="4:4" x14ac:dyDescent="0.25">
      <c r="D10510" s="268"/>
    </row>
    <row r="10511" spans="4:4" x14ac:dyDescent="0.25">
      <c r="D10511" s="268"/>
    </row>
    <row r="10512" spans="4:4" x14ac:dyDescent="0.25">
      <c r="D10512" s="268"/>
    </row>
    <row r="10513" spans="4:4" x14ac:dyDescent="0.25">
      <c r="D10513" s="268"/>
    </row>
    <row r="10514" spans="4:4" x14ac:dyDescent="0.25">
      <c r="D10514" s="268"/>
    </row>
    <row r="10515" spans="4:4" x14ac:dyDescent="0.25">
      <c r="D10515" s="268"/>
    </row>
    <row r="10516" spans="4:4" x14ac:dyDescent="0.25">
      <c r="D10516" s="268"/>
    </row>
    <row r="10517" spans="4:4" x14ac:dyDescent="0.25">
      <c r="D10517" s="268"/>
    </row>
    <row r="10518" spans="4:4" x14ac:dyDescent="0.25">
      <c r="D10518" s="268"/>
    </row>
    <row r="10519" spans="4:4" x14ac:dyDescent="0.25">
      <c r="D10519" s="268"/>
    </row>
    <row r="10520" spans="4:4" x14ac:dyDescent="0.25">
      <c r="D10520" s="268"/>
    </row>
    <row r="10521" spans="4:4" x14ac:dyDescent="0.25">
      <c r="D10521" s="268"/>
    </row>
    <row r="10522" spans="4:4" x14ac:dyDescent="0.25">
      <c r="D10522" s="268"/>
    </row>
    <row r="10523" spans="4:4" x14ac:dyDescent="0.25">
      <c r="D10523" s="268"/>
    </row>
    <row r="10524" spans="4:4" x14ac:dyDescent="0.25">
      <c r="D10524" s="268"/>
    </row>
    <row r="10525" spans="4:4" x14ac:dyDescent="0.25">
      <c r="D10525" s="268"/>
    </row>
    <row r="10526" spans="4:4" x14ac:dyDescent="0.25">
      <c r="D10526" s="268"/>
    </row>
    <row r="10527" spans="4:4" x14ac:dyDescent="0.25">
      <c r="D10527" s="268"/>
    </row>
    <row r="10528" spans="4:4" x14ac:dyDescent="0.25">
      <c r="D10528" s="268"/>
    </row>
    <row r="10529" spans="4:4" x14ac:dyDescent="0.25">
      <c r="D10529" s="268"/>
    </row>
    <row r="10530" spans="4:4" x14ac:dyDescent="0.25">
      <c r="D10530" s="268"/>
    </row>
    <row r="10531" spans="4:4" x14ac:dyDescent="0.25">
      <c r="D10531" s="268"/>
    </row>
    <row r="10532" spans="4:4" x14ac:dyDescent="0.25">
      <c r="D10532" s="268"/>
    </row>
    <row r="10533" spans="4:4" x14ac:dyDescent="0.25">
      <c r="D10533" s="268"/>
    </row>
    <row r="10534" spans="4:4" x14ac:dyDescent="0.25">
      <c r="D10534" s="268"/>
    </row>
    <row r="10535" spans="4:4" x14ac:dyDescent="0.25">
      <c r="D10535" s="268"/>
    </row>
    <row r="10536" spans="4:4" x14ac:dyDescent="0.25">
      <c r="D10536" s="268"/>
    </row>
    <row r="10537" spans="4:4" x14ac:dyDescent="0.25">
      <c r="D10537" s="268"/>
    </row>
    <row r="10538" spans="4:4" x14ac:dyDescent="0.25">
      <c r="D10538" s="268"/>
    </row>
    <row r="10539" spans="4:4" x14ac:dyDescent="0.25">
      <c r="D10539" s="268"/>
    </row>
    <row r="10540" spans="4:4" x14ac:dyDescent="0.25">
      <c r="D10540" s="268"/>
    </row>
    <row r="10541" spans="4:4" x14ac:dyDescent="0.25">
      <c r="D10541" s="268"/>
    </row>
    <row r="10542" spans="4:4" x14ac:dyDescent="0.25">
      <c r="D10542" s="268"/>
    </row>
    <row r="10543" spans="4:4" x14ac:dyDescent="0.25">
      <c r="D10543" s="268"/>
    </row>
    <row r="10544" spans="4:4" x14ac:dyDescent="0.25">
      <c r="D10544" s="268"/>
    </row>
    <row r="10545" spans="4:4" x14ac:dyDescent="0.25">
      <c r="D10545" s="268"/>
    </row>
    <row r="10546" spans="4:4" x14ac:dyDescent="0.25">
      <c r="D10546" s="268"/>
    </row>
    <row r="10547" spans="4:4" x14ac:dyDescent="0.25">
      <c r="D10547" s="268"/>
    </row>
    <row r="10548" spans="4:4" x14ac:dyDescent="0.25">
      <c r="D10548" s="268"/>
    </row>
    <row r="10549" spans="4:4" x14ac:dyDescent="0.25">
      <c r="D10549" s="268"/>
    </row>
    <row r="10550" spans="4:4" x14ac:dyDescent="0.25">
      <c r="D10550" s="268"/>
    </row>
    <row r="10551" spans="4:4" x14ac:dyDescent="0.25">
      <c r="D10551" s="268"/>
    </row>
    <row r="10552" spans="4:4" x14ac:dyDescent="0.25">
      <c r="D10552" s="268"/>
    </row>
    <row r="10553" spans="4:4" x14ac:dyDescent="0.25">
      <c r="D10553" s="268"/>
    </row>
    <row r="10554" spans="4:4" x14ac:dyDescent="0.25">
      <c r="D10554" s="268"/>
    </row>
    <row r="10555" spans="4:4" x14ac:dyDescent="0.25">
      <c r="D10555" s="268"/>
    </row>
    <row r="10556" spans="4:4" x14ac:dyDescent="0.25">
      <c r="D10556" s="268"/>
    </row>
    <row r="10557" spans="4:4" x14ac:dyDescent="0.25">
      <c r="D10557" s="268"/>
    </row>
    <row r="10558" spans="4:4" x14ac:dyDescent="0.25">
      <c r="D10558" s="268"/>
    </row>
    <row r="10559" spans="4:4" x14ac:dyDescent="0.25">
      <c r="D10559" s="268"/>
    </row>
    <row r="10560" spans="4:4" x14ac:dyDescent="0.25">
      <c r="D10560" s="268"/>
    </row>
    <row r="10561" spans="4:4" x14ac:dyDescent="0.25">
      <c r="D10561" s="268"/>
    </row>
    <row r="10562" spans="4:4" x14ac:dyDescent="0.25">
      <c r="D10562" s="268"/>
    </row>
    <row r="10563" spans="4:4" x14ac:dyDescent="0.25">
      <c r="D10563" s="268"/>
    </row>
    <row r="10564" spans="4:4" x14ac:dyDescent="0.25">
      <c r="D10564" s="268"/>
    </row>
    <row r="10565" spans="4:4" x14ac:dyDescent="0.25">
      <c r="D10565" s="268"/>
    </row>
    <row r="10566" spans="4:4" x14ac:dyDescent="0.25">
      <c r="D10566" s="268"/>
    </row>
    <row r="10567" spans="4:4" x14ac:dyDescent="0.25">
      <c r="D10567" s="268"/>
    </row>
    <row r="10568" spans="4:4" x14ac:dyDescent="0.25">
      <c r="D10568" s="268"/>
    </row>
    <row r="10569" spans="4:4" x14ac:dyDescent="0.25">
      <c r="D10569" s="268"/>
    </row>
    <row r="10570" spans="4:4" x14ac:dyDescent="0.25">
      <c r="D10570" s="268"/>
    </row>
    <row r="10571" spans="4:4" x14ac:dyDescent="0.25">
      <c r="D10571" s="268"/>
    </row>
    <row r="10572" spans="4:4" x14ac:dyDescent="0.25">
      <c r="D10572" s="268"/>
    </row>
    <row r="10573" spans="4:4" x14ac:dyDescent="0.25">
      <c r="D10573" s="268"/>
    </row>
    <row r="10574" spans="4:4" x14ac:dyDescent="0.25">
      <c r="D10574" s="268"/>
    </row>
    <row r="10575" spans="4:4" x14ac:dyDescent="0.25">
      <c r="D10575" s="268"/>
    </row>
    <row r="10576" spans="4:4" x14ac:dyDescent="0.25">
      <c r="D10576" s="268"/>
    </row>
    <row r="10577" spans="4:4" x14ac:dyDescent="0.25">
      <c r="D10577" s="268"/>
    </row>
    <row r="10578" spans="4:4" x14ac:dyDescent="0.25">
      <c r="D10578" s="268"/>
    </row>
    <row r="10579" spans="4:4" x14ac:dyDescent="0.25">
      <c r="D10579" s="268"/>
    </row>
    <row r="10580" spans="4:4" x14ac:dyDescent="0.25">
      <c r="D10580" s="268"/>
    </row>
    <row r="10581" spans="4:4" x14ac:dyDescent="0.25">
      <c r="D10581" s="268"/>
    </row>
    <row r="10582" spans="4:4" x14ac:dyDescent="0.25">
      <c r="D10582" s="268"/>
    </row>
    <row r="10583" spans="4:4" x14ac:dyDescent="0.25">
      <c r="D10583" s="268"/>
    </row>
    <row r="10584" spans="4:4" x14ac:dyDescent="0.25">
      <c r="D10584" s="268"/>
    </row>
    <row r="10585" spans="4:4" x14ac:dyDescent="0.25">
      <c r="D10585" s="268"/>
    </row>
    <row r="10586" spans="4:4" x14ac:dyDescent="0.25">
      <c r="D10586" s="268"/>
    </row>
    <row r="10587" spans="4:4" x14ac:dyDescent="0.25">
      <c r="D10587" s="268"/>
    </row>
    <row r="10588" spans="4:4" x14ac:dyDescent="0.25">
      <c r="D10588" s="268"/>
    </row>
    <row r="10589" spans="4:4" x14ac:dyDescent="0.25">
      <c r="D10589" s="268"/>
    </row>
    <row r="10590" spans="4:4" x14ac:dyDescent="0.25">
      <c r="D10590" s="268"/>
    </row>
    <row r="10591" spans="4:4" x14ac:dyDescent="0.25">
      <c r="D10591" s="268"/>
    </row>
    <row r="10592" spans="4:4" x14ac:dyDescent="0.25">
      <c r="D10592" s="268"/>
    </row>
    <row r="10593" spans="4:4" x14ac:dyDescent="0.25">
      <c r="D10593" s="268"/>
    </row>
    <row r="10594" spans="4:4" x14ac:dyDescent="0.25">
      <c r="D10594" s="268"/>
    </row>
    <row r="10595" spans="4:4" x14ac:dyDescent="0.25">
      <c r="D10595" s="268"/>
    </row>
    <row r="10596" spans="4:4" x14ac:dyDescent="0.25">
      <c r="D10596" s="268"/>
    </row>
    <row r="10597" spans="4:4" x14ac:dyDescent="0.25">
      <c r="D10597" s="268"/>
    </row>
    <row r="10598" spans="4:4" x14ac:dyDescent="0.25">
      <c r="D10598" s="268"/>
    </row>
    <row r="10599" spans="4:4" x14ac:dyDescent="0.25">
      <c r="D10599" s="268"/>
    </row>
    <row r="10600" spans="4:4" x14ac:dyDescent="0.25">
      <c r="D10600" s="268"/>
    </row>
    <row r="10601" spans="4:4" x14ac:dyDescent="0.25">
      <c r="D10601" s="268"/>
    </row>
    <row r="10602" spans="4:4" x14ac:dyDescent="0.25">
      <c r="D10602" s="268"/>
    </row>
    <row r="10603" spans="4:4" x14ac:dyDescent="0.25">
      <c r="D10603" s="268"/>
    </row>
    <row r="10604" spans="4:4" x14ac:dyDescent="0.25">
      <c r="D10604" s="268"/>
    </row>
    <row r="10605" spans="4:4" x14ac:dyDescent="0.25">
      <c r="D10605" s="268"/>
    </row>
    <row r="10606" spans="4:4" x14ac:dyDescent="0.25">
      <c r="D10606" s="268"/>
    </row>
    <row r="10607" spans="4:4" x14ac:dyDescent="0.25">
      <c r="D10607" s="268"/>
    </row>
    <row r="10608" spans="4:4" x14ac:dyDescent="0.25">
      <c r="D10608" s="268"/>
    </row>
    <row r="10609" spans="4:4" x14ac:dyDescent="0.25">
      <c r="D10609" s="268"/>
    </row>
    <row r="10610" spans="4:4" x14ac:dyDescent="0.25">
      <c r="D10610" s="268"/>
    </row>
    <row r="10611" spans="4:4" x14ac:dyDescent="0.25">
      <c r="D10611" s="268"/>
    </row>
    <row r="10612" spans="4:4" x14ac:dyDescent="0.25">
      <c r="D10612" s="268"/>
    </row>
    <row r="10613" spans="4:4" x14ac:dyDescent="0.25">
      <c r="D10613" s="268"/>
    </row>
    <row r="10614" spans="4:4" x14ac:dyDescent="0.25">
      <c r="D10614" s="268"/>
    </row>
    <row r="10615" spans="4:4" x14ac:dyDescent="0.25">
      <c r="D10615" s="268"/>
    </row>
    <row r="10616" spans="4:4" x14ac:dyDescent="0.25">
      <c r="D10616" s="268"/>
    </row>
    <row r="10617" spans="4:4" x14ac:dyDescent="0.25">
      <c r="D10617" s="268"/>
    </row>
    <row r="10618" spans="4:4" x14ac:dyDescent="0.25">
      <c r="D10618" s="268"/>
    </row>
    <row r="10619" spans="4:4" x14ac:dyDescent="0.25">
      <c r="D10619" s="268"/>
    </row>
    <row r="10620" spans="4:4" x14ac:dyDescent="0.25">
      <c r="D10620" s="268"/>
    </row>
    <row r="10621" spans="4:4" x14ac:dyDescent="0.25">
      <c r="D10621" s="268"/>
    </row>
    <row r="10622" spans="4:4" x14ac:dyDescent="0.25">
      <c r="D10622" s="268"/>
    </row>
    <row r="10623" spans="4:4" x14ac:dyDescent="0.25">
      <c r="D10623" s="268"/>
    </row>
    <row r="10624" spans="4:4" x14ac:dyDescent="0.25">
      <c r="D10624" s="268"/>
    </row>
    <row r="10625" spans="4:4" x14ac:dyDescent="0.25">
      <c r="D10625" s="268"/>
    </row>
    <row r="10626" spans="4:4" x14ac:dyDescent="0.25">
      <c r="D10626" s="268"/>
    </row>
    <row r="10627" spans="4:4" x14ac:dyDescent="0.25">
      <c r="D10627" s="268"/>
    </row>
    <row r="10628" spans="4:4" x14ac:dyDescent="0.25">
      <c r="D10628" s="268"/>
    </row>
    <row r="10629" spans="4:4" x14ac:dyDescent="0.25">
      <c r="D10629" s="268"/>
    </row>
    <row r="10630" spans="4:4" x14ac:dyDescent="0.25">
      <c r="D10630" s="268"/>
    </row>
    <row r="10631" spans="4:4" x14ac:dyDescent="0.25">
      <c r="D10631" s="268"/>
    </row>
    <row r="10632" spans="4:4" x14ac:dyDescent="0.25">
      <c r="D10632" s="268"/>
    </row>
    <row r="10633" spans="4:4" x14ac:dyDescent="0.25">
      <c r="D10633" s="268"/>
    </row>
    <row r="10634" spans="4:4" x14ac:dyDescent="0.25">
      <c r="D10634" s="268"/>
    </row>
    <row r="10635" spans="4:4" x14ac:dyDescent="0.25">
      <c r="D10635" s="268"/>
    </row>
    <row r="10636" spans="4:4" x14ac:dyDescent="0.25">
      <c r="D10636" s="268"/>
    </row>
    <row r="10637" spans="4:4" x14ac:dyDescent="0.25">
      <c r="D10637" s="268"/>
    </row>
    <row r="10638" spans="4:4" x14ac:dyDescent="0.25">
      <c r="D10638" s="268"/>
    </row>
    <row r="10639" spans="4:4" x14ac:dyDescent="0.25">
      <c r="D10639" s="268"/>
    </row>
    <row r="10640" spans="4:4" x14ac:dyDescent="0.25">
      <c r="D10640" s="268"/>
    </row>
    <row r="10641" spans="4:4" x14ac:dyDescent="0.25">
      <c r="D10641" s="268"/>
    </row>
    <row r="10642" spans="4:4" x14ac:dyDescent="0.25">
      <c r="D10642" s="268"/>
    </row>
    <row r="10643" spans="4:4" x14ac:dyDescent="0.25">
      <c r="D10643" s="268"/>
    </row>
    <row r="10644" spans="4:4" x14ac:dyDescent="0.25">
      <c r="D10644" s="268"/>
    </row>
    <row r="10645" spans="4:4" x14ac:dyDescent="0.25">
      <c r="D10645" s="268"/>
    </row>
    <row r="10646" spans="4:4" x14ac:dyDescent="0.25">
      <c r="D10646" s="268"/>
    </row>
    <row r="10647" spans="4:4" x14ac:dyDescent="0.25">
      <c r="D10647" s="268"/>
    </row>
    <row r="10648" spans="4:4" x14ac:dyDescent="0.25">
      <c r="D10648" s="268"/>
    </row>
    <row r="10649" spans="4:4" x14ac:dyDescent="0.25">
      <c r="D10649" s="268"/>
    </row>
    <row r="10650" spans="4:4" x14ac:dyDescent="0.25">
      <c r="D10650" s="268"/>
    </row>
    <row r="10651" spans="4:4" x14ac:dyDescent="0.25">
      <c r="D10651" s="268"/>
    </row>
    <row r="10652" spans="4:4" x14ac:dyDescent="0.25">
      <c r="D10652" s="268"/>
    </row>
    <row r="10653" spans="4:4" x14ac:dyDescent="0.25">
      <c r="D10653" s="268"/>
    </row>
    <row r="10654" spans="4:4" x14ac:dyDescent="0.25">
      <c r="D10654" s="268"/>
    </row>
    <row r="10655" spans="4:4" x14ac:dyDescent="0.25">
      <c r="D10655" s="268"/>
    </row>
    <row r="10656" spans="4:4" x14ac:dyDescent="0.25">
      <c r="D10656" s="268"/>
    </row>
    <row r="10657" spans="4:4" x14ac:dyDescent="0.25">
      <c r="D10657" s="268"/>
    </row>
    <row r="10658" spans="4:4" x14ac:dyDescent="0.25">
      <c r="D10658" s="268"/>
    </row>
    <row r="10659" spans="4:4" x14ac:dyDescent="0.25">
      <c r="D10659" s="268"/>
    </row>
    <row r="10660" spans="4:4" x14ac:dyDescent="0.25">
      <c r="D10660" s="268"/>
    </row>
    <row r="10661" spans="4:4" x14ac:dyDescent="0.25">
      <c r="D10661" s="268"/>
    </row>
    <row r="10662" spans="4:4" x14ac:dyDescent="0.25">
      <c r="D10662" s="268"/>
    </row>
    <row r="10663" spans="4:4" x14ac:dyDescent="0.25">
      <c r="D10663" s="268"/>
    </row>
    <row r="10664" spans="4:4" x14ac:dyDescent="0.25">
      <c r="D10664" s="268"/>
    </row>
    <row r="10665" spans="4:4" x14ac:dyDescent="0.25">
      <c r="D10665" s="268"/>
    </row>
    <row r="10666" spans="4:4" x14ac:dyDescent="0.25">
      <c r="D10666" s="268"/>
    </row>
    <row r="10667" spans="4:4" x14ac:dyDescent="0.25">
      <c r="D10667" s="268"/>
    </row>
    <row r="10668" spans="4:4" x14ac:dyDescent="0.25">
      <c r="D10668" s="268"/>
    </row>
    <row r="10669" spans="4:4" x14ac:dyDescent="0.25">
      <c r="D10669" s="268"/>
    </row>
    <row r="10670" spans="4:4" x14ac:dyDescent="0.25">
      <c r="D10670" s="268"/>
    </row>
    <row r="10671" spans="4:4" x14ac:dyDescent="0.25">
      <c r="D10671" s="268"/>
    </row>
    <row r="10672" spans="4:4" x14ac:dyDescent="0.25">
      <c r="D10672" s="268"/>
    </row>
    <row r="10673" spans="4:4" x14ac:dyDescent="0.25">
      <c r="D10673" s="268"/>
    </row>
    <row r="10674" spans="4:4" x14ac:dyDescent="0.25">
      <c r="D10674" s="268"/>
    </row>
    <row r="10675" spans="4:4" x14ac:dyDescent="0.25">
      <c r="D10675" s="268"/>
    </row>
    <row r="10676" spans="4:4" x14ac:dyDescent="0.25">
      <c r="D10676" s="268"/>
    </row>
    <row r="10677" spans="4:4" x14ac:dyDescent="0.25">
      <c r="D10677" s="268"/>
    </row>
    <row r="10678" spans="4:4" x14ac:dyDescent="0.25">
      <c r="D10678" s="268"/>
    </row>
    <row r="10679" spans="4:4" x14ac:dyDescent="0.25">
      <c r="D10679" s="268"/>
    </row>
    <row r="10680" spans="4:4" x14ac:dyDescent="0.25">
      <c r="D10680" s="268"/>
    </row>
    <row r="10681" spans="4:4" x14ac:dyDescent="0.25">
      <c r="D10681" s="268"/>
    </row>
    <row r="10682" spans="4:4" x14ac:dyDescent="0.25">
      <c r="D10682" s="268"/>
    </row>
    <row r="10683" spans="4:4" x14ac:dyDescent="0.25">
      <c r="D10683" s="268"/>
    </row>
    <row r="10684" spans="4:4" x14ac:dyDescent="0.25">
      <c r="D10684" s="268"/>
    </row>
    <row r="10685" spans="4:4" x14ac:dyDescent="0.25">
      <c r="D10685" s="268"/>
    </row>
    <row r="10686" spans="4:4" x14ac:dyDescent="0.25">
      <c r="D10686" s="268"/>
    </row>
    <row r="10687" spans="4:4" x14ac:dyDescent="0.25">
      <c r="D10687" s="268"/>
    </row>
    <row r="10688" spans="4:4" x14ac:dyDescent="0.25">
      <c r="D10688" s="268"/>
    </row>
    <row r="10689" spans="4:4" x14ac:dyDescent="0.25">
      <c r="D10689" s="268"/>
    </row>
    <row r="10690" spans="4:4" x14ac:dyDescent="0.25">
      <c r="D10690" s="268"/>
    </row>
    <row r="10691" spans="4:4" x14ac:dyDescent="0.25">
      <c r="D10691" s="268"/>
    </row>
    <row r="10692" spans="4:4" x14ac:dyDescent="0.25">
      <c r="D10692" s="268"/>
    </row>
    <row r="10693" spans="4:4" x14ac:dyDescent="0.25">
      <c r="D10693" s="268"/>
    </row>
    <row r="10694" spans="4:4" x14ac:dyDescent="0.25">
      <c r="D10694" s="268"/>
    </row>
    <row r="10695" spans="4:4" x14ac:dyDescent="0.25">
      <c r="D10695" s="268"/>
    </row>
    <row r="10696" spans="4:4" x14ac:dyDescent="0.25">
      <c r="D10696" s="268"/>
    </row>
    <row r="10697" spans="4:4" x14ac:dyDescent="0.25">
      <c r="D10697" s="268"/>
    </row>
    <row r="10698" spans="4:4" x14ac:dyDescent="0.25">
      <c r="D10698" s="268"/>
    </row>
    <row r="10699" spans="4:4" x14ac:dyDescent="0.25">
      <c r="D10699" s="268"/>
    </row>
    <row r="10700" spans="4:4" x14ac:dyDescent="0.25">
      <c r="D10700" s="268"/>
    </row>
    <row r="10701" spans="4:4" x14ac:dyDescent="0.25">
      <c r="D10701" s="268"/>
    </row>
    <row r="10702" spans="4:4" x14ac:dyDescent="0.25">
      <c r="D10702" s="268"/>
    </row>
    <row r="10703" spans="4:4" x14ac:dyDescent="0.25">
      <c r="D10703" s="268"/>
    </row>
    <row r="10704" spans="4:4" x14ac:dyDescent="0.25">
      <c r="D10704" s="268"/>
    </row>
    <row r="10705" spans="4:4" x14ac:dyDescent="0.25">
      <c r="D10705" s="268"/>
    </row>
    <row r="10706" spans="4:4" x14ac:dyDescent="0.25">
      <c r="D10706" s="268"/>
    </row>
    <row r="10707" spans="4:4" x14ac:dyDescent="0.25">
      <c r="D10707" s="268"/>
    </row>
    <row r="10708" spans="4:4" x14ac:dyDescent="0.25">
      <c r="D10708" s="268"/>
    </row>
    <row r="10709" spans="4:4" x14ac:dyDescent="0.25">
      <c r="D10709" s="268"/>
    </row>
    <row r="10710" spans="4:4" x14ac:dyDescent="0.25">
      <c r="D10710" s="268"/>
    </row>
    <row r="10711" spans="4:4" x14ac:dyDescent="0.25">
      <c r="D10711" s="268"/>
    </row>
    <row r="10712" spans="4:4" x14ac:dyDescent="0.25">
      <c r="D10712" s="268"/>
    </row>
    <row r="10713" spans="4:4" x14ac:dyDescent="0.25">
      <c r="D10713" s="268"/>
    </row>
    <row r="10714" spans="4:4" x14ac:dyDescent="0.25">
      <c r="D10714" s="268"/>
    </row>
    <row r="10715" spans="4:4" x14ac:dyDescent="0.25">
      <c r="D10715" s="268"/>
    </row>
    <row r="10716" spans="4:4" x14ac:dyDescent="0.25">
      <c r="D10716" s="268"/>
    </row>
    <row r="10717" spans="4:4" x14ac:dyDescent="0.25">
      <c r="D10717" s="268"/>
    </row>
    <row r="10718" spans="4:4" x14ac:dyDescent="0.25">
      <c r="D10718" s="268"/>
    </row>
    <row r="10719" spans="4:4" x14ac:dyDescent="0.25">
      <c r="D10719" s="268"/>
    </row>
    <row r="10720" spans="4:4" x14ac:dyDescent="0.25">
      <c r="D10720" s="268"/>
    </row>
    <row r="10721" spans="4:4" x14ac:dyDescent="0.25">
      <c r="D10721" s="268"/>
    </row>
    <row r="10722" spans="4:4" x14ac:dyDescent="0.25">
      <c r="D10722" s="268"/>
    </row>
    <row r="10723" spans="4:4" x14ac:dyDescent="0.25">
      <c r="D10723" s="268"/>
    </row>
    <row r="10724" spans="4:4" x14ac:dyDescent="0.25">
      <c r="D10724" s="268"/>
    </row>
    <row r="10725" spans="4:4" x14ac:dyDescent="0.25">
      <c r="D10725" s="268"/>
    </row>
    <row r="10726" spans="4:4" x14ac:dyDescent="0.25">
      <c r="D10726" s="268"/>
    </row>
    <row r="10727" spans="4:4" x14ac:dyDescent="0.25">
      <c r="D10727" s="268"/>
    </row>
    <row r="10728" spans="4:4" x14ac:dyDescent="0.25">
      <c r="D10728" s="268"/>
    </row>
    <row r="10729" spans="4:4" x14ac:dyDescent="0.25">
      <c r="D10729" s="268"/>
    </row>
    <row r="10730" spans="4:4" x14ac:dyDescent="0.25">
      <c r="D10730" s="268"/>
    </row>
    <row r="10731" spans="4:4" x14ac:dyDescent="0.25">
      <c r="D10731" s="268"/>
    </row>
    <row r="10732" spans="4:4" x14ac:dyDescent="0.25">
      <c r="D10732" s="268"/>
    </row>
    <row r="10733" spans="4:4" x14ac:dyDescent="0.25">
      <c r="D10733" s="268"/>
    </row>
    <row r="10734" spans="4:4" x14ac:dyDescent="0.25">
      <c r="D10734" s="268"/>
    </row>
    <row r="10735" spans="4:4" x14ac:dyDescent="0.25">
      <c r="D10735" s="268"/>
    </row>
    <row r="10736" spans="4:4" x14ac:dyDescent="0.25">
      <c r="D10736" s="268"/>
    </row>
    <row r="10737" spans="4:4" x14ac:dyDescent="0.25">
      <c r="D10737" s="268"/>
    </row>
    <row r="10738" spans="4:4" x14ac:dyDescent="0.25">
      <c r="D10738" s="268"/>
    </row>
    <row r="10739" spans="4:4" x14ac:dyDescent="0.25">
      <c r="D10739" s="268"/>
    </row>
    <row r="10740" spans="4:4" x14ac:dyDescent="0.25">
      <c r="D10740" s="268"/>
    </row>
    <row r="10741" spans="4:4" x14ac:dyDescent="0.25">
      <c r="D10741" s="268"/>
    </row>
    <row r="10742" spans="4:4" x14ac:dyDescent="0.25">
      <c r="D10742" s="268"/>
    </row>
    <row r="10743" spans="4:4" x14ac:dyDescent="0.25">
      <c r="D10743" s="268"/>
    </row>
    <row r="10744" spans="4:4" x14ac:dyDescent="0.25">
      <c r="D10744" s="268"/>
    </row>
    <row r="10745" spans="4:4" x14ac:dyDescent="0.25">
      <c r="D10745" s="268"/>
    </row>
    <row r="10746" spans="4:4" x14ac:dyDescent="0.25">
      <c r="D10746" s="268"/>
    </row>
    <row r="10747" spans="4:4" x14ac:dyDescent="0.25">
      <c r="D10747" s="268"/>
    </row>
    <row r="10748" spans="4:4" x14ac:dyDescent="0.25">
      <c r="D10748" s="268"/>
    </row>
    <row r="10749" spans="4:4" x14ac:dyDescent="0.25">
      <c r="D10749" s="268"/>
    </row>
    <row r="10750" spans="4:4" x14ac:dyDescent="0.25">
      <c r="D10750" s="268"/>
    </row>
    <row r="10751" spans="4:4" x14ac:dyDescent="0.25">
      <c r="D10751" s="268"/>
    </row>
    <row r="10752" spans="4:4" x14ac:dyDescent="0.25">
      <c r="D10752" s="268"/>
    </row>
    <row r="10753" spans="4:4" x14ac:dyDescent="0.25">
      <c r="D10753" s="268"/>
    </row>
    <row r="10754" spans="4:4" x14ac:dyDescent="0.25">
      <c r="D10754" s="268"/>
    </row>
    <row r="10755" spans="4:4" x14ac:dyDescent="0.25">
      <c r="D10755" s="268"/>
    </row>
    <row r="10756" spans="4:4" x14ac:dyDescent="0.25">
      <c r="D10756" s="268"/>
    </row>
    <row r="10757" spans="4:4" x14ac:dyDescent="0.25">
      <c r="D10757" s="268"/>
    </row>
    <row r="10758" spans="4:4" x14ac:dyDescent="0.25">
      <c r="D10758" s="268"/>
    </row>
    <row r="10759" spans="4:4" x14ac:dyDescent="0.25">
      <c r="D10759" s="268"/>
    </row>
    <row r="10760" spans="4:4" x14ac:dyDescent="0.25">
      <c r="D10760" s="268"/>
    </row>
    <row r="10761" spans="4:4" x14ac:dyDescent="0.25">
      <c r="D10761" s="268"/>
    </row>
    <row r="10762" spans="4:4" x14ac:dyDescent="0.25">
      <c r="D10762" s="268"/>
    </row>
    <row r="10763" spans="4:4" x14ac:dyDescent="0.25">
      <c r="D10763" s="268"/>
    </row>
    <row r="10764" spans="4:4" x14ac:dyDescent="0.25">
      <c r="D10764" s="268"/>
    </row>
    <row r="10765" spans="4:4" x14ac:dyDescent="0.25">
      <c r="D10765" s="268"/>
    </row>
    <row r="10766" spans="4:4" x14ac:dyDescent="0.25">
      <c r="D10766" s="268"/>
    </row>
    <row r="10767" spans="4:4" x14ac:dyDescent="0.25">
      <c r="D10767" s="268"/>
    </row>
    <row r="10768" spans="4:4" x14ac:dyDescent="0.25">
      <c r="D10768" s="268"/>
    </row>
    <row r="10769" spans="4:4" x14ac:dyDescent="0.25">
      <c r="D10769" s="268"/>
    </row>
    <row r="10770" spans="4:4" x14ac:dyDescent="0.25">
      <c r="D10770" s="268"/>
    </row>
    <row r="10771" spans="4:4" x14ac:dyDescent="0.25">
      <c r="D10771" s="268"/>
    </row>
    <row r="10772" spans="4:4" x14ac:dyDescent="0.25">
      <c r="D10772" s="268"/>
    </row>
    <row r="10773" spans="4:4" x14ac:dyDescent="0.25">
      <c r="D10773" s="268"/>
    </row>
    <row r="10774" spans="4:4" x14ac:dyDescent="0.25">
      <c r="D10774" s="268"/>
    </row>
    <row r="10775" spans="4:4" x14ac:dyDescent="0.25">
      <c r="D10775" s="268"/>
    </row>
    <row r="10776" spans="4:4" x14ac:dyDescent="0.25">
      <c r="D10776" s="268"/>
    </row>
    <row r="10777" spans="4:4" x14ac:dyDescent="0.25">
      <c r="D10777" s="268"/>
    </row>
    <row r="10778" spans="4:4" x14ac:dyDescent="0.25">
      <c r="D10778" s="268"/>
    </row>
    <row r="10779" spans="4:4" x14ac:dyDescent="0.25">
      <c r="D10779" s="268"/>
    </row>
    <row r="10780" spans="4:4" x14ac:dyDescent="0.25">
      <c r="D10780" s="268"/>
    </row>
    <row r="10781" spans="4:4" x14ac:dyDescent="0.25">
      <c r="D10781" s="268"/>
    </row>
    <row r="10782" spans="4:4" x14ac:dyDescent="0.25">
      <c r="D10782" s="268"/>
    </row>
    <row r="10783" spans="4:4" x14ac:dyDescent="0.25">
      <c r="D10783" s="268"/>
    </row>
    <row r="10784" spans="4:4" x14ac:dyDescent="0.25">
      <c r="D10784" s="268"/>
    </row>
    <row r="10785" spans="4:4" x14ac:dyDescent="0.25">
      <c r="D10785" s="268"/>
    </row>
    <row r="10786" spans="4:4" x14ac:dyDescent="0.25">
      <c r="D10786" s="268"/>
    </row>
    <row r="10787" spans="4:4" x14ac:dyDescent="0.25">
      <c r="D10787" s="268"/>
    </row>
    <row r="10788" spans="4:4" x14ac:dyDescent="0.25">
      <c r="D10788" s="268"/>
    </row>
    <row r="10789" spans="4:4" x14ac:dyDescent="0.25">
      <c r="D10789" s="268"/>
    </row>
    <row r="10790" spans="4:4" x14ac:dyDescent="0.25">
      <c r="D10790" s="268"/>
    </row>
    <row r="10791" spans="4:4" x14ac:dyDescent="0.25">
      <c r="D10791" s="268"/>
    </row>
    <row r="10792" spans="4:4" x14ac:dyDescent="0.25">
      <c r="D10792" s="268"/>
    </row>
    <row r="10793" spans="4:4" x14ac:dyDescent="0.25">
      <c r="D10793" s="268"/>
    </row>
    <row r="10794" spans="4:4" x14ac:dyDescent="0.25">
      <c r="D10794" s="268"/>
    </row>
    <row r="10795" spans="4:4" x14ac:dyDescent="0.25">
      <c r="D10795" s="268"/>
    </row>
    <row r="10796" spans="4:4" x14ac:dyDescent="0.25">
      <c r="D10796" s="268"/>
    </row>
    <row r="10797" spans="4:4" x14ac:dyDescent="0.25">
      <c r="D10797" s="268"/>
    </row>
    <row r="10798" spans="4:4" x14ac:dyDescent="0.25">
      <c r="D10798" s="268"/>
    </row>
    <row r="10799" spans="4:4" x14ac:dyDescent="0.25">
      <c r="D10799" s="268"/>
    </row>
    <row r="10800" spans="4:4" x14ac:dyDescent="0.25">
      <c r="D10800" s="268"/>
    </row>
    <row r="10801" spans="4:4" x14ac:dyDescent="0.25">
      <c r="D10801" s="268"/>
    </row>
    <row r="10802" spans="4:4" x14ac:dyDescent="0.25">
      <c r="D10802" s="268"/>
    </row>
    <row r="10803" spans="4:4" x14ac:dyDescent="0.25">
      <c r="D10803" s="268"/>
    </row>
    <row r="10804" spans="4:4" x14ac:dyDescent="0.25">
      <c r="D10804" s="268"/>
    </row>
    <row r="10805" spans="4:4" x14ac:dyDescent="0.25">
      <c r="D10805" s="268"/>
    </row>
    <row r="10806" spans="4:4" x14ac:dyDescent="0.25">
      <c r="D10806" s="268"/>
    </row>
    <row r="10807" spans="4:4" x14ac:dyDescent="0.25">
      <c r="D10807" s="268"/>
    </row>
    <row r="10808" spans="4:4" x14ac:dyDescent="0.25">
      <c r="D10808" s="268"/>
    </row>
    <row r="10809" spans="4:4" x14ac:dyDescent="0.25">
      <c r="D10809" s="268"/>
    </row>
    <row r="10810" spans="4:4" x14ac:dyDescent="0.25">
      <c r="D10810" s="268"/>
    </row>
    <row r="10811" spans="4:4" x14ac:dyDescent="0.25">
      <c r="D10811" s="268"/>
    </row>
    <row r="10812" spans="4:4" x14ac:dyDescent="0.25">
      <c r="D10812" s="268"/>
    </row>
    <row r="10813" spans="4:4" x14ac:dyDescent="0.25">
      <c r="D10813" s="268"/>
    </row>
    <row r="10814" spans="4:4" x14ac:dyDescent="0.25">
      <c r="D10814" s="268"/>
    </row>
    <row r="10815" spans="4:4" x14ac:dyDescent="0.25">
      <c r="D10815" s="268"/>
    </row>
    <row r="10816" spans="4:4" x14ac:dyDescent="0.25">
      <c r="D10816" s="268"/>
    </row>
    <row r="10817" spans="4:4" x14ac:dyDescent="0.25">
      <c r="D10817" s="268"/>
    </row>
    <row r="10818" spans="4:4" x14ac:dyDescent="0.25">
      <c r="D10818" s="268"/>
    </row>
    <row r="10819" spans="4:4" x14ac:dyDescent="0.25">
      <c r="D10819" s="268"/>
    </row>
    <row r="10820" spans="4:4" x14ac:dyDescent="0.25">
      <c r="D10820" s="268"/>
    </row>
    <row r="10821" spans="4:4" x14ac:dyDescent="0.25">
      <c r="D10821" s="268"/>
    </row>
    <row r="10822" spans="4:4" x14ac:dyDescent="0.25">
      <c r="D10822" s="268"/>
    </row>
    <row r="10823" spans="4:4" x14ac:dyDescent="0.25">
      <c r="D10823" s="268"/>
    </row>
    <row r="10824" spans="4:4" x14ac:dyDescent="0.25">
      <c r="D10824" s="268"/>
    </row>
    <row r="10825" spans="4:4" x14ac:dyDescent="0.25">
      <c r="D10825" s="268"/>
    </row>
    <row r="10826" spans="4:4" x14ac:dyDescent="0.25">
      <c r="D10826" s="268"/>
    </row>
    <row r="10827" spans="4:4" x14ac:dyDescent="0.25">
      <c r="D10827" s="268"/>
    </row>
    <row r="10828" spans="4:4" x14ac:dyDescent="0.25">
      <c r="D10828" s="268"/>
    </row>
    <row r="10829" spans="4:4" x14ac:dyDescent="0.25">
      <c r="D10829" s="268"/>
    </row>
    <row r="10830" spans="4:4" x14ac:dyDescent="0.25">
      <c r="D10830" s="268"/>
    </row>
    <row r="10831" spans="4:4" x14ac:dyDescent="0.25">
      <c r="D10831" s="268"/>
    </row>
    <row r="10832" spans="4:4" x14ac:dyDescent="0.25">
      <c r="D10832" s="268"/>
    </row>
    <row r="10833" spans="4:4" x14ac:dyDescent="0.25">
      <c r="D10833" s="268"/>
    </row>
    <row r="10834" spans="4:4" x14ac:dyDescent="0.25">
      <c r="D10834" s="268"/>
    </row>
    <row r="10835" spans="4:4" x14ac:dyDescent="0.25">
      <c r="D10835" s="268"/>
    </row>
    <row r="10836" spans="4:4" x14ac:dyDescent="0.25">
      <c r="D10836" s="268"/>
    </row>
    <row r="10837" spans="4:4" x14ac:dyDescent="0.25">
      <c r="D10837" s="268"/>
    </row>
    <row r="10838" spans="4:4" x14ac:dyDescent="0.25">
      <c r="D10838" s="268"/>
    </row>
    <row r="10839" spans="4:4" x14ac:dyDescent="0.25">
      <c r="D10839" s="268"/>
    </row>
    <row r="10840" spans="4:4" x14ac:dyDescent="0.25">
      <c r="D10840" s="268"/>
    </row>
    <row r="10841" spans="4:4" x14ac:dyDescent="0.25">
      <c r="D10841" s="268"/>
    </row>
    <row r="10842" spans="4:4" x14ac:dyDescent="0.25">
      <c r="D10842" s="268"/>
    </row>
    <row r="10843" spans="4:4" x14ac:dyDescent="0.25">
      <c r="D10843" s="268"/>
    </row>
    <row r="10844" spans="4:4" x14ac:dyDescent="0.25">
      <c r="D10844" s="268"/>
    </row>
    <row r="10845" spans="4:4" x14ac:dyDescent="0.25">
      <c r="D10845" s="268"/>
    </row>
    <row r="10846" spans="4:4" x14ac:dyDescent="0.25">
      <c r="D10846" s="268"/>
    </row>
    <row r="10847" spans="4:4" x14ac:dyDescent="0.25">
      <c r="D10847" s="268"/>
    </row>
    <row r="10848" spans="4:4" x14ac:dyDescent="0.25">
      <c r="D10848" s="268"/>
    </row>
    <row r="10849" spans="4:4" x14ac:dyDescent="0.25">
      <c r="D10849" s="268"/>
    </row>
    <row r="10850" spans="4:4" x14ac:dyDescent="0.25">
      <c r="D10850" s="268"/>
    </row>
    <row r="10851" spans="4:4" x14ac:dyDescent="0.25">
      <c r="D10851" s="268"/>
    </row>
    <row r="10852" spans="4:4" x14ac:dyDescent="0.25">
      <c r="D10852" s="268"/>
    </row>
    <row r="10853" spans="4:4" x14ac:dyDescent="0.25">
      <c r="D10853" s="268"/>
    </row>
    <row r="10854" spans="4:4" x14ac:dyDescent="0.25">
      <c r="D10854" s="268"/>
    </row>
    <row r="10855" spans="4:4" x14ac:dyDescent="0.25">
      <c r="D10855" s="268"/>
    </row>
    <row r="10856" spans="4:4" x14ac:dyDescent="0.25">
      <c r="D10856" s="268"/>
    </row>
    <row r="10857" spans="4:4" x14ac:dyDescent="0.25">
      <c r="D10857" s="268"/>
    </row>
    <row r="10858" spans="4:4" x14ac:dyDescent="0.25">
      <c r="D10858" s="268"/>
    </row>
    <row r="10859" spans="4:4" x14ac:dyDescent="0.25">
      <c r="D10859" s="268"/>
    </row>
    <row r="10860" spans="4:4" x14ac:dyDescent="0.25">
      <c r="D10860" s="268"/>
    </row>
    <row r="10861" spans="4:4" x14ac:dyDescent="0.25">
      <c r="D10861" s="268"/>
    </row>
    <row r="10862" spans="4:4" x14ac:dyDescent="0.25">
      <c r="D10862" s="268"/>
    </row>
    <row r="10863" spans="4:4" x14ac:dyDescent="0.25">
      <c r="D10863" s="268"/>
    </row>
    <row r="10864" spans="4:4" x14ac:dyDescent="0.25">
      <c r="D10864" s="268"/>
    </row>
    <row r="10865" spans="4:4" x14ac:dyDescent="0.25">
      <c r="D10865" s="268"/>
    </row>
    <row r="10866" spans="4:4" x14ac:dyDescent="0.25">
      <c r="D10866" s="268"/>
    </row>
    <row r="10867" spans="4:4" x14ac:dyDescent="0.25">
      <c r="D10867" s="268"/>
    </row>
    <row r="10868" spans="4:4" x14ac:dyDescent="0.25">
      <c r="D10868" s="268"/>
    </row>
    <row r="10869" spans="4:4" x14ac:dyDescent="0.25">
      <c r="D10869" s="268"/>
    </row>
    <row r="10870" spans="4:4" x14ac:dyDescent="0.25">
      <c r="D10870" s="268"/>
    </row>
    <row r="10871" spans="4:4" x14ac:dyDescent="0.25">
      <c r="D10871" s="268"/>
    </row>
    <row r="10872" spans="4:4" x14ac:dyDescent="0.25">
      <c r="D10872" s="268"/>
    </row>
    <row r="10873" spans="4:4" x14ac:dyDescent="0.25">
      <c r="D10873" s="268"/>
    </row>
    <row r="10874" spans="4:4" x14ac:dyDescent="0.25">
      <c r="D10874" s="268"/>
    </row>
    <row r="10875" spans="4:4" x14ac:dyDescent="0.25">
      <c r="D10875" s="268"/>
    </row>
    <row r="10876" spans="4:4" x14ac:dyDescent="0.25">
      <c r="D10876" s="268"/>
    </row>
    <row r="10877" spans="4:4" x14ac:dyDescent="0.25">
      <c r="D10877" s="268"/>
    </row>
    <row r="10878" spans="4:4" x14ac:dyDescent="0.25">
      <c r="D10878" s="268"/>
    </row>
    <row r="10879" spans="4:4" x14ac:dyDescent="0.25">
      <c r="D10879" s="268"/>
    </row>
    <row r="10880" spans="4:4" x14ac:dyDescent="0.25">
      <c r="D10880" s="268"/>
    </row>
    <row r="10881" spans="4:4" x14ac:dyDescent="0.25">
      <c r="D10881" s="268"/>
    </row>
    <row r="10882" spans="4:4" x14ac:dyDescent="0.25">
      <c r="D10882" s="268"/>
    </row>
    <row r="10883" spans="4:4" x14ac:dyDescent="0.25">
      <c r="D10883" s="268"/>
    </row>
    <row r="10884" spans="4:4" x14ac:dyDescent="0.25">
      <c r="D10884" s="268"/>
    </row>
    <row r="10885" spans="4:4" x14ac:dyDescent="0.25">
      <c r="D10885" s="268"/>
    </row>
    <row r="10886" spans="4:4" x14ac:dyDescent="0.25">
      <c r="D10886" s="268"/>
    </row>
    <row r="10887" spans="4:4" x14ac:dyDescent="0.25">
      <c r="D10887" s="268"/>
    </row>
    <row r="10888" spans="4:4" x14ac:dyDescent="0.25">
      <c r="D10888" s="268"/>
    </row>
    <row r="10889" spans="4:4" x14ac:dyDescent="0.25">
      <c r="D10889" s="268"/>
    </row>
    <row r="10890" spans="4:4" x14ac:dyDescent="0.25">
      <c r="D10890" s="268"/>
    </row>
    <row r="10891" spans="4:4" x14ac:dyDescent="0.25">
      <c r="D10891" s="268"/>
    </row>
    <row r="10892" spans="4:4" x14ac:dyDescent="0.25">
      <c r="D10892" s="268"/>
    </row>
    <row r="10893" spans="4:4" x14ac:dyDescent="0.25">
      <c r="D10893" s="268"/>
    </row>
    <row r="10894" spans="4:4" x14ac:dyDescent="0.25">
      <c r="D10894" s="268"/>
    </row>
    <row r="10895" spans="4:4" x14ac:dyDescent="0.25">
      <c r="D10895" s="268"/>
    </row>
    <row r="10896" spans="4:4" x14ac:dyDescent="0.25">
      <c r="D10896" s="268"/>
    </row>
    <row r="10897" spans="4:4" x14ac:dyDescent="0.25">
      <c r="D10897" s="268"/>
    </row>
    <row r="10898" spans="4:4" x14ac:dyDescent="0.25">
      <c r="D10898" s="268"/>
    </row>
    <row r="10899" spans="4:4" x14ac:dyDescent="0.25">
      <c r="D10899" s="268"/>
    </row>
    <row r="10900" spans="4:4" x14ac:dyDescent="0.25">
      <c r="D10900" s="268"/>
    </row>
    <row r="10901" spans="4:4" x14ac:dyDescent="0.25">
      <c r="D10901" s="268"/>
    </row>
    <row r="10902" spans="4:4" x14ac:dyDescent="0.25">
      <c r="D10902" s="268"/>
    </row>
    <row r="10903" spans="4:4" x14ac:dyDescent="0.25">
      <c r="D10903" s="268"/>
    </row>
    <row r="10904" spans="4:4" x14ac:dyDescent="0.25">
      <c r="D10904" s="268"/>
    </row>
    <row r="10905" spans="4:4" x14ac:dyDescent="0.25">
      <c r="D10905" s="268"/>
    </row>
    <row r="10906" spans="4:4" x14ac:dyDescent="0.25">
      <c r="D10906" s="268"/>
    </row>
    <row r="10907" spans="4:4" x14ac:dyDescent="0.25">
      <c r="D10907" s="268"/>
    </row>
    <row r="10908" spans="4:4" x14ac:dyDescent="0.25">
      <c r="D10908" s="268"/>
    </row>
    <row r="10909" spans="4:4" x14ac:dyDescent="0.25">
      <c r="D10909" s="268"/>
    </row>
    <row r="10910" spans="4:4" x14ac:dyDescent="0.25">
      <c r="D10910" s="268"/>
    </row>
    <row r="10911" spans="4:4" x14ac:dyDescent="0.25">
      <c r="D10911" s="268"/>
    </row>
    <row r="10912" spans="4:4" x14ac:dyDescent="0.25">
      <c r="D10912" s="268"/>
    </row>
    <row r="10913" spans="4:4" x14ac:dyDescent="0.25">
      <c r="D10913" s="268"/>
    </row>
    <row r="10914" spans="4:4" x14ac:dyDescent="0.25">
      <c r="D10914" s="268"/>
    </row>
    <row r="10915" spans="4:4" x14ac:dyDescent="0.25">
      <c r="D10915" s="268"/>
    </row>
    <row r="10916" spans="4:4" x14ac:dyDescent="0.25">
      <c r="D10916" s="268"/>
    </row>
    <row r="10917" spans="4:4" x14ac:dyDescent="0.25">
      <c r="D10917" s="268"/>
    </row>
    <row r="10918" spans="4:4" x14ac:dyDescent="0.25">
      <c r="D10918" s="268"/>
    </row>
    <row r="10919" spans="4:4" x14ac:dyDescent="0.25">
      <c r="D10919" s="268"/>
    </row>
    <row r="10920" spans="4:4" x14ac:dyDescent="0.25">
      <c r="D10920" s="268"/>
    </row>
    <row r="10921" spans="4:4" x14ac:dyDescent="0.25">
      <c r="D10921" s="268"/>
    </row>
    <row r="10922" spans="4:4" x14ac:dyDescent="0.25">
      <c r="D10922" s="268"/>
    </row>
    <row r="10923" spans="4:4" x14ac:dyDescent="0.25">
      <c r="D10923" s="268"/>
    </row>
    <row r="10924" spans="4:4" x14ac:dyDescent="0.25">
      <c r="D10924" s="268"/>
    </row>
    <row r="10925" spans="4:4" x14ac:dyDescent="0.25">
      <c r="D10925" s="268"/>
    </row>
    <row r="10926" spans="4:4" x14ac:dyDescent="0.25">
      <c r="D10926" s="268"/>
    </row>
    <row r="10927" spans="4:4" x14ac:dyDescent="0.25">
      <c r="D10927" s="268"/>
    </row>
    <row r="10928" spans="4:4" x14ac:dyDescent="0.25">
      <c r="D10928" s="268"/>
    </row>
    <row r="10929" spans="4:4" x14ac:dyDescent="0.25">
      <c r="D10929" s="268"/>
    </row>
    <row r="10930" spans="4:4" x14ac:dyDescent="0.25">
      <c r="D10930" s="268"/>
    </row>
    <row r="10931" spans="4:4" x14ac:dyDescent="0.25">
      <c r="D10931" s="268"/>
    </row>
    <row r="10932" spans="4:4" x14ac:dyDescent="0.25">
      <c r="D10932" s="268"/>
    </row>
    <row r="10933" spans="4:4" x14ac:dyDescent="0.25">
      <c r="D10933" s="268"/>
    </row>
    <row r="10934" spans="4:4" x14ac:dyDescent="0.25">
      <c r="D10934" s="268"/>
    </row>
    <row r="10935" spans="4:4" x14ac:dyDescent="0.25">
      <c r="D10935" s="268"/>
    </row>
    <row r="10936" spans="4:4" x14ac:dyDescent="0.25">
      <c r="D10936" s="268"/>
    </row>
    <row r="10937" spans="4:4" x14ac:dyDescent="0.25">
      <c r="D10937" s="268"/>
    </row>
    <row r="10938" spans="4:4" x14ac:dyDescent="0.25">
      <c r="D10938" s="268"/>
    </row>
    <row r="10939" spans="4:4" x14ac:dyDescent="0.25">
      <c r="D10939" s="268"/>
    </row>
    <row r="10940" spans="4:4" x14ac:dyDescent="0.25">
      <c r="D10940" s="268"/>
    </row>
    <row r="10941" spans="4:4" x14ac:dyDescent="0.25">
      <c r="D10941" s="268"/>
    </row>
    <row r="10942" spans="4:4" x14ac:dyDescent="0.25">
      <c r="D10942" s="268"/>
    </row>
    <row r="10943" spans="4:4" x14ac:dyDescent="0.25">
      <c r="D10943" s="268"/>
    </row>
    <row r="10944" spans="4:4" x14ac:dyDescent="0.25">
      <c r="D10944" s="268"/>
    </row>
    <row r="10945" spans="4:4" x14ac:dyDescent="0.25">
      <c r="D10945" s="268"/>
    </row>
    <row r="10946" spans="4:4" x14ac:dyDescent="0.25">
      <c r="D10946" s="268"/>
    </row>
    <row r="10947" spans="4:4" x14ac:dyDescent="0.25">
      <c r="D10947" s="268"/>
    </row>
    <row r="10948" spans="4:4" x14ac:dyDescent="0.25">
      <c r="D10948" s="268"/>
    </row>
    <row r="10949" spans="4:4" x14ac:dyDescent="0.25">
      <c r="D10949" s="268"/>
    </row>
    <row r="10950" spans="4:4" x14ac:dyDescent="0.25">
      <c r="D10950" s="268"/>
    </row>
    <row r="10951" spans="4:4" x14ac:dyDescent="0.25">
      <c r="D10951" s="268"/>
    </row>
    <row r="10952" spans="4:4" x14ac:dyDescent="0.25">
      <c r="D10952" s="268"/>
    </row>
    <row r="10953" spans="4:4" x14ac:dyDescent="0.25">
      <c r="D10953" s="268"/>
    </row>
    <row r="10954" spans="4:4" x14ac:dyDescent="0.25">
      <c r="D10954" s="268"/>
    </row>
    <row r="10955" spans="4:4" x14ac:dyDescent="0.25">
      <c r="D10955" s="268"/>
    </row>
    <row r="10956" spans="4:4" x14ac:dyDescent="0.25">
      <c r="D10956" s="268"/>
    </row>
    <row r="10957" spans="4:4" x14ac:dyDescent="0.25">
      <c r="D10957" s="268"/>
    </row>
    <row r="10958" spans="4:4" x14ac:dyDescent="0.25">
      <c r="D10958" s="268"/>
    </row>
    <row r="10959" spans="4:4" x14ac:dyDescent="0.25">
      <c r="D10959" s="268"/>
    </row>
    <row r="10960" spans="4:4" x14ac:dyDescent="0.25">
      <c r="D10960" s="268"/>
    </row>
    <row r="10961" spans="4:4" x14ac:dyDescent="0.25">
      <c r="D10961" s="268"/>
    </row>
    <row r="10962" spans="4:4" x14ac:dyDescent="0.25">
      <c r="D10962" s="268"/>
    </row>
    <row r="10963" spans="4:4" x14ac:dyDescent="0.25">
      <c r="D10963" s="268"/>
    </row>
    <row r="10964" spans="4:4" x14ac:dyDescent="0.25">
      <c r="D10964" s="268"/>
    </row>
    <row r="10965" spans="4:4" x14ac:dyDescent="0.25">
      <c r="D10965" s="268"/>
    </row>
    <row r="10966" spans="4:4" x14ac:dyDescent="0.25">
      <c r="D10966" s="268"/>
    </row>
    <row r="10967" spans="4:4" x14ac:dyDescent="0.25">
      <c r="D10967" s="268"/>
    </row>
    <row r="10968" spans="4:4" x14ac:dyDescent="0.25">
      <c r="D10968" s="268"/>
    </row>
    <row r="10969" spans="4:4" x14ac:dyDescent="0.25">
      <c r="D10969" s="268"/>
    </row>
    <row r="10970" spans="4:4" x14ac:dyDescent="0.25">
      <c r="D10970" s="268"/>
    </row>
    <row r="10971" spans="4:4" x14ac:dyDescent="0.25">
      <c r="D10971" s="268"/>
    </row>
    <row r="10972" spans="4:4" x14ac:dyDescent="0.25">
      <c r="D10972" s="268"/>
    </row>
    <row r="10973" spans="4:4" x14ac:dyDescent="0.25">
      <c r="D10973" s="268"/>
    </row>
    <row r="10974" spans="4:4" x14ac:dyDescent="0.25">
      <c r="D10974" s="268"/>
    </row>
    <row r="10975" spans="4:4" x14ac:dyDescent="0.25">
      <c r="D10975" s="268"/>
    </row>
    <row r="10976" spans="4:4" x14ac:dyDescent="0.25">
      <c r="D10976" s="268"/>
    </row>
    <row r="10977" spans="4:4" x14ac:dyDescent="0.25">
      <c r="D10977" s="268"/>
    </row>
    <row r="10978" spans="4:4" x14ac:dyDescent="0.25">
      <c r="D10978" s="268"/>
    </row>
    <row r="10979" spans="4:4" x14ac:dyDescent="0.25">
      <c r="D10979" s="268"/>
    </row>
    <row r="10980" spans="4:4" x14ac:dyDescent="0.25">
      <c r="D10980" s="268"/>
    </row>
    <row r="10981" spans="4:4" x14ac:dyDescent="0.25">
      <c r="D10981" s="268"/>
    </row>
    <row r="10982" spans="4:4" x14ac:dyDescent="0.25">
      <c r="D10982" s="268"/>
    </row>
    <row r="10983" spans="4:4" x14ac:dyDescent="0.25">
      <c r="D10983" s="268"/>
    </row>
    <row r="10984" spans="4:4" x14ac:dyDescent="0.25">
      <c r="D10984" s="268"/>
    </row>
    <row r="10985" spans="4:4" x14ac:dyDescent="0.25">
      <c r="D10985" s="268"/>
    </row>
    <row r="10986" spans="4:4" x14ac:dyDescent="0.25">
      <c r="D10986" s="268"/>
    </row>
    <row r="10987" spans="4:4" x14ac:dyDescent="0.25">
      <c r="D10987" s="268"/>
    </row>
    <row r="10988" spans="4:4" x14ac:dyDescent="0.25">
      <c r="D10988" s="268"/>
    </row>
    <row r="10989" spans="4:4" x14ac:dyDescent="0.25">
      <c r="D10989" s="268"/>
    </row>
    <row r="10990" spans="4:4" x14ac:dyDescent="0.25">
      <c r="D10990" s="268"/>
    </row>
    <row r="10991" spans="4:4" x14ac:dyDescent="0.25">
      <c r="D10991" s="268"/>
    </row>
    <row r="10992" spans="4:4" x14ac:dyDescent="0.25">
      <c r="D10992" s="268"/>
    </row>
    <row r="10993" spans="4:4" x14ac:dyDescent="0.25">
      <c r="D10993" s="268"/>
    </row>
    <row r="10994" spans="4:4" x14ac:dyDescent="0.25">
      <c r="D10994" s="268"/>
    </row>
    <row r="10995" spans="4:4" x14ac:dyDescent="0.25">
      <c r="D10995" s="268"/>
    </row>
    <row r="10996" spans="4:4" x14ac:dyDescent="0.25">
      <c r="D10996" s="268"/>
    </row>
    <row r="10997" spans="4:4" x14ac:dyDescent="0.25">
      <c r="D10997" s="268"/>
    </row>
    <row r="10998" spans="4:4" x14ac:dyDescent="0.25">
      <c r="D10998" s="268"/>
    </row>
    <row r="10999" spans="4:4" x14ac:dyDescent="0.25">
      <c r="D10999" s="268"/>
    </row>
    <row r="11000" spans="4:4" x14ac:dyDescent="0.25">
      <c r="D11000" s="268"/>
    </row>
    <row r="11001" spans="4:4" x14ac:dyDescent="0.25">
      <c r="D11001" s="268"/>
    </row>
    <row r="11002" spans="4:4" x14ac:dyDescent="0.25">
      <c r="D11002" s="268"/>
    </row>
    <row r="11003" spans="4:4" x14ac:dyDescent="0.25">
      <c r="D11003" s="268"/>
    </row>
    <row r="11004" spans="4:4" x14ac:dyDescent="0.25">
      <c r="D11004" s="268"/>
    </row>
    <row r="11005" spans="4:4" x14ac:dyDescent="0.25">
      <c r="D11005" s="268"/>
    </row>
    <row r="11006" spans="4:4" x14ac:dyDescent="0.25">
      <c r="D11006" s="268"/>
    </row>
    <row r="11007" spans="4:4" x14ac:dyDescent="0.25">
      <c r="D11007" s="268"/>
    </row>
    <row r="11008" spans="4:4" x14ac:dyDescent="0.25">
      <c r="D11008" s="268"/>
    </row>
    <row r="11009" spans="4:4" x14ac:dyDescent="0.25">
      <c r="D11009" s="268"/>
    </row>
    <row r="11010" spans="4:4" x14ac:dyDescent="0.25">
      <c r="D11010" s="268"/>
    </row>
    <row r="11011" spans="4:4" x14ac:dyDescent="0.25">
      <c r="D11011" s="268"/>
    </row>
    <row r="11012" spans="4:4" x14ac:dyDescent="0.25">
      <c r="D11012" s="268"/>
    </row>
    <row r="11013" spans="4:4" x14ac:dyDescent="0.25">
      <c r="D11013" s="268"/>
    </row>
    <row r="11014" spans="4:4" x14ac:dyDescent="0.25">
      <c r="D11014" s="268"/>
    </row>
    <row r="11015" spans="4:4" x14ac:dyDescent="0.25">
      <c r="D11015" s="268"/>
    </row>
    <row r="11016" spans="4:4" x14ac:dyDescent="0.25">
      <c r="D11016" s="268"/>
    </row>
    <row r="11017" spans="4:4" x14ac:dyDescent="0.25">
      <c r="D11017" s="268"/>
    </row>
    <row r="11018" spans="4:4" x14ac:dyDescent="0.25">
      <c r="D11018" s="268"/>
    </row>
    <row r="11019" spans="4:4" x14ac:dyDescent="0.25">
      <c r="D11019" s="268"/>
    </row>
    <row r="11020" spans="4:4" x14ac:dyDescent="0.25">
      <c r="D11020" s="268"/>
    </row>
    <row r="11021" spans="4:4" x14ac:dyDescent="0.25">
      <c r="D11021" s="268"/>
    </row>
    <row r="11022" spans="4:4" x14ac:dyDescent="0.25">
      <c r="D11022" s="268"/>
    </row>
    <row r="11023" spans="4:4" x14ac:dyDescent="0.25">
      <c r="D11023" s="268"/>
    </row>
    <row r="11024" spans="4:4" x14ac:dyDescent="0.25">
      <c r="D11024" s="268"/>
    </row>
    <row r="11025" spans="4:4" x14ac:dyDescent="0.25">
      <c r="D11025" s="268"/>
    </row>
    <row r="11026" spans="4:4" x14ac:dyDescent="0.25">
      <c r="D11026" s="268"/>
    </row>
    <row r="11027" spans="4:4" x14ac:dyDescent="0.25">
      <c r="D11027" s="268"/>
    </row>
    <row r="11028" spans="4:4" x14ac:dyDescent="0.25">
      <c r="D11028" s="268"/>
    </row>
    <row r="11029" spans="4:4" x14ac:dyDescent="0.25">
      <c r="D11029" s="268"/>
    </row>
    <row r="11030" spans="4:4" x14ac:dyDescent="0.25">
      <c r="D11030" s="268"/>
    </row>
    <row r="11031" spans="4:4" x14ac:dyDescent="0.25">
      <c r="D11031" s="268"/>
    </row>
    <row r="11032" spans="4:4" x14ac:dyDescent="0.25">
      <c r="D11032" s="268"/>
    </row>
    <row r="11033" spans="4:4" x14ac:dyDescent="0.25">
      <c r="D11033" s="268"/>
    </row>
    <row r="11034" spans="4:4" x14ac:dyDescent="0.25">
      <c r="D11034" s="268"/>
    </row>
    <row r="11035" spans="4:4" x14ac:dyDescent="0.25">
      <c r="D11035" s="268"/>
    </row>
    <row r="11036" spans="4:4" x14ac:dyDescent="0.25">
      <c r="D11036" s="268"/>
    </row>
    <row r="11037" spans="4:4" x14ac:dyDescent="0.25">
      <c r="D11037" s="268"/>
    </row>
    <row r="11038" spans="4:4" x14ac:dyDescent="0.25">
      <c r="D11038" s="268"/>
    </row>
    <row r="11039" spans="4:4" x14ac:dyDescent="0.25">
      <c r="D11039" s="268"/>
    </row>
    <row r="11040" spans="4:4" x14ac:dyDescent="0.25">
      <c r="D11040" s="268"/>
    </row>
    <row r="11041" spans="4:4" x14ac:dyDescent="0.25">
      <c r="D11041" s="268"/>
    </row>
    <row r="11042" spans="4:4" x14ac:dyDescent="0.25">
      <c r="D11042" s="268"/>
    </row>
    <row r="11043" spans="4:4" x14ac:dyDescent="0.25">
      <c r="D11043" s="268"/>
    </row>
    <row r="11044" spans="4:4" x14ac:dyDescent="0.25">
      <c r="D11044" s="268"/>
    </row>
    <row r="11045" spans="4:4" x14ac:dyDescent="0.25">
      <c r="D11045" s="268"/>
    </row>
    <row r="11046" spans="4:4" x14ac:dyDescent="0.25">
      <c r="D11046" s="268"/>
    </row>
    <row r="11047" spans="4:4" x14ac:dyDescent="0.25">
      <c r="D11047" s="268"/>
    </row>
    <row r="11048" spans="4:4" x14ac:dyDescent="0.25">
      <c r="D11048" s="268"/>
    </row>
    <row r="11049" spans="4:4" x14ac:dyDescent="0.25">
      <c r="D11049" s="268"/>
    </row>
    <row r="11050" spans="4:4" x14ac:dyDescent="0.25">
      <c r="D11050" s="268"/>
    </row>
    <row r="11051" spans="4:4" x14ac:dyDescent="0.25">
      <c r="D11051" s="268"/>
    </row>
    <row r="11052" spans="4:4" x14ac:dyDescent="0.25">
      <c r="D11052" s="268"/>
    </row>
    <row r="11053" spans="4:4" x14ac:dyDescent="0.25">
      <c r="D11053" s="268"/>
    </row>
    <row r="11054" spans="4:4" x14ac:dyDescent="0.25">
      <c r="D11054" s="268"/>
    </row>
    <row r="11055" spans="4:4" x14ac:dyDescent="0.25">
      <c r="D11055" s="268"/>
    </row>
    <row r="11056" spans="4:4" x14ac:dyDescent="0.25">
      <c r="D11056" s="268"/>
    </row>
    <row r="11057" spans="4:4" x14ac:dyDescent="0.25">
      <c r="D11057" s="268"/>
    </row>
    <row r="11058" spans="4:4" x14ac:dyDescent="0.25">
      <c r="D11058" s="268"/>
    </row>
    <row r="11059" spans="4:4" x14ac:dyDescent="0.25">
      <c r="D11059" s="268"/>
    </row>
    <row r="11060" spans="4:4" x14ac:dyDescent="0.25">
      <c r="D11060" s="268"/>
    </row>
    <row r="11061" spans="4:4" x14ac:dyDescent="0.25">
      <c r="D11061" s="268"/>
    </row>
    <row r="11062" spans="4:4" x14ac:dyDescent="0.25">
      <c r="D11062" s="268"/>
    </row>
    <row r="11063" spans="4:4" x14ac:dyDescent="0.25">
      <c r="D11063" s="268"/>
    </row>
    <row r="11064" spans="4:4" x14ac:dyDescent="0.25">
      <c r="D11064" s="268"/>
    </row>
    <row r="11065" spans="4:4" x14ac:dyDescent="0.25">
      <c r="D11065" s="268"/>
    </row>
    <row r="11066" spans="4:4" x14ac:dyDescent="0.25">
      <c r="D11066" s="268"/>
    </row>
    <row r="11067" spans="4:4" x14ac:dyDescent="0.25">
      <c r="D11067" s="268"/>
    </row>
    <row r="11068" spans="4:4" x14ac:dyDescent="0.25">
      <c r="D11068" s="268"/>
    </row>
    <row r="11069" spans="4:4" x14ac:dyDescent="0.25">
      <c r="D11069" s="268"/>
    </row>
    <row r="11070" spans="4:4" x14ac:dyDescent="0.25">
      <c r="D11070" s="268"/>
    </row>
    <row r="11071" spans="4:4" x14ac:dyDescent="0.25">
      <c r="D11071" s="268"/>
    </row>
    <row r="11072" spans="4:4" x14ac:dyDescent="0.25">
      <c r="D11072" s="268"/>
    </row>
    <row r="11073" spans="4:4" x14ac:dyDescent="0.25">
      <c r="D11073" s="268"/>
    </row>
    <row r="11074" spans="4:4" x14ac:dyDescent="0.25">
      <c r="D11074" s="268"/>
    </row>
    <row r="11075" spans="4:4" x14ac:dyDescent="0.25">
      <c r="D11075" s="268"/>
    </row>
    <row r="11076" spans="4:4" x14ac:dyDescent="0.25">
      <c r="D11076" s="268"/>
    </row>
    <row r="11077" spans="4:4" x14ac:dyDescent="0.25">
      <c r="D11077" s="268"/>
    </row>
    <row r="11078" spans="4:4" x14ac:dyDescent="0.25">
      <c r="D11078" s="268"/>
    </row>
    <row r="11079" spans="4:4" x14ac:dyDescent="0.25">
      <c r="D11079" s="268"/>
    </row>
    <row r="11080" spans="4:4" x14ac:dyDescent="0.25">
      <c r="D11080" s="268"/>
    </row>
    <row r="11081" spans="4:4" x14ac:dyDescent="0.25">
      <c r="D11081" s="268"/>
    </row>
    <row r="11082" spans="4:4" x14ac:dyDescent="0.25">
      <c r="D11082" s="268"/>
    </row>
    <row r="11083" spans="4:4" x14ac:dyDescent="0.25">
      <c r="D11083" s="268"/>
    </row>
    <row r="11084" spans="4:4" x14ac:dyDescent="0.25">
      <c r="D11084" s="268"/>
    </row>
    <row r="11085" spans="4:4" x14ac:dyDescent="0.25">
      <c r="D11085" s="268"/>
    </row>
    <row r="11086" spans="4:4" x14ac:dyDescent="0.25">
      <c r="D11086" s="268"/>
    </row>
    <row r="11087" spans="4:4" x14ac:dyDescent="0.25">
      <c r="D11087" s="268"/>
    </row>
    <row r="11088" spans="4:4" x14ac:dyDescent="0.25">
      <c r="D11088" s="268"/>
    </row>
    <row r="11089" spans="4:4" x14ac:dyDescent="0.25">
      <c r="D11089" s="268"/>
    </row>
    <row r="11090" spans="4:4" x14ac:dyDescent="0.25">
      <c r="D11090" s="268"/>
    </row>
    <row r="11091" spans="4:4" x14ac:dyDescent="0.25">
      <c r="D11091" s="268"/>
    </row>
    <row r="11092" spans="4:4" x14ac:dyDescent="0.25">
      <c r="D11092" s="268"/>
    </row>
    <row r="11093" spans="4:4" x14ac:dyDescent="0.25">
      <c r="D11093" s="268"/>
    </row>
    <row r="11094" spans="4:4" x14ac:dyDescent="0.25">
      <c r="D11094" s="268"/>
    </row>
    <row r="11095" spans="4:4" x14ac:dyDescent="0.25">
      <c r="D11095" s="268"/>
    </row>
    <row r="11096" spans="4:4" x14ac:dyDescent="0.25">
      <c r="D11096" s="268"/>
    </row>
    <row r="11097" spans="4:4" x14ac:dyDescent="0.25">
      <c r="D11097" s="268"/>
    </row>
    <row r="11098" spans="4:4" x14ac:dyDescent="0.25">
      <c r="D11098" s="268"/>
    </row>
    <row r="11099" spans="4:4" x14ac:dyDescent="0.25">
      <c r="D11099" s="268"/>
    </row>
    <row r="11100" spans="4:4" x14ac:dyDescent="0.25">
      <c r="D11100" s="268"/>
    </row>
    <row r="11101" spans="4:4" x14ac:dyDescent="0.25">
      <c r="D11101" s="268"/>
    </row>
    <row r="11102" spans="4:4" x14ac:dyDescent="0.25">
      <c r="D11102" s="268"/>
    </row>
    <row r="11103" spans="4:4" x14ac:dyDescent="0.25">
      <c r="D11103" s="268"/>
    </row>
    <row r="11104" spans="4:4" x14ac:dyDescent="0.25">
      <c r="D11104" s="268"/>
    </row>
    <row r="11105" spans="4:4" x14ac:dyDescent="0.25">
      <c r="D11105" s="268"/>
    </row>
    <row r="11106" spans="4:4" x14ac:dyDescent="0.25">
      <c r="D11106" s="268"/>
    </row>
    <row r="11107" spans="4:4" x14ac:dyDescent="0.25">
      <c r="D11107" s="268"/>
    </row>
    <row r="11108" spans="4:4" x14ac:dyDescent="0.25">
      <c r="D11108" s="268"/>
    </row>
    <row r="11109" spans="4:4" x14ac:dyDescent="0.25">
      <c r="D11109" s="268"/>
    </row>
    <row r="11110" spans="4:4" x14ac:dyDescent="0.25">
      <c r="D11110" s="268"/>
    </row>
    <row r="11111" spans="4:4" x14ac:dyDescent="0.25">
      <c r="D11111" s="268"/>
    </row>
    <row r="11112" spans="4:4" x14ac:dyDescent="0.25">
      <c r="D11112" s="268"/>
    </row>
    <row r="11113" spans="4:4" x14ac:dyDescent="0.25">
      <c r="D11113" s="268"/>
    </row>
    <row r="11114" spans="4:4" x14ac:dyDescent="0.25">
      <c r="D11114" s="268"/>
    </row>
    <row r="11115" spans="4:4" x14ac:dyDescent="0.25">
      <c r="D11115" s="268"/>
    </row>
    <row r="11116" spans="4:4" x14ac:dyDescent="0.25">
      <c r="D11116" s="268"/>
    </row>
    <row r="11117" spans="4:4" x14ac:dyDescent="0.25">
      <c r="D11117" s="268"/>
    </row>
    <row r="11118" spans="4:4" x14ac:dyDescent="0.25">
      <c r="D11118" s="268"/>
    </row>
    <row r="11119" spans="4:4" x14ac:dyDescent="0.25">
      <c r="D11119" s="268"/>
    </row>
    <row r="11120" spans="4:4" x14ac:dyDescent="0.25">
      <c r="D11120" s="268"/>
    </row>
    <row r="11121" spans="4:4" x14ac:dyDescent="0.25">
      <c r="D11121" s="268"/>
    </row>
    <row r="11122" spans="4:4" x14ac:dyDescent="0.25">
      <c r="D11122" s="268"/>
    </row>
    <row r="11123" spans="4:4" x14ac:dyDescent="0.25">
      <c r="D11123" s="268"/>
    </row>
    <row r="11124" spans="4:4" x14ac:dyDescent="0.25">
      <c r="D11124" s="268"/>
    </row>
    <row r="11125" spans="4:4" x14ac:dyDescent="0.25">
      <c r="D11125" s="268"/>
    </row>
    <row r="11126" spans="4:4" x14ac:dyDescent="0.25">
      <c r="D11126" s="268"/>
    </row>
    <row r="11127" spans="4:4" x14ac:dyDescent="0.25">
      <c r="D11127" s="268"/>
    </row>
    <row r="11128" spans="4:4" x14ac:dyDescent="0.25">
      <c r="D11128" s="268"/>
    </row>
    <row r="11129" spans="4:4" x14ac:dyDescent="0.25">
      <c r="D11129" s="268"/>
    </row>
    <row r="11130" spans="4:4" x14ac:dyDescent="0.25">
      <c r="D11130" s="268"/>
    </row>
    <row r="11131" spans="4:4" x14ac:dyDescent="0.25">
      <c r="D11131" s="268"/>
    </row>
    <row r="11132" spans="4:4" x14ac:dyDescent="0.25">
      <c r="D11132" s="268"/>
    </row>
    <row r="11133" spans="4:4" x14ac:dyDescent="0.25">
      <c r="D11133" s="268"/>
    </row>
    <row r="11134" spans="4:4" x14ac:dyDescent="0.25">
      <c r="D11134" s="268"/>
    </row>
    <row r="11135" spans="4:4" x14ac:dyDescent="0.25">
      <c r="D11135" s="268"/>
    </row>
    <row r="11136" spans="4:4" x14ac:dyDescent="0.25">
      <c r="D11136" s="268"/>
    </row>
    <row r="11137" spans="4:4" x14ac:dyDescent="0.25">
      <c r="D11137" s="268"/>
    </row>
    <row r="11138" spans="4:4" x14ac:dyDescent="0.25">
      <c r="D11138" s="268"/>
    </row>
    <row r="11139" spans="4:4" x14ac:dyDescent="0.25">
      <c r="D11139" s="268"/>
    </row>
    <row r="11140" spans="4:4" x14ac:dyDescent="0.25">
      <c r="D11140" s="268"/>
    </row>
    <row r="11141" spans="4:4" x14ac:dyDescent="0.25">
      <c r="D11141" s="268"/>
    </row>
    <row r="11142" spans="4:4" x14ac:dyDescent="0.25">
      <c r="D11142" s="268"/>
    </row>
    <row r="11143" spans="4:4" x14ac:dyDescent="0.25">
      <c r="D11143" s="268"/>
    </row>
    <row r="11144" spans="4:4" x14ac:dyDescent="0.25">
      <c r="D11144" s="268"/>
    </row>
    <row r="11145" spans="4:4" x14ac:dyDescent="0.25">
      <c r="D11145" s="268"/>
    </row>
    <row r="11146" spans="4:4" x14ac:dyDescent="0.25">
      <c r="D11146" s="268"/>
    </row>
    <row r="11147" spans="4:4" x14ac:dyDescent="0.25">
      <c r="D11147" s="268"/>
    </row>
    <row r="11148" spans="4:4" x14ac:dyDescent="0.25">
      <c r="D11148" s="268"/>
    </row>
    <row r="11149" spans="4:4" x14ac:dyDescent="0.25">
      <c r="D11149" s="268"/>
    </row>
    <row r="11150" spans="4:4" x14ac:dyDescent="0.25">
      <c r="D11150" s="268"/>
    </row>
    <row r="11151" spans="4:4" x14ac:dyDescent="0.25">
      <c r="D11151" s="268"/>
    </row>
    <row r="11152" spans="4:4" x14ac:dyDescent="0.25">
      <c r="D11152" s="268"/>
    </row>
    <row r="11153" spans="4:4" x14ac:dyDescent="0.25">
      <c r="D11153" s="268"/>
    </row>
    <row r="11154" spans="4:4" x14ac:dyDescent="0.25">
      <c r="D11154" s="268"/>
    </row>
    <row r="11155" spans="4:4" x14ac:dyDescent="0.25">
      <c r="D11155" s="268"/>
    </row>
    <row r="11156" spans="4:4" x14ac:dyDescent="0.25">
      <c r="D11156" s="268"/>
    </row>
    <row r="11157" spans="4:4" x14ac:dyDescent="0.25">
      <c r="D11157" s="268"/>
    </row>
    <row r="11158" spans="4:4" x14ac:dyDescent="0.25">
      <c r="D11158" s="268"/>
    </row>
    <row r="11159" spans="4:4" x14ac:dyDescent="0.25">
      <c r="D11159" s="268"/>
    </row>
    <row r="11160" spans="4:4" x14ac:dyDescent="0.25">
      <c r="D11160" s="268"/>
    </row>
    <row r="11161" spans="4:4" x14ac:dyDescent="0.25">
      <c r="D11161" s="268"/>
    </row>
    <row r="11162" spans="4:4" x14ac:dyDescent="0.25">
      <c r="D11162" s="268"/>
    </row>
    <row r="11163" spans="4:4" x14ac:dyDescent="0.25">
      <c r="D11163" s="268"/>
    </row>
    <row r="11164" spans="4:4" x14ac:dyDescent="0.25">
      <c r="D11164" s="268"/>
    </row>
    <row r="11165" spans="4:4" x14ac:dyDescent="0.25">
      <c r="D11165" s="268"/>
    </row>
    <row r="11166" spans="4:4" x14ac:dyDescent="0.25">
      <c r="D11166" s="268"/>
    </row>
    <row r="11167" spans="4:4" x14ac:dyDescent="0.25">
      <c r="D11167" s="268"/>
    </row>
    <row r="11168" spans="4:4" x14ac:dyDescent="0.25">
      <c r="D11168" s="268"/>
    </row>
    <row r="11169" spans="4:4" x14ac:dyDescent="0.25">
      <c r="D11169" s="268"/>
    </row>
    <row r="11170" spans="4:4" x14ac:dyDescent="0.25">
      <c r="D11170" s="268"/>
    </row>
    <row r="11171" spans="4:4" x14ac:dyDescent="0.25">
      <c r="D11171" s="268"/>
    </row>
    <row r="11172" spans="4:4" x14ac:dyDescent="0.25">
      <c r="D11172" s="268"/>
    </row>
    <row r="11173" spans="4:4" x14ac:dyDescent="0.25">
      <c r="D11173" s="268"/>
    </row>
    <row r="11174" spans="4:4" x14ac:dyDescent="0.25">
      <c r="D11174" s="268"/>
    </row>
    <row r="11175" spans="4:4" x14ac:dyDescent="0.25">
      <c r="D11175" s="268"/>
    </row>
    <row r="11176" spans="4:4" x14ac:dyDescent="0.25">
      <c r="D11176" s="268"/>
    </row>
    <row r="11177" spans="4:4" x14ac:dyDescent="0.25">
      <c r="D11177" s="268"/>
    </row>
    <row r="11178" spans="4:4" x14ac:dyDescent="0.25">
      <c r="D11178" s="268"/>
    </row>
    <row r="11179" spans="4:4" x14ac:dyDescent="0.25">
      <c r="D11179" s="268"/>
    </row>
    <row r="11180" spans="4:4" x14ac:dyDescent="0.25">
      <c r="D11180" s="268"/>
    </row>
    <row r="11181" spans="4:4" x14ac:dyDescent="0.25">
      <c r="D11181" s="268"/>
    </row>
    <row r="11182" spans="4:4" x14ac:dyDescent="0.25">
      <c r="D11182" s="268"/>
    </row>
    <row r="11183" spans="4:4" x14ac:dyDescent="0.25">
      <c r="D11183" s="268"/>
    </row>
    <row r="11184" spans="4:4" x14ac:dyDescent="0.25">
      <c r="D11184" s="268"/>
    </row>
    <row r="11185" spans="4:4" x14ac:dyDescent="0.25">
      <c r="D11185" s="268"/>
    </row>
    <row r="11186" spans="4:4" x14ac:dyDescent="0.25">
      <c r="D11186" s="268"/>
    </row>
    <row r="11187" spans="4:4" x14ac:dyDescent="0.25">
      <c r="D11187" s="268"/>
    </row>
    <row r="11188" spans="4:4" x14ac:dyDescent="0.25">
      <c r="D11188" s="268"/>
    </row>
    <row r="11189" spans="4:4" x14ac:dyDescent="0.25">
      <c r="D11189" s="268"/>
    </row>
    <row r="11190" spans="4:4" x14ac:dyDescent="0.25">
      <c r="D11190" s="268"/>
    </row>
    <row r="11191" spans="4:4" x14ac:dyDescent="0.25">
      <c r="D11191" s="268"/>
    </row>
    <row r="11192" spans="4:4" x14ac:dyDescent="0.25">
      <c r="D11192" s="268"/>
    </row>
    <row r="11193" spans="4:4" x14ac:dyDescent="0.25">
      <c r="D11193" s="268"/>
    </row>
    <row r="11194" spans="4:4" x14ac:dyDescent="0.25">
      <c r="D11194" s="268"/>
    </row>
    <row r="11195" spans="4:4" x14ac:dyDescent="0.25">
      <c r="D11195" s="268"/>
    </row>
    <row r="11196" spans="4:4" x14ac:dyDescent="0.25">
      <c r="D11196" s="268"/>
    </row>
    <row r="11197" spans="4:4" x14ac:dyDescent="0.25">
      <c r="D11197" s="268"/>
    </row>
    <row r="11198" spans="4:4" x14ac:dyDescent="0.25">
      <c r="D11198" s="268"/>
    </row>
    <row r="11199" spans="4:4" x14ac:dyDescent="0.25">
      <c r="D11199" s="268"/>
    </row>
    <row r="11200" spans="4:4" x14ac:dyDescent="0.25">
      <c r="D11200" s="268"/>
    </row>
    <row r="11201" spans="4:4" x14ac:dyDescent="0.25">
      <c r="D11201" s="268"/>
    </row>
    <row r="11202" spans="4:4" x14ac:dyDescent="0.25">
      <c r="D11202" s="268"/>
    </row>
    <row r="11203" spans="4:4" x14ac:dyDescent="0.25">
      <c r="D11203" s="268"/>
    </row>
    <row r="11204" spans="4:4" x14ac:dyDescent="0.25">
      <c r="D11204" s="268"/>
    </row>
    <row r="11205" spans="4:4" x14ac:dyDescent="0.25">
      <c r="D11205" s="268"/>
    </row>
    <row r="11206" spans="4:4" x14ac:dyDescent="0.25">
      <c r="D11206" s="268"/>
    </row>
    <row r="11207" spans="4:4" x14ac:dyDescent="0.25">
      <c r="D11207" s="268"/>
    </row>
    <row r="11208" spans="4:4" x14ac:dyDescent="0.25">
      <c r="D11208" s="268"/>
    </row>
    <row r="11209" spans="4:4" x14ac:dyDescent="0.25">
      <c r="D11209" s="268"/>
    </row>
    <row r="11210" spans="4:4" x14ac:dyDescent="0.25">
      <c r="D11210" s="268"/>
    </row>
    <row r="11211" spans="4:4" x14ac:dyDescent="0.25">
      <c r="D11211" s="268"/>
    </row>
    <row r="11212" spans="4:4" x14ac:dyDescent="0.25">
      <c r="D11212" s="268"/>
    </row>
    <row r="11213" spans="4:4" x14ac:dyDescent="0.25">
      <c r="D11213" s="268"/>
    </row>
    <row r="11214" spans="4:4" x14ac:dyDescent="0.25">
      <c r="D11214" s="268"/>
    </row>
    <row r="11215" spans="4:4" x14ac:dyDescent="0.25">
      <c r="D11215" s="268"/>
    </row>
    <row r="11216" spans="4:4" x14ac:dyDescent="0.25">
      <c r="D11216" s="268"/>
    </row>
    <row r="11217" spans="4:4" x14ac:dyDescent="0.25">
      <c r="D11217" s="268"/>
    </row>
    <row r="11218" spans="4:4" x14ac:dyDescent="0.25">
      <c r="D11218" s="268"/>
    </row>
    <row r="11219" spans="4:4" x14ac:dyDescent="0.25">
      <c r="D11219" s="268"/>
    </row>
    <row r="11220" spans="4:4" x14ac:dyDescent="0.25">
      <c r="D11220" s="268"/>
    </row>
    <row r="11221" spans="4:4" x14ac:dyDescent="0.25">
      <c r="D11221" s="268"/>
    </row>
    <row r="11222" spans="4:4" x14ac:dyDescent="0.25">
      <c r="D11222" s="268"/>
    </row>
    <row r="11223" spans="4:4" x14ac:dyDescent="0.25">
      <c r="D11223" s="268"/>
    </row>
    <row r="11224" spans="4:4" x14ac:dyDescent="0.25">
      <c r="D11224" s="268"/>
    </row>
    <row r="11225" spans="4:4" x14ac:dyDescent="0.25">
      <c r="D11225" s="268"/>
    </row>
    <row r="11226" spans="4:4" x14ac:dyDescent="0.25">
      <c r="D11226" s="268"/>
    </row>
    <row r="11227" spans="4:4" x14ac:dyDescent="0.25">
      <c r="D11227" s="268"/>
    </row>
    <row r="11228" spans="4:4" x14ac:dyDescent="0.25">
      <c r="D11228" s="268"/>
    </row>
    <row r="11229" spans="4:4" x14ac:dyDescent="0.25">
      <c r="D11229" s="268"/>
    </row>
    <row r="11230" spans="4:4" x14ac:dyDescent="0.25">
      <c r="D11230" s="268"/>
    </row>
    <row r="11231" spans="4:4" x14ac:dyDescent="0.25">
      <c r="D11231" s="268"/>
    </row>
    <row r="11232" spans="4:4" x14ac:dyDescent="0.25">
      <c r="D11232" s="268"/>
    </row>
    <row r="11233" spans="4:4" x14ac:dyDescent="0.25">
      <c r="D11233" s="268"/>
    </row>
    <row r="11234" spans="4:4" x14ac:dyDescent="0.25">
      <c r="D11234" s="268"/>
    </row>
    <row r="11235" spans="4:4" x14ac:dyDescent="0.25">
      <c r="D11235" s="268"/>
    </row>
    <row r="11236" spans="4:4" x14ac:dyDescent="0.25">
      <c r="D11236" s="268"/>
    </row>
    <row r="11237" spans="4:4" x14ac:dyDescent="0.25">
      <c r="D11237" s="268"/>
    </row>
    <row r="11238" spans="4:4" x14ac:dyDescent="0.25">
      <c r="D11238" s="268"/>
    </row>
    <row r="11239" spans="4:4" x14ac:dyDescent="0.25">
      <c r="D11239" s="268"/>
    </row>
    <row r="11240" spans="4:4" x14ac:dyDescent="0.25">
      <c r="D11240" s="268"/>
    </row>
    <row r="11241" spans="4:4" x14ac:dyDescent="0.25">
      <c r="D11241" s="268"/>
    </row>
    <row r="11242" spans="4:4" x14ac:dyDescent="0.25">
      <c r="D11242" s="268"/>
    </row>
    <row r="11243" spans="4:4" x14ac:dyDescent="0.25">
      <c r="D11243" s="268"/>
    </row>
    <row r="11244" spans="4:4" x14ac:dyDescent="0.25">
      <c r="D11244" s="268"/>
    </row>
    <row r="11245" spans="4:4" x14ac:dyDescent="0.25">
      <c r="D11245" s="268"/>
    </row>
    <row r="11246" spans="4:4" x14ac:dyDescent="0.25">
      <c r="D11246" s="268"/>
    </row>
    <row r="11247" spans="4:4" x14ac:dyDescent="0.25">
      <c r="D11247" s="274"/>
    </row>
    <row r="11248" spans="4:4" x14ac:dyDescent="0.25">
      <c r="D11248" s="268"/>
    </row>
    <row r="11249" spans="4:4" x14ac:dyDescent="0.25">
      <c r="D11249" s="268"/>
    </row>
    <row r="11250" spans="4:4" x14ac:dyDescent="0.25">
      <c r="D11250" s="268"/>
    </row>
    <row r="11251" spans="4:4" x14ac:dyDescent="0.25">
      <c r="D11251" s="268"/>
    </row>
    <row r="11252" spans="4:4" x14ac:dyDescent="0.25">
      <c r="D11252" s="268"/>
    </row>
    <row r="11253" spans="4:4" x14ac:dyDescent="0.25">
      <c r="D11253" s="268"/>
    </row>
    <row r="11254" spans="4:4" x14ac:dyDescent="0.25">
      <c r="D11254" s="268"/>
    </row>
    <row r="11255" spans="4:4" x14ac:dyDescent="0.25">
      <c r="D11255" s="268"/>
    </row>
    <row r="11256" spans="4:4" x14ac:dyDescent="0.25">
      <c r="D11256" s="268"/>
    </row>
    <row r="11257" spans="4:4" x14ac:dyDescent="0.25">
      <c r="D11257" s="268"/>
    </row>
    <row r="11258" spans="4:4" x14ac:dyDescent="0.25">
      <c r="D11258" s="268"/>
    </row>
    <row r="11259" spans="4:4" x14ac:dyDescent="0.25">
      <c r="D11259" s="268"/>
    </row>
    <row r="11260" spans="4:4" x14ac:dyDescent="0.25">
      <c r="D11260" s="268"/>
    </row>
    <row r="11261" spans="4:4" x14ac:dyDescent="0.25">
      <c r="D11261" s="268"/>
    </row>
    <row r="11262" spans="4:4" x14ac:dyDescent="0.25">
      <c r="D11262" s="268"/>
    </row>
    <row r="11263" spans="4:4" x14ac:dyDescent="0.25">
      <c r="D11263" s="268"/>
    </row>
    <row r="11264" spans="4:4" x14ac:dyDescent="0.25">
      <c r="D11264" s="268"/>
    </row>
    <row r="11265" spans="4:4" x14ac:dyDescent="0.25">
      <c r="D11265" s="268"/>
    </row>
    <row r="11266" spans="4:4" x14ac:dyDescent="0.25">
      <c r="D11266" s="268"/>
    </row>
    <row r="11267" spans="4:4" x14ac:dyDescent="0.25">
      <c r="D11267" s="268"/>
    </row>
    <row r="11268" spans="4:4" x14ac:dyDescent="0.25">
      <c r="D11268" s="268"/>
    </row>
    <row r="11269" spans="4:4" x14ac:dyDescent="0.25">
      <c r="D11269" s="268"/>
    </row>
    <row r="11270" spans="4:4" x14ac:dyDescent="0.25">
      <c r="D11270" s="268"/>
    </row>
    <row r="11271" spans="4:4" x14ac:dyDescent="0.25">
      <c r="D11271" s="268"/>
    </row>
    <row r="11272" spans="4:4" x14ac:dyDescent="0.25">
      <c r="D11272" s="268"/>
    </row>
    <row r="11273" spans="4:4" x14ac:dyDescent="0.25">
      <c r="D11273" s="268"/>
    </row>
    <row r="11274" spans="4:4" x14ac:dyDescent="0.25">
      <c r="D11274" s="268"/>
    </row>
    <row r="11275" spans="4:4" x14ac:dyDescent="0.25">
      <c r="D11275" s="268"/>
    </row>
    <row r="11276" spans="4:4" x14ac:dyDescent="0.25">
      <c r="D11276" s="268"/>
    </row>
    <row r="11277" spans="4:4" x14ac:dyDescent="0.25">
      <c r="D11277" s="268"/>
    </row>
    <row r="11278" spans="4:4" x14ac:dyDescent="0.25">
      <c r="D11278" s="268"/>
    </row>
    <row r="11279" spans="4:4" x14ac:dyDescent="0.25">
      <c r="D11279" s="268"/>
    </row>
    <row r="11280" spans="4:4" x14ac:dyDescent="0.25">
      <c r="D11280" s="268"/>
    </row>
    <row r="11281" spans="4:4" x14ac:dyDescent="0.25">
      <c r="D11281" s="268"/>
    </row>
    <row r="11282" spans="4:4" x14ac:dyDescent="0.25">
      <c r="D11282" s="268"/>
    </row>
    <row r="11283" spans="4:4" x14ac:dyDescent="0.25">
      <c r="D11283" s="268"/>
    </row>
    <row r="11284" spans="4:4" x14ac:dyDescent="0.25">
      <c r="D11284" s="268"/>
    </row>
    <row r="11285" spans="4:4" x14ac:dyDescent="0.25">
      <c r="D11285" s="268"/>
    </row>
    <row r="11286" spans="4:4" x14ac:dyDescent="0.25">
      <c r="D11286" s="268"/>
    </row>
    <row r="11287" spans="4:4" x14ac:dyDescent="0.25">
      <c r="D11287" s="268"/>
    </row>
    <row r="11288" spans="4:4" x14ac:dyDescent="0.25">
      <c r="D11288" s="268"/>
    </row>
    <row r="11289" spans="4:4" x14ac:dyDescent="0.25">
      <c r="D11289" s="268"/>
    </row>
    <row r="11290" spans="4:4" x14ac:dyDescent="0.25">
      <c r="D11290" s="268"/>
    </row>
    <row r="11291" spans="4:4" x14ac:dyDescent="0.25">
      <c r="D11291" s="268"/>
    </row>
    <row r="11292" spans="4:4" x14ac:dyDescent="0.25">
      <c r="D11292" s="268"/>
    </row>
    <row r="11293" spans="4:4" x14ac:dyDescent="0.25">
      <c r="D11293" s="268"/>
    </row>
    <row r="11294" spans="4:4" x14ac:dyDescent="0.25">
      <c r="D11294" s="268"/>
    </row>
    <row r="11295" spans="4:4" x14ac:dyDescent="0.25">
      <c r="D11295" s="268"/>
    </row>
    <row r="11296" spans="4:4" x14ac:dyDescent="0.25">
      <c r="D11296" s="268"/>
    </row>
    <row r="11297" spans="4:4" x14ac:dyDescent="0.25">
      <c r="D11297" s="268"/>
    </row>
    <row r="11298" spans="4:4" x14ac:dyDescent="0.25">
      <c r="D11298" s="268"/>
    </row>
    <row r="11299" spans="4:4" x14ac:dyDescent="0.25">
      <c r="D11299" s="268"/>
    </row>
    <row r="11300" spans="4:4" x14ac:dyDescent="0.25">
      <c r="D11300" s="268"/>
    </row>
    <row r="11301" spans="4:4" x14ac:dyDescent="0.25">
      <c r="D11301" s="268"/>
    </row>
    <row r="11302" spans="4:4" x14ac:dyDescent="0.25">
      <c r="D11302" s="268"/>
    </row>
    <row r="11303" spans="4:4" x14ac:dyDescent="0.25">
      <c r="D11303" s="268"/>
    </row>
    <row r="11304" spans="4:4" x14ac:dyDescent="0.25">
      <c r="D11304" s="268"/>
    </row>
    <row r="11305" spans="4:4" x14ac:dyDescent="0.25">
      <c r="D11305" s="268"/>
    </row>
    <row r="11306" spans="4:4" x14ac:dyDescent="0.25">
      <c r="D11306" s="268"/>
    </row>
    <row r="11307" spans="4:4" x14ac:dyDescent="0.25">
      <c r="D11307" s="268"/>
    </row>
    <row r="11308" spans="4:4" x14ac:dyDescent="0.25">
      <c r="D11308" s="268"/>
    </row>
    <row r="11309" spans="4:4" x14ac:dyDescent="0.25">
      <c r="D11309" s="268"/>
    </row>
    <row r="11310" spans="4:4" x14ac:dyDescent="0.25">
      <c r="D11310" s="268"/>
    </row>
    <row r="11311" spans="4:4" x14ac:dyDescent="0.25">
      <c r="D11311" s="268"/>
    </row>
    <row r="11312" spans="4:4" x14ac:dyDescent="0.25">
      <c r="D11312" s="268"/>
    </row>
    <row r="11313" spans="4:4" x14ac:dyDescent="0.25">
      <c r="D11313" s="268"/>
    </row>
    <row r="11314" spans="4:4" x14ac:dyDescent="0.25">
      <c r="D11314" s="268"/>
    </row>
    <row r="11315" spans="4:4" x14ac:dyDescent="0.25">
      <c r="D11315" s="268"/>
    </row>
    <row r="11316" spans="4:4" x14ac:dyDescent="0.25">
      <c r="D11316" s="268"/>
    </row>
    <row r="11317" spans="4:4" x14ac:dyDescent="0.25">
      <c r="D11317" s="268"/>
    </row>
    <row r="11318" spans="4:4" x14ac:dyDescent="0.25">
      <c r="D11318" s="268"/>
    </row>
    <row r="11319" spans="4:4" x14ac:dyDescent="0.25">
      <c r="D11319" s="268"/>
    </row>
    <row r="11320" spans="4:4" x14ac:dyDescent="0.25">
      <c r="D11320" s="268"/>
    </row>
    <row r="11321" spans="4:4" x14ac:dyDescent="0.25">
      <c r="D11321" s="268"/>
    </row>
    <row r="11322" spans="4:4" x14ac:dyDescent="0.25">
      <c r="D11322" s="268"/>
    </row>
    <row r="11323" spans="4:4" x14ac:dyDescent="0.25">
      <c r="D11323" s="268"/>
    </row>
    <row r="11324" spans="4:4" x14ac:dyDescent="0.25">
      <c r="D11324" s="268"/>
    </row>
    <row r="11325" spans="4:4" x14ac:dyDescent="0.25">
      <c r="D11325" s="268"/>
    </row>
    <row r="11326" spans="4:4" x14ac:dyDescent="0.25">
      <c r="D11326" s="268"/>
    </row>
    <row r="11327" spans="4:4" x14ac:dyDescent="0.25">
      <c r="D11327" s="268"/>
    </row>
    <row r="11328" spans="4:4" x14ac:dyDescent="0.25">
      <c r="D11328" s="268"/>
    </row>
    <row r="11329" spans="4:4" x14ac:dyDescent="0.25">
      <c r="D11329" s="268"/>
    </row>
    <row r="11330" spans="4:4" x14ac:dyDescent="0.25">
      <c r="D11330" s="268"/>
    </row>
    <row r="11331" spans="4:4" x14ac:dyDescent="0.25">
      <c r="D11331" s="268"/>
    </row>
    <row r="11332" spans="4:4" x14ac:dyDescent="0.25">
      <c r="D11332" s="268"/>
    </row>
    <row r="11333" spans="4:4" x14ac:dyDescent="0.25">
      <c r="D11333" s="268"/>
    </row>
    <row r="11334" spans="4:4" x14ac:dyDescent="0.25">
      <c r="D11334" s="268"/>
    </row>
    <row r="11335" spans="4:4" x14ac:dyDescent="0.25">
      <c r="D11335" s="268"/>
    </row>
    <row r="11336" spans="4:4" x14ac:dyDescent="0.25">
      <c r="D11336" s="268"/>
    </row>
    <row r="11337" spans="4:4" x14ac:dyDescent="0.25">
      <c r="D11337" s="268"/>
    </row>
    <row r="11338" spans="4:4" x14ac:dyDescent="0.25">
      <c r="D11338" s="268"/>
    </row>
    <row r="11339" spans="4:4" x14ac:dyDescent="0.25">
      <c r="D11339" s="268"/>
    </row>
    <row r="11340" spans="4:4" x14ac:dyDescent="0.25">
      <c r="D11340" s="268"/>
    </row>
    <row r="11341" spans="4:4" x14ac:dyDescent="0.25">
      <c r="D11341" s="268"/>
    </row>
    <row r="11342" spans="4:4" x14ac:dyDescent="0.25">
      <c r="D11342" s="268"/>
    </row>
    <row r="11343" spans="4:4" x14ac:dyDescent="0.25">
      <c r="D11343" s="268"/>
    </row>
    <row r="11344" spans="4:4" x14ac:dyDescent="0.25">
      <c r="D11344" s="268"/>
    </row>
    <row r="11345" spans="4:4" x14ac:dyDescent="0.25">
      <c r="D11345" s="268"/>
    </row>
    <row r="11346" spans="4:4" x14ac:dyDescent="0.25">
      <c r="D11346" s="268"/>
    </row>
    <row r="11347" spans="4:4" x14ac:dyDescent="0.25">
      <c r="D11347" s="268"/>
    </row>
    <row r="11348" spans="4:4" x14ac:dyDescent="0.25">
      <c r="D11348" s="268"/>
    </row>
    <row r="11349" spans="4:4" x14ac:dyDescent="0.25">
      <c r="D11349" s="268"/>
    </row>
    <row r="11350" spans="4:4" x14ac:dyDescent="0.25">
      <c r="D11350" s="268"/>
    </row>
    <row r="11351" spans="4:4" x14ac:dyDescent="0.25">
      <c r="D11351" s="268"/>
    </row>
    <row r="11352" spans="4:4" x14ac:dyDescent="0.25">
      <c r="D11352" s="268"/>
    </row>
    <row r="11353" spans="4:4" x14ac:dyDescent="0.25">
      <c r="D11353" s="268"/>
    </row>
    <row r="11354" spans="4:4" x14ac:dyDescent="0.25">
      <c r="D11354" s="268"/>
    </row>
    <row r="11355" spans="4:4" x14ac:dyDescent="0.25">
      <c r="D11355" s="268"/>
    </row>
    <row r="11356" spans="4:4" x14ac:dyDescent="0.25">
      <c r="D11356" s="268"/>
    </row>
    <row r="11357" spans="4:4" x14ac:dyDescent="0.25">
      <c r="D11357" s="268"/>
    </row>
    <row r="11358" spans="4:4" x14ac:dyDescent="0.25">
      <c r="D11358" s="268"/>
    </row>
    <row r="11359" spans="4:4" x14ac:dyDescent="0.25">
      <c r="D11359" s="268"/>
    </row>
    <row r="11360" spans="4:4" x14ac:dyDescent="0.25">
      <c r="D11360" s="268"/>
    </row>
    <row r="11361" spans="4:4" x14ac:dyDescent="0.25">
      <c r="D11361" s="268"/>
    </row>
    <row r="11362" spans="4:4" x14ac:dyDescent="0.25">
      <c r="D11362" s="268"/>
    </row>
    <row r="11363" spans="4:4" x14ac:dyDescent="0.25">
      <c r="D11363" s="268"/>
    </row>
    <row r="11364" spans="4:4" x14ac:dyDescent="0.25">
      <c r="D11364" s="268"/>
    </row>
    <row r="11365" spans="4:4" x14ac:dyDescent="0.25">
      <c r="D11365" s="268"/>
    </row>
    <row r="11366" spans="4:4" x14ac:dyDescent="0.25">
      <c r="D11366" s="268"/>
    </row>
    <row r="11367" spans="4:4" x14ac:dyDescent="0.25">
      <c r="D11367" s="268"/>
    </row>
    <row r="11368" spans="4:4" x14ac:dyDescent="0.25">
      <c r="D11368" s="268"/>
    </row>
    <row r="11369" spans="4:4" x14ac:dyDescent="0.25">
      <c r="D11369" s="268"/>
    </row>
    <row r="11370" spans="4:4" x14ac:dyDescent="0.25">
      <c r="D11370" s="268"/>
    </row>
    <row r="11371" spans="4:4" x14ac:dyDescent="0.25">
      <c r="D11371" s="268"/>
    </row>
    <row r="11372" spans="4:4" x14ac:dyDescent="0.25">
      <c r="D11372" s="268"/>
    </row>
    <row r="11373" spans="4:4" x14ac:dyDescent="0.25">
      <c r="D11373" s="268"/>
    </row>
    <row r="11374" spans="4:4" x14ac:dyDescent="0.25">
      <c r="D11374" s="268"/>
    </row>
    <row r="11375" spans="4:4" x14ac:dyDescent="0.25">
      <c r="D11375" s="268"/>
    </row>
    <row r="11376" spans="4:4" x14ac:dyDescent="0.25">
      <c r="D11376" s="268"/>
    </row>
    <row r="11377" spans="4:4" x14ac:dyDescent="0.25">
      <c r="D11377" s="268"/>
    </row>
    <row r="11378" spans="4:4" x14ac:dyDescent="0.25">
      <c r="D11378" s="268"/>
    </row>
    <row r="11379" spans="4:4" x14ac:dyDescent="0.25">
      <c r="D11379" s="268"/>
    </row>
    <row r="11380" spans="4:4" x14ac:dyDescent="0.25">
      <c r="D11380" s="268"/>
    </row>
    <row r="11381" spans="4:4" x14ac:dyDescent="0.25">
      <c r="D11381" s="268"/>
    </row>
    <row r="11382" spans="4:4" x14ac:dyDescent="0.25">
      <c r="D11382" s="268"/>
    </row>
    <row r="11383" spans="4:4" x14ac:dyDescent="0.25">
      <c r="D11383" s="268"/>
    </row>
    <row r="11384" spans="4:4" x14ac:dyDescent="0.25">
      <c r="D11384" s="268"/>
    </row>
    <row r="11385" spans="4:4" x14ac:dyDescent="0.25">
      <c r="D11385" s="268"/>
    </row>
    <row r="11386" spans="4:4" x14ac:dyDescent="0.25">
      <c r="D11386" s="268"/>
    </row>
    <row r="11387" spans="4:4" x14ac:dyDescent="0.25">
      <c r="D11387" s="268"/>
    </row>
    <row r="11388" spans="4:4" x14ac:dyDescent="0.25">
      <c r="D11388" s="268"/>
    </row>
    <row r="11389" spans="4:4" x14ac:dyDescent="0.25">
      <c r="D11389" s="268"/>
    </row>
    <row r="11390" spans="4:4" x14ac:dyDescent="0.25">
      <c r="D11390" s="268"/>
    </row>
    <row r="11391" spans="4:4" x14ac:dyDescent="0.25">
      <c r="D11391" s="268"/>
    </row>
    <row r="11392" spans="4:4" x14ac:dyDescent="0.25">
      <c r="D11392" s="268"/>
    </row>
    <row r="11393" spans="4:4" x14ac:dyDescent="0.25">
      <c r="D11393" s="268"/>
    </row>
    <row r="11394" spans="4:4" x14ac:dyDescent="0.25">
      <c r="D11394" s="268"/>
    </row>
    <row r="11395" spans="4:4" x14ac:dyDescent="0.25">
      <c r="D11395" s="268"/>
    </row>
    <row r="11396" spans="4:4" x14ac:dyDescent="0.25">
      <c r="D11396" s="268"/>
    </row>
    <row r="11397" spans="4:4" x14ac:dyDescent="0.25">
      <c r="D11397" s="268"/>
    </row>
    <row r="11398" spans="4:4" x14ac:dyDescent="0.25">
      <c r="D11398" s="268"/>
    </row>
    <row r="11399" spans="4:4" x14ac:dyDescent="0.25">
      <c r="D11399" s="268"/>
    </row>
    <row r="11400" spans="4:4" x14ac:dyDescent="0.25">
      <c r="D11400" s="268"/>
    </row>
    <row r="11401" spans="4:4" x14ac:dyDescent="0.25">
      <c r="D11401" s="268"/>
    </row>
    <row r="11402" spans="4:4" x14ac:dyDescent="0.25">
      <c r="D11402" s="268"/>
    </row>
    <row r="11403" spans="4:4" x14ac:dyDescent="0.25">
      <c r="D11403" s="268"/>
    </row>
    <row r="11404" spans="4:4" x14ac:dyDescent="0.25">
      <c r="D11404" s="268"/>
    </row>
    <row r="11405" spans="4:4" x14ac:dyDescent="0.25">
      <c r="D11405" s="268"/>
    </row>
    <row r="11406" spans="4:4" x14ac:dyDescent="0.25">
      <c r="D11406" s="268"/>
    </row>
    <row r="11407" spans="4:4" x14ac:dyDescent="0.25">
      <c r="D11407" s="268"/>
    </row>
    <row r="11408" spans="4:4" x14ac:dyDescent="0.25">
      <c r="D11408" s="268"/>
    </row>
    <row r="11409" spans="4:4" x14ac:dyDescent="0.25">
      <c r="D11409" s="268"/>
    </row>
    <row r="11410" spans="4:4" x14ac:dyDescent="0.25">
      <c r="D11410" s="268"/>
    </row>
    <row r="11411" spans="4:4" x14ac:dyDescent="0.25">
      <c r="D11411" s="268"/>
    </row>
    <row r="11412" spans="4:4" x14ac:dyDescent="0.25">
      <c r="D11412" s="268"/>
    </row>
    <row r="11413" spans="4:4" x14ac:dyDescent="0.25">
      <c r="D11413" s="268"/>
    </row>
    <row r="11414" spans="4:4" x14ac:dyDescent="0.25">
      <c r="D11414" s="268"/>
    </row>
    <row r="11415" spans="4:4" x14ac:dyDescent="0.25">
      <c r="D11415" s="268"/>
    </row>
    <row r="11416" spans="4:4" x14ac:dyDescent="0.25">
      <c r="D11416" s="268"/>
    </row>
    <row r="11417" spans="4:4" x14ac:dyDescent="0.25">
      <c r="D11417" s="268"/>
    </row>
    <row r="11418" spans="4:4" x14ac:dyDescent="0.25">
      <c r="D11418" s="268"/>
    </row>
    <row r="11419" spans="4:4" x14ac:dyDescent="0.25">
      <c r="D11419" s="268"/>
    </row>
    <row r="11420" spans="4:4" x14ac:dyDescent="0.25">
      <c r="D11420" s="268"/>
    </row>
    <row r="11421" spans="4:4" x14ac:dyDescent="0.25">
      <c r="D11421" s="268"/>
    </row>
    <row r="11422" spans="4:4" x14ac:dyDescent="0.25">
      <c r="D11422" s="268"/>
    </row>
    <row r="11423" spans="4:4" x14ac:dyDescent="0.25">
      <c r="D11423" s="268"/>
    </row>
    <row r="11424" spans="4:4" x14ac:dyDescent="0.25">
      <c r="D11424" s="268"/>
    </row>
    <row r="11425" spans="4:4" x14ac:dyDescent="0.25">
      <c r="D11425" s="268"/>
    </row>
    <row r="11426" spans="4:4" x14ac:dyDescent="0.25">
      <c r="D11426" s="268"/>
    </row>
    <row r="11427" spans="4:4" x14ac:dyDescent="0.25">
      <c r="D11427" s="268"/>
    </row>
    <row r="11428" spans="4:4" x14ac:dyDescent="0.25">
      <c r="D11428" s="268"/>
    </row>
    <row r="11429" spans="4:4" x14ac:dyDescent="0.25">
      <c r="D11429" s="268"/>
    </row>
    <row r="11430" spans="4:4" x14ac:dyDescent="0.25">
      <c r="D11430" s="268"/>
    </row>
    <row r="11431" spans="4:4" x14ac:dyDescent="0.25">
      <c r="D11431" s="268"/>
    </row>
    <row r="11432" spans="4:4" x14ac:dyDescent="0.25">
      <c r="D11432" s="268"/>
    </row>
    <row r="11433" spans="4:4" x14ac:dyDescent="0.25">
      <c r="D11433" s="268"/>
    </row>
    <row r="11434" spans="4:4" x14ac:dyDescent="0.25">
      <c r="D11434" s="268"/>
    </row>
    <row r="11435" spans="4:4" x14ac:dyDescent="0.25">
      <c r="D11435" s="268"/>
    </row>
    <row r="11436" spans="4:4" x14ac:dyDescent="0.25">
      <c r="D11436" s="268"/>
    </row>
    <row r="11437" spans="4:4" x14ac:dyDescent="0.25">
      <c r="D11437" s="268"/>
    </row>
    <row r="11438" spans="4:4" x14ac:dyDescent="0.25">
      <c r="D11438" s="268"/>
    </row>
    <row r="11439" spans="4:4" x14ac:dyDescent="0.25">
      <c r="D11439" s="268"/>
    </row>
    <row r="11440" spans="4:4" x14ac:dyDescent="0.25">
      <c r="D11440" s="268"/>
    </row>
    <row r="11441" spans="4:4" x14ac:dyDescent="0.25">
      <c r="D11441" s="268"/>
    </row>
    <row r="11442" spans="4:4" x14ac:dyDescent="0.25">
      <c r="D11442" s="268"/>
    </row>
    <row r="11443" spans="4:4" x14ac:dyDescent="0.25">
      <c r="D11443" s="268"/>
    </row>
    <row r="11444" spans="4:4" x14ac:dyDescent="0.25">
      <c r="D11444" s="268"/>
    </row>
    <row r="11445" spans="4:4" x14ac:dyDescent="0.25">
      <c r="D11445" s="268"/>
    </row>
    <row r="11446" spans="4:4" x14ac:dyDescent="0.25">
      <c r="D11446" s="268"/>
    </row>
    <row r="11447" spans="4:4" x14ac:dyDescent="0.25">
      <c r="D11447" s="268"/>
    </row>
    <row r="11448" spans="4:4" x14ac:dyDescent="0.25">
      <c r="D11448" s="268"/>
    </row>
    <row r="11449" spans="4:4" x14ac:dyDescent="0.25">
      <c r="D11449" s="268"/>
    </row>
    <row r="11450" spans="4:4" x14ac:dyDescent="0.25">
      <c r="D11450" s="268"/>
    </row>
    <row r="11451" spans="4:4" x14ac:dyDescent="0.25">
      <c r="D11451" s="268"/>
    </row>
    <row r="11452" spans="4:4" x14ac:dyDescent="0.25">
      <c r="D11452" s="268"/>
    </row>
    <row r="11453" spans="4:4" x14ac:dyDescent="0.25">
      <c r="D11453" s="268"/>
    </row>
    <row r="11454" spans="4:4" x14ac:dyDescent="0.25">
      <c r="D11454" s="268"/>
    </row>
    <row r="11455" spans="4:4" x14ac:dyDescent="0.25">
      <c r="D11455" s="268"/>
    </row>
    <row r="11456" spans="4:4" x14ac:dyDescent="0.25">
      <c r="D11456" s="268"/>
    </row>
    <row r="11457" spans="4:4" x14ac:dyDescent="0.25">
      <c r="D11457" s="268"/>
    </row>
    <row r="11458" spans="4:4" x14ac:dyDescent="0.25">
      <c r="D11458" s="268"/>
    </row>
    <row r="11459" spans="4:4" x14ac:dyDescent="0.25">
      <c r="D11459" s="268"/>
    </row>
    <row r="11460" spans="4:4" x14ac:dyDescent="0.25">
      <c r="D11460" s="268"/>
    </row>
    <row r="11461" spans="4:4" x14ac:dyDescent="0.25">
      <c r="D11461" s="268"/>
    </row>
    <row r="11462" spans="4:4" x14ac:dyDescent="0.25">
      <c r="D11462" s="268"/>
    </row>
    <row r="11463" spans="4:4" x14ac:dyDescent="0.25">
      <c r="D11463" s="268"/>
    </row>
    <row r="11464" spans="4:4" x14ac:dyDescent="0.25">
      <c r="D11464" s="268"/>
    </row>
    <row r="11465" spans="4:4" x14ac:dyDescent="0.25">
      <c r="D11465" s="268"/>
    </row>
    <row r="11466" spans="4:4" x14ac:dyDescent="0.25">
      <c r="D11466" s="268"/>
    </row>
    <row r="11467" spans="4:4" x14ac:dyDescent="0.25">
      <c r="D11467" s="268"/>
    </row>
    <row r="11468" spans="4:4" x14ac:dyDescent="0.25">
      <c r="D11468" s="268"/>
    </row>
    <row r="11469" spans="4:4" x14ac:dyDescent="0.25">
      <c r="D11469" s="268"/>
    </row>
    <row r="11470" spans="4:4" x14ac:dyDescent="0.25">
      <c r="D11470" s="268"/>
    </row>
    <row r="11471" spans="4:4" x14ac:dyDescent="0.25">
      <c r="D11471" s="268"/>
    </row>
    <row r="11472" spans="4:4" x14ac:dyDescent="0.25">
      <c r="D11472" s="268"/>
    </row>
    <row r="11473" spans="4:4" x14ac:dyDescent="0.25">
      <c r="D11473" s="268"/>
    </row>
    <row r="11474" spans="4:4" x14ac:dyDescent="0.25">
      <c r="D11474" s="268"/>
    </row>
    <row r="11475" spans="4:4" x14ac:dyDescent="0.25">
      <c r="D11475" s="268"/>
    </row>
    <row r="11476" spans="4:4" x14ac:dyDescent="0.25">
      <c r="D11476" s="268"/>
    </row>
    <row r="11477" spans="4:4" x14ac:dyDescent="0.25">
      <c r="D11477" s="268"/>
    </row>
    <row r="11478" spans="4:4" x14ac:dyDescent="0.25">
      <c r="D11478" s="268"/>
    </row>
    <row r="11479" spans="4:4" x14ac:dyDescent="0.25">
      <c r="D11479" s="268"/>
    </row>
    <row r="11480" spans="4:4" x14ac:dyDescent="0.25">
      <c r="D11480" s="268"/>
    </row>
    <row r="11481" spans="4:4" x14ac:dyDescent="0.25">
      <c r="D11481" s="268"/>
    </row>
    <row r="11482" spans="4:4" x14ac:dyDescent="0.25">
      <c r="D11482" s="268"/>
    </row>
    <row r="11483" spans="4:4" x14ac:dyDescent="0.25">
      <c r="D11483" s="268"/>
    </row>
    <row r="11484" spans="4:4" x14ac:dyDescent="0.25">
      <c r="D11484" s="268"/>
    </row>
    <row r="11485" spans="4:4" x14ac:dyDescent="0.25">
      <c r="D11485" s="268"/>
    </row>
    <row r="11486" spans="4:4" x14ac:dyDescent="0.25">
      <c r="D11486" s="268"/>
    </row>
    <row r="11487" spans="4:4" x14ac:dyDescent="0.25">
      <c r="D11487" s="268"/>
    </row>
    <row r="11488" spans="4:4" x14ac:dyDescent="0.25">
      <c r="D11488" s="268"/>
    </row>
    <row r="11489" spans="4:4" x14ac:dyDescent="0.25">
      <c r="D11489" s="268"/>
    </row>
    <row r="11490" spans="4:4" x14ac:dyDescent="0.25">
      <c r="D11490" s="268"/>
    </row>
    <row r="11491" spans="4:4" x14ac:dyDescent="0.25">
      <c r="D11491" s="268"/>
    </row>
    <row r="11492" spans="4:4" x14ac:dyDescent="0.25">
      <c r="D11492" s="268"/>
    </row>
    <row r="11493" spans="4:4" x14ac:dyDescent="0.25">
      <c r="D11493" s="268"/>
    </row>
    <row r="11494" spans="4:4" x14ac:dyDescent="0.25">
      <c r="D11494" s="268"/>
    </row>
    <row r="11495" spans="4:4" x14ac:dyDescent="0.25">
      <c r="D11495" s="268"/>
    </row>
    <row r="11496" spans="4:4" x14ac:dyDescent="0.25">
      <c r="D11496" s="268"/>
    </row>
    <row r="11497" spans="4:4" x14ac:dyDescent="0.25">
      <c r="D11497" s="268"/>
    </row>
    <row r="11498" spans="4:4" x14ac:dyDescent="0.25">
      <c r="D11498" s="268"/>
    </row>
    <row r="11499" spans="4:4" x14ac:dyDescent="0.25">
      <c r="D11499" s="268"/>
    </row>
    <row r="11500" spans="4:4" x14ac:dyDescent="0.25">
      <c r="D11500" s="268"/>
    </row>
    <row r="11501" spans="4:4" x14ac:dyDescent="0.25">
      <c r="D11501" s="268"/>
    </row>
    <row r="11502" spans="4:4" x14ac:dyDescent="0.25">
      <c r="D11502" s="268"/>
    </row>
    <row r="11503" spans="4:4" x14ac:dyDescent="0.25">
      <c r="D11503" s="268"/>
    </row>
    <row r="11504" spans="4:4" x14ac:dyDescent="0.25">
      <c r="D11504" s="268"/>
    </row>
    <row r="11505" spans="4:4" x14ac:dyDescent="0.25">
      <c r="D11505" s="268"/>
    </row>
    <row r="11506" spans="4:4" x14ac:dyDescent="0.25">
      <c r="D11506" s="268"/>
    </row>
    <row r="11507" spans="4:4" x14ac:dyDescent="0.25">
      <c r="D11507" s="268"/>
    </row>
    <row r="11508" spans="4:4" x14ac:dyDescent="0.25">
      <c r="D11508" s="268"/>
    </row>
    <row r="11509" spans="4:4" x14ac:dyDescent="0.25">
      <c r="D11509" s="268"/>
    </row>
    <row r="11510" spans="4:4" x14ac:dyDescent="0.25">
      <c r="D11510" s="268"/>
    </row>
    <row r="11511" spans="4:4" x14ac:dyDescent="0.25">
      <c r="D11511" s="268"/>
    </row>
    <row r="11512" spans="4:4" x14ac:dyDescent="0.25">
      <c r="D11512" s="268"/>
    </row>
    <row r="11513" spans="4:4" x14ac:dyDescent="0.25">
      <c r="D11513" s="268"/>
    </row>
    <row r="11514" spans="4:4" x14ac:dyDescent="0.25">
      <c r="D11514" s="268"/>
    </row>
    <row r="11515" spans="4:4" x14ac:dyDescent="0.25">
      <c r="D11515" s="268"/>
    </row>
    <row r="11516" spans="4:4" x14ac:dyDescent="0.25">
      <c r="D11516" s="268"/>
    </row>
    <row r="11517" spans="4:4" x14ac:dyDescent="0.25">
      <c r="D11517" s="268"/>
    </row>
    <row r="11518" spans="4:4" x14ac:dyDescent="0.25">
      <c r="D11518" s="268"/>
    </row>
    <row r="11519" spans="4:4" x14ac:dyDescent="0.25">
      <c r="D11519" s="268"/>
    </row>
    <row r="11520" spans="4:4" x14ac:dyDescent="0.25">
      <c r="D11520" s="268"/>
    </row>
    <row r="11521" spans="4:4" x14ac:dyDescent="0.25">
      <c r="D11521" s="268"/>
    </row>
    <row r="11522" spans="4:4" x14ac:dyDescent="0.25">
      <c r="D11522" s="268"/>
    </row>
    <row r="11523" spans="4:4" x14ac:dyDescent="0.25">
      <c r="D11523" s="268"/>
    </row>
    <row r="11524" spans="4:4" x14ac:dyDescent="0.25">
      <c r="D11524" s="268"/>
    </row>
    <row r="11525" spans="4:4" x14ac:dyDescent="0.25">
      <c r="D11525" s="268"/>
    </row>
    <row r="11526" spans="4:4" x14ac:dyDescent="0.25">
      <c r="D11526" s="268"/>
    </row>
    <row r="11527" spans="4:4" x14ac:dyDescent="0.25">
      <c r="D11527" s="268"/>
    </row>
    <row r="11528" spans="4:4" x14ac:dyDescent="0.25">
      <c r="D11528" s="268"/>
    </row>
    <row r="11529" spans="4:4" x14ac:dyDescent="0.25">
      <c r="D11529" s="268"/>
    </row>
    <row r="11530" spans="4:4" x14ac:dyDescent="0.25">
      <c r="D11530" s="268"/>
    </row>
    <row r="11531" spans="4:4" x14ac:dyDescent="0.25">
      <c r="D11531" s="268"/>
    </row>
    <row r="11532" spans="4:4" x14ac:dyDescent="0.25">
      <c r="D11532" s="268"/>
    </row>
    <row r="11533" spans="4:4" x14ac:dyDescent="0.25">
      <c r="D11533" s="268"/>
    </row>
    <row r="11534" spans="4:4" x14ac:dyDescent="0.25">
      <c r="D11534" s="268"/>
    </row>
    <row r="11535" spans="4:4" x14ac:dyDescent="0.25">
      <c r="D11535" s="268"/>
    </row>
    <row r="11536" spans="4:4" x14ac:dyDescent="0.25">
      <c r="D11536" s="268"/>
    </row>
    <row r="11537" spans="4:4" x14ac:dyDescent="0.25">
      <c r="D11537" s="268"/>
    </row>
    <row r="11538" spans="4:4" x14ac:dyDescent="0.25">
      <c r="D11538" s="268"/>
    </row>
    <row r="11539" spans="4:4" x14ac:dyDescent="0.25">
      <c r="D11539" s="268"/>
    </row>
    <row r="11540" spans="4:4" x14ac:dyDescent="0.25">
      <c r="D11540" s="268"/>
    </row>
    <row r="11541" spans="4:4" x14ac:dyDescent="0.25">
      <c r="D11541" s="268"/>
    </row>
    <row r="11542" spans="4:4" x14ac:dyDescent="0.25">
      <c r="D11542" s="268"/>
    </row>
    <row r="11543" spans="4:4" x14ac:dyDescent="0.25">
      <c r="D11543" s="268"/>
    </row>
    <row r="11544" spans="4:4" x14ac:dyDescent="0.25">
      <c r="D11544" s="268"/>
    </row>
    <row r="11545" spans="4:4" x14ac:dyDescent="0.25">
      <c r="D11545" s="268"/>
    </row>
    <row r="11546" spans="4:4" x14ac:dyDescent="0.25">
      <c r="D11546" s="268"/>
    </row>
    <row r="11547" spans="4:4" x14ac:dyDescent="0.25">
      <c r="D11547" s="268"/>
    </row>
    <row r="11548" spans="4:4" x14ac:dyDescent="0.25">
      <c r="D11548" s="268"/>
    </row>
    <row r="11549" spans="4:4" x14ac:dyDescent="0.25">
      <c r="D11549" s="268"/>
    </row>
    <row r="11550" spans="4:4" x14ac:dyDescent="0.25">
      <c r="D11550" s="268"/>
    </row>
    <row r="11551" spans="4:4" x14ac:dyDescent="0.25">
      <c r="D11551" s="268"/>
    </row>
    <row r="11552" spans="4:4" x14ac:dyDescent="0.25">
      <c r="D11552" s="268"/>
    </row>
    <row r="11553" spans="4:4" x14ac:dyDescent="0.25">
      <c r="D11553" s="268"/>
    </row>
    <row r="11554" spans="4:4" x14ac:dyDescent="0.25">
      <c r="D11554" s="268"/>
    </row>
    <row r="11555" spans="4:4" x14ac:dyDescent="0.25">
      <c r="D11555" s="268"/>
    </row>
    <row r="11556" spans="4:4" x14ac:dyDescent="0.25">
      <c r="D11556" s="268"/>
    </row>
    <row r="11557" spans="4:4" x14ac:dyDescent="0.25">
      <c r="D11557" s="268"/>
    </row>
    <row r="11558" spans="4:4" x14ac:dyDescent="0.25">
      <c r="D11558" s="268"/>
    </row>
    <row r="11559" spans="4:4" x14ac:dyDescent="0.25">
      <c r="D11559" s="268"/>
    </row>
    <row r="11560" spans="4:4" x14ac:dyDescent="0.25">
      <c r="D11560" s="268"/>
    </row>
    <row r="11561" spans="4:4" x14ac:dyDescent="0.25">
      <c r="D11561" s="268"/>
    </row>
    <row r="11562" spans="4:4" x14ac:dyDescent="0.25">
      <c r="D11562" s="268"/>
    </row>
    <row r="11563" spans="4:4" x14ac:dyDescent="0.25">
      <c r="D11563" s="268"/>
    </row>
    <row r="11564" spans="4:4" x14ac:dyDescent="0.25">
      <c r="D11564" s="268"/>
    </row>
    <row r="11565" spans="4:4" x14ac:dyDescent="0.25">
      <c r="D11565" s="268"/>
    </row>
    <row r="11566" spans="4:4" x14ac:dyDescent="0.25">
      <c r="D11566" s="268"/>
    </row>
    <row r="11567" spans="4:4" x14ac:dyDescent="0.25">
      <c r="D11567" s="268"/>
    </row>
    <row r="11568" spans="4:4" x14ac:dyDescent="0.25">
      <c r="D11568" s="268"/>
    </row>
    <row r="11569" spans="4:4" x14ac:dyDescent="0.25">
      <c r="D11569" s="268"/>
    </row>
    <row r="11570" spans="4:4" x14ac:dyDescent="0.25">
      <c r="D11570" s="268"/>
    </row>
    <row r="11571" spans="4:4" x14ac:dyDescent="0.25">
      <c r="D11571" s="268"/>
    </row>
    <row r="11572" spans="4:4" x14ac:dyDescent="0.25">
      <c r="D11572" s="268"/>
    </row>
    <row r="11573" spans="4:4" x14ac:dyDescent="0.25">
      <c r="D11573" s="268"/>
    </row>
    <row r="11574" spans="4:4" x14ac:dyDescent="0.25">
      <c r="D11574" s="268"/>
    </row>
    <row r="11575" spans="4:4" x14ac:dyDescent="0.25">
      <c r="D11575" s="268"/>
    </row>
    <row r="11576" spans="4:4" x14ac:dyDescent="0.25">
      <c r="D11576" s="268"/>
    </row>
    <row r="11577" spans="4:4" x14ac:dyDescent="0.25">
      <c r="D11577" s="268"/>
    </row>
    <row r="11578" spans="4:4" x14ac:dyDescent="0.25">
      <c r="D11578" s="268"/>
    </row>
    <row r="11579" spans="4:4" x14ac:dyDescent="0.25">
      <c r="D11579" s="268"/>
    </row>
    <row r="11580" spans="4:4" x14ac:dyDescent="0.25">
      <c r="D11580" s="268"/>
    </row>
    <row r="11581" spans="4:4" x14ac:dyDescent="0.25">
      <c r="D11581" s="268"/>
    </row>
    <row r="11582" spans="4:4" x14ac:dyDescent="0.25">
      <c r="D11582" s="268"/>
    </row>
    <row r="11583" spans="4:4" x14ac:dyDescent="0.25">
      <c r="D11583" s="268"/>
    </row>
    <row r="11584" spans="4:4" x14ac:dyDescent="0.25">
      <c r="D11584" s="268"/>
    </row>
    <row r="11585" spans="4:4" x14ac:dyDescent="0.25">
      <c r="D11585" s="268"/>
    </row>
    <row r="11586" spans="4:4" x14ac:dyDescent="0.25">
      <c r="D11586" s="268"/>
    </row>
    <row r="11587" spans="4:4" x14ac:dyDescent="0.25">
      <c r="D11587" s="268"/>
    </row>
    <row r="11588" spans="4:4" x14ac:dyDescent="0.25">
      <c r="D11588" s="268"/>
    </row>
    <row r="11589" spans="4:4" x14ac:dyDescent="0.25">
      <c r="D11589" s="268"/>
    </row>
    <row r="11590" spans="4:4" x14ac:dyDescent="0.25">
      <c r="D11590" s="268"/>
    </row>
    <row r="11591" spans="4:4" x14ac:dyDescent="0.25">
      <c r="D11591" s="268"/>
    </row>
    <row r="11592" spans="4:4" x14ac:dyDescent="0.25">
      <c r="D11592" s="268"/>
    </row>
    <row r="11593" spans="4:4" x14ac:dyDescent="0.25">
      <c r="D11593" s="268"/>
    </row>
    <row r="11594" spans="4:4" x14ac:dyDescent="0.25">
      <c r="D11594" s="268"/>
    </row>
    <row r="11595" spans="4:4" x14ac:dyDescent="0.25">
      <c r="D11595" s="268"/>
    </row>
    <row r="11596" spans="4:4" x14ac:dyDescent="0.25">
      <c r="D11596" s="268"/>
    </row>
    <row r="11597" spans="4:4" x14ac:dyDescent="0.25">
      <c r="D11597" s="268"/>
    </row>
    <row r="11598" spans="4:4" x14ac:dyDescent="0.25">
      <c r="D11598" s="268"/>
    </row>
    <row r="11599" spans="4:4" x14ac:dyDescent="0.25">
      <c r="D11599" s="268"/>
    </row>
    <row r="11600" spans="4:4" x14ac:dyDescent="0.25">
      <c r="D11600" s="268"/>
    </row>
    <row r="11601" spans="4:4" x14ac:dyDescent="0.25">
      <c r="D11601" s="268"/>
    </row>
    <row r="11602" spans="4:4" x14ac:dyDescent="0.25">
      <c r="D11602" s="268"/>
    </row>
    <row r="11603" spans="4:4" x14ac:dyDescent="0.25">
      <c r="D11603" s="268"/>
    </row>
    <row r="11604" spans="4:4" x14ac:dyDescent="0.25">
      <c r="D11604" s="268"/>
    </row>
    <row r="11605" spans="4:4" x14ac:dyDescent="0.25">
      <c r="D11605" s="268"/>
    </row>
    <row r="11606" spans="4:4" x14ac:dyDescent="0.25">
      <c r="D11606" s="268"/>
    </row>
    <row r="11607" spans="4:4" x14ac:dyDescent="0.25">
      <c r="D11607" s="268"/>
    </row>
    <row r="11608" spans="4:4" x14ac:dyDescent="0.25">
      <c r="D11608" s="268"/>
    </row>
    <row r="11609" spans="4:4" x14ac:dyDescent="0.25">
      <c r="D11609" s="268"/>
    </row>
    <row r="11610" spans="4:4" x14ac:dyDescent="0.25">
      <c r="D11610" s="268"/>
    </row>
    <row r="11611" spans="4:4" x14ac:dyDescent="0.25">
      <c r="D11611" s="268"/>
    </row>
    <row r="11612" spans="4:4" x14ac:dyDescent="0.25">
      <c r="D11612" s="268"/>
    </row>
    <row r="11613" spans="4:4" x14ac:dyDescent="0.25">
      <c r="D11613" s="268"/>
    </row>
    <row r="11614" spans="4:4" x14ac:dyDescent="0.25">
      <c r="D11614" s="268"/>
    </row>
    <row r="11615" spans="4:4" x14ac:dyDescent="0.25">
      <c r="D11615" s="268"/>
    </row>
    <row r="11616" spans="4:4" x14ac:dyDescent="0.25">
      <c r="D11616" s="268"/>
    </row>
    <row r="11617" spans="4:4" x14ac:dyDescent="0.25">
      <c r="D11617" s="268"/>
    </row>
    <row r="11618" spans="4:4" x14ac:dyDescent="0.25">
      <c r="D11618" s="268"/>
    </row>
    <row r="11619" spans="4:4" x14ac:dyDescent="0.25">
      <c r="D11619" s="268"/>
    </row>
    <row r="11620" spans="4:4" x14ac:dyDescent="0.25">
      <c r="D11620" s="268"/>
    </row>
    <row r="11621" spans="4:4" x14ac:dyDescent="0.25">
      <c r="D11621" s="268"/>
    </row>
    <row r="11622" spans="4:4" x14ac:dyDescent="0.25">
      <c r="D11622" s="268"/>
    </row>
    <row r="11623" spans="4:4" x14ac:dyDescent="0.25">
      <c r="D11623" s="268"/>
    </row>
    <row r="11624" spans="4:4" x14ac:dyDescent="0.25">
      <c r="D11624" s="268"/>
    </row>
    <row r="11625" spans="4:4" x14ac:dyDescent="0.25">
      <c r="D11625" s="268"/>
    </row>
    <row r="11626" spans="4:4" x14ac:dyDescent="0.25">
      <c r="D11626" s="268"/>
    </row>
    <row r="11627" spans="4:4" x14ac:dyDescent="0.25">
      <c r="D11627" s="268"/>
    </row>
    <row r="11628" spans="4:4" x14ac:dyDescent="0.25">
      <c r="D11628" s="268"/>
    </row>
    <row r="11629" spans="4:4" x14ac:dyDescent="0.25">
      <c r="D11629" s="268"/>
    </row>
    <row r="11630" spans="4:4" x14ac:dyDescent="0.25">
      <c r="D11630" s="268"/>
    </row>
    <row r="11631" spans="4:4" x14ac:dyDescent="0.25">
      <c r="D11631" s="268"/>
    </row>
    <row r="11632" spans="4:4" x14ac:dyDescent="0.25">
      <c r="D11632" s="268"/>
    </row>
    <row r="11633" spans="4:4" x14ac:dyDescent="0.25">
      <c r="D11633" s="268"/>
    </row>
    <row r="11634" spans="4:4" x14ac:dyDescent="0.25">
      <c r="D11634" s="268"/>
    </row>
    <row r="11635" spans="4:4" x14ac:dyDescent="0.25">
      <c r="D11635" s="268"/>
    </row>
    <row r="11636" spans="4:4" x14ac:dyDescent="0.25">
      <c r="D11636" s="268"/>
    </row>
    <row r="11637" spans="4:4" x14ac:dyDescent="0.25">
      <c r="D11637" s="268"/>
    </row>
    <row r="11638" spans="4:4" x14ac:dyDescent="0.25">
      <c r="D11638" s="268"/>
    </row>
    <row r="11639" spans="4:4" x14ac:dyDescent="0.25">
      <c r="D11639" s="268"/>
    </row>
    <row r="11640" spans="4:4" x14ac:dyDescent="0.25">
      <c r="D11640" s="268"/>
    </row>
    <row r="11641" spans="4:4" x14ac:dyDescent="0.25">
      <c r="D11641" s="268"/>
    </row>
    <row r="11642" spans="4:4" x14ac:dyDescent="0.25">
      <c r="D11642" s="268"/>
    </row>
    <row r="11643" spans="4:4" x14ac:dyDescent="0.25">
      <c r="D11643" s="268"/>
    </row>
    <row r="11644" spans="4:4" x14ac:dyDescent="0.25">
      <c r="D11644" s="268"/>
    </row>
    <row r="11645" spans="4:4" x14ac:dyDescent="0.25">
      <c r="D11645" s="268"/>
    </row>
    <row r="11646" spans="4:4" x14ac:dyDescent="0.25">
      <c r="D11646" s="268"/>
    </row>
    <row r="11647" spans="4:4" x14ac:dyDescent="0.25">
      <c r="D11647" s="268"/>
    </row>
    <row r="11648" spans="4:4" x14ac:dyDescent="0.25">
      <c r="D11648" s="268"/>
    </row>
    <row r="11649" spans="4:4" x14ac:dyDescent="0.25">
      <c r="D11649" s="268"/>
    </row>
    <row r="11650" spans="4:4" x14ac:dyDescent="0.25">
      <c r="D11650" s="268"/>
    </row>
    <row r="11651" spans="4:4" x14ac:dyDescent="0.25">
      <c r="D11651" s="268"/>
    </row>
    <row r="11652" spans="4:4" x14ac:dyDescent="0.25">
      <c r="D11652" s="268"/>
    </row>
    <row r="11653" spans="4:4" x14ac:dyDescent="0.25">
      <c r="D11653" s="268"/>
    </row>
    <row r="11654" spans="4:4" x14ac:dyDescent="0.25">
      <c r="D11654" s="268"/>
    </row>
    <row r="11655" spans="4:4" x14ac:dyDescent="0.25">
      <c r="D11655" s="268"/>
    </row>
    <row r="11656" spans="4:4" x14ac:dyDescent="0.25">
      <c r="D11656" s="268"/>
    </row>
    <row r="11657" spans="4:4" x14ac:dyDescent="0.25">
      <c r="D11657" s="268"/>
    </row>
    <row r="11658" spans="4:4" x14ac:dyDescent="0.25">
      <c r="D11658" s="268"/>
    </row>
    <row r="11659" spans="4:4" x14ac:dyDescent="0.25">
      <c r="D11659" s="268"/>
    </row>
    <row r="11660" spans="4:4" x14ac:dyDescent="0.25">
      <c r="D11660" s="268"/>
    </row>
    <row r="11661" spans="4:4" x14ac:dyDescent="0.25">
      <c r="D11661" s="268"/>
    </row>
    <row r="11662" spans="4:4" x14ac:dyDescent="0.25">
      <c r="D11662" s="268"/>
    </row>
    <row r="11663" spans="4:4" x14ac:dyDescent="0.25">
      <c r="D11663" s="268"/>
    </row>
    <row r="11664" spans="4:4" x14ac:dyDescent="0.25">
      <c r="D11664" s="268"/>
    </row>
    <row r="11665" spans="4:4" x14ac:dyDescent="0.25">
      <c r="D11665" s="268"/>
    </row>
    <row r="11666" spans="4:4" x14ac:dyDescent="0.25">
      <c r="D11666" s="268"/>
    </row>
    <row r="11667" spans="4:4" x14ac:dyDescent="0.25">
      <c r="D11667" s="268"/>
    </row>
    <row r="11668" spans="4:4" x14ac:dyDescent="0.25">
      <c r="D11668" s="268"/>
    </row>
    <row r="11669" spans="4:4" x14ac:dyDescent="0.25">
      <c r="D11669" s="268"/>
    </row>
    <row r="11670" spans="4:4" x14ac:dyDescent="0.25">
      <c r="D11670" s="268"/>
    </row>
    <row r="11671" spans="4:4" x14ac:dyDescent="0.25">
      <c r="D11671" s="268"/>
    </row>
    <row r="11672" spans="4:4" x14ac:dyDescent="0.25">
      <c r="D11672" s="268"/>
    </row>
    <row r="11673" spans="4:4" x14ac:dyDescent="0.25">
      <c r="D11673" s="268"/>
    </row>
    <row r="11674" spans="4:4" x14ac:dyDescent="0.25">
      <c r="D11674" s="268"/>
    </row>
    <row r="11675" spans="4:4" x14ac:dyDescent="0.25">
      <c r="D11675" s="268"/>
    </row>
    <row r="11676" spans="4:4" x14ac:dyDescent="0.25">
      <c r="D11676" s="268"/>
    </row>
    <row r="11677" spans="4:4" x14ac:dyDescent="0.25">
      <c r="D11677" s="268"/>
    </row>
    <row r="11678" spans="4:4" x14ac:dyDescent="0.25">
      <c r="D11678" s="268"/>
    </row>
    <row r="11679" spans="4:4" x14ac:dyDescent="0.25">
      <c r="D11679" s="268"/>
    </row>
    <row r="11680" spans="4:4" x14ac:dyDescent="0.25">
      <c r="D11680" s="268"/>
    </row>
    <row r="11681" spans="4:4" x14ac:dyDescent="0.25">
      <c r="D11681" s="268"/>
    </row>
    <row r="11682" spans="4:4" x14ac:dyDescent="0.25">
      <c r="D11682" s="268"/>
    </row>
    <row r="11683" spans="4:4" x14ac:dyDescent="0.25">
      <c r="D11683" s="268"/>
    </row>
    <row r="11684" spans="4:4" x14ac:dyDescent="0.25">
      <c r="D11684" s="268"/>
    </row>
    <row r="11685" spans="4:4" x14ac:dyDescent="0.25">
      <c r="D11685" s="268"/>
    </row>
    <row r="11686" spans="4:4" x14ac:dyDescent="0.25">
      <c r="D11686" s="268"/>
    </row>
    <row r="11687" spans="4:4" x14ac:dyDescent="0.25">
      <c r="D11687" s="268"/>
    </row>
    <row r="11688" spans="4:4" x14ac:dyDescent="0.25">
      <c r="D11688" s="268"/>
    </row>
    <row r="11689" spans="4:4" x14ac:dyDescent="0.25">
      <c r="D11689" s="268"/>
    </row>
    <row r="11690" spans="4:4" x14ac:dyDescent="0.25">
      <c r="D11690" s="268"/>
    </row>
    <row r="11691" spans="4:4" x14ac:dyDescent="0.25">
      <c r="D11691" s="268"/>
    </row>
    <row r="11692" spans="4:4" x14ac:dyDescent="0.25">
      <c r="D11692" s="268"/>
    </row>
    <row r="11693" spans="4:4" x14ac:dyDescent="0.25">
      <c r="D11693" s="268"/>
    </row>
    <row r="11694" spans="4:4" x14ac:dyDescent="0.25">
      <c r="D11694" s="268"/>
    </row>
    <row r="11695" spans="4:4" x14ac:dyDescent="0.25">
      <c r="D11695" s="268"/>
    </row>
    <row r="11696" spans="4:4" x14ac:dyDescent="0.25">
      <c r="D11696" s="268"/>
    </row>
    <row r="11697" spans="4:4" x14ac:dyDescent="0.25">
      <c r="D11697" s="268"/>
    </row>
    <row r="11698" spans="4:4" x14ac:dyDescent="0.25">
      <c r="D11698" s="268"/>
    </row>
    <row r="11699" spans="4:4" x14ac:dyDescent="0.25">
      <c r="D11699" s="268"/>
    </row>
    <row r="11700" spans="4:4" x14ac:dyDescent="0.25">
      <c r="D11700" s="268"/>
    </row>
    <row r="11701" spans="4:4" x14ac:dyDescent="0.25">
      <c r="D11701" s="268"/>
    </row>
    <row r="11702" spans="4:4" x14ac:dyDescent="0.25">
      <c r="D11702" s="268"/>
    </row>
    <row r="11703" spans="4:4" x14ac:dyDescent="0.25">
      <c r="D11703" s="268"/>
    </row>
    <row r="11704" spans="4:4" x14ac:dyDescent="0.25">
      <c r="D11704" s="268"/>
    </row>
    <row r="11705" spans="4:4" x14ac:dyDescent="0.25">
      <c r="D11705" s="268"/>
    </row>
    <row r="11706" spans="4:4" x14ac:dyDescent="0.25">
      <c r="D11706" s="268"/>
    </row>
    <row r="11707" spans="4:4" x14ac:dyDescent="0.25">
      <c r="D11707" s="268"/>
    </row>
    <row r="11708" spans="4:4" x14ac:dyDescent="0.25">
      <c r="D11708" s="268"/>
    </row>
    <row r="11709" spans="4:4" x14ac:dyDescent="0.25">
      <c r="D11709" s="268"/>
    </row>
    <row r="11710" spans="4:4" x14ac:dyDescent="0.25">
      <c r="D11710" s="268"/>
    </row>
    <row r="11711" spans="4:4" x14ac:dyDescent="0.25">
      <c r="D11711" s="268"/>
    </row>
    <row r="11712" spans="4:4" x14ac:dyDescent="0.25">
      <c r="D11712" s="268"/>
    </row>
    <row r="11713" spans="4:4" x14ac:dyDescent="0.25">
      <c r="D11713" s="268"/>
    </row>
    <row r="11714" spans="4:4" x14ac:dyDescent="0.25">
      <c r="D11714" s="268"/>
    </row>
    <row r="11715" spans="4:4" x14ac:dyDescent="0.25">
      <c r="D11715" s="268"/>
    </row>
    <row r="11716" spans="4:4" x14ac:dyDescent="0.25">
      <c r="D11716" s="268"/>
    </row>
    <row r="11717" spans="4:4" x14ac:dyDescent="0.25">
      <c r="D11717" s="268"/>
    </row>
    <row r="11718" spans="4:4" x14ac:dyDescent="0.25">
      <c r="D11718" s="268"/>
    </row>
    <row r="11719" spans="4:4" x14ac:dyDescent="0.25">
      <c r="D11719" s="268"/>
    </row>
    <row r="11720" spans="4:4" x14ac:dyDescent="0.25">
      <c r="D11720" s="268"/>
    </row>
    <row r="11721" spans="4:4" x14ac:dyDescent="0.25">
      <c r="D11721" s="268"/>
    </row>
    <row r="11722" spans="4:4" x14ac:dyDescent="0.25">
      <c r="D11722" s="268"/>
    </row>
    <row r="11723" spans="4:4" x14ac:dyDescent="0.25">
      <c r="D11723" s="268"/>
    </row>
    <row r="11724" spans="4:4" x14ac:dyDescent="0.25">
      <c r="D11724" s="268"/>
    </row>
    <row r="11725" spans="4:4" x14ac:dyDescent="0.25">
      <c r="D11725" s="268"/>
    </row>
    <row r="11726" spans="4:4" x14ac:dyDescent="0.25">
      <c r="D11726" s="268"/>
    </row>
    <row r="11727" spans="4:4" x14ac:dyDescent="0.25">
      <c r="D11727" s="268"/>
    </row>
    <row r="11728" spans="4:4" x14ac:dyDescent="0.25">
      <c r="D11728" s="268"/>
    </row>
    <row r="11729" spans="4:4" x14ac:dyDescent="0.25">
      <c r="D11729" s="268"/>
    </row>
    <row r="11730" spans="4:4" x14ac:dyDescent="0.25">
      <c r="D11730" s="268"/>
    </row>
    <row r="11731" spans="4:4" x14ac:dyDescent="0.25">
      <c r="D11731" s="268"/>
    </row>
    <row r="11732" spans="4:4" x14ac:dyDescent="0.25">
      <c r="D11732" s="268"/>
    </row>
    <row r="11733" spans="4:4" x14ac:dyDescent="0.25">
      <c r="D11733" s="268"/>
    </row>
    <row r="11734" spans="4:4" x14ac:dyDescent="0.25">
      <c r="D11734" s="268"/>
    </row>
    <row r="11735" spans="4:4" x14ac:dyDescent="0.25">
      <c r="D11735" s="268"/>
    </row>
    <row r="11736" spans="4:4" x14ac:dyDescent="0.25">
      <c r="D11736" s="268"/>
    </row>
    <row r="11737" spans="4:4" x14ac:dyDescent="0.25">
      <c r="D11737" s="268"/>
    </row>
    <row r="11738" spans="4:4" x14ac:dyDescent="0.25">
      <c r="D11738" s="268"/>
    </row>
    <row r="11739" spans="4:4" x14ac:dyDescent="0.25">
      <c r="D11739" s="268"/>
    </row>
    <row r="11740" spans="4:4" x14ac:dyDescent="0.25">
      <c r="D11740" s="268"/>
    </row>
    <row r="11741" spans="4:4" x14ac:dyDescent="0.25">
      <c r="D11741" s="268"/>
    </row>
    <row r="11742" spans="4:4" x14ac:dyDescent="0.25">
      <c r="D11742" s="268"/>
    </row>
    <row r="11743" spans="4:4" x14ac:dyDescent="0.25">
      <c r="D11743" s="268"/>
    </row>
    <row r="11744" spans="4:4" x14ac:dyDescent="0.25">
      <c r="D11744" s="268"/>
    </row>
    <row r="11745" spans="4:4" x14ac:dyDescent="0.25">
      <c r="D11745" s="268"/>
    </row>
    <row r="11746" spans="4:4" x14ac:dyDescent="0.25">
      <c r="D11746" s="268"/>
    </row>
    <row r="11747" spans="4:4" x14ac:dyDescent="0.25">
      <c r="D11747" s="268"/>
    </row>
    <row r="11748" spans="4:4" x14ac:dyDescent="0.25">
      <c r="D11748" s="268"/>
    </row>
    <row r="11749" spans="4:4" x14ac:dyDescent="0.25">
      <c r="D11749" s="268"/>
    </row>
    <row r="11750" spans="4:4" x14ac:dyDescent="0.25">
      <c r="D11750" s="268"/>
    </row>
    <row r="11751" spans="4:4" x14ac:dyDescent="0.25">
      <c r="D11751" s="268"/>
    </row>
    <row r="11752" spans="4:4" x14ac:dyDescent="0.25">
      <c r="D11752" s="268"/>
    </row>
    <row r="11753" spans="4:4" x14ac:dyDescent="0.25">
      <c r="D11753" s="268"/>
    </row>
    <row r="11754" spans="4:4" x14ac:dyDescent="0.25">
      <c r="D11754" s="268"/>
    </row>
    <row r="11755" spans="4:4" x14ac:dyDescent="0.25">
      <c r="D11755" s="268"/>
    </row>
    <row r="11756" spans="4:4" x14ac:dyDescent="0.25">
      <c r="D11756" s="268"/>
    </row>
    <row r="11757" spans="4:4" x14ac:dyDescent="0.25">
      <c r="D11757" s="268"/>
    </row>
    <row r="11758" spans="4:4" x14ac:dyDescent="0.25">
      <c r="D11758" s="268"/>
    </row>
    <row r="11759" spans="4:4" x14ac:dyDescent="0.25">
      <c r="D11759" s="268"/>
    </row>
    <row r="11760" spans="4:4" x14ac:dyDescent="0.25">
      <c r="D11760" s="268"/>
    </row>
    <row r="11761" spans="4:4" x14ac:dyDescent="0.25">
      <c r="D11761" s="268"/>
    </row>
    <row r="11762" spans="4:4" x14ac:dyDescent="0.25">
      <c r="D11762" s="268"/>
    </row>
    <row r="11763" spans="4:4" x14ac:dyDescent="0.25">
      <c r="D11763" s="268"/>
    </row>
    <row r="11764" spans="4:4" x14ac:dyDescent="0.25">
      <c r="D11764" s="268"/>
    </row>
    <row r="11765" spans="4:4" x14ac:dyDescent="0.25">
      <c r="D11765" s="268"/>
    </row>
    <row r="11766" spans="4:4" x14ac:dyDescent="0.25">
      <c r="D11766" s="268"/>
    </row>
    <row r="11767" spans="4:4" x14ac:dyDescent="0.25">
      <c r="D11767" s="268"/>
    </row>
    <row r="11768" spans="4:4" x14ac:dyDescent="0.25">
      <c r="D11768" s="268"/>
    </row>
    <row r="11769" spans="4:4" x14ac:dyDescent="0.25">
      <c r="D11769" s="268"/>
    </row>
    <row r="11770" spans="4:4" x14ac:dyDescent="0.25">
      <c r="D11770" s="268"/>
    </row>
    <row r="11771" spans="4:4" x14ac:dyDescent="0.25">
      <c r="D11771" s="268"/>
    </row>
    <row r="11772" spans="4:4" x14ac:dyDescent="0.25">
      <c r="D11772" s="268"/>
    </row>
    <row r="11773" spans="4:4" x14ac:dyDescent="0.25">
      <c r="D11773" s="268"/>
    </row>
    <row r="11774" spans="4:4" x14ac:dyDescent="0.25">
      <c r="D11774" s="268"/>
    </row>
    <row r="11775" spans="4:4" x14ac:dyDescent="0.25">
      <c r="D11775" s="268"/>
    </row>
    <row r="11776" spans="4:4" x14ac:dyDescent="0.25">
      <c r="D11776" s="268"/>
    </row>
    <row r="11777" spans="4:4" x14ac:dyDescent="0.25">
      <c r="D11777" s="268"/>
    </row>
    <row r="11778" spans="4:4" x14ac:dyDescent="0.25">
      <c r="D11778" s="268"/>
    </row>
    <row r="11779" spans="4:4" x14ac:dyDescent="0.25">
      <c r="D11779" s="268"/>
    </row>
    <row r="11780" spans="4:4" x14ac:dyDescent="0.25">
      <c r="D11780" s="268"/>
    </row>
    <row r="11781" spans="4:4" x14ac:dyDescent="0.25">
      <c r="D11781" s="268"/>
    </row>
    <row r="11782" spans="4:4" x14ac:dyDescent="0.25">
      <c r="D11782" s="268"/>
    </row>
    <row r="11783" spans="4:4" x14ac:dyDescent="0.25">
      <c r="D11783" s="268"/>
    </row>
    <row r="11784" spans="4:4" x14ac:dyDescent="0.25">
      <c r="D11784" s="268"/>
    </row>
    <row r="11785" spans="4:4" x14ac:dyDescent="0.25">
      <c r="D11785" s="268"/>
    </row>
    <row r="11786" spans="4:4" x14ac:dyDescent="0.25">
      <c r="D11786" s="268"/>
    </row>
    <row r="11787" spans="4:4" x14ac:dyDescent="0.25">
      <c r="D11787" s="268"/>
    </row>
    <row r="11788" spans="4:4" x14ac:dyDescent="0.25">
      <c r="D11788" s="268"/>
    </row>
    <row r="11789" spans="4:4" x14ac:dyDescent="0.25">
      <c r="D11789" s="268"/>
    </row>
    <row r="11790" spans="4:4" x14ac:dyDescent="0.25">
      <c r="D11790" s="268"/>
    </row>
    <row r="11791" spans="4:4" x14ac:dyDescent="0.25">
      <c r="D11791" s="268"/>
    </row>
    <row r="11792" spans="4:4" x14ac:dyDescent="0.25">
      <c r="D11792" s="268"/>
    </row>
    <row r="11793" spans="4:4" x14ac:dyDescent="0.25">
      <c r="D11793" s="268"/>
    </row>
    <row r="11794" spans="4:4" x14ac:dyDescent="0.25">
      <c r="D11794" s="268"/>
    </row>
    <row r="11795" spans="4:4" x14ac:dyDescent="0.25">
      <c r="D11795" s="268"/>
    </row>
    <row r="11796" spans="4:4" x14ac:dyDescent="0.25">
      <c r="D11796" s="268"/>
    </row>
    <row r="11797" spans="4:4" x14ac:dyDescent="0.25">
      <c r="D11797" s="268"/>
    </row>
    <row r="11798" spans="4:4" x14ac:dyDescent="0.25">
      <c r="D11798" s="268"/>
    </row>
    <row r="11799" spans="4:4" x14ac:dyDescent="0.25">
      <c r="D11799" s="268"/>
    </row>
    <row r="11800" spans="4:4" x14ac:dyDescent="0.25">
      <c r="D11800" s="268"/>
    </row>
    <row r="11801" spans="4:4" x14ac:dyDescent="0.25">
      <c r="D11801" s="268"/>
    </row>
    <row r="11802" spans="4:4" x14ac:dyDescent="0.25">
      <c r="D11802" s="268"/>
    </row>
    <row r="11803" spans="4:4" x14ac:dyDescent="0.25">
      <c r="D11803" s="268"/>
    </row>
    <row r="11804" spans="4:4" x14ac:dyDescent="0.25">
      <c r="D11804" s="268"/>
    </row>
    <row r="11805" spans="4:4" x14ac:dyDescent="0.25">
      <c r="D11805" s="268"/>
    </row>
    <row r="11806" spans="4:4" x14ac:dyDescent="0.25">
      <c r="D11806" s="268"/>
    </row>
    <row r="11807" spans="4:4" x14ac:dyDescent="0.25">
      <c r="D11807" s="268"/>
    </row>
    <row r="11808" spans="4:4" x14ac:dyDescent="0.25">
      <c r="D11808" s="268"/>
    </row>
    <row r="11809" spans="4:4" x14ac:dyDescent="0.25">
      <c r="D11809" s="268"/>
    </row>
    <row r="11810" spans="4:4" x14ac:dyDescent="0.25">
      <c r="D11810" s="268"/>
    </row>
    <row r="11811" spans="4:4" x14ac:dyDescent="0.25">
      <c r="D11811" s="268"/>
    </row>
    <row r="11812" spans="4:4" x14ac:dyDescent="0.25">
      <c r="D11812" s="268"/>
    </row>
    <row r="11813" spans="4:4" x14ac:dyDescent="0.25">
      <c r="D11813" s="268"/>
    </row>
    <row r="11814" spans="4:4" x14ac:dyDescent="0.25">
      <c r="D11814" s="268"/>
    </row>
    <row r="11815" spans="4:4" x14ac:dyDescent="0.25">
      <c r="D11815" s="268"/>
    </row>
    <row r="11816" spans="4:4" x14ac:dyDescent="0.25">
      <c r="D11816" s="268"/>
    </row>
    <row r="11817" spans="4:4" x14ac:dyDescent="0.25">
      <c r="D11817" s="268"/>
    </row>
    <row r="11818" spans="4:4" x14ac:dyDescent="0.25">
      <c r="D11818" s="268"/>
    </row>
    <row r="11819" spans="4:4" x14ac:dyDescent="0.25">
      <c r="D11819" s="268"/>
    </row>
    <row r="11820" spans="4:4" x14ac:dyDescent="0.25">
      <c r="D11820" s="268"/>
    </row>
    <row r="11821" spans="4:4" x14ac:dyDescent="0.25">
      <c r="D11821" s="268"/>
    </row>
    <row r="11822" spans="4:4" x14ac:dyDescent="0.25">
      <c r="D11822" s="268"/>
    </row>
    <row r="11823" spans="4:4" x14ac:dyDescent="0.25">
      <c r="D11823" s="268"/>
    </row>
    <row r="11824" spans="4:4" x14ac:dyDescent="0.25">
      <c r="D11824" s="268"/>
    </row>
    <row r="11825" spans="4:4" x14ac:dyDescent="0.25">
      <c r="D11825" s="268"/>
    </row>
    <row r="11826" spans="4:4" x14ac:dyDescent="0.25">
      <c r="D11826" s="268"/>
    </row>
    <row r="11827" spans="4:4" x14ac:dyDescent="0.25">
      <c r="D11827" s="268"/>
    </row>
    <row r="11828" spans="4:4" x14ac:dyDescent="0.25">
      <c r="D11828" s="268"/>
    </row>
    <row r="11829" spans="4:4" x14ac:dyDescent="0.25">
      <c r="D11829" s="268"/>
    </row>
    <row r="11830" spans="4:4" x14ac:dyDescent="0.25">
      <c r="D11830" s="268"/>
    </row>
    <row r="11831" spans="4:4" x14ac:dyDescent="0.25">
      <c r="D11831" s="268"/>
    </row>
    <row r="11832" spans="4:4" x14ac:dyDescent="0.25">
      <c r="D11832" s="268"/>
    </row>
    <row r="11833" spans="4:4" x14ac:dyDescent="0.25">
      <c r="D11833" s="268"/>
    </row>
    <row r="11834" spans="4:4" x14ac:dyDescent="0.25">
      <c r="D11834" s="268"/>
    </row>
    <row r="11835" spans="4:4" x14ac:dyDescent="0.25">
      <c r="D11835" s="268"/>
    </row>
    <row r="11836" spans="4:4" x14ac:dyDescent="0.25">
      <c r="D11836" s="268"/>
    </row>
    <row r="11837" spans="4:4" x14ac:dyDescent="0.25">
      <c r="D11837" s="268"/>
    </row>
    <row r="11838" spans="4:4" x14ac:dyDescent="0.25">
      <c r="D11838" s="268"/>
    </row>
    <row r="11839" spans="4:4" x14ac:dyDescent="0.25">
      <c r="D11839" s="268"/>
    </row>
    <row r="11840" spans="4:4" x14ac:dyDescent="0.25">
      <c r="D11840" s="268"/>
    </row>
    <row r="11841" spans="4:4" x14ac:dyDescent="0.25">
      <c r="D11841" s="268"/>
    </row>
    <row r="11842" spans="4:4" x14ac:dyDescent="0.25">
      <c r="D11842" s="268"/>
    </row>
    <row r="11843" spans="4:4" x14ac:dyDescent="0.25">
      <c r="D11843" s="268"/>
    </row>
    <row r="11844" spans="4:4" x14ac:dyDescent="0.25">
      <c r="D11844" s="268"/>
    </row>
    <row r="11845" spans="4:4" x14ac:dyDescent="0.25">
      <c r="D11845" s="268"/>
    </row>
    <row r="11846" spans="4:4" x14ac:dyDescent="0.25">
      <c r="D11846" s="268"/>
    </row>
    <row r="11847" spans="4:4" x14ac:dyDescent="0.25">
      <c r="D11847" s="268"/>
    </row>
    <row r="11848" spans="4:4" x14ac:dyDescent="0.25">
      <c r="D11848" s="268"/>
    </row>
    <row r="11849" spans="4:4" x14ac:dyDescent="0.25">
      <c r="D11849" s="268"/>
    </row>
    <row r="11850" spans="4:4" x14ac:dyDescent="0.25">
      <c r="D11850" s="268"/>
    </row>
    <row r="11851" spans="4:4" x14ac:dyDescent="0.25">
      <c r="D11851" s="268"/>
    </row>
    <row r="11852" spans="4:4" x14ac:dyDescent="0.25">
      <c r="D11852" s="268"/>
    </row>
    <row r="11853" spans="4:4" x14ac:dyDescent="0.25">
      <c r="D11853" s="268"/>
    </row>
    <row r="11854" spans="4:4" x14ac:dyDescent="0.25">
      <c r="D11854" s="268"/>
    </row>
    <row r="11855" spans="4:4" x14ac:dyDescent="0.25">
      <c r="D11855" s="268"/>
    </row>
    <row r="11856" spans="4:4" x14ac:dyDescent="0.25">
      <c r="D11856" s="268"/>
    </row>
    <row r="11857" spans="4:4" x14ac:dyDescent="0.25">
      <c r="D11857" s="268"/>
    </row>
    <row r="11858" spans="4:4" x14ac:dyDescent="0.25">
      <c r="D11858" s="268"/>
    </row>
    <row r="11859" spans="4:4" x14ac:dyDescent="0.25">
      <c r="D11859" s="268"/>
    </row>
    <row r="11860" spans="4:4" x14ac:dyDescent="0.25">
      <c r="D11860" s="268"/>
    </row>
    <row r="11861" spans="4:4" x14ac:dyDescent="0.25">
      <c r="D11861" s="268"/>
    </row>
    <row r="11862" spans="4:4" x14ac:dyDescent="0.25">
      <c r="D11862" s="268"/>
    </row>
    <row r="11863" spans="4:4" x14ac:dyDescent="0.25">
      <c r="D11863" s="268"/>
    </row>
    <row r="11864" spans="4:4" x14ac:dyDescent="0.25">
      <c r="D11864" s="268"/>
    </row>
    <row r="11865" spans="4:4" x14ac:dyDescent="0.25">
      <c r="D11865" s="268"/>
    </row>
    <row r="11866" spans="4:4" x14ac:dyDescent="0.25">
      <c r="D11866" s="268"/>
    </row>
    <row r="11867" spans="4:4" x14ac:dyDescent="0.25">
      <c r="D11867" s="268"/>
    </row>
    <row r="11868" spans="4:4" x14ac:dyDescent="0.25">
      <c r="D11868" s="268"/>
    </row>
    <row r="11869" spans="4:4" x14ac:dyDescent="0.25">
      <c r="D11869" s="268"/>
    </row>
    <row r="11870" spans="4:4" x14ac:dyDescent="0.25">
      <c r="D11870" s="268"/>
    </row>
    <row r="11871" spans="4:4" x14ac:dyDescent="0.25">
      <c r="D11871" s="268"/>
    </row>
    <row r="11872" spans="4:4" x14ac:dyDescent="0.25">
      <c r="D11872" s="268"/>
    </row>
    <row r="11873" spans="4:4" x14ac:dyDescent="0.25">
      <c r="D11873" s="268"/>
    </row>
    <row r="11874" spans="4:4" x14ac:dyDescent="0.25">
      <c r="D11874" s="268"/>
    </row>
    <row r="11875" spans="4:4" x14ac:dyDescent="0.25">
      <c r="D11875" s="268"/>
    </row>
    <row r="11876" spans="4:4" x14ac:dyDescent="0.25">
      <c r="D11876" s="268"/>
    </row>
    <row r="11877" spans="4:4" x14ac:dyDescent="0.25">
      <c r="D11877" s="268"/>
    </row>
    <row r="11878" spans="4:4" x14ac:dyDescent="0.25">
      <c r="D11878" s="268"/>
    </row>
    <row r="11879" spans="4:4" x14ac:dyDescent="0.25">
      <c r="D11879" s="268"/>
    </row>
    <row r="11880" spans="4:4" x14ac:dyDescent="0.25">
      <c r="D11880" s="268"/>
    </row>
    <row r="11881" spans="4:4" x14ac:dyDescent="0.25">
      <c r="D11881" s="268"/>
    </row>
    <row r="11882" spans="4:4" x14ac:dyDescent="0.25">
      <c r="D11882" s="268"/>
    </row>
    <row r="11883" spans="4:4" x14ac:dyDescent="0.25">
      <c r="D11883" s="268"/>
    </row>
    <row r="11884" spans="4:4" x14ac:dyDescent="0.25">
      <c r="D11884" s="268"/>
    </row>
    <row r="11885" spans="4:4" x14ac:dyDescent="0.25">
      <c r="D11885" s="268"/>
    </row>
    <row r="11886" spans="4:4" x14ac:dyDescent="0.25">
      <c r="D11886" s="268"/>
    </row>
    <row r="11887" spans="4:4" x14ac:dyDescent="0.25">
      <c r="D11887" s="268"/>
    </row>
    <row r="11888" spans="4:4" x14ac:dyDescent="0.25">
      <c r="D11888" s="268"/>
    </row>
    <row r="11889" spans="4:4" x14ac:dyDescent="0.25">
      <c r="D11889" s="268"/>
    </row>
    <row r="11890" spans="4:4" x14ac:dyDescent="0.25">
      <c r="D11890" s="268"/>
    </row>
    <row r="11891" spans="4:4" x14ac:dyDescent="0.25">
      <c r="D11891" s="268"/>
    </row>
    <row r="11892" spans="4:4" x14ac:dyDescent="0.25">
      <c r="D11892" s="268"/>
    </row>
    <row r="11893" spans="4:4" x14ac:dyDescent="0.25">
      <c r="D11893" s="268"/>
    </row>
    <row r="11894" spans="4:4" x14ac:dyDescent="0.25">
      <c r="D11894" s="268"/>
    </row>
    <row r="11895" spans="4:4" x14ac:dyDescent="0.25">
      <c r="D11895" s="268"/>
    </row>
    <row r="11896" spans="4:4" x14ac:dyDescent="0.25">
      <c r="D11896" s="268"/>
    </row>
    <row r="11897" spans="4:4" x14ac:dyDescent="0.25">
      <c r="D11897" s="268"/>
    </row>
    <row r="11898" spans="4:4" x14ac:dyDescent="0.25">
      <c r="D11898" s="268"/>
    </row>
    <row r="11899" spans="4:4" x14ac:dyDescent="0.25">
      <c r="D11899" s="268"/>
    </row>
    <row r="11900" spans="4:4" x14ac:dyDescent="0.25">
      <c r="D11900" s="268"/>
    </row>
    <row r="11901" spans="4:4" x14ac:dyDescent="0.25">
      <c r="D11901" s="268"/>
    </row>
    <row r="11902" spans="4:4" x14ac:dyDescent="0.25">
      <c r="D11902" s="268"/>
    </row>
    <row r="11903" spans="4:4" x14ac:dyDescent="0.25">
      <c r="D11903" s="268"/>
    </row>
    <row r="11904" spans="4:4" x14ac:dyDescent="0.25">
      <c r="D11904" s="268"/>
    </row>
    <row r="11905" spans="4:4" x14ac:dyDescent="0.25">
      <c r="D11905" s="268"/>
    </row>
    <row r="11906" spans="4:4" x14ac:dyDescent="0.25">
      <c r="D11906" s="268"/>
    </row>
    <row r="11907" spans="4:4" x14ac:dyDescent="0.25">
      <c r="D11907" s="268"/>
    </row>
    <row r="11908" spans="4:4" x14ac:dyDescent="0.25">
      <c r="D11908" s="268"/>
    </row>
    <row r="11909" spans="4:4" x14ac:dyDescent="0.25">
      <c r="D11909" s="268"/>
    </row>
    <row r="11910" spans="4:4" x14ac:dyDescent="0.25">
      <c r="D11910" s="268"/>
    </row>
    <row r="11911" spans="4:4" x14ac:dyDescent="0.25">
      <c r="D11911" s="268"/>
    </row>
    <row r="11912" spans="4:4" x14ac:dyDescent="0.25">
      <c r="D11912" s="268"/>
    </row>
    <row r="11913" spans="4:4" x14ac:dyDescent="0.25">
      <c r="D11913" s="268"/>
    </row>
    <row r="11914" spans="4:4" x14ac:dyDescent="0.25">
      <c r="D11914" s="268"/>
    </row>
    <row r="11915" spans="4:4" x14ac:dyDescent="0.25">
      <c r="D11915" s="268"/>
    </row>
    <row r="11916" spans="4:4" x14ac:dyDescent="0.25">
      <c r="D11916" s="268"/>
    </row>
    <row r="11917" spans="4:4" x14ac:dyDescent="0.25">
      <c r="D11917" s="268"/>
    </row>
    <row r="11918" spans="4:4" x14ac:dyDescent="0.25">
      <c r="D11918" s="268"/>
    </row>
    <row r="11919" spans="4:4" x14ac:dyDescent="0.25">
      <c r="D11919" s="268"/>
    </row>
    <row r="11920" spans="4:4" x14ac:dyDescent="0.25">
      <c r="D11920" s="268"/>
    </row>
    <row r="11921" spans="4:6" x14ac:dyDescent="0.25">
      <c r="D11921" s="268"/>
    </row>
    <row r="11922" spans="4:6" x14ac:dyDescent="0.25">
      <c r="D11922" s="268"/>
    </row>
    <row r="11923" spans="4:6" x14ac:dyDescent="0.25">
      <c r="D11923" s="268"/>
    </row>
    <row r="11924" spans="4:6" x14ac:dyDescent="0.25">
      <c r="D11924" s="275"/>
      <c r="F11924" s="118"/>
    </row>
    <row r="11925" spans="4:6" x14ac:dyDescent="0.25">
      <c r="D11925" s="275"/>
      <c r="E11925" s="118"/>
      <c r="F11925" s="118"/>
    </row>
    <row r="11926" spans="4:6" x14ac:dyDescent="0.25">
      <c r="D11926" s="275"/>
      <c r="E11926" s="118"/>
      <c r="F11926" s="118"/>
    </row>
    <row r="11927" spans="4:6" x14ac:dyDescent="0.25">
      <c r="D11927" s="275"/>
      <c r="E11927" s="118"/>
      <c r="F11927" s="118"/>
    </row>
    <row r="11928" spans="4:6" x14ac:dyDescent="0.25">
      <c r="D11928" s="275"/>
      <c r="E11928" s="118"/>
      <c r="F11928" s="118"/>
    </row>
    <row r="11929" spans="4:6" x14ac:dyDescent="0.25">
      <c r="D11929" s="275"/>
      <c r="E11929" s="118"/>
      <c r="F11929" s="118"/>
    </row>
    <row r="11930" spans="4:6" x14ac:dyDescent="0.25">
      <c r="D11930" s="275"/>
      <c r="E11930" s="118"/>
      <c r="F11930" s="118"/>
    </row>
    <row r="11931" spans="4:6" x14ac:dyDescent="0.25">
      <c r="D11931" s="275"/>
      <c r="E11931" s="118"/>
      <c r="F11931" s="118"/>
    </row>
    <row r="11932" spans="4:6" x14ac:dyDescent="0.25">
      <c r="D11932" s="268"/>
      <c r="E11932" s="118"/>
    </row>
    <row r="11933" spans="4:6" x14ac:dyDescent="0.25">
      <c r="D11933" s="268"/>
    </row>
    <row r="11934" spans="4:6" x14ac:dyDescent="0.25">
      <c r="D11934" s="268"/>
    </row>
    <row r="11935" spans="4:6" x14ac:dyDescent="0.25">
      <c r="D11935" s="268"/>
    </row>
    <row r="11936" spans="4:6" x14ac:dyDescent="0.25">
      <c r="D11936" s="268"/>
    </row>
    <row r="11937" spans="4:4" x14ac:dyDescent="0.25">
      <c r="D11937" s="268"/>
    </row>
    <row r="11938" spans="4:4" x14ac:dyDescent="0.25">
      <c r="D11938" s="268"/>
    </row>
    <row r="11939" spans="4:4" x14ac:dyDescent="0.25">
      <c r="D11939" s="268"/>
    </row>
    <row r="11940" spans="4:4" x14ac:dyDescent="0.25">
      <c r="D11940" s="268"/>
    </row>
    <row r="11941" spans="4:4" x14ac:dyDescent="0.25">
      <c r="D11941" s="268"/>
    </row>
    <row r="11942" spans="4:4" x14ac:dyDescent="0.25">
      <c r="D11942" s="268"/>
    </row>
    <row r="11943" spans="4:4" x14ac:dyDescent="0.25">
      <c r="D11943" s="268"/>
    </row>
    <row r="11944" spans="4:4" x14ac:dyDescent="0.25">
      <c r="D11944" s="268"/>
    </row>
    <row r="11945" spans="4:4" x14ac:dyDescent="0.25">
      <c r="D11945" s="268"/>
    </row>
    <row r="11946" spans="4:4" x14ac:dyDescent="0.25">
      <c r="D11946" s="268"/>
    </row>
    <row r="11947" spans="4:4" x14ac:dyDescent="0.25">
      <c r="D11947" s="268"/>
    </row>
    <row r="11948" spans="4:4" x14ac:dyDescent="0.25">
      <c r="D11948" s="268"/>
    </row>
    <row r="11949" spans="4:4" x14ac:dyDescent="0.25">
      <c r="D11949" s="268"/>
    </row>
    <row r="11950" spans="4:4" x14ac:dyDescent="0.25">
      <c r="D11950" s="268"/>
    </row>
    <row r="11951" spans="4:4" x14ac:dyDescent="0.25">
      <c r="D11951" s="268"/>
    </row>
    <row r="11952" spans="4:4" x14ac:dyDescent="0.25">
      <c r="D11952" s="268"/>
    </row>
    <row r="11953" spans="4:4" x14ac:dyDescent="0.25">
      <c r="D11953" s="268"/>
    </row>
    <row r="11954" spans="4:4" x14ac:dyDescent="0.25">
      <c r="D11954" s="268"/>
    </row>
    <row r="11955" spans="4:4" x14ac:dyDescent="0.25">
      <c r="D11955" s="268"/>
    </row>
    <row r="11956" spans="4:4" x14ac:dyDescent="0.25">
      <c r="D11956" s="268"/>
    </row>
    <row r="11957" spans="4:4" x14ac:dyDescent="0.25">
      <c r="D11957" s="268"/>
    </row>
    <row r="11958" spans="4:4" x14ac:dyDescent="0.25">
      <c r="D11958" s="268"/>
    </row>
    <row r="11959" spans="4:4" x14ac:dyDescent="0.25">
      <c r="D11959" s="268"/>
    </row>
    <row r="11960" spans="4:4" x14ac:dyDescent="0.25">
      <c r="D11960" s="268"/>
    </row>
    <row r="11961" spans="4:4" x14ac:dyDescent="0.25">
      <c r="D11961" s="268"/>
    </row>
    <row r="11962" spans="4:4" x14ac:dyDescent="0.25">
      <c r="D11962" s="268"/>
    </row>
    <row r="11963" spans="4:4" x14ac:dyDescent="0.25">
      <c r="D11963" s="268"/>
    </row>
    <row r="11964" spans="4:4" x14ac:dyDescent="0.25">
      <c r="D11964" s="268"/>
    </row>
    <row r="11965" spans="4:4" x14ac:dyDescent="0.25">
      <c r="D11965" s="268"/>
    </row>
    <row r="11966" spans="4:4" x14ac:dyDescent="0.25">
      <c r="D11966" s="268"/>
    </row>
    <row r="11967" spans="4:4" x14ac:dyDescent="0.25">
      <c r="D11967" s="268"/>
    </row>
    <row r="11968" spans="4:4" x14ac:dyDescent="0.25">
      <c r="D11968" s="268"/>
    </row>
    <row r="11969" spans="4:4" x14ac:dyDescent="0.25">
      <c r="D11969" s="268"/>
    </row>
    <row r="11970" spans="4:4" x14ac:dyDescent="0.25">
      <c r="D11970" s="268"/>
    </row>
    <row r="11971" spans="4:4" x14ac:dyDescent="0.25">
      <c r="D11971" s="268"/>
    </row>
    <row r="11972" spans="4:4" x14ac:dyDescent="0.25">
      <c r="D11972" s="268"/>
    </row>
    <row r="11973" spans="4:4" x14ac:dyDescent="0.25">
      <c r="D11973" s="268"/>
    </row>
    <row r="11974" spans="4:4" x14ac:dyDescent="0.25">
      <c r="D11974" s="268"/>
    </row>
    <row r="11975" spans="4:4" x14ac:dyDescent="0.25">
      <c r="D11975" s="268"/>
    </row>
    <row r="11976" spans="4:4" x14ac:dyDescent="0.25">
      <c r="D11976" s="268"/>
    </row>
    <row r="11977" spans="4:4" x14ac:dyDescent="0.25">
      <c r="D11977" s="268"/>
    </row>
    <row r="11978" spans="4:4" x14ac:dyDescent="0.25">
      <c r="D11978" s="268"/>
    </row>
    <row r="11979" spans="4:4" x14ac:dyDescent="0.25">
      <c r="D11979" s="268"/>
    </row>
    <row r="11980" spans="4:4" x14ac:dyDescent="0.25">
      <c r="D11980" s="268"/>
    </row>
    <row r="11981" spans="4:4" x14ac:dyDescent="0.25">
      <c r="D11981" s="268"/>
    </row>
    <row r="11982" spans="4:4" x14ac:dyDescent="0.25">
      <c r="D11982" s="268"/>
    </row>
    <row r="11983" spans="4:4" x14ac:dyDescent="0.25">
      <c r="D11983" s="268"/>
    </row>
    <row r="11984" spans="4:4" x14ac:dyDescent="0.25">
      <c r="D11984" s="268"/>
    </row>
    <row r="11985" spans="4:4" x14ac:dyDescent="0.25">
      <c r="D11985" s="268"/>
    </row>
    <row r="11986" spans="4:4" x14ac:dyDescent="0.25">
      <c r="D11986" s="268"/>
    </row>
    <row r="11987" spans="4:4" x14ac:dyDescent="0.25">
      <c r="D11987" s="268"/>
    </row>
    <row r="11988" spans="4:4" x14ac:dyDescent="0.25">
      <c r="D11988" s="268"/>
    </row>
    <row r="11989" spans="4:4" x14ac:dyDescent="0.25">
      <c r="D11989" s="268"/>
    </row>
    <row r="11990" spans="4:4" x14ac:dyDescent="0.25">
      <c r="D11990" s="268"/>
    </row>
    <row r="11991" spans="4:4" x14ac:dyDescent="0.25">
      <c r="D11991" s="268"/>
    </row>
    <row r="11992" spans="4:4" x14ac:dyDescent="0.25">
      <c r="D11992" s="268"/>
    </row>
    <row r="11993" spans="4:4" x14ac:dyDescent="0.25">
      <c r="D11993" s="268"/>
    </row>
    <row r="11994" spans="4:4" x14ac:dyDescent="0.25">
      <c r="D11994" s="268"/>
    </row>
    <row r="11995" spans="4:4" x14ac:dyDescent="0.25">
      <c r="D11995" s="268"/>
    </row>
    <row r="11996" spans="4:4" x14ac:dyDescent="0.25">
      <c r="D11996" s="268"/>
    </row>
    <row r="11997" spans="4:4" x14ac:dyDescent="0.25">
      <c r="D11997" s="268"/>
    </row>
    <row r="11998" spans="4:4" x14ac:dyDescent="0.25">
      <c r="D11998" s="268"/>
    </row>
    <row r="11999" spans="4:4" x14ac:dyDescent="0.25">
      <c r="D11999" s="268"/>
    </row>
    <row r="12000" spans="4:4" x14ac:dyDescent="0.25">
      <c r="D12000" s="268"/>
    </row>
    <row r="12001" spans="4:4" x14ac:dyDescent="0.25">
      <c r="D12001" s="268"/>
    </row>
    <row r="12002" spans="4:4" x14ac:dyDescent="0.25">
      <c r="D12002" s="268"/>
    </row>
    <row r="12003" spans="4:4" x14ac:dyDescent="0.25">
      <c r="D12003" s="268"/>
    </row>
    <row r="12004" spans="4:4" x14ac:dyDescent="0.25">
      <c r="D12004" s="268"/>
    </row>
    <row r="12005" spans="4:4" x14ac:dyDescent="0.25">
      <c r="D12005" s="268"/>
    </row>
    <row r="12006" spans="4:4" x14ac:dyDescent="0.25">
      <c r="D12006" s="268"/>
    </row>
    <row r="12007" spans="4:4" x14ac:dyDescent="0.25">
      <c r="D12007" s="268"/>
    </row>
    <row r="12008" spans="4:4" x14ac:dyDescent="0.25">
      <c r="D12008" s="268"/>
    </row>
    <row r="12009" spans="4:4" x14ac:dyDescent="0.25">
      <c r="D12009" s="268"/>
    </row>
    <row r="12010" spans="4:4" x14ac:dyDescent="0.25">
      <c r="D12010" s="268"/>
    </row>
    <row r="12011" spans="4:4" x14ac:dyDescent="0.25">
      <c r="D12011" s="268"/>
    </row>
    <row r="12012" spans="4:4" x14ac:dyDescent="0.25">
      <c r="D12012" s="268"/>
    </row>
    <row r="12013" spans="4:4" x14ac:dyDescent="0.25">
      <c r="D12013" s="268"/>
    </row>
    <row r="12014" spans="4:4" x14ac:dyDescent="0.25">
      <c r="D12014" s="268"/>
    </row>
    <row r="12015" spans="4:4" x14ac:dyDescent="0.25">
      <c r="D12015" s="268"/>
    </row>
    <row r="12016" spans="4:4" x14ac:dyDescent="0.25">
      <c r="D12016" s="268"/>
    </row>
    <row r="12017" spans="4:4" x14ac:dyDescent="0.25">
      <c r="D12017" s="268"/>
    </row>
    <row r="12018" spans="4:4" x14ac:dyDescent="0.25">
      <c r="D12018" s="268"/>
    </row>
    <row r="12019" spans="4:4" x14ac:dyDescent="0.25">
      <c r="D12019" s="268"/>
    </row>
    <row r="12020" spans="4:4" x14ac:dyDescent="0.25">
      <c r="D12020" s="268"/>
    </row>
    <row r="12021" spans="4:4" x14ac:dyDescent="0.25">
      <c r="D12021" s="268"/>
    </row>
    <row r="12022" spans="4:4" x14ac:dyDescent="0.25">
      <c r="D12022" s="268"/>
    </row>
    <row r="12023" spans="4:4" x14ac:dyDescent="0.25">
      <c r="D12023" s="268"/>
    </row>
    <row r="12024" spans="4:4" x14ac:dyDescent="0.25">
      <c r="D12024" s="268"/>
    </row>
    <row r="12025" spans="4:4" x14ac:dyDescent="0.25">
      <c r="D12025" s="268"/>
    </row>
    <row r="12026" spans="4:4" x14ac:dyDescent="0.25">
      <c r="D12026" s="268"/>
    </row>
    <row r="12027" spans="4:4" x14ac:dyDescent="0.25">
      <c r="D12027" s="268"/>
    </row>
    <row r="12028" spans="4:4" x14ac:dyDescent="0.25">
      <c r="D12028" s="268"/>
    </row>
    <row r="12029" spans="4:4" x14ac:dyDescent="0.25">
      <c r="D12029" s="268"/>
    </row>
    <row r="12030" spans="4:4" x14ac:dyDescent="0.25">
      <c r="D12030" s="268"/>
    </row>
    <row r="12031" spans="4:4" x14ac:dyDescent="0.25">
      <c r="D12031" s="268"/>
    </row>
    <row r="12032" spans="4:4" x14ac:dyDescent="0.25">
      <c r="D12032" s="268"/>
    </row>
    <row r="12033" spans="4:4" x14ac:dyDescent="0.25">
      <c r="D12033" s="268"/>
    </row>
    <row r="12034" spans="4:4" x14ac:dyDescent="0.25">
      <c r="D12034" s="268"/>
    </row>
    <row r="12035" spans="4:4" x14ac:dyDescent="0.25">
      <c r="D12035" s="268"/>
    </row>
    <row r="12036" spans="4:4" x14ac:dyDescent="0.25">
      <c r="D12036" s="268"/>
    </row>
    <row r="12037" spans="4:4" x14ac:dyDescent="0.25">
      <c r="D12037" s="268"/>
    </row>
    <row r="12038" spans="4:4" x14ac:dyDescent="0.25">
      <c r="D12038" s="268"/>
    </row>
    <row r="12039" spans="4:4" x14ac:dyDescent="0.25">
      <c r="D12039" s="268"/>
    </row>
    <row r="12040" spans="4:4" x14ac:dyDescent="0.25">
      <c r="D12040" s="268"/>
    </row>
    <row r="12041" spans="4:4" x14ac:dyDescent="0.25">
      <c r="D12041" s="268"/>
    </row>
    <row r="12042" spans="4:4" x14ac:dyDescent="0.25">
      <c r="D12042" s="268"/>
    </row>
    <row r="12043" spans="4:4" x14ac:dyDescent="0.25">
      <c r="D12043" s="268"/>
    </row>
    <row r="12044" spans="4:4" x14ac:dyDescent="0.25">
      <c r="D12044" s="268"/>
    </row>
    <row r="12045" spans="4:4" x14ac:dyDescent="0.25">
      <c r="D12045" s="268"/>
    </row>
    <row r="12046" spans="4:4" x14ac:dyDescent="0.25">
      <c r="D12046" s="268"/>
    </row>
    <row r="12047" spans="4:4" x14ac:dyDescent="0.25">
      <c r="D12047" s="268"/>
    </row>
    <row r="12048" spans="4:4" x14ac:dyDescent="0.25">
      <c r="D12048" s="268"/>
    </row>
    <row r="12049" spans="4:4" x14ac:dyDescent="0.25">
      <c r="D12049" s="268"/>
    </row>
    <row r="12050" spans="4:4" x14ac:dyDescent="0.25">
      <c r="D12050" s="268"/>
    </row>
    <row r="12051" spans="4:4" x14ac:dyDescent="0.25">
      <c r="D12051" s="268"/>
    </row>
    <row r="12052" spans="4:4" x14ac:dyDescent="0.25">
      <c r="D12052" s="268"/>
    </row>
    <row r="12053" spans="4:4" x14ac:dyDescent="0.25">
      <c r="D12053" s="268"/>
    </row>
    <row r="12054" spans="4:4" x14ac:dyDescent="0.25">
      <c r="D12054" s="268"/>
    </row>
    <row r="12055" spans="4:4" x14ac:dyDescent="0.25">
      <c r="D12055" s="268"/>
    </row>
    <row r="12056" spans="4:4" x14ac:dyDescent="0.25">
      <c r="D12056" s="268"/>
    </row>
    <row r="12057" spans="4:4" x14ac:dyDescent="0.25">
      <c r="D12057" s="268"/>
    </row>
    <row r="12058" spans="4:4" x14ac:dyDescent="0.25">
      <c r="D12058" s="268"/>
    </row>
    <row r="12059" spans="4:4" x14ac:dyDescent="0.25">
      <c r="D12059" s="268"/>
    </row>
    <row r="12060" spans="4:4" x14ac:dyDescent="0.25">
      <c r="D12060" s="268"/>
    </row>
    <row r="12061" spans="4:4" x14ac:dyDescent="0.25">
      <c r="D12061" s="268"/>
    </row>
    <row r="12062" spans="4:4" x14ac:dyDescent="0.25">
      <c r="D12062" s="268"/>
    </row>
    <row r="12063" spans="4:4" x14ac:dyDescent="0.25">
      <c r="D12063" s="268"/>
    </row>
    <row r="12064" spans="4:4" x14ac:dyDescent="0.25">
      <c r="D12064" s="268"/>
    </row>
    <row r="12065" spans="4:4" x14ac:dyDescent="0.25">
      <c r="D12065" s="268"/>
    </row>
    <row r="12066" spans="4:4" x14ac:dyDescent="0.25">
      <c r="D12066" s="268"/>
    </row>
    <row r="12067" spans="4:4" x14ac:dyDescent="0.25">
      <c r="D12067" s="268"/>
    </row>
    <row r="12068" spans="4:4" x14ac:dyDescent="0.25">
      <c r="D12068" s="268"/>
    </row>
    <row r="12069" spans="4:4" x14ac:dyDescent="0.25">
      <c r="D12069" s="268"/>
    </row>
    <row r="12070" spans="4:4" x14ac:dyDescent="0.25">
      <c r="D12070" s="268"/>
    </row>
    <row r="12071" spans="4:4" x14ac:dyDescent="0.25">
      <c r="D12071" s="268"/>
    </row>
    <row r="12072" spans="4:4" x14ac:dyDescent="0.25">
      <c r="D12072" s="268"/>
    </row>
    <row r="12073" spans="4:4" x14ac:dyDescent="0.25">
      <c r="D12073" s="268"/>
    </row>
    <row r="12074" spans="4:4" x14ac:dyDescent="0.25">
      <c r="D12074" s="268"/>
    </row>
    <row r="12075" spans="4:4" x14ac:dyDescent="0.25">
      <c r="D12075" s="268"/>
    </row>
    <row r="12076" spans="4:4" x14ac:dyDescent="0.25">
      <c r="D12076" s="268"/>
    </row>
    <row r="12077" spans="4:4" x14ac:dyDescent="0.25">
      <c r="D12077" s="268"/>
    </row>
    <row r="12078" spans="4:4" x14ac:dyDescent="0.25">
      <c r="D12078" s="268"/>
    </row>
    <row r="12079" spans="4:4" x14ac:dyDescent="0.25">
      <c r="D12079" s="268"/>
    </row>
    <row r="12080" spans="4:4" x14ac:dyDescent="0.25">
      <c r="D12080" s="268"/>
    </row>
    <row r="12081" spans="4:4" x14ac:dyDescent="0.25">
      <c r="D12081" s="268"/>
    </row>
    <row r="12082" spans="4:4" x14ac:dyDescent="0.25">
      <c r="D12082" s="268"/>
    </row>
    <row r="12083" spans="4:4" x14ac:dyDescent="0.25">
      <c r="D12083" s="268"/>
    </row>
    <row r="12084" spans="4:4" x14ac:dyDescent="0.25">
      <c r="D12084" s="268"/>
    </row>
    <row r="12085" spans="4:4" x14ac:dyDescent="0.25">
      <c r="D12085" s="268"/>
    </row>
    <row r="12086" spans="4:4" x14ac:dyDescent="0.25">
      <c r="D12086" s="268"/>
    </row>
    <row r="12087" spans="4:4" x14ac:dyDescent="0.25">
      <c r="D12087" s="268"/>
    </row>
    <row r="12088" spans="4:4" x14ac:dyDescent="0.25">
      <c r="D12088" s="268"/>
    </row>
    <row r="12089" spans="4:4" x14ac:dyDescent="0.25">
      <c r="D12089" s="268"/>
    </row>
    <row r="12090" spans="4:4" x14ac:dyDescent="0.25">
      <c r="D12090" s="268"/>
    </row>
    <row r="12091" spans="4:4" x14ac:dyDescent="0.25">
      <c r="D12091" s="268"/>
    </row>
    <row r="12092" spans="4:4" x14ac:dyDescent="0.25">
      <c r="D12092" s="268"/>
    </row>
    <row r="12093" spans="4:4" x14ac:dyDescent="0.25">
      <c r="D12093" s="268"/>
    </row>
    <row r="12094" spans="4:4" x14ac:dyDescent="0.25">
      <c r="D12094" s="268"/>
    </row>
    <row r="12095" spans="4:4" x14ac:dyDescent="0.25">
      <c r="D12095" s="268"/>
    </row>
    <row r="12096" spans="4:4" x14ac:dyDescent="0.25">
      <c r="D12096" s="268"/>
    </row>
    <row r="12097" spans="4:4" x14ac:dyDescent="0.25">
      <c r="D12097" s="268"/>
    </row>
    <row r="12098" spans="4:4" x14ac:dyDescent="0.25">
      <c r="D12098" s="268"/>
    </row>
    <row r="12099" spans="4:4" x14ac:dyDescent="0.25">
      <c r="D12099" s="268"/>
    </row>
    <row r="12100" spans="4:4" x14ac:dyDescent="0.25">
      <c r="D12100" s="268"/>
    </row>
    <row r="12101" spans="4:4" x14ac:dyDescent="0.25">
      <c r="D12101" s="268"/>
    </row>
    <row r="12102" spans="4:4" x14ac:dyDescent="0.25">
      <c r="D12102" s="268"/>
    </row>
    <row r="12103" spans="4:4" x14ac:dyDescent="0.25">
      <c r="D12103" s="268"/>
    </row>
    <row r="12104" spans="4:4" x14ac:dyDescent="0.25">
      <c r="D12104" s="268"/>
    </row>
    <row r="12105" spans="4:4" x14ac:dyDescent="0.25">
      <c r="D12105" s="268"/>
    </row>
    <row r="12106" spans="4:4" x14ac:dyDescent="0.25">
      <c r="D12106" s="268"/>
    </row>
    <row r="12107" spans="4:4" x14ac:dyDescent="0.25">
      <c r="D12107" s="268"/>
    </row>
    <row r="12108" spans="4:4" x14ac:dyDescent="0.25">
      <c r="D12108" s="268"/>
    </row>
    <row r="12109" spans="4:4" x14ac:dyDescent="0.25">
      <c r="D12109" s="268"/>
    </row>
    <row r="12110" spans="4:4" x14ac:dyDescent="0.25">
      <c r="D12110" s="268"/>
    </row>
    <row r="12111" spans="4:4" x14ac:dyDescent="0.25">
      <c r="D12111" s="268"/>
    </row>
    <row r="12112" spans="4:4" x14ac:dyDescent="0.25">
      <c r="D12112" s="268"/>
    </row>
    <row r="12113" spans="4:4" x14ac:dyDescent="0.25">
      <c r="D12113" s="268"/>
    </row>
    <row r="12114" spans="4:4" x14ac:dyDescent="0.25">
      <c r="D12114" s="268"/>
    </row>
    <row r="12115" spans="4:4" x14ac:dyDescent="0.25">
      <c r="D12115" s="268"/>
    </row>
    <row r="12116" spans="4:4" x14ac:dyDescent="0.25">
      <c r="D12116" s="268"/>
    </row>
    <row r="12117" spans="4:4" x14ac:dyDescent="0.25">
      <c r="D12117" s="268"/>
    </row>
    <row r="12118" spans="4:4" x14ac:dyDescent="0.25">
      <c r="D12118" s="268"/>
    </row>
    <row r="12119" spans="4:4" x14ac:dyDescent="0.25">
      <c r="D12119" s="268"/>
    </row>
    <row r="12120" spans="4:4" x14ac:dyDescent="0.25">
      <c r="D12120" s="268"/>
    </row>
    <row r="12121" spans="4:4" x14ac:dyDescent="0.25">
      <c r="D12121" s="268"/>
    </row>
    <row r="12122" spans="4:4" x14ac:dyDescent="0.25">
      <c r="D12122" s="268"/>
    </row>
    <row r="12123" spans="4:4" x14ac:dyDescent="0.25">
      <c r="D12123" s="268"/>
    </row>
    <row r="12124" spans="4:4" x14ac:dyDescent="0.25">
      <c r="D12124" s="268"/>
    </row>
    <row r="12125" spans="4:4" x14ac:dyDescent="0.25">
      <c r="D12125" s="268"/>
    </row>
    <row r="12126" spans="4:4" x14ac:dyDescent="0.25">
      <c r="D12126" s="268"/>
    </row>
    <row r="12127" spans="4:4" x14ac:dyDescent="0.25">
      <c r="D12127" s="268"/>
    </row>
    <row r="12128" spans="4:4" x14ac:dyDescent="0.25">
      <c r="D12128" s="268"/>
    </row>
    <row r="12129" spans="4:4" x14ac:dyDescent="0.25">
      <c r="D12129" s="268"/>
    </row>
    <row r="12130" spans="4:4" x14ac:dyDescent="0.25">
      <c r="D12130" s="268"/>
    </row>
    <row r="12131" spans="4:4" x14ac:dyDescent="0.25">
      <c r="D12131" s="268"/>
    </row>
    <row r="12132" spans="4:4" x14ac:dyDescent="0.25">
      <c r="D12132" s="268"/>
    </row>
    <row r="12133" spans="4:4" x14ac:dyDescent="0.25">
      <c r="D12133" s="268"/>
    </row>
    <row r="12134" spans="4:4" x14ac:dyDescent="0.25">
      <c r="D12134" s="268"/>
    </row>
    <row r="12135" spans="4:4" x14ac:dyDescent="0.25">
      <c r="D12135" s="268"/>
    </row>
    <row r="12136" spans="4:4" x14ac:dyDescent="0.25">
      <c r="D12136" s="268"/>
    </row>
    <row r="12137" spans="4:4" x14ac:dyDescent="0.25">
      <c r="D12137" s="268"/>
    </row>
    <row r="12138" spans="4:4" x14ac:dyDescent="0.25">
      <c r="D12138" s="268"/>
    </row>
    <row r="12139" spans="4:4" x14ac:dyDescent="0.25">
      <c r="D12139" s="268"/>
    </row>
    <row r="12140" spans="4:4" x14ac:dyDescent="0.25">
      <c r="D12140" s="268"/>
    </row>
    <row r="12141" spans="4:4" x14ac:dyDescent="0.25">
      <c r="D12141" s="268"/>
    </row>
    <row r="12142" spans="4:4" x14ac:dyDescent="0.25">
      <c r="D12142" s="268"/>
    </row>
    <row r="12143" spans="4:4" x14ac:dyDescent="0.25">
      <c r="D12143" s="268"/>
    </row>
    <row r="12144" spans="4:4" x14ac:dyDescent="0.25">
      <c r="D12144" s="268"/>
    </row>
    <row r="12145" spans="4:4" x14ac:dyDescent="0.25">
      <c r="D12145" s="268"/>
    </row>
    <row r="12146" spans="4:4" x14ac:dyDescent="0.25">
      <c r="D12146" s="268"/>
    </row>
    <row r="12147" spans="4:4" x14ac:dyDescent="0.25">
      <c r="D12147" s="268"/>
    </row>
    <row r="12148" spans="4:4" x14ac:dyDescent="0.25">
      <c r="D12148" s="268"/>
    </row>
    <row r="12149" spans="4:4" x14ac:dyDescent="0.25">
      <c r="D12149" s="268"/>
    </row>
    <row r="12150" spans="4:4" x14ac:dyDescent="0.25">
      <c r="D12150" s="268"/>
    </row>
    <row r="12151" spans="4:4" x14ac:dyDescent="0.25">
      <c r="D12151" s="268"/>
    </row>
    <row r="12152" spans="4:4" x14ac:dyDescent="0.25">
      <c r="D12152" s="268"/>
    </row>
    <row r="12153" spans="4:4" x14ac:dyDescent="0.25">
      <c r="D12153" s="268"/>
    </row>
    <row r="12154" spans="4:4" x14ac:dyDescent="0.25">
      <c r="D12154" s="268"/>
    </row>
    <row r="12155" spans="4:4" x14ac:dyDescent="0.25">
      <c r="D12155" s="268"/>
    </row>
    <row r="12156" spans="4:4" x14ac:dyDescent="0.25">
      <c r="D12156" s="268"/>
    </row>
    <row r="12157" spans="4:4" x14ac:dyDescent="0.25">
      <c r="D12157" s="268"/>
    </row>
    <row r="12158" spans="4:4" x14ac:dyDescent="0.25">
      <c r="D12158" s="268"/>
    </row>
    <row r="12159" spans="4:4" x14ac:dyDescent="0.25">
      <c r="D12159" s="268"/>
    </row>
    <row r="12160" spans="4:4" x14ac:dyDescent="0.25">
      <c r="D12160" s="268"/>
    </row>
    <row r="12161" spans="4:4" x14ac:dyDescent="0.25">
      <c r="D12161" s="268"/>
    </row>
    <row r="12162" spans="4:4" x14ac:dyDescent="0.25">
      <c r="D12162" s="268"/>
    </row>
    <row r="12163" spans="4:4" x14ac:dyDescent="0.25">
      <c r="D12163" s="268"/>
    </row>
    <row r="12164" spans="4:4" x14ac:dyDescent="0.25">
      <c r="D12164" s="268"/>
    </row>
    <row r="12165" spans="4:4" x14ac:dyDescent="0.25">
      <c r="D12165" s="268"/>
    </row>
    <row r="12166" spans="4:4" x14ac:dyDescent="0.25">
      <c r="D12166" s="268"/>
    </row>
    <row r="12167" spans="4:4" x14ac:dyDescent="0.25">
      <c r="D12167" s="268"/>
    </row>
    <row r="12168" spans="4:4" x14ac:dyDescent="0.25">
      <c r="D12168" s="268"/>
    </row>
    <row r="12169" spans="4:4" x14ac:dyDescent="0.25">
      <c r="D12169" s="268"/>
    </row>
    <row r="12170" spans="4:4" x14ac:dyDescent="0.25">
      <c r="D12170" s="268"/>
    </row>
    <row r="12171" spans="4:4" x14ac:dyDescent="0.25">
      <c r="D12171" s="268"/>
    </row>
    <row r="12172" spans="4:4" x14ac:dyDescent="0.25">
      <c r="D12172" s="268"/>
    </row>
    <row r="12173" spans="4:4" x14ac:dyDescent="0.25">
      <c r="D12173" s="268"/>
    </row>
    <row r="12174" spans="4:4" x14ac:dyDescent="0.25">
      <c r="D12174" s="268"/>
    </row>
    <row r="12175" spans="4:4" x14ac:dyDescent="0.25">
      <c r="D12175" s="268"/>
    </row>
    <row r="12176" spans="4:4" x14ac:dyDescent="0.25">
      <c r="D12176" s="268"/>
    </row>
    <row r="12177" spans="4:4" x14ac:dyDescent="0.25">
      <c r="D12177" s="268"/>
    </row>
    <row r="12178" spans="4:4" x14ac:dyDescent="0.25">
      <c r="D12178" s="268"/>
    </row>
    <row r="12179" spans="4:4" x14ac:dyDescent="0.25">
      <c r="D12179" s="268"/>
    </row>
    <row r="12180" spans="4:4" x14ac:dyDescent="0.25">
      <c r="D12180" s="268"/>
    </row>
    <row r="12181" spans="4:4" x14ac:dyDescent="0.25">
      <c r="D12181" s="268"/>
    </row>
    <row r="12182" spans="4:4" x14ac:dyDescent="0.25">
      <c r="D12182" s="268"/>
    </row>
    <row r="12183" spans="4:4" x14ac:dyDescent="0.25">
      <c r="D12183" s="268"/>
    </row>
    <row r="12184" spans="4:4" x14ac:dyDescent="0.25">
      <c r="D12184" s="268"/>
    </row>
    <row r="12185" spans="4:4" x14ac:dyDescent="0.25">
      <c r="D12185" s="268"/>
    </row>
    <row r="12186" spans="4:4" x14ac:dyDescent="0.25">
      <c r="D12186" s="268"/>
    </row>
    <row r="12187" spans="4:4" x14ac:dyDescent="0.25">
      <c r="D12187" s="268"/>
    </row>
    <row r="12188" spans="4:4" x14ac:dyDescent="0.25">
      <c r="D12188" s="268"/>
    </row>
    <row r="12189" spans="4:4" x14ac:dyDescent="0.25">
      <c r="D12189" s="268"/>
    </row>
    <row r="12190" spans="4:4" x14ac:dyDescent="0.25">
      <c r="D12190" s="268"/>
    </row>
    <row r="12191" spans="4:4" x14ac:dyDescent="0.25">
      <c r="D12191" s="268"/>
    </row>
    <row r="12192" spans="4:4" x14ac:dyDescent="0.25">
      <c r="D12192" s="268"/>
    </row>
    <row r="12193" spans="4:4" x14ac:dyDescent="0.25">
      <c r="D12193" s="268"/>
    </row>
    <row r="12194" spans="4:4" x14ac:dyDescent="0.25">
      <c r="D12194" s="268"/>
    </row>
    <row r="12195" spans="4:4" x14ac:dyDescent="0.25">
      <c r="D12195" s="268"/>
    </row>
    <row r="12196" spans="4:4" x14ac:dyDescent="0.25">
      <c r="D12196" s="268"/>
    </row>
    <row r="12197" spans="4:4" x14ac:dyDescent="0.25">
      <c r="D12197" s="268"/>
    </row>
    <row r="12198" spans="4:4" x14ac:dyDescent="0.25">
      <c r="D12198" s="268"/>
    </row>
    <row r="12199" spans="4:4" x14ac:dyDescent="0.25">
      <c r="D12199" s="268"/>
    </row>
    <row r="12200" spans="4:4" x14ac:dyDescent="0.25">
      <c r="D12200" s="268"/>
    </row>
    <row r="12201" spans="4:4" x14ac:dyDescent="0.25">
      <c r="D12201" s="268"/>
    </row>
    <row r="12202" spans="4:4" x14ac:dyDescent="0.25">
      <c r="D12202" s="268"/>
    </row>
    <row r="12203" spans="4:4" x14ac:dyDescent="0.25">
      <c r="D12203" s="268"/>
    </row>
    <row r="12204" spans="4:4" x14ac:dyDescent="0.25">
      <c r="D12204" s="268"/>
    </row>
    <row r="12205" spans="4:4" x14ac:dyDescent="0.25">
      <c r="D12205" s="268"/>
    </row>
    <row r="12206" spans="4:4" x14ac:dyDescent="0.25">
      <c r="D12206" s="268"/>
    </row>
    <row r="12207" spans="4:4" x14ac:dyDescent="0.25">
      <c r="D12207" s="268"/>
    </row>
    <row r="12208" spans="4:4" x14ac:dyDescent="0.25">
      <c r="D12208" s="268"/>
    </row>
    <row r="12209" spans="4:4" x14ac:dyDescent="0.25">
      <c r="D12209" s="268"/>
    </row>
    <row r="12210" spans="4:4" x14ac:dyDescent="0.25">
      <c r="D12210" s="268"/>
    </row>
    <row r="12211" spans="4:4" x14ac:dyDescent="0.25">
      <c r="D12211" s="268"/>
    </row>
    <row r="12212" spans="4:4" x14ac:dyDescent="0.25">
      <c r="D12212" s="268"/>
    </row>
    <row r="12213" spans="4:4" x14ac:dyDescent="0.25">
      <c r="D12213" s="268"/>
    </row>
    <row r="12214" spans="4:4" x14ac:dyDescent="0.25">
      <c r="D12214" s="268"/>
    </row>
    <row r="12215" spans="4:4" x14ac:dyDescent="0.25">
      <c r="D12215" s="268"/>
    </row>
    <row r="12216" spans="4:4" x14ac:dyDescent="0.25">
      <c r="D12216" s="268"/>
    </row>
    <row r="12217" spans="4:4" x14ac:dyDescent="0.25">
      <c r="D12217" s="268"/>
    </row>
    <row r="12218" spans="4:4" x14ac:dyDescent="0.25">
      <c r="D12218" s="268"/>
    </row>
    <row r="12219" spans="4:4" x14ac:dyDescent="0.25">
      <c r="D12219" s="268"/>
    </row>
    <row r="12220" spans="4:4" x14ac:dyDescent="0.25">
      <c r="D12220" s="268"/>
    </row>
    <row r="12221" spans="4:4" x14ac:dyDescent="0.25">
      <c r="D12221" s="268"/>
    </row>
    <row r="12222" spans="4:4" x14ac:dyDescent="0.25">
      <c r="D12222" s="268"/>
    </row>
    <row r="12223" spans="4:4" x14ac:dyDescent="0.25">
      <c r="D12223" s="268"/>
    </row>
    <row r="12224" spans="4:4" x14ac:dyDescent="0.25">
      <c r="D12224" s="268"/>
    </row>
    <row r="12225" spans="4:4" x14ac:dyDescent="0.25">
      <c r="D12225" s="268"/>
    </row>
    <row r="12226" spans="4:4" x14ac:dyDescent="0.25">
      <c r="D12226" s="268"/>
    </row>
    <row r="12227" spans="4:4" x14ac:dyDescent="0.25">
      <c r="D12227" s="268"/>
    </row>
    <row r="12228" spans="4:4" x14ac:dyDescent="0.25">
      <c r="D12228" s="268"/>
    </row>
    <row r="12229" spans="4:4" x14ac:dyDescent="0.25">
      <c r="D12229" s="268"/>
    </row>
    <row r="12230" spans="4:4" x14ac:dyDescent="0.25">
      <c r="D12230" s="268"/>
    </row>
    <row r="12231" spans="4:4" x14ac:dyDescent="0.25">
      <c r="D12231" s="268"/>
    </row>
    <row r="12232" spans="4:4" x14ac:dyDescent="0.25">
      <c r="D12232" s="268"/>
    </row>
    <row r="12233" spans="4:4" x14ac:dyDescent="0.25">
      <c r="D12233" s="268"/>
    </row>
    <row r="12234" spans="4:4" x14ac:dyDescent="0.25">
      <c r="D12234" s="268"/>
    </row>
    <row r="12235" spans="4:4" x14ac:dyDescent="0.25">
      <c r="D12235" s="268"/>
    </row>
    <row r="12236" spans="4:4" x14ac:dyDescent="0.25">
      <c r="D12236" s="268"/>
    </row>
    <row r="12237" spans="4:4" x14ac:dyDescent="0.25">
      <c r="D12237" s="268"/>
    </row>
    <row r="12238" spans="4:4" x14ac:dyDescent="0.25">
      <c r="D12238" s="268"/>
    </row>
    <row r="12239" spans="4:4" x14ac:dyDescent="0.25">
      <c r="D12239" s="268"/>
    </row>
    <row r="12240" spans="4:4" x14ac:dyDescent="0.25">
      <c r="D12240" s="268"/>
    </row>
    <row r="12241" spans="4:4" x14ac:dyDescent="0.25">
      <c r="D12241" s="268"/>
    </row>
    <row r="12242" spans="4:4" x14ac:dyDescent="0.25">
      <c r="D12242" s="268"/>
    </row>
    <row r="12243" spans="4:4" x14ac:dyDescent="0.25">
      <c r="D12243" s="268"/>
    </row>
    <row r="12244" spans="4:4" x14ac:dyDescent="0.25">
      <c r="D12244" s="268"/>
    </row>
    <row r="12245" spans="4:4" x14ac:dyDescent="0.25">
      <c r="D12245" s="268"/>
    </row>
    <row r="12246" spans="4:4" x14ac:dyDescent="0.25">
      <c r="D12246" s="268"/>
    </row>
    <row r="12247" spans="4:4" x14ac:dyDescent="0.25">
      <c r="D12247" s="268"/>
    </row>
    <row r="12248" spans="4:4" x14ac:dyDescent="0.25">
      <c r="D12248" s="268"/>
    </row>
    <row r="12249" spans="4:4" x14ac:dyDescent="0.25">
      <c r="D12249" s="268"/>
    </row>
    <row r="12250" spans="4:4" x14ac:dyDescent="0.25">
      <c r="D12250" s="268"/>
    </row>
    <row r="12251" spans="4:4" x14ac:dyDescent="0.25">
      <c r="D12251" s="268"/>
    </row>
    <row r="12252" spans="4:4" x14ac:dyDescent="0.25">
      <c r="D12252" s="268"/>
    </row>
    <row r="12253" spans="4:4" x14ac:dyDescent="0.25">
      <c r="D12253" s="268"/>
    </row>
    <row r="12254" spans="4:4" x14ac:dyDescent="0.25">
      <c r="D12254" s="268"/>
    </row>
    <row r="12255" spans="4:4" x14ac:dyDescent="0.25">
      <c r="D12255" s="268"/>
    </row>
    <row r="12256" spans="4:4" x14ac:dyDescent="0.25">
      <c r="D12256" s="268"/>
    </row>
    <row r="12257" spans="4:4" x14ac:dyDescent="0.25">
      <c r="D12257" s="268"/>
    </row>
    <row r="12258" spans="4:4" x14ac:dyDescent="0.25">
      <c r="D12258" s="268"/>
    </row>
    <row r="12259" spans="4:4" x14ac:dyDescent="0.25">
      <c r="D12259" s="268"/>
    </row>
    <row r="12260" spans="4:4" x14ac:dyDescent="0.25">
      <c r="D12260" s="268"/>
    </row>
    <row r="12261" spans="4:4" x14ac:dyDescent="0.25">
      <c r="D12261" s="268"/>
    </row>
    <row r="12262" spans="4:4" x14ac:dyDescent="0.25">
      <c r="D12262" s="268"/>
    </row>
    <row r="12263" spans="4:4" x14ac:dyDescent="0.25">
      <c r="D12263" s="268"/>
    </row>
    <row r="12264" spans="4:4" x14ac:dyDescent="0.25">
      <c r="D12264" s="268"/>
    </row>
    <row r="12265" spans="4:4" x14ac:dyDescent="0.25">
      <c r="D12265" s="268"/>
    </row>
    <row r="12266" spans="4:4" x14ac:dyDescent="0.25">
      <c r="D12266" s="268"/>
    </row>
    <row r="12267" spans="4:4" x14ac:dyDescent="0.25">
      <c r="D12267" s="268"/>
    </row>
    <row r="12268" spans="4:4" x14ac:dyDescent="0.25">
      <c r="D12268" s="268"/>
    </row>
    <row r="12269" spans="4:4" x14ac:dyDescent="0.25">
      <c r="D12269" s="268"/>
    </row>
    <row r="12270" spans="4:4" x14ac:dyDescent="0.25">
      <c r="D12270" s="268"/>
    </row>
    <row r="12271" spans="4:4" x14ac:dyDescent="0.25">
      <c r="D12271" s="268"/>
    </row>
    <row r="12272" spans="4:4" x14ac:dyDescent="0.25">
      <c r="D12272" s="268"/>
    </row>
    <row r="12273" spans="4:4" x14ac:dyDescent="0.25">
      <c r="D12273" s="268"/>
    </row>
    <row r="12274" spans="4:4" x14ac:dyDescent="0.25">
      <c r="D12274" s="268"/>
    </row>
    <row r="12275" spans="4:4" x14ac:dyDescent="0.25">
      <c r="D12275" s="268"/>
    </row>
    <row r="12276" spans="4:4" x14ac:dyDescent="0.25">
      <c r="D12276" s="268"/>
    </row>
    <row r="12277" spans="4:4" x14ac:dyDescent="0.25">
      <c r="D12277" s="268"/>
    </row>
    <row r="12278" spans="4:4" x14ac:dyDescent="0.25">
      <c r="D12278" s="268"/>
    </row>
    <row r="12279" spans="4:4" x14ac:dyDescent="0.25">
      <c r="D12279" s="268"/>
    </row>
    <row r="12280" spans="4:4" x14ac:dyDescent="0.25">
      <c r="D12280" s="268"/>
    </row>
    <row r="12281" spans="4:4" x14ac:dyDescent="0.25">
      <c r="D12281" s="268"/>
    </row>
    <row r="12282" spans="4:4" x14ac:dyDescent="0.25">
      <c r="D12282" s="268"/>
    </row>
    <row r="12283" spans="4:4" x14ac:dyDescent="0.25">
      <c r="D12283" s="268"/>
    </row>
    <row r="12284" spans="4:4" x14ac:dyDescent="0.25">
      <c r="D12284" s="268"/>
    </row>
    <row r="12285" spans="4:4" x14ac:dyDescent="0.25">
      <c r="D12285" s="268"/>
    </row>
    <row r="12286" spans="4:4" x14ac:dyDescent="0.25">
      <c r="D12286" s="268"/>
    </row>
    <row r="12287" spans="4:4" x14ac:dyDescent="0.25">
      <c r="D12287" s="268"/>
    </row>
    <row r="12288" spans="4:4" x14ac:dyDescent="0.25">
      <c r="D12288" s="268"/>
    </row>
    <row r="12289" spans="4:4" x14ac:dyDescent="0.25">
      <c r="D12289" s="268"/>
    </row>
    <row r="12290" spans="4:4" x14ac:dyDescent="0.25">
      <c r="D12290" s="268"/>
    </row>
    <row r="12291" spans="4:4" x14ac:dyDescent="0.25">
      <c r="D12291" s="268"/>
    </row>
    <row r="12292" spans="4:4" x14ac:dyDescent="0.25">
      <c r="D12292" s="268"/>
    </row>
    <row r="12293" spans="4:4" x14ac:dyDescent="0.25">
      <c r="D12293" s="268"/>
    </row>
    <row r="12294" spans="4:4" x14ac:dyDescent="0.25">
      <c r="D12294" s="268"/>
    </row>
    <row r="12295" spans="4:4" x14ac:dyDescent="0.25">
      <c r="D12295" s="268"/>
    </row>
    <row r="12296" spans="4:4" x14ac:dyDescent="0.25">
      <c r="D12296" s="268"/>
    </row>
    <row r="12297" spans="4:4" x14ac:dyDescent="0.25">
      <c r="D12297" s="268"/>
    </row>
    <row r="12298" spans="4:4" x14ac:dyDescent="0.25">
      <c r="D12298" s="268"/>
    </row>
    <row r="12299" spans="4:4" x14ac:dyDescent="0.25">
      <c r="D12299" s="268"/>
    </row>
    <row r="12300" spans="4:4" x14ac:dyDescent="0.25">
      <c r="D12300" s="268"/>
    </row>
    <row r="12301" spans="4:4" x14ac:dyDescent="0.25">
      <c r="D12301" s="268"/>
    </row>
    <row r="12302" spans="4:4" x14ac:dyDescent="0.25">
      <c r="D12302" s="268"/>
    </row>
    <row r="12303" spans="4:4" x14ac:dyDescent="0.25">
      <c r="D12303" s="268"/>
    </row>
    <row r="12304" spans="4:4" x14ac:dyDescent="0.25">
      <c r="D12304" s="268"/>
    </row>
    <row r="12305" spans="4:4" x14ac:dyDescent="0.25">
      <c r="D12305" s="268"/>
    </row>
    <row r="12306" spans="4:4" x14ac:dyDescent="0.25">
      <c r="D12306" s="268"/>
    </row>
    <row r="12307" spans="4:4" x14ac:dyDescent="0.25">
      <c r="D12307" s="268"/>
    </row>
    <row r="12308" spans="4:4" x14ac:dyDescent="0.25">
      <c r="D12308" s="268"/>
    </row>
    <row r="12309" spans="4:4" x14ac:dyDescent="0.25">
      <c r="D12309" s="268"/>
    </row>
    <row r="12310" spans="4:4" x14ac:dyDescent="0.25">
      <c r="D12310" s="268"/>
    </row>
    <row r="12311" spans="4:4" x14ac:dyDescent="0.25">
      <c r="D12311" s="268"/>
    </row>
    <row r="12312" spans="4:4" x14ac:dyDescent="0.25">
      <c r="D12312" s="268"/>
    </row>
    <row r="12313" spans="4:4" x14ac:dyDescent="0.25">
      <c r="D12313" s="268"/>
    </row>
    <row r="12314" spans="4:4" x14ac:dyDescent="0.25">
      <c r="D12314" s="268"/>
    </row>
    <row r="12315" spans="4:4" x14ac:dyDescent="0.25">
      <c r="D12315" s="268"/>
    </row>
    <row r="12316" spans="4:4" x14ac:dyDescent="0.25">
      <c r="D12316" s="268"/>
    </row>
    <row r="12317" spans="4:4" x14ac:dyDescent="0.25">
      <c r="D12317" s="268"/>
    </row>
    <row r="12318" spans="4:4" x14ac:dyDescent="0.25">
      <c r="D12318" s="268"/>
    </row>
    <row r="12319" spans="4:4" x14ac:dyDescent="0.25">
      <c r="D12319" s="268"/>
    </row>
    <row r="12320" spans="4:4" x14ac:dyDescent="0.25">
      <c r="D12320" s="268"/>
    </row>
    <row r="12321" spans="4:4" x14ac:dyDescent="0.25">
      <c r="D12321" s="268"/>
    </row>
    <row r="12322" spans="4:4" x14ac:dyDescent="0.25">
      <c r="D12322" s="268"/>
    </row>
    <row r="12323" spans="4:4" x14ac:dyDescent="0.25">
      <c r="D12323" s="268"/>
    </row>
    <row r="12324" spans="4:4" x14ac:dyDescent="0.25">
      <c r="D12324" s="268"/>
    </row>
    <row r="12325" spans="4:4" x14ac:dyDescent="0.25">
      <c r="D12325" s="268"/>
    </row>
    <row r="12326" spans="4:4" x14ac:dyDescent="0.25">
      <c r="D12326" s="268"/>
    </row>
    <row r="12327" spans="4:4" x14ac:dyDescent="0.25">
      <c r="D12327" s="268"/>
    </row>
    <row r="12328" spans="4:4" x14ac:dyDescent="0.25">
      <c r="D12328" s="268"/>
    </row>
    <row r="12329" spans="4:4" x14ac:dyDescent="0.25">
      <c r="D12329" s="268"/>
    </row>
    <row r="12330" spans="4:4" x14ac:dyDescent="0.25">
      <c r="D12330" s="268"/>
    </row>
    <row r="12331" spans="4:4" x14ac:dyDescent="0.25">
      <c r="D12331" s="268"/>
    </row>
    <row r="12332" spans="4:4" x14ac:dyDescent="0.25">
      <c r="D12332" s="268"/>
    </row>
    <row r="12333" spans="4:4" x14ac:dyDescent="0.25">
      <c r="D12333" s="268"/>
    </row>
    <row r="12334" spans="4:4" x14ac:dyDescent="0.25">
      <c r="D12334" s="268"/>
    </row>
    <row r="12335" spans="4:4" x14ac:dyDescent="0.25">
      <c r="D12335" s="268"/>
    </row>
    <row r="12336" spans="4:4" x14ac:dyDescent="0.25">
      <c r="D12336" s="268"/>
    </row>
    <row r="12337" spans="4:4" x14ac:dyDescent="0.25">
      <c r="D12337" s="268"/>
    </row>
    <row r="12338" spans="4:4" x14ac:dyDescent="0.25">
      <c r="D12338" s="268"/>
    </row>
    <row r="12339" spans="4:4" x14ac:dyDescent="0.25">
      <c r="D12339" s="268"/>
    </row>
    <row r="12340" spans="4:4" x14ac:dyDescent="0.25">
      <c r="D12340" s="268"/>
    </row>
    <row r="12341" spans="4:4" x14ac:dyDescent="0.25">
      <c r="D12341" s="268"/>
    </row>
    <row r="12342" spans="4:4" x14ac:dyDescent="0.25">
      <c r="D12342" s="268"/>
    </row>
    <row r="12343" spans="4:4" x14ac:dyDescent="0.25">
      <c r="D12343" s="268"/>
    </row>
    <row r="12344" spans="4:4" x14ac:dyDescent="0.25">
      <c r="D12344" s="268"/>
    </row>
    <row r="12345" spans="4:4" x14ac:dyDescent="0.25">
      <c r="D12345" s="268"/>
    </row>
    <row r="12346" spans="4:4" x14ac:dyDescent="0.25">
      <c r="D12346" s="268"/>
    </row>
    <row r="12347" spans="4:4" x14ac:dyDescent="0.25">
      <c r="D12347" s="268"/>
    </row>
    <row r="12348" spans="4:4" x14ac:dyDescent="0.25">
      <c r="D12348" s="268"/>
    </row>
    <row r="12349" spans="4:4" x14ac:dyDescent="0.25">
      <c r="D12349" s="268"/>
    </row>
    <row r="12350" spans="4:4" x14ac:dyDescent="0.25">
      <c r="D12350" s="268"/>
    </row>
    <row r="12351" spans="4:4" x14ac:dyDescent="0.25">
      <c r="D12351" s="268"/>
    </row>
    <row r="12352" spans="4:4" x14ac:dyDescent="0.25">
      <c r="D12352" s="268"/>
    </row>
    <row r="12353" spans="4:4" x14ac:dyDescent="0.25">
      <c r="D12353" s="268"/>
    </row>
    <row r="12354" spans="4:4" x14ac:dyDescent="0.25">
      <c r="D12354" s="268"/>
    </row>
    <row r="12355" spans="4:4" x14ac:dyDescent="0.25">
      <c r="D12355" s="268"/>
    </row>
    <row r="12356" spans="4:4" x14ac:dyDescent="0.25">
      <c r="D12356" s="268"/>
    </row>
    <row r="12357" spans="4:4" x14ac:dyDescent="0.25">
      <c r="D12357" s="268"/>
    </row>
    <row r="12358" spans="4:4" x14ac:dyDescent="0.25">
      <c r="D12358" s="268"/>
    </row>
    <row r="12359" spans="4:4" x14ac:dyDescent="0.25">
      <c r="D12359" s="268"/>
    </row>
    <row r="12360" spans="4:4" x14ac:dyDescent="0.25">
      <c r="D12360" s="268"/>
    </row>
    <row r="12361" spans="4:4" x14ac:dyDescent="0.25">
      <c r="D12361" s="268"/>
    </row>
    <row r="12362" spans="4:4" x14ac:dyDescent="0.25">
      <c r="D12362" s="268"/>
    </row>
    <row r="12363" spans="4:4" x14ac:dyDescent="0.25">
      <c r="D12363" s="268"/>
    </row>
    <row r="12364" spans="4:4" x14ac:dyDescent="0.25">
      <c r="D12364" s="268"/>
    </row>
    <row r="12365" spans="4:4" x14ac:dyDescent="0.25">
      <c r="D12365" s="268"/>
    </row>
    <row r="12366" spans="4:4" x14ac:dyDescent="0.25">
      <c r="D12366" s="268"/>
    </row>
    <row r="12367" spans="4:4" x14ac:dyDescent="0.25">
      <c r="D12367" s="268"/>
    </row>
    <row r="12368" spans="4:4" x14ac:dyDescent="0.25">
      <c r="D12368" s="268"/>
    </row>
    <row r="12369" spans="4:4" x14ac:dyDescent="0.25">
      <c r="D12369" s="268"/>
    </row>
    <row r="12370" spans="4:4" x14ac:dyDescent="0.25">
      <c r="D12370" s="268"/>
    </row>
    <row r="12371" spans="4:4" x14ac:dyDescent="0.25">
      <c r="D12371" s="268"/>
    </row>
    <row r="12372" spans="4:4" x14ac:dyDescent="0.25">
      <c r="D12372" s="268"/>
    </row>
    <row r="12373" spans="4:4" x14ac:dyDescent="0.25">
      <c r="D12373" s="268"/>
    </row>
    <row r="12374" spans="4:4" x14ac:dyDescent="0.25">
      <c r="D12374" s="268"/>
    </row>
    <row r="12375" spans="4:4" x14ac:dyDescent="0.25">
      <c r="D12375" s="268"/>
    </row>
    <row r="12376" spans="4:4" x14ac:dyDescent="0.25">
      <c r="D12376" s="268"/>
    </row>
    <row r="12377" spans="4:4" x14ac:dyDescent="0.25">
      <c r="D12377" s="268"/>
    </row>
    <row r="12378" spans="4:4" x14ac:dyDescent="0.25">
      <c r="D12378" s="268"/>
    </row>
    <row r="12379" spans="4:4" x14ac:dyDescent="0.25">
      <c r="D12379" s="268"/>
    </row>
    <row r="12380" spans="4:4" x14ac:dyDescent="0.25">
      <c r="D12380" s="268"/>
    </row>
    <row r="12381" spans="4:4" x14ac:dyDescent="0.25">
      <c r="D12381" s="268"/>
    </row>
    <row r="12382" spans="4:4" x14ac:dyDescent="0.25">
      <c r="D12382" s="268"/>
    </row>
    <row r="12383" spans="4:4" x14ac:dyDescent="0.25">
      <c r="D12383" s="268"/>
    </row>
    <row r="12384" spans="4:4" x14ac:dyDescent="0.25">
      <c r="D12384" s="268"/>
    </row>
    <row r="12385" spans="4:4" x14ac:dyDescent="0.25">
      <c r="D12385" s="268"/>
    </row>
    <row r="12386" spans="4:4" x14ac:dyDescent="0.25">
      <c r="D12386" s="268"/>
    </row>
    <row r="12387" spans="4:4" x14ac:dyDescent="0.25">
      <c r="D12387" s="268"/>
    </row>
    <row r="12388" spans="4:4" x14ac:dyDescent="0.25">
      <c r="D12388" s="268"/>
    </row>
    <row r="12389" spans="4:4" x14ac:dyDescent="0.25">
      <c r="D12389" s="268"/>
    </row>
    <row r="12390" spans="4:4" x14ac:dyDescent="0.25">
      <c r="D12390" s="268"/>
    </row>
    <row r="12391" spans="4:4" x14ac:dyDescent="0.25">
      <c r="D12391" s="268"/>
    </row>
    <row r="12392" spans="4:4" x14ac:dyDescent="0.25">
      <c r="D12392" s="268"/>
    </row>
    <row r="12393" spans="4:4" x14ac:dyDescent="0.25">
      <c r="D12393" s="268"/>
    </row>
    <row r="12394" spans="4:4" x14ac:dyDescent="0.25">
      <c r="D12394" s="268"/>
    </row>
    <row r="12395" spans="4:4" x14ac:dyDescent="0.25">
      <c r="D12395" s="268"/>
    </row>
    <row r="12396" spans="4:4" x14ac:dyDescent="0.25">
      <c r="D12396" s="268"/>
    </row>
    <row r="12397" spans="4:4" x14ac:dyDescent="0.25">
      <c r="D12397" s="268"/>
    </row>
    <row r="12398" spans="4:4" x14ac:dyDescent="0.25">
      <c r="D12398" s="268"/>
    </row>
    <row r="12399" spans="4:4" x14ac:dyDescent="0.25">
      <c r="D12399" s="268"/>
    </row>
    <row r="12400" spans="4:4" x14ac:dyDescent="0.25">
      <c r="D12400" s="268"/>
    </row>
    <row r="12401" spans="4:4" x14ac:dyDescent="0.25">
      <c r="D12401" s="268"/>
    </row>
    <row r="12402" spans="4:4" x14ac:dyDescent="0.25">
      <c r="D12402" s="268"/>
    </row>
    <row r="12403" spans="4:4" x14ac:dyDescent="0.25">
      <c r="D12403" s="268"/>
    </row>
    <row r="12404" spans="4:4" x14ac:dyDescent="0.25">
      <c r="D12404" s="268"/>
    </row>
    <row r="12405" spans="4:4" x14ac:dyDescent="0.25">
      <c r="D12405" s="268"/>
    </row>
    <row r="12406" spans="4:4" x14ac:dyDescent="0.25">
      <c r="D12406" s="268"/>
    </row>
    <row r="12407" spans="4:4" x14ac:dyDescent="0.25">
      <c r="D12407" s="268"/>
    </row>
    <row r="12408" spans="4:4" x14ac:dyDescent="0.25">
      <c r="D12408" s="268"/>
    </row>
    <row r="12409" spans="4:4" x14ac:dyDescent="0.25">
      <c r="D12409" s="268"/>
    </row>
    <row r="12410" spans="4:4" x14ac:dyDescent="0.25">
      <c r="D12410" s="268"/>
    </row>
    <row r="12411" spans="4:4" x14ac:dyDescent="0.25">
      <c r="D12411" s="268"/>
    </row>
    <row r="12412" spans="4:4" x14ac:dyDescent="0.25">
      <c r="D12412" s="268"/>
    </row>
    <row r="12413" spans="4:4" x14ac:dyDescent="0.25">
      <c r="D12413" s="268"/>
    </row>
    <row r="12414" spans="4:4" x14ac:dyDescent="0.25">
      <c r="D12414" s="268"/>
    </row>
    <row r="12415" spans="4:4" x14ac:dyDescent="0.25">
      <c r="D12415" s="268"/>
    </row>
    <row r="12416" spans="4:4" x14ac:dyDescent="0.25">
      <c r="D12416" s="268"/>
    </row>
    <row r="12417" spans="4:4" x14ac:dyDescent="0.25">
      <c r="D12417" s="268"/>
    </row>
    <row r="12418" spans="4:4" x14ac:dyDescent="0.25">
      <c r="D12418" s="268"/>
    </row>
    <row r="12419" spans="4:4" x14ac:dyDescent="0.25">
      <c r="D12419" s="268"/>
    </row>
    <row r="12420" spans="4:4" x14ac:dyDescent="0.25">
      <c r="D12420" s="268"/>
    </row>
    <row r="12421" spans="4:4" x14ac:dyDescent="0.25">
      <c r="D12421" s="268"/>
    </row>
    <row r="12422" spans="4:4" x14ac:dyDescent="0.25">
      <c r="D12422" s="268"/>
    </row>
    <row r="12423" spans="4:4" x14ac:dyDescent="0.25">
      <c r="D12423" s="268"/>
    </row>
    <row r="12424" spans="4:4" x14ac:dyDescent="0.25">
      <c r="D12424" s="268"/>
    </row>
    <row r="12425" spans="4:4" x14ac:dyDescent="0.25">
      <c r="D12425" s="268"/>
    </row>
    <row r="12426" spans="4:4" x14ac:dyDescent="0.25">
      <c r="D12426" s="268"/>
    </row>
    <row r="12427" spans="4:4" x14ac:dyDescent="0.25">
      <c r="D12427" s="268"/>
    </row>
    <row r="12428" spans="4:4" x14ac:dyDescent="0.25">
      <c r="D12428" s="268"/>
    </row>
    <row r="12429" spans="4:4" x14ac:dyDescent="0.25">
      <c r="D12429" s="268"/>
    </row>
    <row r="12430" spans="4:4" x14ac:dyDescent="0.25">
      <c r="D12430" s="268"/>
    </row>
    <row r="12431" spans="4:4" x14ac:dyDescent="0.25">
      <c r="D12431" s="268"/>
    </row>
    <row r="12432" spans="4:4" x14ac:dyDescent="0.25">
      <c r="D12432" s="268"/>
    </row>
    <row r="12433" spans="4:4" x14ac:dyDescent="0.25">
      <c r="D12433" s="268"/>
    </row>
    <row r="12434" spans="4:4" x14ac:dyDescent="0.25">
      <c r="D12434" s="268"/>
    </row>
    <row r="12435" spans="4:4" x14ac:dyDescent="0.25">
      <c r="D12435" s="268"/>
    </row>
    <row r="12436" spans="4:4" x14ac:dyDescent="0.25">
      <c r="D12436" s="268"/>
    </row>
    <row r="12437" spans="4:4" x14ac:dyDescent="0.25">
      <c r="D12437" s="268"/>
    </row>
    <row r="12438" spans="4:4" x14ac:dyDescent="0.25">
      <c r="D12438" s="268"/>
    </row>
    <row r="12439" spans="4:4" x14ac:dyDescent="0.25">
      <c r="D12439" s="268"/>
    </row>
    <row r="12440" spans="4:4" x14ac:dyDescent="0.25">
      <c r="D12440" s="268"/>
    </row>
    <row r="12441" spans="4:4" x14ac:dyDescent="0.25">
      <c r="D12441" s="268"/>
    </row>
    <row r="12442" spans="4:4" x14ac:dyDescent="0.25">
      <c r="D12442" s="268"/>
    </row>
    <row r="12443" spans="4:4" x14ac:dyDescent="0.25">
      <c r="D12443" s="268"/>
    </row>
    <row r="12444" spans="4:4" x14ac:dyDescent="0.25">
      <c r="D12444" s="268"/>
    </row>
    <row r="12445" spans="4:4" x14ac:dyDescent="0.25">
      <c r="D12445" s="268"/>
    </row>
    <row r="12446" spans="4:4" x14ac:dyDescent="0.25">
      <c r="D12446" s="268"/>
    </row>
    <row r="12447" spans="4:4" x14ac:dyDescent="0.25">
      <c r="D12447" s="268"/>
    </row>
    <row r="12448" spans="4:4" x14ac:dyDescent="0.25">
      <c r="D12448" s="268"/>
    </row>
    <row r="12449" spans="4:4" x14ac:dyDescent="0.25">
      <c r="D12449" s="268"/>
    </row>
    <row r="12450" spans="4:4" x14ac:dyDescent="0.25">
      <c r="D12450" s="268"/>
    </row>
    <row r="12451" spans="4:4" x14ac:dyDescent="0.25">
      <c r="D12451" s="268"/>
    </row>
    <row r="12452" spans="4:4" x14ac:dyDescent="0.25">
      <c r="D12452" s="268"/>
    </row>
    <row r="12453" spans="4:4" x14ac:dyDescent="0.25">
      <c r="D12453" s="268"/>
    </row>
    <row r="12454" spans="4:4" x14ac:dyDescent="0.25">
      <c r="D12454" s="268"/>
    </row>
    <row r="12455" spans="4:4" x14ac:dyDescent="0.25">
      <c r="D12455" s="268"/>
    </row>
    <row r="12456" spans="4:4" x14ac:dyDescent="0.25">
      <c r="D12456" s="268"/>
    </row>
    <row r="12457" spans="4:4" x14ac:dyDescent="0.25">
      <c r="D12457" s="268"/>
    </row>
    <row r="12458" spans="4:4" x14ac:dyDescent="0.25">
      <c r="D12458" s="268"/>
    </row>
    <row r="12459" spans="4:4" x14ac:dyDescent="0.25">
      <c r="D12459" s="268"/>
    </row>
    <row r="12460" spans="4:4" x14ac:dyDescent="0.25">
      <c r="D12460" s="268"/>
    </row>
    <row r="12461" spans="4:4" x14ac:dyDescent="0.25">
      <c r="D12461" s="268"/>
    </row>
    <row r="12462" spans="4:4" x14ac:dyDescent="0.25">
      <c r="D12462" s="268"/>
    </row>
    <row r="12463" spans="4:4" x14ac:dyDescent="0.25">
      <c r="D12463" s="268"/>
    </row>
    <row r="12464" spans="4:4" x14ac:dyDescent="0.25">
      <c r="D12464" s="268"/>
    </row>
    <row r="12465" spans="4:4" x14ac:dyDescent="0.25">
      <c r="D12465" s="268"/>
    </row>
    <row r="12466" spans="4:4" x14ac:dyDescent="0.25">
      <c r="D12466" s="268"/>
    </row>
    <row r="12467" spans="4:4" x14ac:dyDescent="0.25">
      <c r="D12467" s="268"/>
    </row>
    <row r="12468" spans="4:4" x14ac:dyDescent="0.25">
      <c r="D12468" s="268"/>
    </row>
    <row r="12469" spans="4:4" x14ac:dyDescent="0.25">
      <c r="D12469" s="268"/>
    </row>
    <row r="12470" spans="4:4" x14ac:dyDescent="0.25">
      <c r="D12470" s="268"/>
    </row>
    <row r="12471" spans="4:4" x14ac:dyDescent="0.25">
      <c r="D12471" s="268"/>
    </row>
    <row r="12472" spans="4:4" x14ac:dyDescent="0.25">
      <c r="D12472" s="268"/>
    </row>
    <row r="12473" spans="4:4" x14ac:dyDescent="0.25">
      <c r="D12473" s="268"/>
    </row>
    <row r="12474" spans="4:4" x14ac:dyDescent="0.25">
      <c r="D12474" s="268"/>
    </row>
    <row r="12475" spans="4:4" x14ac:dyDescent="0.25">
      <c r="D12475" s="268"/>
    </row>
    <row r="12476" spans="4:4" x14ac:dyDescent="0.25">
      <c r="D12476" s="268"/>
    </row>
    <row r="12477" spans="4:4" x14ac:dyDescent="0.25">
      <c r="D12477" s="268"/>
    </row>
    <row r="12478" spans="4:4" x14ac:dyDescent="0.25">
      <c r="D12478" s="268"/>
    </row>
    <row r="12479" spans="4:4" x14ac:dyDescent="0.25">
      <c r="D12479" s="268"/>
    </row>
    <row r="12480" spans="4:4" x14ac:dyDescent="0.25">
      <c r="D12480" s="268"/>
    </row>
    <row r="12481" spans="4:4" x14ac:dyDescent="0.25">
      <c r="D12481" s="268"/>
    </row>
    <row r="12482" spans="4:4" x14ac:dyDescent="0.25">
      <c r="D12482" s="268"/>
    </row>
    <row r="12483" spans="4:4" x14ac:dyDescent="0.25">
      <c r="D12483" s="268"/>
    </row>
    <row r="12484" spans="4:4" x14ac:dyDescent="0.25">
      <c r="D12484" s="268"/>
    </row>
    <row r="12485" spans="4:4" x14ac:dyDescent="0.25">
      <c r="D12485" s="268"/>
    </row>
    <row r="12486" spans="4:4" x14ac:dyDescent="0.25">
      <c r="D12486" s="268"/>
    </row>
    <row r="12487" spans="4:4" x14ac:dyDescent="0.25">
      <c r="D12487" s="268"/>
    </row>
    <row r="12488" spans="4:4" x14ac:dyDescent="0.25">
      <c r="D12488" s="268"/>
    </row>
    <row r="12489" spans="4:4" x14ac:dyDescent="0.25">
      <c r="D12489" s="268"/>
    </row>
    <row r="12490" spans="4:4" x14ac:dyDescent="0.25">
      <c r="D12490" s="268"/>
    </row>
    <row r="12491" spans="4:4" x14ac:dyDescent="0.25">
      <c r="D12491" s="268"/>
    </row>
    <row r="12492" spans="4:4" x14ac:dyDescent="0.25">
      <c r="D12492" s="268"/>
    </row>
    <row r="12493" spans="4:4" x14ac:dyDescent="0.25">
      <c r="D12493" s="268"/>
    </row>
    <row r="12494" spans="4:4" x14ac:dyDescent="0.25">
      <c r="D12494" s="268"/>
    </row>
    <row r="12495" spans="4:4" x14ac:dyDescent="0.25">
      <c r="D12495" s="268"/>
    </row>
    <row r="12496" spans="4:4" x14ac:dyDescent="0.25">
      <c r="D12496" s="268"/>
    </row>
    <row r="12497" spans="4:4" x14ac:dyDescent="0.25">
      <c r="D12497" s="268"/>
    </row>
    <row r="12498" spans="4:4" x14ac:dyDescent="0.25">
      <c r="D12498" s="268"/>
    </row>
    <row r="12499" spans="4:4" x14ac:dyDescent="0.25">
      <c r="D12499" s="268"/>
    </row>
    <row r="12500" spans="4:4" x14ac:dyDescent="0.25">
      <c r="D12500" s="268"/>
    </row>
    <row r="12501" spans="4:4" x14ac:dyDescent="0.25">
      <c r="D12501" s="268"/>
    </row>
    <row r="12502" spans="4:4" x14ac:dyDescent="0.25">
      <c r="D12502" s="268"/>
    </row>
    <row r="12503" spans="4:4" x14ac:dyDescent="0.25">
      <c r="D12503" s="268"/>
    </row>
    <row r="12504" spans="4:4" x14ac:dyDescent="0.25">
      <c r="D12504" s="268"/>
    </row>
    <row r="12505" spans="4:4" x14ac:dyDescent="0.25">
      <c r="D12505" s="268"/>
    </row>
    <row r="12506" spans="4:4" x14ac:dyDescent="0.25">
      <c r="D12506" s="268"/>
    </row>
    <row r="12507" spans="4:4" x14ac:dyDescent="0.25">
      <c r="D12507" s="268"/>
    </row>
    <row r="12508" spans="4:4" x14ac:dyDescent="0.25">
      <c r="D12508" s="268"/>
    </row>
    <row r="12509" spans="4:4" x14ac:dyDescent="0.25">
      <c r="D12509" s="268"/>
    </row>
    <row r="12510" spans="4:4" x14ac:dyDescent="0.25">
      <c r="D12510" s="268"/>
    </row>
    <row r="12511" spans="4:4" x14ac:dyDescent="0.25">
      <c r="D12511" s="268"/>
    </row>
    <row r="12512" spans="4:4" x14ac:dyDescent="0.25">
      <c r="D12512" s="268"/>
    </row>
    <row r="12513" spans="4:4" x14ac:dyDescent="0.25">
      <c r="D12513" s="268"/>
    </row>
    <row r="12514" spans="4:4" x14ac:dyDescent="0.25">
      <c r="D12514" s="268"/>
    </row>
    <row r="12515" spans="4:4" x14ac:dyDescent="0.25">
      <c r="D12515" s="268"/>
    </row>
    <row r="12516" spans="4:4" x14ac:dyDescent="0.25">
      <c r="D12516" s="268"/>
    </row>
    <row r="12517" spans="4:4" x14ac:dyDescent="0.25">
      <c r="D12517" s="268"/>
    </row>
    <row r="12518" spans="4:4" x14ac:dyDescent="0.25">
      <c r="D12518" s="268"/>
    </row>
    <row r="12519" spans="4:4" x14ac:dyDescent="0.25">
      <c r="D12519" s="268"/>
    </row>
    <row r="12520" spans="4:4" x14ac:dyDescent="0.25">
      <c r="D12520" s="268"/>
    </row>
    <row r="12521" spans="4:4" x14ac:dyDescent="0.25">
      <c r="D12521" s="268"/>
    </row>
    <row r="12522" spans="4:4" x14ac:dyDescent="0.25">
      <c r="D12522" s="268"/>
    </row>
    <row r="12523" spans="4:4" x14ac:dyDescent="0.25">
      <c r="D12523" s="268"/>
    </row>
    <row r="12524" spans="4:4" x14ac:dyDescent="0.25">
      <c r="D12524" s="268"/>
    </row>
    <row r="12525" spans="4:4" x14ac:dyDescent="0.25">
      <c r="D12525" s="268"/>
    </row>
    <row r="12526" spans="4:4" x14ac:dyDescent="0.25">
      <c r="D12526" s="268"/>
    </row>
    <row r="12527" spans="4:4" x14ac:dyDescent="0.25">
      <c r="D12527" s="268"/>
    </row>
    <row r="12528" spans="4:4" x14ac:dyDescent="0.25">
      <c r="D12528" s="268"/>
    </row>
    <row r="12529" spans="4:4" x14ac:dyDescent="0.25">
      <c r="D12529" s="268"/>
    </row>
    <row r="12530" spans="4:4" x14ac:dyDescent="0.25">
      <c r="D12530" s="268"/>
    </row>
    <row r="12531" spans="4:4" x14ac:dyDescent="0.25">
      <c r="D12531" s="268"/>
    </row>
    <row r="12532" spans="4:4" x14ac:dyDescent="0.25">
      <c r="D12532" s="268"/>
    </row>
    <row r="12533" spans="4:4" x14ac:dyDescent="0.25">
      <c r="D12533" s="268"/>
    </row>
    <row r="12534" spans="4:4" x14ac:dyDescent="0.25">
      <c r="D12534" s="268"/>
    </row>
    <row r="12535" spans="4:4" x14ac:dyDescent="0.25">
      <c r="D12535" s="268"/>
    </row>
    <row r="12536" spans="4:4" x14ac:dyDescent="0.25">
      <c r="D12536" s="268"/>
    </row>
    <row r="12537" spans="4:4" x14ac:dyDescent="0.25">
      <c r="D12537" s="268"/>
    </row>
    <row r="12538" spans="4:4" x14ac:dyDescent="0.25">
      <c r="D12538" s="268"/>
    </row>
    <row r="12539" spans="4:4" x14ac:dyDescent="0.25">
      <c r="D12539" s="268"/>
    </row>
    <row r="12540" spans="4:4" x14ac:dyDescent="0.25">
      <c r="D12540" s="268"/>
    </row>
    <row r="12541" spans="4:4" x14ac:dyDescent="0.25">
      <c r="D12541" s="268"/>
    </row>
    <row r="12542" spans="4:4" x14ac:dyDescent="0.25">
      <c r="D12542" s="268"/>
    </row>
    <row r="12543" spans="4:4" x14ac:dyDescent="0.25">
      <c r="D12543" s="268"/>
    </row>
    <row r="12544" spans="4:4" x14ac:dyDescent="0.25">
      <c r="D12544" s="268"/>
    </row>
    <row r="12545" spans="4:4" x14ac:dyDescent="0.25">
      <c r="D12545" s="268"/>
    </row>
    <row r="12546" spans="4:4" x14ac:dyDescent="0.25">
      <c r="D12546" s="268"/>
    </row>
    <row r="12547" spans="4:4" x14ac:dyDescent="0.25">
      <c r="D12547" s="268"/>
    </row>
    <row r="12548" spans="4:4" x14ac:dyDescent="0.25">
      <c r="D12548" s="268"/>
    </row>
    <row r="12549" spans="4:4" x14ac:dyDescent="0.25">
      <c r="D12549" s="268"/>
    </row>
    <row r="12550" spans="4:4" x14ac:dyDescent="0.25">
      <c r="D12550" s="268"/>
    </row>
    <row r="12551" spans="4:4" x14ac:dyDescent="0.25">
      <c r="D12551" s="268"/>
    </row>
    <row r="12552" spans="4:4" x14ac:dyDescent="0.25">
      <c r="D12552" s="268"/>
    </row>
    <row r="12553" spans="4:4" x14ac:dyDescent="0.25">
      <c r="D12553" s="268"/>
    </row>
    <row r="12554" spans="4:4" x14ac:dyDescent="0.25">
      <c r="D12554" s="268"/>
    </row>
    <row r="12555" spans="4:4" x14ac:dyDescent="0.25">
      <c r="D12555" s="268"/>
    </row>
    <row r="12556" spans="4:4" x14ac:dyDescent="0.25">
      <c r="D12556" s="268"/>
    </row>
    <row r="12557" spans="4:4" x14ac:dyDescent="0.25">
      <c r="D12557" s="268"/>
    </row>
    <row r="12558" spans="4:4" x14ac:dyDescent="0.25">
      <c r="D12558" s="268"/>
    </row>
    <row r="12559" spans="4:4" x14ac:dyDescent="0.25">
      <c r="D12559" s="268"/>
    </row>
    <row r="12560" spans="4:4" x14ac:dyDescent="0.25">
      <c r="D12560" s="268"/>
    </row>
    <row r="12561" spans="4:4" x14ac:dyDescent="0.25">
      <c r="D12561" s="268"/>
    </row>
    <row r="12562" spans="4:4" x14ac:dyDescent="0.25">
      <c r="D12562" s="268"/>
    </row>
    <row r="12563" spans="4:4" x14ac:dyDescent="0.25">
      <c r="D12563" s="268"/>
    </row>
    <row r="12564" spans="4:4" x14ac:dyDescent="0.25">
      <c r="D12564" s="268"/>
    </row>
    <row r="12565" spans="4:4" x14ac:dyDescent="0.25">
      <c r="D12565" s="268"/>
    </row>
    <row r="12566" spans="4:4" x14ac:dyDescent="0.25">
      <c r="D12566" s="268"/>
    </row>
    <row r="12567" spans="4:4" x14ac:dyDescent="0.25">
      <c r="D12567" s="268"/>
    </row>
    <row r="12568" spans="4:4" x14ac:dyDescent="0.25">
      <c r="D12568" s="268"/>
    </row>
    <row r="12569" spans="4:4" x14ac:dyDescent="0.25">
      <c r="D12569" s="268"/>
    </row>
    <row r="12570" spans="4:4" x14ac:dyDescent="0.25">
      <c r="D12570" s="268"/>
    </row>
    <row r="12571" spans="4:4" x14ac:dyDescent="0.25">
      <c r="D12571" s="268"/>
    </row>
    <row r="12572" spans="4:4" x14ac:dyDescent="0.25">
      <c r="D12572" s="268"/>
    </row>
    <row r="12573" spans="4:4" x14ac:dyDescent="0.25">
      <c r="D12573" s="268"/>
    </row>
    <row r="12574" spans="4:4" x14ac:dyDescent="0.25">
      <c r="D12574" s="268"/>
    </row>
    <row r="12575" spans="4:4" x14ac:dyDescent="0.25">
      <c r="D12575" s="268"/>
    </row>
    <row r="12576" spans="4:4" x14ac:dyDescent="0.25">
      <c r="D12576" s="268"/>
    </row>
    <row r="12577" spans="4:4" x14ac:dyDescent="0.25">
      <c r="D12577" s="268"/>
    </row>
    <row r="12578" spans="4:4" x14ac:dyDescent="0.25">
      <c r="D12578" s="268"/>
    </row>
    <row r="12579" spans="4:4" x14ac:dyDescent="0.25">
      <c r="D12579" s="268"/>
    </row>
    <row r="12580" spans="4:4" x14ac:dyDescent="0.25">
      <c r="D12580" s="268"/>
    </row>
    <row r="12581" spans="4:4" x14ac:dyDescent="0.25">
      <c r="D12581" s="268"/>
    </row>
    <row r="12582" spans="4:4" x14ac:dyDescent="0.25">
      <c r="D12582" s="268"/>
    </row>
    <row r="12583" spans="4:4" x14ac:dyDescent="0.25">
      <c r="D12583" s="268"/>
    </row>
    <row r="12584" spans="4:4" x14ac:dyDescent="0.25">
      <c r="D12584" s="268"/>
    </row>
    <row r="12585" spans="4:4" x14ac:dyDescent="0.25">
      <c r="D12585" s="268"/>
    </row>
    <row r="12586" spans="4:4" x14ac:dyDescent="0.25">
      <c r="D12586" s="268"/>
    </row>
    <row r="12587" spans="4:4" x14ac:dyDescent="0.25">
      <c r="D12587" s="268"/>
    </row>
    <row r="12588" spans="4:4" x14ac:dyDescent="0.25">
      <c r="D12588" s="268"/>
    </row>
    <row r="12589" spans="4:4" x14ac:dyDescent="0.25">
      <c r="D12589" s="268"/>
    </row>
    <row r="12590" spans="4:4" x14ac:dyDescent="0.25">
      <c r="D12590" s="268"/>
    </row>
    <row r="12591" spans="4:4" x14ac:dyDescent="0.25">
      <c r="D12591" s="268"/>
    </row>
    <row r="12592" spans="4:4" x14ac:dyDescent="0.25">
      <c r="D12592" s="268"/>
    </row>
    <row r="12593" spans="4:4" x14ac:dyDescent="0.25">
      <c r="D12593" s="268"/>
    </row>
    <row r="12594" spans="4:4" x14ac:dyDescent="0.25">
      <c r="D12594" s="268"/>
    </row>
    <row r="12595" spans="4:4" x14ac:dyDescent="0.25">
      <c r="D12595" s="268"/>
    </row>
    <row r="12596" spans="4:4" x14ac:dyDescent="0.25">
      <c r="D12596" s="268"/>
    </row>
    <row r="12597" spans="4:4" x14ac:dyDescent="0.25">
      <c r="D12597" s="268"/>
    </row>
    <row r="12598" spans="4:4" x14ac:dyDescent="0.25">
      <c r="D12598" s="268"/>
    </row>
    <row r="12599" spans="4:4" x14ac:dyDescent="0.25">
      <c r="D12599" s="268"/>
    </row>
    <row r="12600" spans="4:4" x14ac:dyDescent="0.25">
      <c r="D12600" s="268"/>
    </row>
    <row r="12601" spans="4:4" x14ac:dyDescent="0.25">
      <c r="D12601" s="268"/>
    </row>
    <row r="12602" spans="4:4" x14ac:dyDescent="0.25">
      <c r="D12602" s="268"/>
    </row>
    <row r="12603" spans="4:4" x14ac:dyDescent="0.25">
      <c r="D12603" s="268"/>
    </row>
    <row r="12604" spans="4:4" x14ac:dyDescent="0.25">
      <c r="D12604" s="268"/>
    </row>
    <row r="12605" spans="4:4" x14ac:dyDescent="0.25">
      <c r="D12605" s="268"/>
    </row>
    <row r="12606" spans="4:4" x14ac:dyDescent="0.25">
      <c r="D12606" s="268"/>
    </row>
    <row r="12607" spans="4:4" x14ac:dyDescent="0.25">
      <c r="D12607" s="268"/>
    </row>
    <row r="12608" spans="4:4" x14ac:dyDescent="0.25">
      <c r="D12608" s="268"/>
    </row>
    <row r="12609" spans="4:4" x14ac:dyDescent="0.25">
      <c r="D12609" s="268"/>
    </row>
    <row r="12610" spans="4:4" x14ac:dyDescent="0.25">
      <c r="D12610" s="268"/>
    </row>
    <row r="12611" spans="4:4" x14ac:dyDescent="0.25">
      <c r="D12611" s="268"/>
    </row>
    <row r="12612" spans="4:4" x14ac:dyDescent="0.25">
      <c r="D12612" s="268"/>
    </row>
    <row r="12613" spans="4:4" x14ac:dyDescent="0.25">
      <c r="D12613" s="268"/>
    </row>
    <row r="12614" spans="4:4" x14ac:dyDescent="0.25">
      <c r="D12614" s="268"/>
    </row>
    <row r="12615" spans="4:4" x14ac:dyDescent="0.25">
      <c r="D12615" s="268"/>
    </row>
    <row r="12616" spans="4:4" x14ac:dyDescent="0.25">
      <c r="D12616" s="268"/>
    </row>
    <row r="12617" spans="4:4" x14ac:dyDescent="0.25">
      <c r="D12617" s="268"/>
    </row>
    <row r="12618" spans="4:4" x14ac:dyDescent="0.25">
      <c r="D12618" s="268"/>
    </row>
    <row r="12619" spans="4:4" x14ac:dyDescent="0.25">
      <c r="D12619" s="268"/>
    </row>
    <row r="12620" spans="4:4" x14ac:dyDescent="0.25">
      <c r="D12620" s="268"/>
    </row>
    <row r="12621" spans="4:4" x14ac:dyDescent="0.25">
      <c r="D12621" s="268"/>
    </row>
    <row r="12622" spans="4:4" x14ac:dyDescent="0.25">
      <c r="D12622" s="268"/>
    </row>
    <row r="12623" spans="4:4" x14ac:dyDescent="0.25">
      <c r="D12623" s="268"/>
    </row>
    <row r="12624" spans="4:4" x14ac:dyDescent="0.25">
      <c r="D12624" s="268"/>
    </row>
    <row r="12625" spans="4:4" x14ac:dyDescent="0.25">
      <c r="D12625" s="268"/>
    </row>
    <row r="12626" spans="4:4" x14ac:dyDescent="0.25">
      <c r="D12626" s="268"/>
    </row>
    <row r="12627" spans="4:4" x14ac:dyDescent="0.25">
      <c r="D12627" s="268"/>
    </row>
    <row r="12628" spans="4:4" x14ac:dyDescent="0.25">
      <c r="D12628" s="268"/>
    </row>
    <row r="12629" spans="4:4" x14ac:dyDescent="0.25">
      <c r="D12629" s="268"/>
    </row>
    <row r="12630" spans="4:4" x14ac:dyDescent="0.25">
      <c r="D12630" s="268"/>
    </row>
    <row r="12631" spans="4:4" x14ac:dyDescent="0.25">
      <c r="D12631" s="268"/>
    </row>
    <row r="12632" spans="4:4" x14ac:dyDescent="0.25">
      <c r="D12632" s="268"/>
    </row>
    <row r="12633" spans="4:4" x14ac:dyDescent="0.25">
      <c r="D12633" s="268"/>
    </row>
    <row r="12634" spans="4:4" x14ac:dyDescent="0.25">
      <c r="D12634" s="268"/>
    </row>
    <row r="12635" spans="4:4" x14ac:dyDescent="0.25">
      <c r="D12635" s="268"/>
    </row>
    <row r="12636" spans="4:4" x14ac:dyDescent="0.25">
      <c r="D12636" s="268"/>
    </row>
    <row r="12637" spans="4:4" x14ac:dyDescent="0.25">
      <c r="D12637" s="268"/>
    </row>
    <row r="12638" spans="4:4" x14ac:dyDescent="0.25">
      <c r="D12638" s="268"/>
    </row>
    <row r="12639" spans="4:4" x14ac:dyDescent="0.25">
      <c r="D12639" s="268"/>
    </row>
    <row r="12640" spans="4:4" x14ac:dyDescent="0.25">
      <c r="D12640" s="268"/>
    </row>
    <row r="12641" spans="4:4" x14ac:dyDescent="0.25">
      <c r="D12641" s="268"/>
    </row>
    <row r="12642" spans="4:4" x14ac:dyDescent="0.25">
      <c r="D12642" s="268"/>
    </row>
    <row r="12643" spans="4:4" x14ac:dyDescent="0.25">
      <c r="D12643" s="268"/>
    </row>
    <row r="12644" spans="4:4" x14ac:dyDescent="0.25">
      <c r="D12644" s="268"/>
    </row>
    <row r="12645" spans="4:4" x14ac:dyDescent="0.25">
      <c r="D12645" s="268"/>
    </row>
    <row r="12646" spans="4:4" x14ac:dyDescent="0.25">
      <c r="D12646" s="268"/>
    </row>
    <row r="12647" spans="4:4" x14ac:dyDescent="0.25">
      <c r="D12647" s="268"/>
    </row>
    <row r="12648" spans="4:4" x14ac:dyDescent="0.25">
      <c r="D12648" s="268"/>
    </row>
    <row r="12649" spans="4:4" x14ac:dyDescent="0.25">
      <c r="D12649" s="268"/>
    </row>
    <row r="12650" spans="4:4" x14ac:dyDescent="0.25">
      <c r="D12650" s="268"/>
    </row>
    <row r="12651" spans="4:4" x14ac:dyDescent="0.25">
      <c r="D12651" s="268"/>
    </row>
    <row r="12652" spans="4:4" x14ac:dyDescent="0.25">
      <c r="D12652" s="268"/>
    </row>
    <row r="12653" spans="4:4" x14ac:dyDescent="0.25">
      <c r="D12653" s="268"/>
    </row>
    <row r="12654" spans="4:4" x14ac:dyDescent="0.25">
      <c r="D12654" s="268"/>
    </row>
    <row r="12655" spans="4:4" x14ac:dyDescent="0.25">
      <c r="D12655" s="268"/>
    </row>
    <row r="12656" spans="4:4" x14ac:dyDescent="0.25">
      <c r="D12656" s="268"/>
    </row>
    <row r="12657" spans="4:4" x14ac:dyDescent="0.25">
      <c r="D12657" s="268"/>
    </row>
    <row r="12658" spans="4:4" x14ac:dyDescent="0.25">
      <c r="D12658" s="268"/>
    </row>
    <row r="12659" spans="4:4" x14ac:dyDescent="0.25">
      <c r="D12659" s="268"/>
    </row>
    <row r="12660" spans="4:4" x14ac:dyDescent="0.25">
      <c r="D12660" s="268"/>
    </row>
    <row r="12661" spans="4:4" x14ac:dyDescent="0.25">
      <c r="D12661" s="268"/>
    </row>
    <row r="12662" spans="4:4" x14ac:dyDescent="0.25">
      <c r="D12662" s="268"/>
    </row>
    <row r="12663" spans="4:4" x14ac:dyDescent="0.25">
      <c r="D12663" s="268"/>
    </row>
    <row r="12664" spans="4:4" x14ac:dyDescent="0.25">
      <c r="D12664" s="268"/>
    </row>
    <row r="12665" spans="4:4" x14ac:dyDescent="0.25">
      <c r="D12665" s="268"/>
    </row>
    <row r="12666" spans="4:4" x14ac:dyDescent="0.25">
      <c r="D12666" s="268"/>
    </row>
    <row r="12667" spans="4:4" x14ac:dyDescent="0.25">
      <c r="D12667" s="268"/>
    </row>
    <row r="12668" spans="4:4" x14ac:dyDescent="0.25">
      <c r="D12668" s="268"/>
    </row>
    <row r="12669" spans="4:4" x14ac:dyDescent="0.25">
      <c r="D12669" s="268"/>
    </row>
    <row r="12670" spans="4:4" x14ac:dyDescent="0.25">
      <c r="D12670" s="268"/>
    </row>
    <row r="12671" spans="4:4" x14ac:dyDescent="0.25">
      <c r="D12671" s="268"/>
    </row>
    <row r="12672" spans="4:4" x14ac:dyDescent="0.25">
      <c r="D12672" s="268"/>
    </row>
    <row r="12673" spans="4:4" x14ac:dyDescent="0.25">
      <c r="D12673" s="268"/>
    </row>
    <row r="12674" spans="4:4" x14ac:dyDescent="0.25">
      <c r="D12674" s="268"/>
    </row>
    <row r="12675" spans="4:4" x14ac:dyDescent="0.25">
      <c r="D12675" s="268"/>
    </row>
    <row r="12676" spans="4:4" x14ac:dyDescent="0.25">
      <c r="D12676" s="268"/>
    </row>
    <row r="12677" spans="4:4" x14ac:dyDescent="0.25">
      <c r="D12677" s="268"/>
    </row>
    <row r="12678" spans="4:4" x14ac:dyDescent="0.25">
      <c r="D12678" s="268"/>
    </row>
    <row r="12679" spans="4:4" x14ac:dyDescent="0.25">
      <c r="D12679" s="268"/>
    </row>
    <row r="12680" spans="4:4" x14ac:dyDescent="0.25">
      <c r="D12680" s="268"/>
    </row>
    <row r="12681" spans="4:4" x14ac:dyDescent="0.25">
      <c r="D12681" s="268"/>
    </row>
    <row r="12682" spans="4:4" x14ac:dyDescent="0.25">
      <c r="D12682" s="268"/>
    </row>
    <row r="12683" spans="4:4" x14ac:dyDescent="0.25">
      <c r="D12683" s="268"/>
    </row>
    <row r="12684" spans="4:4" x14ac:dyDescent="0.25">
      <c r="D12684" s="268"/>
    </row>
    <row r="12685" spans="4:4" x14ac:dyDescent="0.25">
      <c r="D12685" s="268"/>
    </row>
    <row r="12686" spans="4:4" x14ac:dyDescent="0.25">
      <c r="D12686" s="268"/>
    </row>
    <row r="12687" spans="4:4" x14ac:dyDescent="0.25">
      <c r="D12687" s="268"/>
    </row>
    <row r="12688" spans="4:4" x14ac:dyDescent="0.25">
      <c r="D12688" s="268"/>
    </row>
    <row r="12689" spans="4:4" x14ac:dyDescent="0.25">
      <c r="D12689" s="268"/>
    </row>
    <row r="12690" spans="4:4" x14ac:dyDescent="0.25">
      <c r="D12690" s="268"/>
    </row>
    <row r="12691" spans="4:4" x14ac:dyDescent="0.25">
      <c r="D12691" s="268"/>
    </row>
    <row r="12692" spans="4:4" x14ac:dyDescent="0.25">
      <c r="D12692" s="268"/>
    </row>
    <row r="12693" spans="4:4" x14ac:dyDescent="0.25">
      <c r="D12693" s="268"/>
    </row>
    <row r="12694" spans="4:4" x14ac:dyDescent="0.25">
      <c r="D12694" s="268"/>
    </row>
    <row r="12695" spans="4:4" x14ac:dyDescent="0.25">
      <c r="D12695" s="268"/>
    </row>
    <row r="12696" spans="4:4" x14ac:dyDescent="0.25">
      <c r="D12696" s="268"/>
    </row>
    <row r="12697" spans="4:4" x14ac:dyDescent="0.25">
      <c r="D12697" s="268"/>
    </row>
    <row r="12698" spans="4:4" x14ac:dyDescent="0.25">
      <c r="D12698" s="268"/>
    </row>
    <row r="12699" spans="4:4" x14ac:dyDescent="0.25">
      <c r="D12699" s="268"/>
    </row>
    <row r="12700" spans="4:4" x14ac:dyDescent="0.25">
      <c r="D12700" s="268"/>
    </row>
    <row r="12701" spans="4:4" x14ac:dyDescent="0.25">
      <c r="D12701" s="268"/>
    </row>
    <row r="12702" spans="4:4" x14ac:dyDescent="0.25">
      <c r="D12702" s="268"/>
    </row>
    <row r="12703" spans="4:4" x14ac:dyDescent="0.25">
      <c r="D12703" s="268"/>
    </row>
    <row r="12704" spans="4:4" x14ac:dyDescent="0.25">
      <c r="D12704" s="268"/>
    </row>
    <row r="12705" spans="4:4" x14ac:dyDescent="0.25">
      <c r="D12705" s="268"/>
    </row>
    <row r="12706" spans="4:4" x14ac:dyDescent="0.25">
      <c r="D12706" s="268"/>
    </row>
    <row r="12707" spans="4:4" x14ac:dyDescent="0.25">
      <c r="D12707" s="268"/>
    </row>
    <row r="12708" spans="4:4" x14ac:dyDescent="0.25">
      <c r="D12708" s="268"/>
    </row>
    <row r="12709" spans="4:4" x14ac:dyDescent="0.25">
      <c r="D12709" s="268"/>
    </row>
    <row r="12710" spans="4:4" x14ac:dyDescent="0.25">
      <c r="D12710" s="268"/>
    </row>
    <row r="12711" spans="4:4" x14ac:dyDescent="0.25">
      <c r="D12711" s="268"/>
    </row>
    <row r="12712" spans="4:4" x14ac:dyDescent="0.25">
      <c r="D12712" s="268"/>
    </row>
    <row r="12713" spans="4:4" x14ac:dyDescent="0.25">
      <c r="D12713" s="268"/>
    </row>
    <row r="12714" spans="4:4" x14ac:dyDescent="0.25">
      <c r="D12714" s="268"/>
    </row>
    <row r="12715" spans="4:4" x14ac:dyDescent="0.25">
      <c r="D12715" s="268"/>
    </row>
    <row r="12716" spans="4:4" x14ac:dyDescent="0.25">
      <c r="D12716" s="268"/>
    </row>
    <row r="12717" spans="4:4" x14ac:dyDescent="0.25">
      <c r="D12717" s="268"/>
    </row>
    <row r="12718" spans="4:4" x14ac:dyDescent="0.25">
      <c r="D12718" s="268"/>
    </row>
    <row r="12719" spans="4:4" x14ac:dyDescent="0.25">
      <c r="D12719" s="268"/>
    </row>
    <row r="12720" spans="4:4" x14ac:dyDescent="0.25">
      <c r="D12720" s="268"/>
    </row>
    <row r="12721" spans="4:4" x14ac:dyDescent="0.25">
      <c r="D12721" s="268"/>
    </row>
    <row r="12722" spans="4:4" x14ac:dyDescent="0.25">
      <c r="D12722" s="268"/>
    </row>
    <row r="12723" spans="4:4" x14ac:dyDescent="0.25">
      <c r="D12723" s="268"/>
    </row>
    <row r="12724" spans="4:4" x14ac:dyDescent="0.25">
      <c r="D12724" s="268"/>
    </row>
    <row r="12725" spans="4:4" x14ac:dyDescent="0.25">
      <c r="D12725" s="268"/>
    </row>
    <row r="12726" spans="4:4" x14ac:dyDescent="0.25">
      <c r="D12726" s="268"/>
    </row>
    <row r="12727" spans="4:4" x14ac:dyDescent="0.25">
      <c r="D12727" s="268"/>
    </row>
    <row r="12728" spans="4:4" x14ac:dyDescent="0.25">
      <c r="D12728" s="268"/>
    </row>
    <row r="12729" spans="4:4" x14ac:dyDescent="0.25">
      <c r="D12729" s="268"/>
    </row>
    <row r="12730" spans="4:4" x14ac:dyDescent="0.25">
      <c r="D12730" s="268"/>
    </row>
    <row r="12731" spans="4:4" x14ac:dyDescent="0.25">
      <c r="D12731" s="268"/>
    </row>
    <row r="12732" spans="4:4" x14ac:dyDescent="0.25">
      <c r="D12732" s="268"/>
    </row>
    <row r="12733" spans="4:4" x14ac:dyDescent="0.25">
      <c r="D12733" s="268"/>
    </row>
    <row r="12734" spans="4:4" x14ac:dyDescent="0.25">
      <c r="D12734" s="268"/>
    </row>
    <row r="12735" spans="4:4" x14ac:dyDescent="0.25">
      <c r="D12735" s="268"/>
    </row>
    <row r="12736" spans="4:4" x14ac:dyDescent="0.25">
      <c r="D12736" s="268"/>
    </row>
    <row r="12737" spans="4:4" x14ac:dyDescent="0.25">
      <c r="D12737" s="268"/>
    </row>
    <row r="12738" spans="4:4" x14ac:dyDescent="0.25">
      <c r="D12738" s="268"/>
    </row>
    <row r="12739" spans="4:4" x14ac:dyDescent="0.25">
      <c r="D12739" s="268"/>
    </row>
    <row r="12740" spans="4:4" x14ac:dyDescent="0.25">
      <c r="D12740" s="268"/>
    </row>
    <row r="12741" spans="4:4" x14ac:dyDescent="0.25">
      <c r="D12741" s="268"/>
    </row>
    <row r="12742" spans="4:4" x14ac:dyDescent="0.25">
      <c r="D12742" s="268"/>
    </row>
    <row r="12743" spans="4:4" x14ac:dyDescent="0.25">
      <c r="D12743" s="268"/>
    </row>
    <row r="12744" spans="4:4" x14ac:dyDescent="0.25">
      <c r="D12744" s="268"/>
    </row>
    <row r="12745" spans="4:4" x14ac:dyDescent="0.25">
      <c r="D12745" s="268"/>
    </row>
    <row r="12746" spans="4:4" x14ac:dyDescent="0.25">
      <c r="D12746" s="268"/>
    </row>
    <row r="12747" spans="4:4" x14ac:dyDescent="0.25">
      <c r="D12747" s="268"/>
    </row>
    <row r="12748" spans="4:4" x14ac:dyDescent="0.25">
      <c r="D12748" s="268"/>
    </row>
    <row r="12749" spans="4:4" x14ac:dyDescent="0.25">
      <c r="D12749" s="268"/>
    </row>
    <row r="12750" spans="4:4" x14ac:dyDescent="0.25">
      <c r="D12750" s="268"/>
    </row>
    <row r="12751" spans="4:4" x14ac:dyDescent="0.25">
      <c r="D12751" s="268"/>
    </row>
    <row r="12752" spans="4:4" x14ac:dyDescent="0.25">
      <c r="D12752" s="268"/>
    </row>
    <row r="12753" spans="4:4" x14ac:dyDescent="0.25">
      <c r="D12753" s="268"/>
    </row>
    <row r="12754" spans="4:4" x14ac:dyDescent="0.25">
      <c r="D12754" s="268"/>
    </row>
    <row r="12755" spans="4:4" x14ac:dyDescent="0.25">
      <c r="D12755" s="268"/>
    </row>
    <row r="12756" spans="4:4" x14ac:dyDescent="0.25">
      <c r="D12756" s="268"/>
    </row>
    <row r="12757" spans="4:4" x14ac:dyDescent="0.25">
      <c r="D12757" s="268"/>
    </row>
    <row r="12758" spans="4:4" x14ac:dyDescent="0.25">
      <c r="D12758" s="268"/>
    </row>
    <row r="12759" spans="4:4" x14ac:dyDescent="0.25">
      <c r="D12759" s="268"/>
    </row>
    <row r="12760" spans="4:4" x14ac:dyDescent="0.25">
      <c r="D12760" s="268"/>
    </row>
    <row r="12761" spans="4:4" x14ac:dyDescent="0.25">
      <c r="D12761" s="268"/>
    </row>
    <row r="12762" spans="4:4" x14ac:dyDescent="0.25">
      <c r="D12762" s="268"/>
    </row>
    <row r="12763" spans="4:4" x14ac:dyDescent="0.25">
      <c r="D12763" s="268"/>
    </row>
    <row r="12764" spans="4:4" x14ac:dyDescent="0.25">
      <c r="D12764" s="268"/>
    </row>
    <row r="12765" spans="4:4" x14ac:dyDescent="0.25">
      <c r="D12765" s="268"/>
    </row>
    <row r="12766" spans="4:4" x14ac:dyDescent="0.25">
      <c r="D12766" s="268"/>
    </row>
    <row r="12767" spans="4:4" x14ac:dyDescent="0.25">
      <c r="D12767" s="268"/>
    </row>
    <row r="12768" spans="4:4" x14ac:dyDescent="0.25">
      <c r="D12768" s="268"/>
    </row>
    <row r="12769" spans="4:4" x14ac:dyDescent="0.25">
      <c r="D12769" s="268"/>
    </row>
    <row r="12770" spans="4:4" x14ac:dyDescent="0.25">
      <c r="D12770" s="268"/>
    </row>
    <row r="12771" spans="4:4" x14ac:dyDescent="0.25">
      <c r="D12771" s="268"/>
    </row>
    <row r="12772" spans="4:4" x14ac:dyDescent="0.25">
      <c r="D12772" s="268"/>
    </row>
    <row r="12773" spans="4:4" x14ac:dyDescent="0.25">
      <c r="D12773" s="268"/>
    </row>
    <row r="12774" spans="4:4" x14ac:dyDescent="0.25">
      <c r="D12774" s="268"/>
    </row>
    <row r="12775" spans="4:4" x14ac:dyDescent="0.25">
      <c r="D12775" s="268"/>
    </row>
    <row r="12776" spans="4:4" x14ac:dyDescent="0.25">
      <c r="D12776" s="268"/>
    </row>
    <row r="12777" spans="4:4" x14ac:dyDescent="0.25">
      <c r="D12777" s="268"/>
    </row>
    <row r="12778" spans="4:4" x14ac:dyDescent="0.25">
      <c r="D12778" s="268"/>
    </row>
    <row r="12779" spans="4:4" x14ac:dyDescent="0.25">
      <c r="D12779" s="268"/>
    </row>
    <row r="12780" spans="4:4" x14ac:dyDescent="0.25">
      <c r="D12780" s="268"/>
    </row>
    <row r="12781" spans="4:4" x14ac:dyDescent="0.25">
      <c r="D12781" s="268"/>
    </row>
    <row r="12782" spans="4:4" x14ac:dyDescent="0.25">
      <c r="D12782" s="268"/>
    </row>
    <row r="12783" spans="4:4" x14ac:dyDescent="0.25">
      <c r="D12783" s="268"/>
    </row>
    <row r="12784" spans="4:4" x14ac:dyDescent="0.25">
      <c r="D12784" s="268"/>
    </row>
    <row r="12785" spans="4:4" x14ac:dyDescent="0.25">
      <c r="D12785" s="268"/>
    </row>
    <row r="12786" spans="4:4" x14ac:dyDescent="0.25">
      <c r="D12786" s="268"/>
    </row>
    <row r="12787" spans="4:4" x14ac:dyDescent="0.25">
      <c r="D12787" s="268"/>
    </row>
    <row r="12788" spans="4:4" x14ac:dyDescent="0.25">
      <c r="D12788" s="268"/>
    </row>
    <row r="12789" spans="4:4" x14ac:dyDescent="0.25">
      <c r="D12789" s="268"/>
    </row>
    <row r="12790" spans="4:4" x14ac:dyDescent="0.25">
      <c r="D12790" s="268"/>
    </row>
    <row r="12791" spans="4:4" x14ac:dyDescent="0.25">
      <c r="D12791" s="268"/>
    </row>
    <row r="12792" spans="4:4" x14ac:dyDescent="0.25">
      <c r="D12792" s="268"/>
    </row>
    <row r="12793" spans="4:4" x14ac:dyDescent="0.25">
      <c r="D12793" s="268"/>
    </row>
    <row r="12794" spans="4:4" x14ac:dyDescent="0.25">
      <c r="D12794" s="268"/>
    </row>
    <row r="12795" spans="4:4" x14ac:dyDescent="0.25">
      <c r="D12795" s="268"/>
    </row>
    <row r="12796" spans="4:4" x14ac:dyDescent="0.25">
      <c r="D12796" s="268"/>
    </row>
    <row r="12797" spans="4:4" x14ac:dyDescent="0.25">
      <c r="D12797" s="268"/>
    </row>
    <row r="12798" spans="4:4" x14ac:dyDescent="0.25">
      <c r="D12798" s="268"/>
    </row>
    <row r="12799" spans="4:4" x14ac:dyDescent="0.25">
      <c r="D12799" s="268"/>
    </row>
    <row r="12800" spans="4:4" x14ac:dyDescent="0.25">
      <c r="D12800" s="268"/>
    </row>
    <row r="12801" spans="4:4" x14ac:dyDescent="0.25">
      <c r="D12801" s="268"/>
    </row>
    <row r="12802" spans="4:4" x14ac:dyDescent="0.25">
      <c r="D12802" s="268"/>
    </row>
    <row r="12803" spans="4:4" x14ac:dyDescent="0.25">
      <c r="D12803" s="268"/>
    </row>
    <row r="12804" spans="4:4" x14ac:dyDescent="0.25">
      <c r="D12804" s="268"/>
    </row>
    <row r="12805" spans="4:4" x14ac:dyDescent="0.25">
      <c r="D12805" s="268"/>
    </row>
    <row r="12806" spans="4:4" x14ac:dyDescent="0.25">
      <c r="D12806" s="268"/>
    </row>
    <row r="12807" spans="4:4" x14ac:dyDescent="0.25">
      <c r="D12807" s="268"/>
    </row>
    <row r="12808" spans="4:4" x14ac:dyDescent="0.25">
      <c r="D12808" s="268"/>
    </row>
    <row r="12809" spans="4:4" x14ac:dyDescent="0.25">
      <c r="D12809" s="268"/>
    </row>
    <row r="12810" spans="4:4" x14ac:dyDescent="0.25">
      <c r="D12810" s="268"/>
    </row>
    <row r="12811" spans="4:4" x14ac:dyDescent="0.25">
      <c r="D12811" s="268"/>
    </row>
    <row r="12812" spans="4:4" x14ac:dyDescent="0.25">
      <c r="D12812" s="268"/>
    </row>
    <row r="12813" spans="4:4" x14ac:dyDescent="0.25">
      <c r="D12813" s="268"/>
    </row>
    <row r="12814" spans="4:4" x14ac:dyDescent="0.25">
      <c r="D12814" s="268"/>
    </row>
    <row r="12815" spans="4:4" x14ac:dyDescent="0.25">
      <c r="D12815" s="268"/>
    </row>
    <row r="12816" spans="4:4" x14ac:dyDescent="0.25">
      <c r="D12816" s="268"/>
    </row>
    <row r="12817" spans="4:4" x14ac:dyDescent="0.25">
      <c r="D12817" s="268"/>
    </row>
    <row r="12818" spans="4:4" x14ac:dyDescent="0.25">
      <c r="D12818" s="268"/>
    </row>
    <row r="12819" spans="4:4" x14ac:dyDescent="0.25">
      <c r="D12819" s="268"/>
    </row>
    <row r="12820" spans="4:4" x14ac:dyDescent="0.25">
      <c r="D12820" s="268"/>
    </row>
    <row r="12821" spans="4:4" x14ac:dyDescent="0.25">
      <c r="D12821" s="268"/>
    </row>
    <row r="12822" spans="4:4" x14ac:dyDescent="0.25">
      <c r="D12822" s="268"/>
    </row>
    <row r="12823" spans="4:4" x14ac:dyDescent="0.25">
      <c r="D12823" s="268"/>
    </row>
    <row r="12824" spans="4:4" x14ac:dyDescent="0.25">
      <c r="D12824" s="268"/>
    </row>
    <row r="12825" spans="4:4" x14ac:dyDescent="0.25">
      <c r="D12825" s="268"/>
    </row>
    <row r="12826" spans="4:4" x14ac:dyDescent="0.25">
      <c r="D12826" s="268"/>
    </row>
    <row r="12827" spans="4:4" x14ac:dyDescent="0.25">
      <c r="D12827" s="268"/>
    </row>
    <row r="12828" spans="4:4" x14ac:dyDescent="0.25">
      <c r="D12828" s="268"/>
    </row>
    <row r="12829" spans="4:4" x14ac:dyDescent="0.25">
      <c r="D12829" s="268"/>
    </row>
    <row r="12830" spans="4:4" x14ac:dyDescent="0.25">
      <c r="D12830" s="268"/>
    </row>
    <row r="12831" spans="4:4" x14ac:dyDescent="0.25">
      <c r="D12831" s="268"/>
    </row>
    <row r="12832" spans="4:4" x14ac:dyDescent="0.25">
      <c r="D12832" s="268"/>
    </row>
    <row r="12833" spans="4:4" x14ac:dyDescent="0.25">
      <c r="D12833" s="268"/>
    </row>
    <row r="12834" spans="4:4" x14ac:dyDescent="0.25">
      <c r="D12834" s="268"/>
    </row>
    <row r="12835" spans="4:4" x14ac:dyDescent="0.25">
      <c r="D12835" s="268"/>
    </row>
    <row r="12836" spans="4:4" x14ac:dyDescent="0.25">
      <c r="D12836" s="268"/>
    </row>
    <row r="12837" spans="4:4" x14ac:dyDescent="0.25">
      <c r="D12837" s="268"/>
    </row>
    <row r="12838" spans="4:4" x14ac:dyDescent="0.25">
      <c r="D12838" s="268"/>
    </row>
    <row r="12839" spans="4:4" x14ac:dyDescent="0.25">
      <c r="D12839" s="268"/>
    </row>
    <row r="12840" spans="4:4" x14ac:dyDescent="0.25">
      <c r="D12840" s="268"/>
    </row>
    <row r="12841" spans="4:4" x14ac:dyDescent="0.25">
      <c r="D12841" s="268"/>
    </row>
    <row r="12842" spans="4:4" x14ac:dyDescent="0.25">
      <c r="D12842" s="268"/>
    </row>
    <row r="12843" spans="4:4" x14ac:dyDescent="0.25">
      <c r="D12843" s="268"/>
    </row>
    <row r="12844" spans="4:4" x14ac:dyDescent="0.25">
      <c r="D12844" s="268"/>
    </row>
    <row r="12845" spans="4:4" x14ac:dyDescent="0.25">
      <c r="D12845" s="268"/>
    </row>
    <row r="12846" spans="4:4" x14ac:dyDescent="0.25">
      <c r="D12846" s="268"/>
    </row>
    <row r="12847" spans="4:4" x14ac:dyDescent="0.25">
      <c r="D12847" s="268"/>
    </row>
    <row r="12848" spans="4:4" x14ac:dyDescent="0.25">
      <c r="D12848" s="268"/>
    </row>
    <row r="12849" spans="4:4" x14ac:dyDescent="0.25">
      <c r="D12849" s="268"/>
    </row>
    <row r="12850" spans="4:4" x14ac:dyDescent="0.25">
      <c r="D12850" s="268"/>
    </row>
    <row r="12851" spans="4:4" x14ac:dyDescent="0.25">
      <c r="D12851" s="268"/>
    </row>
    <row r="12852" spans="4:4" x14ac:dyDescent="0.25">
      <c r="D12852" s="268"/>
    </row>
    <row r="12853" spans="4:4" x14ac:dyDescent="0.25">
      <c r="D12853" s="268"/>
    </row>
    <row r="12854" spans="4:4" x14ac:dyDescent="0.25">
      <c r="D12854" s="268"/>
    </row>
    <row r="12855" spans="4:4" x14ac:dyDescent="0.25">
      <c r="D12855" s="268"/>
    </row>
    <row r="12856" spans="4:4" x14ac:dyDescent="0.25">
      <c r="D12856" s="268"/>
    </row>
    <row r="12857" spans="4:4" x14ac:dyDescent="0.25">
      <c r="D12857" s="268"/>
    </row>
    <row r="12858" spans="4:4" x14ac:dyDescent="0.25">
      <c r="D12858" s="268"/>
    </row>
    <row r="12859" spans="4:4" x14ac:dyDescent="0.25">
      <c r="D12859" s="268"/>
    </row>
    <row r="12860" spans="4:4" x14ac:dyDescent="0.25">
      <c r="D12860" s="268"/>
    </row>
    <row r="12861" spans="4:4" x14ac:dyDescent="0.25">
      <c r="D12861" s="268"/>
    </row>
    <row r="12862" spans="4:4" x14ac:dyDescent="0.25">
      <c r="D12862" s="268"/>
    </row>
    <row r="12863" spans="4:4" x14ac:dyDescent="0.25">
      <c r="D12863" s="268"/>
    </row>
    <row r="12864" spans="4:4" x14ac:dyDescent="0.25">
      <c r="D12864" s="268"/>
    </row>
    <row r="12865" spans="4:4" x14ac:dyDescent="0.25">
      <c r="D12865" s="268"/>
    </row>
    <row r="12866" spans="4:4" x14ac:dyDescent="0.25">
      <c r="D12866" s="268"/>
    </row>
    <row r="12867" spans="4:4" x14ac:dyDescent="0.25">
      <c r="D12867" s="268"/>
    </row>
    <row r="12868" spans="4:4" x14ac:dyDescent="0.25">
      <c r="D12868" s="268"/>
    </row>
    <row r="12869" spans="4:4" x14ac:dyDescent="0.25">
      <c r="D12869" s="268"/>
    </row>
    <row r="12870" spans="4:4" x14ac:dyDescent="0.25">
      <c r="D12870" s="268"/>
    </row>
    <row r="12871" spans="4:4" x14ac:dyDescent="0.25">
      <c r="D12871" s="268"/>
    </row>
    <row r="12872" spans="4:4" x14ac:dyDescent="0.25">
      <c r="D12872" s="268"/>
    </row>
    <row r="12873" spans="4:4" x14ac:dyDescent="0.25">
      <c r="D12873" s="268"/>
    </row>
    <row r="12874" spans="4:4" x14ac:dyDescent="0.25">
      <c r="D12874" s="268"/>
    </row>
    <row r="12875" spans="4:4" x14ac:dyDescent="0.25">
      <c r="D12875" s="268"/>
    </row>
    <row r="12876" spans="4:4" x14ac:dyDescent="0.25">
      <c r="D12876" s="268"/>
    </row>
    <row r="12877" spans="4:4" x14ac:dyDescent="0.25">
      <c r="D12877" s="268"/>
    </row>
    <row r="12878" spans="4:4" x14ac:dyDescent="0.25">
      <c r="D12878" s="268"/>
    </row>
    <row r="12879" spans="4:4" x14ac:dyDescent="0.25">
      <c r="D12879" s="268"/>
    </row>
    <row r="12880" spans="4:4" x14ac:dyDescent="0.25">
      <c r="D12880" s="268"/>
    </row>
    <row r="12881" spans="4:4" x14ac:dyDescent="0.25">
      <c r="D12881" s="268"/>
    </row>
    <row r="12882" spans="4:4" x14ac:dyDescent="0.25">
      <c r="D12882" s="268"/>
    </row>
    <row r="12883" spans="4:4" x14ac:dyDescent="0.25">
      <c r="D12883" s="268"/>
    </row>
    <row r="12884" spans="4:4" x14ac:dyDescent="0.25">
      <c r="D12884" s="268"/>
    </row>
    <row r="12885" spans="4:4" x14ac:dyDescent="0.25">
      <c r="D12885" s="268"/>
    </row>
    <row r="12886" spans="4:4" x14ac:dyDescent="0.25">
      <c r="D12886" s="268"/>
    </row>
    <row r="12887" spans="4:4" x14ac:dyDescent="0.25">
      <c r="D12887" s="268"/>
    </row>
    <row r="12888" spans="4:4" x14ac:dyDescent="0.25">
      <c r="D12888" s="268"/>
    </row>
    <row r="12889" spans="4:4" x14ac:dyDescent="0.25">
      <c r="D12889" s="268"/>
    </row>
    <row r="12890" spans="4:4" x14ac:dyDescent="0.25">
      <c r="D12890" s="268"/>
    </row>
    <row r="12891" spans="4:4" x14ac:dyDescent="0.25">
      <c r="D12891" s="268"/>
    </row>
    <row r="12892" spans="4:4" x14ac:dyDescent="0.25">
      <c r="D12892" s="268"/>
    </row>
    <row r="12893" spans="4:4" x14ac:dyDescent="0.25">
      <c r="D12893" s="268"/>
    </row>
    <row r="12894" spans="4:4" x14ac:dyDescent="0.25">
      <c r="D12894" s="268"/>
    </row>
    <row r="12895" spans="4:4" x14ac:dyDescent="0.25">
      <c r="D12895" s="268"/>
    </row>
    <row r="12896" spans="4:4" x14ac:dyDescent="0.25">
      <c r="D12896" s="268"/>
    </row>
    <row r="12897" spans="4:4" x14ac:dyDescent="0.25">
      <c r="D12897" s="268"/>
    </row>
    <row r="12898" spans="4:4" x14ac:dyDescent="0.25">
      <c r="D12898" s="268"/>
    </row>
    <row r="12899" spans="4:4" x14ac:dyDescent="0.25">
      <c r="D12899" s="268"/>
    </row>
    <row r="12900" spans="4:4" x14ac:dyDescent="0.25">
      <c r="D12900" s="268"/>
    </row>
    <row r="12901" spans="4:4" x14ac:dyDescent="0.25">
      <c r="D12901" s="268"/>
    </row>
    <row r="12902" spans="4:4" x14ac:dyDescent="0.25">
      <c r="D12902" s="268"/>
    </row>
    <row r="12903" spans="4:4" x14ac:dyDescent="0.25">
      <c r="D12903" s="268"/>
    </row>
    <row r="12904" spans="4:4" x14ac:dyDescent="0.25">
      <c r="D12904" s="268"/>
    </row>
    <row r="12905" spans="4:4" x14ac:dyDescent="0.25">
      <c r="D12905" s="268"/>
    </row>
    <row r="12906" spans="4:4" x14ac:dyDescent="0.25">
      <c r="D12906" s="268"/>
    </row>
    <row r="12907" spans="4:4" x14ac:dyDescent="0.25">
      <c r="D12907" s="268"/>
    </row>
    <row r="12908" spans="4:4" x14ac:dyDescent="0.25">
      <c r="D12908" s="268"/>
    </row>
    <row r="12909" spans="4:4" x14ac:dyDescent="0.25">
      <c r="D12909" s="268"/>
    </row>
    <row r="12910" spans="4:4" x14ac:dyDescent="0.25">
      <c r="D12910" s="268"/>
    </row>
    <row r="12911" spans="4:4" x14ac:dyDescent="0.25">
      <c r="D12911" s="268"/>
    </row>
    <row r="12912" spans="4:4" x14ac:dyDescent="0.25">
      <c r="D12912" s="268"/>
    </row>
    <row r="12913" spans="4:4" x14ac:dyDescent="0.25">
      <c r="D12913" s="268"/>
    </row>
    <row r="12914" spans="4:4" x14ac:dyDescent="0.25">
      <c r="D12914" s="268"/>
    </row>
    <row r="12915" spans="4:4" x14ac:dyDescent="0.25">
      <c r="D12915" s="268"/>
    </row>
    <row r="12916" spans="4:4" x14ac:dyDescent="0.25">
      <c r="D12916" s="268"/>
    </row>
    <row r="12917" spans="4:4" x14ac:dyDescent="0.25">
      <c r="D12917" s="268"/>
    </row>
    <row r="12918" spans="4:4" x14ac:dyDescent="0.25">
      <c r="D12918" s="268"/>
    </row>
    <row r="12919" spans="4:4" x14ac:dyDescent="0.25">
      <c r="D12919" s="268"/>
    </row>
    <row r="12920" spans="4:4" x14ac:dyDescent="0.25">
      <c r="D12920" s="268"/>
    </row>
    <row r="12921" spans="4:4" x14ac:dyDescent="0.25">
      <c r="D12921" s="268"/>
    </row>
    <row r="12922" spans="4:4" x14ac:dyDescent="0.25">
      <c r="D12922" s="268"/>
    </row>
    <row r="12923" spans="4:4" x14ac:dyDescent="0.25">
      <c r="D12923" s="268"/>
    </row>
    <row r="12924" spans="4:4" x14ac:dyDescent="0.25">
      <c r="D12924" s="268"/>
    </row>
    <row r="12925" spans="4:4" x14ac:dyDescent="0.25">
      <c r="D12925" s="268"/>
    </row>
    <row r="12926" spans="4:4" x14ac:dyDescent="0.25">
      <c r="D12926" s="268"/>
    </row>
    <row r="12927" spans="4:4" x14ac:dyDescent="0.25">
      <c r="D12927" s="268"/>
    </row>
    <row r="12928" spans="4:4" x14ac:dyDescent="0.25">
      <c r="D12928" s="268"/>
    </row>
    <row r="12929" spans="4:4" x14ac:dyDescent="0.25">
      <c r="D12929" s="268"/>
    </row>
    <row r="12930" spans="4:4" x14ac:dyDescent="0.25">
      <c r="D12930" s="268"/>
    </row>
    <row r="12931" spans="4:4" x14ac:dyDescent="0.25">
      <c r="D12931" s="268"/>
    </row>
    <row r="12932" spans="4:4" x14ac:dyDescent="0.25">
      <c r="D12932" s="268"/>
    </row>
    <row r="12933" spans="4:4" x14ac:dyDescent="0.25">
      <c r="D12933" s="268"/>
    </row>
    <row r="12934" spans="4:4" x14ac:dyDescent="0.25">
      <c r="D12934" s="268"/>
    </row>
    <row r="12935" spans="4:4" x14ac:dyDescent="0.25">
      <c r="D12935" s="268"/>
    </row>
    <row r="12936" spans="4:4" x14ac:dyDescent="0.25">
      <c r="D12936" s="268"/>
    </row>
    <row r="12937" spans="4:4" x14ac:dyDescent="0.25">
      <c r="D12937" s="268"/>
    </row>
    <row r="12938" spans="4:4" x14ac:dyDescent="0.25">
      <c r="D12938" s="268"/>
    </row>
    <row r="12939" spans="4:4" x14ac:dyDescent="0.25">
      <c r="D12939" s="268"/>
    </row>
    <row r="12940" spans="4:4" x14ac:dyDescent="0.25">
      <c r="D12940" s="268"/>
    </row>
    <row r="12941" spans="4:4" x14ac:dyDescent="0.25">
      <c r="D12941" s="268"/>
    </row>
    <row r="12942" spans="4:4" x14ac:dyDescent="0.25">
      <c r="D12942" s="268"/>
    </row>
    <row r="12943" spans="4:4" x14ac:dyDescent="0.25">
      <c r="D12943" s="268"/>
    </row>
    <row r="12944" spans="4:4" x14ac:dyDescent="0.25">
      <c r="D12944" s="268"/>
    </row>
    <row r="12945" spans="4:4" x14ac:dyDescent="0.25">
      <c r="D12945" s="268"/>
    </row>
    <row r="12946" spans="4:4" x14ac:dyDescent="0.25">
      <c r="D12946" s="268"/>
    </row>
    <row r="12947" spans="4:4" x14ac:dyDescent="0.25">
      <c r="D12947" s="268"/>
    </row>
    <row r="12948" spans="4:4" x14ac:dyDescent="0.25">
      <c r="D12948" s="268"/>
    </row>
    <row r="12949" spans="4:4" x14ac:dyDescent="0.25">
      <c r="D12949" s="268"/>
    </row>
    <row r="12950" spans="4:4" x14ac:dyDescent="0.25">
      <c r="D12950" s="268"/>
    </row>
    <row r="12951" spans="4:4" x14ac:dyDescent="0.25">
      <c r="D12951" s="268"/>
    </row>
    <row r="12952" spans="4:4" x14ac:dyDescent="0.25">
      <c r="D12952" s="268"/>
    </row>
    <row r="12953" spans="4:4" x14ac:dyDescent="0.25">
      <c r="D12953" s="268"/>
    </row>
    <row r="12954" spans="4:4" x14ac:dyDescent="0.25">
      <c r="D12954" s="268"/>
    </row>
    <row r="12955" spans="4:4" x14ac:dyDescent="0.25">
      <c r="D12955" s="268"/>
    </row>
    <row r="12956" spans="4:4" x14ac:dyDescent="0.25">
      <c r="D12956" s="268"/>
    </row>
    <row r="12957" spans="4:4" x14ac:dyDescent="0.25">
      <c r="D12957" s="268"/>
    </row>
    <row r="12958" spans="4:4" x14ac:dyDescent="0.25">
      <c r="D12958" s="268"/>
    </row>
    <row r="12959" spans="4:4" x14ac:dyDescent="0.25">
      <c r="D12959" s="268"/>
    </row>
    <row r="12960" spans="4:4" x14ac:dyDescent="0.25">
      <c r="D12960" s="268"/>
    </row>
    <row r="12961" spans="4:4" x14ac:dyDescent="0.25">
      <c r="D12961" s="268"/>
    </row>
    <row r="12962" spans="4:4" x14ac:dyDescent="0.25">
      <c r="D12962" s="268"/>
    </row>
    <row r="12963" spans="4:4" x14ac:dyDescent="0.25">
      <c r="D12963" s="268"/>
    </row>
    <row r="12964" spans="4:4" x14ac:dyDescent="0.25">
      <c r="D12964" s="268"/>
    </row>
    <row r="12965" spans="4:4" x14ac:dyDescent="0.25">
      <c r="D12965" s="268"/>
    </row>
    <row r="12966" spans="4:4" x14ac:dyDescent="0.25">
      <c r="D12966" s="268"/>
    </row>
    <row r="12967" spans="4:4" x14ac:dyDescent="0.25">
      <c r="D12967" s="268"/>
    </row>
    <row r="12968" spans="4:4" x14ac:dyDescent="0.25">
      <c r="D12968" s="268"/>
    </row>
    <row r="12969" spans="4:4" x14ac:dyDescent="0.25">
      <c r="D12969" s="268"/>
    </row>
    <row r="12970" spans="4:4" x14ac:dyDescent="0.25">
      <c r="D12970" s="268"/>
    </row>
    <row r="12971" spans="4:4" x14ac:dyDescent="0.25">
      <c r="D12971" s="268"/>
    </row>
    <row r="12972" spans="4:4" x14ac:dyDescent="0.25">
      <c r="D12972" s="268"/>
    </row>
    <row r="12973" spans="4:4" x14ac:dyDescent="0.25">
      <c r="D12973" s="268"/>
    </row>
    <row r="12974" spans="4:4" x14ac:dyDescent="0.25">
      <c r="D12974" s="268"/>
    </row>
    <row r="12975" spans="4:4" x14ac:dyDescent="0.25">
      <c r="D12975" s="268"/>
    </row>
    <row r="12976" spans="4:4" x14ac:dyDescent="0.25">
      <c r="D12976" s="268"/>
    </row>
    <row r="12977" spans="4:4" x14ac:dyDescent="0.25">
      <c r="D12977" s="268"/>
    </row>
    <row r="12978" spans="4:4" x14ac:dyDescent="0.25">
      <c r="D12978" s="268"/>
    </row>
    <row r="12979" spans="4:4" x14ac:dyDescent="0.25">
      <c r="D12979" s="268"/>
    </row>
    <row r="12980" spans="4:4" x14ac:dyDescent="0.25">
      <c r="D12980" s="268"/>
    </row>
    <row r="12981" spans="4:4" x14ac:dyDescent="0.25">
      <c r="D12981" s="268"/>
    </row>
    <row r="12982" spans="4:4" x14ac:dyDescent="0.25">
      <c r="D12982" s="268"/>
    </row>
    <row r="12983" spans="4:4" x14ac:dyDescent="0.25">
      <c r="D12983" s="268"/>
    </row>
    <row r="12984" spans="4:4" x14ac:dyDescent="0.25">
      <c r="D12984" s="268"/>
    </row>
    <row r="12985" spans="4:4" x14ac:dyDescent="0.25">
      <c r="D12985" s="268"/>
    </row>
    <row r="12986" spans="4:4" x14ac:dyDescent="0.25">
      <c r="D12986" s="268"/>
    </row>
    <row r="12987" spans="4:4" x14ac:dyDescent="0.25">
      <c r="D12987" s="268"/>
    </row>
    <row r="12988" spans="4:4" x14ac:dyDescent="0.25">
      <c r="D12988" s="268"/>
    </row>
    <row r="12989" spans="4:4" x14ac:dyDescent="0.25">
      <c r="D12989" s="268"/>
    </row>
    <row r="12990" spans="4:4" x14ac:dyDescent="0.25">
      <c r="D12990" s="268"/>
    </row>
    <row r="12991" spans="4:4" x14ac:dyDescent="0.25">
      <c r="D12991" s="268"/>
    </row>
    <row r="12992" spans="4:4" x14ac:dyDescent="0.25">
      <c r="D12992" s="274"/>
    </row>
    <row r="12993" spans="4:4" x14ac:dyDescent="0.25">
      <c r="D12993" s="268"/>
    </row>
    <row r="12994" spans="4:4" x14ac:dyDescent="0.25">
      <c r="D12994" s="268"/>
    </row>
    <row r="12995" spans="4:4" x14ac:dyDescent="0.25">
      <c r="D12995" s="268"/>
    </row>
    <row r="12996" spans="4:4" x14ac:dyDescent="0.25">
      <c r="D12996" s="268"/>
    </row>
    <row r="12997" spans="4:4" x14ac:dyDescent="0.25">
      <c r="D12997" s="268"/>
    </row>
    <row r="12998" spans="4:4" x14ac:dyDescent="0.25">
      <c r="D12998" s="268"/>
    </row>
    <row r="12999" spans="4:4" x14ac:dyDescent="0.25">
      <c r="D12999" s="268"/>
    </row>
    <row r="13000" spans="4:4" x14ac:dyDescent="0.25">
      <c r="D13000" s="268"/>
    </row>
    <row r="13001" spans="4:4" x14ac:dyDescent="0.25">
      <c r="D13001" s="268"/>
    </row>
    <row r="13002" spans="4:4" x14ac:dyDescent="0.25">
      <c r="D13002" s="268"/>
    </row>
    <row r="13003" spans="4:4" x14ac:dyDescent="0.25">
      <c r="D13003" s="268"/>
    </row>
    <row r="13004" spans="4:4" x14ac:dyDescent="0.25">
      <c r="D13004" s="268"/>
    </row>
    <row r="13005" spans="4:4" x14ac:dyDescent="0.25">
      <c r="D13005" s="268"/>
    </row>
    <row r="13006" spans="4:4" x14ac:dyDescent="0.25">
      <c r="D13006" s="268"/>
    </row>
    <row r="13007" spans="4:4" x14ac:dyDescent="0.25">
      <c r="D13007" s="268"/>
    </row>
    <row r="13008" spans="4:4" x14ac:dyDescent="0.25">
      <c r="D13008" s="268"/>
    </row>
    <row r="13009" spans="4:4" x14ac:dyDescent="0.25">
      <c r="D13009" s="268"/>
    </row>
    <row r="13010" spans="4:4" x14ac:dyDescent="0.25">
      <c r="D13010" s="268"/>
    </row>
    <row r="13011" spans="4:4" x14ac:dyDescent="0.25">
      <c r="D13011" s="268"/>
    </row>
    <row r="13012" spans="4:4" x14ac:dyDescent="0.25">
      <c r="D13012" s="268"/>
    </row>
    <row r="13013" spans="4:4" x14ac:dyDescent="0.25">
      <c r="D13013" s="268"/>
    </row>
    <row r="13014" spans="4:4" x14ac:dyDescent="0.25">
      <c r="D13014" s="268"/>
    </row>
    <row r="13015" spans="4:4" x14ac:dyDescent="0.25">
      <c r="D13015" s="268"/>
    </row>
    <row r="13016" spans="4:4" x14ac:dyDescent="0.25">
      <c r="D13016" s="268"/>
    </row>
    <row r="13017" spans="4:4" x14ac:dyDescent="0.25">
      <c r="D13017" s="268"/>
    </row>
    <row r="13018" spans="4:4" x14ac:dyDescent="0.25">
      <c r="D13018" s="268"/>
    </row>
    <row r="13019" spans="4:4" x14ac:dyDescent="0.25">
      <c r="D13019" s="268"/>
    </row>
    <row r="13020" spans="4:4" x14ac:dyDescent="0.25">
      <c r="D13020" s="268"/>
    </row>
    <row r="13021" spans="4:4" x14ac:dyDescent="0.25">
      <c r="D13021" s="268"/>
    </row>
    <row r="13022" spans="4:4" x14ac:dyDescent="0.25">
      <c r="D13022" s="268"/>
    </row>
    <row r="13023" spans="4:4" x14ac:dyDescent="0.25">
      <c r="D13023" s="268"/>
    </row>
    <row r="13024" spans="4:4" x14ac:dyDescent="0.25">
      <c r="D13024" s="268"/>
    </row>
    <row r="13025" spans="4:4" x14ac:dyDescent="0.25">
      <c r="D13025" s="268"/>
    </row>
    <row r="13026" spans="4:4" x14ac:dyDescent="0.25">
      <c r="D13026" s="268"/>
    </row>
    <row r="13027" spans="4:4" x14ac:dyDescent="0.25">
      <c r="D13027" s="268"/>
    </row>
    <row r="13028" spans="4:4" x14ac:dyDescent="0.25">
      <c r="D13028" s="268"/>
    </row>
    <row r="13029" spans="4:4" x14ac:dyDescent="0.25">
      <c r="D13029" s="268"/>
    </row>
    <row r="13030" spans="4:4" x14ac:dyDescent="0.25">
      <c r="D13030" s="268"/>
    </row>
    <row r="13031" spans="4:4" x14ac:dyDescent="0.25">
      <c r="D13031" s="268"/>
    </row>
    <row r="13032" spans="4:4" x14ac:dyDescent="0.25">
      <c r="D13032" s="268"/>
    </row>
    <row r="13033" spans="4:4" x14ac:dyDescent="0.25">
      <c r="D13033" s="268"/>
    </row>
    <row r="13034" spans="4:4" x14ac:dyDescent="0.25">
      <c r="D13034" s="268"/>
    </row>
    <row r="13035" spans="4:4" x14ac:dyDescent="0.25">
      <c r="D13035" s="268"/>
    </row>
    <row r="13036" spans="4:4" x14ac:dyDescent="0.25">
      <c r="D13036" s="268"/>
    </row>
    <row r="13037" spans="4:4" x14ac:dyDescent="0.25">
      <c r="D13037" s="268"/>
    </row>
    <row r="13038" spans="4:4" x14ac:dyDescent="0.25">
      <c r="D13038" s="268"/>
    </row>
    <row r="13039" spans="4:4" x14ac:dyDescent="0.25">
      <c r="D13039" s="268"/>
    </row>
    <row r="13040" spans="4:4" x14ac:dyDescent="0.25">
      <c r="D13040" s="268"/>
    </row>
    <row r="13041" spans="4:4" x14ac:dyDescent="0.25">
      <c r="D13041" s="268"/>
    </row>
    <row r="13042" spans="4:4" x14ac:dyDescent="0.25">
      <c r="D13042" s="268"/>
    </row>
    <row r="13043" spans="4:4" x14ac:dyDescent="0.25">
      <c r="D13043" s="268"/>
    </row>
    <row r="13044" spans="4:4" x14ac:dyDescent="0.25">
      <c r="D13044" s="268"/>
    </row>
    <row r="13045" spans="4:4" x14ac:dyDescent="0.25">
      <c r="D13045" s="268"/>
    </row>
    <row r="13046" spans="4:4" x14ac:dyDescent="0.25">
      <c r="D13046" s="268"/>
    </row>
    <row r="13047" spans="4:4" x14ac:dyDescent="0.25">
      <c r="D13047" s="268"/>
    </row>
    <row r="13048" spans="4:4" x14ac:dyDescent="0.25">
      <c r="D13048" s="268"/>
    </row>
    <row r="13049" spans="4:4" x14ac:dyDescent="0.25">
      <c r="D13049" s="268"/>
    </row>
    <row r="13050" spans="4:4" x14ac:dyDescent="0.25">
      <c r="D13050" s="268"/>
    </row>
    <row r="13051" spans="4:4" x14ac:dyDescent="0.25">
      <c r="D13051" s="268"/>
    </row>
    <row r="13052" spans="4:4" x14ac:dyDescent="0.25">
      <c r="D13052" s="268"/>
    </row>
    <row r="13053" spans="4:4" x14ac:dyDescent="0.25">
      <c r="D13053" s="268"/>
    </row>
    <row r="13054" spans="4:4" x14ac:dyDescent="0.25">
      <c r="D13054" s="268"/>
    </row>
    <row r="13055" spans="4:4" x14ac:dyDescent="0.25">
      <c r="D13055" s="268"/>
    </row>
    <row r="13056" spans="4:4" x14ac:dyDescent="0.25">
      <c r="D13056" s="268"/>
    </row>
    <row r="13057" spans="4:4" x14ac:dyDescent="0.25">
      <c r="D13057" s="268"/>
    </row>
    <row r="13058" spans="4:4" x14ac:dyDescent="0.25">
      <c r="D13058" s="268"/>
    </row>
    <row r="13059" spans="4:4" x14ac:dyDescent="0.25">
      <c r="D13059" s="268"/>
    </row>
    <row r="13060" spans="4:4" x14ac:dyDescent="0.25">
      <c r="D13060" s="268"/>
    </row>
    <row r="13061" spans="4:4" x14ac:dyDescent="0.25">
      <c r="D13061" s="268"/>
    </row>
    <row r="13062" spans="4:4" x14ac:dyDescent="0.25">
      <c r="D13062" s="268"/>
    </row>
    <row r="13063" spans="4:4" x14ac:dyDescent="0.25">
      <c r="D13063" s="268"/>
    </row>
    <row r="13064" spans="4:4" x14ac:dyDescent="0.25">
      <c r="D13064" s="268"/>
    </row>
    <row r="13065" spans="4:4" x14ac:dyDescent="0.25">
      <c r="D13065" s="268"/>
    </row>
    <row r="13066" spans="4:4" x14ac:dyDescent="0.25">
      <c r="D13066" s="268"/>
    </row>
    <row r="13067" spans="4:4" x14ac:dyDescent="0.25">
      <c r="D13067" s="268"/>
    </row>
    <row r="13068" spans="4:4" x14ac:dyDescent="0.25">
      <c r="D13068" s="268"/>
    </row>
    <row r="13069" spans="4:4" x14ac:dyDescent="0.25">
      <c r="D13069" s="268"/>
    </row>
    <row r="13070" spans="4:4" x14ac:dyDescent="0.25">
      <c r="D13070" s="268"/>
    </row>
    <row r="13071" spans="4:4" x14ac:dyDescent="0.25">
      <c r="D13071" s="268"/>
    </row>
    <row r="13072" spans="4:4" x14ac:dyDescent="0.25">
      <c r="D13072" s="268"/>
    </row>
    <row r="13073" spans="4:4" x14ac:dyDescent="0.25">
      <c r="D13073" s="268"/>
    </row>
    <row r="13074" spans="4:4" x14ac:dyDescent="0.25">
      <c r="D13074" s="268"/>
    </row>
    <row r="13075" spans="4:4" x14ac:dyDescent="0.25">
      <c r="D13075" s="268"/>
    </row>
    <row r="13076" spans="4:4" x14ac:dyDescent="0.25">
      <c r="D13076" s="268"/>
    </row>
    <row r="13077" spans="4:4" x14ac:dyDescent="0.25">
      <c r="D13077" s="268"/>
    </row>
    <row r="13078" spans="4:4" x14ac:dyDescent="0.25">
      <c r="D13078" s="268"/>
    </row>
    <row r="13079" spans="4:4" x14ac:dyDescent="0.25">
      <c r="D13079" s="268"/>
    </row>
    <row r="13080" spans="4:4" x14ac:dyDescent="0.25">
      <c r="D13080" s="268"/>
    </row>
    <row r="13081" spans="4:4" x14ac:dyDescent="0.25">
      <c r="D13081" s="268"/>
    </row>
    <row r="13082" spans="4:4" x14ac:dyDescent="0.25">
      <c r="D13082" s="268"/>
    </row>
    <row r="13083" spans="4:4" x14ac:dyDescent="0.25">
      <c r="D13083" s="268"/>
    </row>
    <row r="13084" spans="4:4" x14ac:dyDescent="0.25">
      <c r="D13084" s="268"/>
    </row>
    <row r="13085" spans="4:4" x14ac:dyDescent="0.25">
      <c r="D13085" s="268"/>
    </row>
    <row r="13086" spans="4:4" x14ac:dyDescent="0.25">
      <c r="D13086" s="268"/>
    </row>
    <row r="13087" spans="4:4" x14ac:dyDescent="0.25">
      <c r="D13087" s="268"/>
    </row>
    <row r="13088" spans="4:4" x14ac:dyDescent="0.25">
      <c r="D13088" s="268"/>
    </row>
    <row r="13089" spans="4:4" x14ac:dyDescent="0.25">
      <c r="D13089" s="268"/>
    </row>
    <row r="13090" spans="4:4" x14ac:dyDescent="0.25">
      <c r="D13090" s="268"/>
    </row>
    <row r="13091" spans="4:4" x14ac:dyDescent="0.25">
      <c r="D13091" s="268"/>
    </row>
    <row r="13092" spans="4:4" x14ac:dyDescent="0.25">
      <c r="D13092" s="268"/>
    </row>
    <row r="13093" spans="4:4" x14ac:dyDescent="0.25">
      <c r="D13093" s="268"/>
    </row>
    <row r="13094" spans="4:4" x14ac:dyDescent="0.25">
      <c r="D13094" s="268"/>
    </row>
    <row r="13095" spans="4:4" x14ac:dyDescent="0.25">
      <c r="D13095" s="268"/>
    </row>
    <row r="13096" spans="4:4" x14ac:dyDescent="0.25">
      <c r="D13096" s="268"/>
    </row>
    <row r="13097" spans="4:4" x14ac:dyDescent="0.25">
      <c r="D13097" s="268"/>
    </row>
    <row r="13098" spans="4:4" x14ac:dyDescent="0.25">
      <c r="D13098" s="268"/>
    </row>
    <row r="13099" spans="4:4" x14ac:dyDescent="0.25">
      <c r="D13099" s="268"/>
    </row>
    <row r="13100" spans="4:4" x14ac:dyDescent="0.25">
      <c r="D13100" s="268"/>
    </row>
    <row r="13101" spans="4:4" x14ac:dyDescent="0.25">
      <c r="D13101" s="268"/>
    </row>
    <row r="13102" spans="4:4" x14ac:dyDescent="0.25">
      <c r="D13102" s="268"/>
    </row>
    <row r="13103" spans="4:4" x14ac:dyDescent="0.25">
      <c r="D13103" s="268"/>
    </row>
    <row r="13104" spans="4:4" x14ac:dyDescent="0.25">
      <c r="D13104" s="268"/>
    </row>
    <row r="13105" spans="4:4" x14ac:dyDescent="0.25">
      <c r="D13105" s="268"/>
    </row>
    <row r="13106" spans="4:4" x14ac:dyDescent="0.25">
      <c r="D13106" s="268"/>
    </row>
    <row r="13107" spans="4:4" x14ac:dyDescent="0.25">
      <c r="D13107" s="268"/>
    </row>
    <row r="13108" spans="4:4" x14ac:dyDescent="0.25">
      <c r="D13108" s="268"/>
    </row>
    <row r="13109" spans="4:4" x14ac:dyDescent="0.25">
      <c r="D13109" s="268"/>
    </row>
    <row r="13110" spans="4:4" x14ac:dyDescent="0.25">
      <c r="D13110" s="268"/>
    </row>
    <row r="13111" spans="4:4" x14ac:dyDescent="0.25">
      <c r="D13111" s="268"/>
    </row>
    <row r="13112" spans="4:4" x14ac:dyDescent="0.25">
      <c r="D13112" s="268"/>
    </row>
    <row r="13113" spans="4:4" x14ac:dyDescent="0.25">
      <c r="D13113" s="268"/>
    </row>
    <row r="13114" spans="4:4" x14ac:dyDescent="0.25">
      <c r="D13114" s="268"/>
    </row>
    <row r="13115" spans="4:4" x14ac:dyDescent="0.25">
      <c r="D13115" s="268"/>
    </row>
    <row r="13116" spans="4:4" x14ac:dyDescent="0.25">
      <c r="D13116" s="268"/>
    </row>
    <row r="13117" spans="4:4" x14ac:dyDescent="0.25">
      <c r="D13117" s="268"/>
    </row>
    <row r="13118" spans="4:4" x14ac:dyDescent="0.25">
      <c r="D13118" s="268"/>
    </row>
    <row r="13119" spans="4:4" x14ac:dyDescent="0.25">
      <c r="D13119" s="268"/>
    </row>
    <row r="13120" spans="4:4" x14ac:dyDescent="0.25">
      <c r="D13120" s="268"/>
    </row>
    <row r="13121" spans="4:4" x14ac:dyDescent="0.25">
      <c r="D13121" s="268"/>
    </row>
    <row r="13122" spans="4:4" x14ac:dyDescent="0.25">
      <c r="D13122" s="268"/>
    </row>
    <row r="13123" spans="4:4" x14ac:dyDescent="0.25">
      <c r="D13123" s="268"/>
    </row>
    <row r="13124" spans="4:4" x14ac:dyDescent="0.25">
      <c r="D13124" s="268"/>
    </row>
    <row r="13125" spans="4:4" x14ac:dyDescent="0.25">
      <c r="D13125" s="268"/>
    </row>
    <row r="13126" spans="4:4" x14ac:dyDescent="0.25">
      <c r="D13126" s="268"/>
    </row>
    <row r="13127" spans="4:4" x14ac:dyDescent="0.25">
      <c r="D13127" s="268"/>
    </row>
    <row r="13128" spans="4:4" x14ac:dyDescent="0.25">
      <c r="D13128" s="268"/>
    </row>
    <row r="13129" spans="4:4" x14ac:dyDescent="0.25">
      <c r="D13129" s="268"/>
    </row>
    <row r="13130" spans="4:4" x14ac:dyDescent="0.25">
      <c r="D13130" s="268"/>
    </row>
    <row r="13131" spans="4:4" x14ac:dyDescent="0.25">
      <c r="D13131" s="268"/>
    </row>
    <row r="13132" spans="4:4" x14ac:dyDescent="0.25">
      <c r="D13132" s="268"/>
    </row>
    <row r="13133" spans="4:4" x14ac:dyDescent="0.25">
      <c r="D13133" s="268"/>
    </row>
    <row r="13134" spans="4:4" x14ac:dyDescent="0.25">
      <c r="D13134" s="268"/>
    </row>
    <row r="13135" spans="4:4" x14ac:dyDescent="0.25">
      <c r="D13135" s="268"/>
    </row>
    <row r="13136" spans="4:4" x14ac:dyDescent="0.25">
      <c r="D13136" s="268"/>
    </row>
    <row r="13137" spans="4:4" x14ac:dyDescent="0.25">
      <c r="D13137" s="268"/>
    </row>
    <row r="13138" spans="4:4" x14ac:dyDescent="0.25">
      <c r="D13138" s="268"/>
    </row>
    <row r="13139" spans="4:4" x14ac:dyDescent="0.25">
      <c r="D13139" s="268"/>
    </row>
    <row r="13140" spans="4:4" x14ac:dyDescent="0.25">
      <c r="D13140" s="268"/>
    </row>
    <row r="13141" spans="4:4" x14ac:dyDescent="0.25">
      <c r="D13141" s="268"/>
    </row>
    <row r="13142" spans="4:4" x14ac:dyDescent="0.25">
      <c r="D13142" s="268"/>
    </row>
    <row r="13143" spans="4:4" x14ac:dyDescent="0.25">
      <c r="D13143" s="268"/>
    </row>
    <row r="13144" spans="4:4" x14ac:dyDescent="0.25">
      <c r="D13144" s="268"/>
    </row>
    <row r="13145" spans="4:4" x14ac:dyDescent="0.25">
      <c r="D13145" s="268"/>
    </row>
    <row r="13146" spans="4:4" x14ac:dyDescent="0.25">
      <c r="D13146" s="268"/>
    </row>
    <row r="13147" spans="4:4" x14ac:dyDescent="0.25">
      <c r="D13147" s="268"/>
    </row>
    <row r="13148" spans="4:4" x14ac:dyDescent="0.25">
      <c r="D13148" s="268"/>
    </row>
    <row r="13149" spans="4:4" x14ac:dyDescent="0.25">
      <c r="D13149" s="268"/>
    </row>
    <row r="13150" spans="4:4" x14ac:dyDescent="0.25">
      <c r="D13150" s="268"/>
    </row>
    <row r="13151" spans="4:4" x14ac:dyDescent="0.25">
      <c r="D13151" s="268"/>
    </row>
    <row r="13152" spans="4:4" x14ac:dyDescent="0.25">
      <c r="D13152" s="268"/>
    </row>
    <row r="13153" spans="4:4" x14ac:dyDescent="0.25">
      <c r="D13153" s="268"/>
    </row>
    <row r="13154" spans="4:4" x14ac:dyDescent="0.25">
      <c r="D13154" s="268"/>
    </row>
    <row r="13155" spans="4:4" x14ac:dyDescent="0.25">
      <c r="D13155" s="268"/>
    </row>
    <row r="13156" spans="4:4" x14ac:dyDescent="0.25">
      <c r="D13156" s="268"/>
    </row>
    <row r="13157" spans="4:4" x14ac:dyDescent="0.25">
      <c r="D13157" s="268"/>
    </row>
    <row r="13158" spans="4:4" x14ac:dyDescent="0.25">
      <c r="D13158" s="268"/>
    </row>
    <row r="13159" spans="4:4" x14ac:dyDescent="0.25">
      <c r="D13159" s="268"/>
    </row>
    <row r="13160" spans="4:4" x14ac:dyDescent="0.25">
      <c r="D13160" s="268"/>
    </row>
    <row r="13161" spans="4:4" x14ac:dyDescent="0.25">
      <c r="D13161" s="268"/>
    </row>
    <row r="13162" spans="4:4" x14ac:dyDescent="0.25">
      <c r="D13162" s="268"/>
    </row>
    <row r="13163" spans="4:4" x14ac:dyDescent="0.25">
      <c r="D13163" s="268"/>
    </row>
    <row r="13164" spans="4:4" x14ac:dyDescent="0.25">
      <c r="D13164" s="268"/>
    </row>
    <row r="13165" spans="4:4" x14ac:dyDescent="0.25">
      <c r="D13165" s="268"/>
    </row>
    <row r="13166" spans="4:4" x14ac:dyDescent="0.25">
      <c r="D13166" s="268"/>
    </row>
    <row r="13167" spans="4:4" x14ac:dyDescent="0.25">
      <c r="D13167" s="268"/>
    </row>
    <row r="13168" spans="4:4" x14ac:dyDescent="0.25">
      <c r="D13168" s="268"/>
    </row>
    <row r="13169" spans="4:4" x14ac:dyDescent="0.25">
      <c r="D13169" s="268"/>
    </row>
    <row r="13170" spans="4:4" x14ac:dyDescent="0.25">
      <c r="D13170" s="268"/>
    </row>
    <row r="13171" spans="4:4" x14ac:dyDescent="0.25">
      <c r="D13171" s="268"/>
    </row>
    <row r="13172" spans="4:4" x14ac:dyDescent="0.25">
      <c r="D13172" s="268"/>
    </row>
    <row r="13173" spans="4:4" x14ac:dyDescent="0.25">
      <c r="D13173" s="268"/>
    </row>
    <row r="13174" spans="4:4" x14ac:dyDescent="0.25">
      <c r="D13174" s="268"/>
    </row>
    <row r="13175" spans="4:4" x14ac:dyDescent="0.25">
      <c r="D13175" s="268"/>
    </row>
    <row r="13176" spans="4:4" x14ac:dyDescent="0.25">
      <c r="D13176" s="268"/>
    </row>
    <row r="13177" spans="4:4" x14ac:dyDescent="0.25">
      <c r="D13177" s="268"/>
    </row>
    <row r="13178" spans="4:4" x14ac:dyDescent="0.25">
      <c r="D13178" s="268"/>
    </row>
    <row r="13179" spans="4:4" x14ac:dyDescent="0.25">
      <c r="D13179" s="268"/>
    </row>
    <row r="13180" spans="4:4" x14ac:dyDescent="0.25">
      <c r="D13180" s="268"/>
    </row>
    <row r="13181" spans="4:4" x14ac:dyDescent="0.25">
      <c r="D13181" s="268"/>
    </row>
    <row r="13182" spans="4:4" x14ac:dyDescent="0.25">
      <c r="D13182" s="268"/>
    </row>
    <row r="13183" spans="4:4" x14ac:dyDescent="0.25">
      <c r="D13183" s="268"/>
    </row>
    <row r="13184" spans="4:4" x14ac:dyDescent="0.25">
      <c r="D13184" s="268"/>
    </row>
    <row r="13185" spans="4:4" x14ac:dyDescent="0.25">
      <c r="D13185" s="268"/>
    </row>
    <row r="13186" spans="4:4" x14ac:dyDescent="0.25">
      <c r="D13186" s="268"/>
    </row>
    <row r="13187" spans="4:4" x14ac:dyDescent="0.25">
      <c r="D13187" s="268"/>
    </row>
    <row r="13188" spans="4:4" x14ac:dyDescent="0.25">
      <c r="D13188" s="268"/>
    </row>
    <row r="13189" spans="4:4" x14ac:dyDescent="0.25">
      <c r="D13189" s="268"/>
    </row>
    <row r="13190" spans="4:4" x14ac:dyDescent="0.25">
      <c r="D13190" s="268"/>
    </row>
    <row r="13191" spans="4:4" x14ac:dyDescent="0.25">
      <c r="D13191" s="268"/>
    </row>
    <row r="13192" spans="4:4" x14ac:dyDescent="0.25">
      <c r="D13192" s="268"/>
    </row>
    <row r="13193" spans="4:4" x14ac:dyDescent="0.25">
      <c r="D13193" s="268"/>
    </row>
    <row r="13194" spans="4:4" x14ac:dyDescent="0.25">
      <c r="D13194" s="268"/>
    </row>
    <row r="13195" spans="4:4" x14ac:dyDescent="0.25">
      <c r="D13195" s="268"/>
    </row>
    <row r="13196" spans="4:4" x14ac:dyDescent="0.25">
      <c r="D13196" s="268"/>
    </row>
    <row r="13197" spans="4:4" x14ac:dyDescent="0.25">
      <c r="D13197" s="268"/>
    </row>
    <row r="13198" spans="4:4" x14ac:dyDescent="0.25">
      <c r="D13198" s="268"/>
    </row>
    <row r="13199" spans="4:4" x14ac:dyDescent="0.25">
      <c r="D13199" s="268"/>
    </row>
    <row r="13200" spans="4:4" x14ac:dyDescent="0.25">
      <c r="D13200" s="268"/>
    </row>
    <row r="13201" spans="4:4" x14ac:dyDescent="0.25">
      <c r="D13201" s="268"/>
    </row>
    <row r="13202" spans="4:4" x14ac:dyDescent="0.25">
      <c r="D13202" s="268"/>
    </row>
    <row r="13203" spans="4:4" x14ac:dyDescent="0.25">
      <c r="D13203" s="268"/>
    </row>
    <row r="13204" spans="4:4" x14ac:dyDescent="0.25">
      <c r="D13204" s="268"/>
    </row>
    <row r="13205" spans="4:4" x14ac:dyDescent="0.25">
      <c r="D13205" s="268"/>
    </row>
    <row r="13206" spans="4:4" x14ac:dyDescent="0.25">
      <c r="D13206" s="268"/>
    </row>
    <row r="13207" spans="4:4" x14ac:dyDescent="0.25">
      <c r="D13207" s="268"/>
    </row>
    <row r="13208" spans="4:4" x14ac:dyDescent="0.25">
      <c r="D13208" s="268"/>
    </row>
    <row r="13209" spans="4:4" x14ac:dyDescent="0.25">
      <c r="D13209" s="268"/>
    </row>
    <row r="13210" spans="4:4" x14ac:dyDescent="0.25">
      <c r="D13210" s="268"/>
    </row>
    <row r="13211" spans="4:4" x14ac:dyDescent="0.25">
      <c r="D13211" s="268"/>
    </row>
    <row r="13212" spans="4:4" x14ac:dyDescent="0.25">
      <c r="D13212" s="268"/>
    </row>
    <row r="13213" spans="4:4" x14ac:dyDescent="0.25">
      <c r="D13213" s="268"/>
    </row>
    <row r="13214" spans="4:4" x14ac:dyDescent="0.25">
      <c r="D13214" s="268"/>
    </row>
    <row r="13215" spans="4:4" x14ac:dyDescent="0.25">
      <c r="D13215" s="268"/>
    </row>
    <row r="13216" spans="4:4" x14ac:dyDescent="0.25">
      <c r="D13216" s="268"/>
    </row>
    <row r="13217" spans="4:4" x14ac:dyDescent="0.25">
      <c r="D13217" s="268"/>
    </row>
    <row r="13218" spans="4:4" x14ac:dyDescent="0.25">
      <c r="D13218" s="268"/>
    </row>
    <row r="13219" spans="4:4" x14ac:dyDescent="0.25">
      <c r="D13219" s="268"/>
    </row>
    <row r="13220" spans="4:4" x14ac:dyDescent="0.25">
      <c r="D13220" s="268"/>
    </row>
    <row r="13221" spans="4:4" x14ac:dyDescent="0.25">
      <c r="D13221" s="268"/>
    </row>
    <row r="13222" spans="4:4" x14ac:dyDescent="0.25">
      <c r="D13222" s="268"/>
    </row>
    <row r="13223" spans="4:4" x14ac:dyDescent="0.25">
      <c r="D13223" s="268"/>
    </row>
    <row r="13224" spans="4:4" x14ac:dyDescent="0.25">
      <c r="D13224" s="268"/>
    </row>
    <row r="13225" spans="4:4" x14ac:dyDescent="0.25">
      <c r="D13225" s="268"/>
    </row>
    <row r="13226" spans="4:4" x14ac:dyDescent="0.25">
      <c r="D13226" s="268"/>
    </row>
    <row r="13227" spans="4:4" x14ac:dyDescent="0.25">
      <c r="D13227" s="268"/>
    </row>
    <row r="13228" spans="4:4" x14ac:dyDescent="0.25">
      <c r="D13228" s="268"/>
    </row>
    <row r="13229" spans="4:4" x14ac:dyDescent="0.25">
      <c r="D13229" s="268"/>
    </row>
    <row r="13230" spans="4:4" x14ac:dyDescent="0.25">
      <c r="D13230" s="268"/>
    </row>
    <row r="13231" spans="4:4" x14ac:dyDescent="0.25">
      <c r="D13231" s="268"/>
    </row>
    <row r="13232" spans="4:4" x14ac:dyDescent="0.25">
      <c r="D13232" s="268"/>
    </row>
    <row r="13233" spans="4:4" x14ac:dyDescent="0.25">
      <c r="D13233" s="268"/>
    </row>
    <row r="13234" spans="4:4" x14ac:dyDescent="0.25">
      <c r="D13234" s="268"/>
    </row>
    <row r="13235" spans="4:4" x14ac:dyDescent="0.25">
      <c r="D13235" s="268"/>
    </row>
    <row r="13236" spans="4:4" x14ac:dyDescent="0.25">
      <c r="D13236" s="268"/>
    </row>
    <row r="13237" spans="4:4" x14ac:dyDescent="0.25">
      <c r="D13237" s="268"/>
    </row>
    <row r="13238" spans="4:4" x14ac:dyDescent="0.25">
      <c r="D13238" s="268"/>
    </row>
    <row r="13239" spans="4:4" x14ac:dyDescent="0.25">
      <c r="D13239" s="268"/>
    </row>
    <row r="13240" spans="4:4" x14ac:dyDescent="0.25">
      <c r="D13240" s="268"/>
    </row>
    <row r="13241" spans="4:4" x14ac:dyDescent="0.25">
      <c r="D13241" s="268"/>
    </row>
    <row r="13242" spans="4:4" x14ac:dyDescent="0.25">
      <c r="D13242" s="268"/>
    </row>
    <row r="13243" spans="4:4" x14ac:dyDescent="0.25">
      <c r="D13243" s="268"/>
    </row>
    <row r="13244" spans="4:4" x14ac:dyDescent="0.25">
      <c r="D13244" s="268"/>
    </row>
    <row r="13245" spans="4:4" x14ac:dyDescent="0.25">
      <c r="D13245" s="268"/>
    </row>
    <row r="13246" spans="4:4" x14ac:dyDescent="0.25">
      <c r="D13246" s="268"/>
    </row>
    <row r="13247" spans="4:4" x14ac:dyDescent="0.25">
      <c r="D13247" s="268"/>
    </row>
    <row r="13248" spans="4:4" x14ac:dyDescent="0.25">
      <c r="D13248" s="268"/>
    </row>
    <row r="13249" spans="4:4" x14ac:dyDescent="0.25">
      <c r="D13249" s="268"/>
    </row>
    <row r="13250" spans="4:4" x14ac:dyDescent="0.25">
      <c r="D13250" s="268"/>
    </row>
    <row r="13251" spans="4:4" x14ac:dyDescent="0.25">
      <c r="D13251" s="268"/>
    </row>
    <row r="13252" spans="4:4" x14ac:dyDescent="0.25">
      <c r="D13252" s="268"/>
    </row>
    <row r="13253" spans="4:4" x14ac:dyDescent="0.25">
      <c r="D13253" s="268"/>
    </row>
    <row r="13254" spans="4:4" x14ac:dyDescent="0.25">
      <c r="D13254" s="268"/>
    </row>
    <row r="13255" spans="4:4" x14ac:dyDescent="0.25">
      <c r="D13255" s="268"/>
    </row>
    <row r="13256" spans="4:4" x14ac:dyDescent="0.25">
      <c r="D13256" s="268"/>
    </row>
    <row r="13257" spans="4:4" x14ac:dyDescent="0.25">
      <c r="D13257" s="268"/>
    </row>
    <row r="13258" spans="4:4" x14ac:dyDescent="0.25">
      <c r="D13258" s="268"/>
    </row>
    <row r="13259" spans="4:4" x14ac:dyDescent="0.25">
      <c r="D13259" s="268"/>
    </row>
    <row r="13260" spans="4:4" x14ac:dyDescent="0.25">
      <c r="D13260" s="268"/>
    </row>
    <row r="13261" spans="4:4" x14ac:dyDescent="0.25">
      <c r="D13261" s="268"/>
    </row>
    <row r="13262" spans="4:4" x14ac:dyDescent="0.25">
      <c r="D13262" s="268"/>
    </row>
    <row r="13263" spans="4:4" x14ac:dyDescent="0.25">
      <c r="D13263" s="268"/>
    </row>
    <row r="13264" spans="4:4" x14ac:dyDescent="0.25">
      <c r="D13264" s="268"/>
    </row>
    <row r="13265" spans="4:4" x14ac:dyDescent="0.25">
      <c r="D13265" s="268"/>
    </row>
    <row r="13266" spans="4:4" x14ac:dyDescent="0.25">
      <c r="D13266" s="268"/>
    </row>
    <row r="13267" spans="4:4" x14ac:dyDescent="0.25">
      <c r="D13267" s="268"/>
    </row>
    <row r="13268" spans="4:4" x14ac:dyDescent="0.25">
      <c r="D13268" s="268"/>
    </row>
    <row r="13269" spans="4:4" x14ac:dyDescent="0.25">
      <c r="D13269" s="268"/>
    </row>
    <row r="13270" spans="4:4" x14ac:dyDescent="0.25">
      <c r="D13270" s="268"/>
    </row>
    <row r="13271" spans="4:4" x14ac:dyDescent="0.25">
      <c r="D13271" s="268"/>
    </row>
    <row r="13272" spans="4:4" x14ac:dyDescent="0.25">
      <c r="D13272" s="268"/>
    </row>
    <row r="13273" spans="4:4" x14ac:dyDescent="0.25">
      <c r="D13273" s="268"/>
    </row>
    <row r="13274" spans="4:4" x14ac:dyDescent="0.25">
      <c r="D13274" s="268"/>
    </row>
    <row r="13275" spans="4:4" x14ac:dyDescent="0.25">
      <c r="D13275" s="268"/>
    </row>
    <row r="13276" spans="4:4" x14ac:dyDescent="0.25">
      <c r="D13276" s="268"/>
    </row>
    <row r="13277" spans="4:4" x14ac:dyDescent="0.25">
      <c r="D13277" s="268"/>
    </row>
    <row r="13278" spans="4:4" x14ac:dyDescent="0.25">
      <c r="D13278" s="268"/>
    </row>
    <row r="13279" spans="4:4" x14ac:dyDescent="0.25">
      <c r="D13279" s="268"/>
    </row>
    <row r="13280" spans="4:4" x14ac:dyDescent="0.25">
      <c r="D13280" s="268"/>
    </row>
    <row r="13281" spans="4:4" x14ac:dyDescent="0.25">
      <c r="D13281" s="268"/>
    </row>
    <row r="13282" spans="4:4" x14ac:dyDescent="0.25">
      <c r="D13282" s="268"/>
    </row>
    <row r="13283" spans="4:4" x14ac:dyDescent="0.25">
      <c r="D13283" s="268"/>
    </row>
    <row r="13284" spans="4:4" x14ac:dyDescent="0.25">
      <c r="D13284" s="268"/>
    </row>
    <row r="13285" spans="4:4" x14ac:dyDescent="0.25">
      <c r="D13285" s="268"/>
    </row>
    <row r="13286" spans="4:4" x14ac:dyDescent="0.25">
      <c r="D13286" s="268"/>
    </row>
    <row r="13287" spans="4:4" x14ac:dyDescent="0.25">
      <c r="D13287" s="268"/>
    </row>
    <row r="13288" spans="4:4" x14ac:dyDescent="0.25">
      <c r="D13288" s="268"/>
    </row>
    <row r="13289" spans="4:4" x14ac:dyDescent="0.25">
      <c r="D13289" s="268"/>
    </row>
    <row r="13290" spans="4:4" x14ac:dyDescent="0.25">
      <c r="D13290" s="268"/>
    </row>
    <row r="13291" spans="4:4" x14ac:dyDescent="0.25">
      <c r="D13291" s="268"/>
    </row>
    <row r="13292" spans="4:4" x14ac:dyDescent="0.25">
      <c r="D13292" s="268"/>
    </row>
    <row r="13293" spans="4:4" x14ac:dyDescent="0.25">
      <c r="D13293" s="268"/>
    </row>
    <row r="13294" spans="4:4" x14ac:dyDescent="0.25">
      <c r="D13294" s="268"/>
    </row>
    <row r="13295" spans="4:4" x14ac:dyDescent="0.25">
      <c r="D13295" s="268"/>
    </row>
    <row r="13296" spans="4:4" x14ac:dyDescent="0.25">
      <c r="D13296" s="268"/>
    </row>
    <row r="13297" spans="4:4" x14ac:dyDescent="0.25">
      <c r="D13297" s="268"/>
    </row>
    <row r="13298" spans="4:4" x14ac:dyDescent="0.25">
      <c r="D13298" s="268"/>
    </row>
    <row r="13299" spans="4:4" x14ac:dyDescent="0.25">
      <c r="D13299" s="268"/>
    </row>
    <row r="13300" spans="4:4" x14ac:dyDescent="0.25">
      <c r="D13300" s="268"/>
    </row>
    <row r="13301" spans="4:4" x14ac:dyDescent="0.25">
      <c r="D13301" s="268"/>
    </row>
    <row r="13302" spans="4:4" x14ac:dyDescent="0.25">
      <c r="D13302" s="268"/>
    </row>
    <row r="13303" spans="4:4" x14ac:dyDescent="0.25">
      <c r="D13303" s="268"/>
    </row>
    <row r="13304" spans="4:4" x14ac:dyDescent="0.25">
      <c r="D13304" s="268"/>
    </row>
    <row r="13305" spans="4:4" x14ac:dyDescent="0.25">
      <c r="D13305" s="268"/>
    </row>
    <row r="13306" spans="4:4" x14ac:dyDescent="0.25">
      <c r="D13306" s="268"/>
    </row>
    <row r="13307" spans="4:4" x14ac:dyDescent="0.25">
      <c r="D13307" s="268"/>
    </row>
    <row r="13308" spans="4:4" x14ac:dyDescent="0.25">
      <c r="D13308" s="268"/>
    </row>
    <row r="13309" spans="4:4" x14ac:dyDescent="0.25">
      <c r="D13309" s="268"/>
    </row>
    <row r="13310" spans="4:4" x14ac:dyDescent="0.25">
      <c r="D13310" s="268"/>
    </row>
    <row r="13311" spans="4:4" x14ac:dyDescent="0.25">
      <c r="D13311" s="268"/>
    </row>
    <row r="13312" spans="4:4" x14ac:dyDescent="0.25">
      <c r="D13312" s="268"/>
    </row>
    <row r="13313" spans="4:4" x14ac:dyDescent="0.25">
      <c r="D13313" s="268"/>
    </row>
    <row r="13314" spans="4:4" x14ac:dyDescent="0.25">
      <c r="D13314" s="268"/>
    </row>
    <row r="13315" spans="4:4" x14ac:dyDescent="0.25">
      <c r="D13315" s="268"/>
    </row>
    <row r="13316" spans="4:4" x14ac:dyDescent="0.25">
      <c r="D13316" s="268"/>
    </row>
    <row r="13317" spans="4:4" x14ac:dyDescent="0.25">
      <c r="D13317" s="268"/>
    </row>
    <row r="13318" spans="4:4" x14ac:dyDescent="0.25">
      <c r="D13318" s="268"/>
    </row>
    <row r="13319" spans="4:4" x14ac:dyDescent="0.25">
      <c r="D13319" s="268"/>
    </row>
    <row r="13320" spans="4:4" x14ac:dyDescent="0.25">
      <c r="D13320" s="268"/>
    </row>
    <row r="13321" spans="4:4" x14ac:dyDescent="0.25">
      <c r="D13321" s="268"/>
    </row>
    <row r="13322" spans="4:4" x14ac:dyDescent="0.25">
      <c r="D13322" s="268"/>
    </row>
    <row r="13323" spans="4:4" x14ac:dyDescent="0.25">
      <c r="D13323" s="268"/>
    </row>
    <row r="13324" spans="4:4" x14ac:dyDescent="0.25">
      <c r="D13324" s="268"/>
    </row>
    <row r="13325" spans="4:4" x14ac:dyDescent="0.25">
      <c r="D13325" s="268"/>
    </row>
    <row r="13326" spans="4:4" x14ac:dyDescent="0.25">
      <c r="D13326" s="268"/>
    </row>
    <row r="13327" spans="4:4" x14ac:dyDescent="0.25">
      <c r="D13327" s="268"/>
    </row>
    <row r="13328" spans="4:4" x14ac:dyDescent="0.25">
      <c r="D13328" s="268"/>
    </row>
    <row r="13329" spans="4:4" x14ac:dyDescent="0.25">
      <c r="D13329" s="268"/>
    </row>
    <row r="13330" spans="4:4" x14ac:dyDescent="0.25">
      <c r="D13330" s="268"/>
    </row>
    <row r="13331" spans="4:4" x14ac:dyDescent="0.25">
      <c r="D13331" s="268"/>
    </row>
    <row r="13332" spans="4:4" x14ac:dyDescent="0.25">
      <c r="D13332" s="268"/>
    </row>
    <row r="13333" spans="4:4" x14ac:dyDescent="0.25">
      <c r="D13333" s="268"/>
    </row>
    <row r="13334" spans="4:4" x14ac:dyDescent="0.25">
      <c r="D13334" s="268"/>
    </row>
    <row r="13335" spans="4:4" x14ac:dyDescent="0.25">
      <c r="D13335" s="268"/>
    </row>
    <row r="13336" spans="4:4" x14ac:dyDescent="0.25">
      <c r="D13336" s="268"/>
    </row>
    <row r="13337" spans="4:4" x14ac:dyDescent="0.25">
      <c r="D13337" s="268"/>
    </row>
    <row r="13338" spans="4:4" x14ac:dyDescent="0.25">
      <c r="D13338" s="268"/>
    </row>
    <row r="13339" spans="4:4" x14ac:dyDescent="0.25">
      <c r="D13339" s="268"/>
    </row>
    <row r="13340" spans="4:4" x14ac:dyDescent="0.25">
      <c r="D13340" s="268"/>
    </row>
    <row r="13341" spans="4:4" x14ac:dyDescent="0.25">
      <c r="D13341" s="268"/>
    </row>
    <row r="13342" spans="4:4" x14ac:dyDescent="0.25">
      <c r="D13342" s="268"/>
    </row>
    <row r="13343" spans="4:4" x14ac:dyDescent="0.25">
      <c r="D13343" s="268"/>
    </row>
    <row r="13344" spans="4:4" x14ac:dyDescent="0.25">
      <c r="D13344" s="268"/>
    </row>
    <row r="13345" spans="4:4" x14ac:dyDescent="0.25">
      <c r="D13345" s="268"/>
    </row>
    <row r="13346" spans="4:4" x14ac:dyDescent="0.25">
      <c r="D13346" s="268"/>
    </row>
    <row r="13347" spans="4:4" x14ac:dyDescent="0.25">
      <c r="D13347" s="268"/>
    </row>
    <row r="13348" spans="4:4" x14ac:dyDescent="0.25">
      <c r="D13348" s="268"/>
    </row>
    <row r="13349" spans="4:4" x14ac:dyDescent="0.25">
      <c r="D13349" s="268"/>
    </row>
    <row r="13350" spans="4:4" x14ac:dyDescent="0.25">
      <c r="D13350" s="268"/>
    </row>
    <row r="13351" spans="4:4" x14ac:dyDescent="0.25">
      <c r="D13351" s="268"/>
    </row>
    <row r="13352" spans="4:4" x14ac:dyDescent="0.25">
      <c r="D13352" s="268"/>
    </row>
    <row r="13353" spans="4:4" x14ac:dyDescent="0.25">
      <c r="D13353" s="268"/>
    </row>
    <row r="13354" spans="4:4" x14ac:dyDescent="0.25">
      <c r="D13354" s="268"/>
    </row>
    <row r="13355" spans="4:4" x14ac:dyDescent="0.25">
      <c r="D13355" s="268"/>
    </row>
    <row r="13356" spans="4:4" x14ac:dyDescent="0.25">
      <c r="D13356" s="268"/>
    </row>
    <row r="13357" spans="4:4" x14ac:dyDescent="0.25">
      <c r="D13357" s="268"/>
    </row>
    <row r="13358" spans="4:4" x14ac:dyDescent="0.25">
      <c r="D13358" s="268"/>
    </row>
    <row r="13359" spans="4:4" x14ac:dyDescent="0.25">
      <c r="D13359" s="268"/>
    </row>
    <row r="13360" spans="4:4" x14ac:dyDescent="0.25">
      <c r="D13360" s="268"/>
    </row>
    <row r="13361" spans="4:4" x14ac:dyDescent="0.25">
      <c r="D13361" s="268"/>
    </row>
    <row r="13362" spans="4:4" x14ac:dyDescent="0.25">
      <c r="D13362" s="268"/>
    </row>
    <row r="13363" spans="4:4" x14ac:dyDescent="0.25">
      <c r="D13363" s="268"/>
    </row>
    <row r="13364" spans="4:4" x14ac:dyDescent="0.25">
      <c r="D13364" s="268"/>
    </row>
    <row r="13365" spans="4:4" x14ac:dyDescent="0.25">
      <c r="D13365" s="268"/>
    </row>
    <row r="13366" spans="4:4" x14ac:dyDescent="0.25">
      <c r="D13366" s="268"/>
    </row>
    <row r="13367" spans="4:4" x14ac:dyDescent="0.25">
      <c r="D13367" s="268"/>
    </row>
    <row r="13368" spans="4:4" x14ac:dyDescent="0.25">
      <c r="D13368" s="268"/>
    </row>
    <row r="13369" spans="4:4" x14ac:dyDescent="0.25">
      <c r="D13369" s="268"/>
    </row>
    <row r="13370" spans="4:4" x14ac:dyDescent="0.25">
      <c r="D13370" s="268"/>
    </row>
    <row r="13371" spans="4:4" x14ac:dyDescent="0.25">
      <c r="D13371" s="268"/>
    </row>
    <row r="13372" spans="4:4" x14ac:dyDescent="0.25">
      <c r="D13372" s="268"/>
    </row>
    <row r="13373" spans="4:4" x14ac:dyDescent="0.25">
      <c r="D13373" s="268"/>
    </row>
    <row r="13374" spans="4:4" x14ac:dyDescent="0.25">
      <c r="D13374" s="268"/>
    </row>
    <row r="13375" spans="4:4" x14ac:dyDescent="0.25">
      <c r="D13375" s="268"/>
    </row>
    <row r="13376" spans="4:4" x14ac:dyDescent="0.25">
      <c r="D13376" s="268"/>
    </row>
    <row r="13377" spans="4:4" x14ac:dyDescent="0.25">
      <c r="D13377" s="268"/>
    </row>
    <row r="13378" spans="4:4" x14ac:dyDescent="0.25">
      <c r="D13378" s="268"/>
    </row>
    <row r="13379" spans="4:4" x14ac:dyDescent="0.25">
      <c r="D13379" s="268"/>
    </row>
    <row r="13380" spans="4:4" x14ac:dyDescent="0.25">
      <c r="D13380" s="268"/>
    </row>
    <row r="13381" spans="4:4" x14ac:dyDescent="0.25">
      <c r="D13381" s="268"/>
    </row>
    <row r="13382" spans="4:4" x14ac:dyDescent="0.25">
      <c r="D13382" s="268"/>
    </row>
    <row r="13383" spans="4:4" x14ac:dyDescent="0.25">
      <c r="D13383" s="268"/>
    </row>
    <row r="13384" spans="4:4" x14ac:dyDescent="0.25">
      <c r="D13384" s="268"/>
    </row>
    <row r="13385" spans="4:4" x14ac:dyDescent="0.25">
      <c r="D13385" s="268"/>
    </row>
    <row r="13386" spans="4:4" x14ac:dyDescent="0.25">
      <c r="D13386" s="268"/>
    </row>
    <row r="13387" spans="4:4" x14ac:dyDescent="0.25">
      <c r="D13387" s="268"/>
    </row>
    <row r="13388" spans="4:4" x14ac:dyDescent="0.25">
      <c r="D13388" s="268"/>
    </row>
    <row r="13389" spans="4:4" x14ac:dyDescent="0.25">
      <c r="D13389" s="268"/>
    </row>
    <row r="13390" spans="4:4" x14ac:dyDescent="0.25">
      <c r="D13390" s="268"/>
    </row>
    <row r="13391" spans="4:4" x14ac:dyDescent="0.25">
      <c r="D13391" s="268"/>
    </row>
    <row r="13392" spans="4:4" x14ac:dyDescent="0.25">
      <c r="D13392" s="268"/>
    </row>
    <row r="13393" spans="4:4" x14ac:dyDescent="0.25">
      <c r="D13393" s="268"/>
    </row>
    <row r="13394" spans="4:4" x14ac:dyDescent="0.25">
      <c r="D13394" s="268"/>
    </row>
    <row r="13395" spans="4:4" x14ac:dyDescent="0.25">
      <c r="D13395" s="268"/>
    </row>
    <row r="13396" spans="4:4" x14ac:dyDescent="0.25">
      <c r="D13396" s="268"/>
    </row>
    <row r="13397" spans="4:4" x14ac:dyDescent="0.25">
      <c r="D13397" s="268"/>
    </row>
    <row r="13398" spans="4:4" x14ac:dyDescent="0.25">
      <c r="D13398" s="268"/>
    </row>
    <row r="13399" spans="4:4" x14ac:dyDescent="0.25">
      <c r="D13399" s="268"/>
    </row>
    <row r="13400" spans="4:4" x14ac:dyDescent="0.25">
      <c r="D13400" s="268"/>
    </row>
    <row r="13401" spans="4:4" x14ac:dyDescent="0.25">
      <c r="D13401" s="268"/>
    </row>
    <row r="13402" spans="4:4" x14ac:dyDescent="0.25">
      <c r="D13402" s="268"/>
    </row>
    <row r="13403" spans="4:4" x14ac:dyDescent="0.25">
      <c r="D13403" s="268"/>
    </row>
    <row r="13404" spans="4:4" x14ac:dyDescent="0.25">
      <c r="D13404" s="268"/>
    </row>
    <row r="13405" spans="4:4" x14ac:dyDescent="0.25">
      <c r="D13405" s="268"/>
    </row>
    <row r="13406" spans="4:4" x14ac:dyDescent="0.25">
      <c r="D13406" s="268"/>
    </row>
    <row r="13407" spans="4:4" x14ac:dyDescent="0.25">
      <c r="D13407" s="268"/>
    </row>
    <row r="13408" spans="4:4" x14ac:dyDescent="0.25">
      <c r="D13408" s="268"/>
    </row>
    <row r="13409" spans="4:4" x14ac:dyDescent="0.25">
      <c r="D13409" s="268"/>
    </row>
    <row r="13410" spans="4:4" x14ac:dyDescent="0.25">
      <c r="D13410" s="268"/>
    </row>
    <row r="13411" spans="4:4" x14ac:dyDescent="0.25">
      <c r="D13411" s="268"/>
    </row>
    <row r="13412" spans="4:4" x14ac:dyDescent="0.25">
      <c r="D13412" s="268"/>
    </row>
    <row r="13413" spans="4:4" x14ac:dyDescent="0.25">
      <c r="D13413" s="268"/>
    </row>
    <row r="13414" spans="4:4" x14ac:dyDescent="0.25">
      <c r="D13414" s="268"/>
    </row>
    <row r="13415" spans="4:4" x14ac:dyDescent="0.25">
      <c r="D13415" s="268"/>
    </row>
    <row r="13416" spans="4:4" x14ac:dyDescent="0.25">
      <c r="D13416" s="268"/>
    </row>
    <row r="13417" spans="4:4" x14ac:dyDescent="0.25">
      <c r="D13417" s="268"/>
    </row>
    <row r="13418" spans="4:4" x14ac:dyDescent="0.25">
      <c r="D13418" s="268"/>
    </row>
    <row r="13419" spans="4:4" x14ac:dyDescent="0.25">
      <c r="D13419" s="268"/>
    </row>
    <row r="13420" spans="4:4" x14ac:dyDescent="0.25">
      <c r="D13420" s="268"/>
    </row>
    <row r="13421" spans="4:4" x14ac:dyDescent="0.25">
      <c r="D13421" s="268"/>
    </row>
    <row r="13422" spans="4:4" x14ac:dyDescent="0.25">
      <c r="D13422" s="268"/>
    </row>
    <row r="13423" spans="4:4" x14ac:dyDescent="0.25">
      <c r="D13423" s="268"/>
    </row>
    <row r="13424" spans="4:4" x14ac:dyDescent="0.25">
      <c r="D13424" s="268"/>
    </row>
    <row r="13425" spans="4:4" x14ac:dyDescent="0.25">
      <c r="D13425" s="268"/>
    </row>
    <row r="13426" spans="4:4" x14ac:dyDescent="0.25">
      <c r="D13426" s="268"/>
    </row>
    <row r="13427" spans="4:4" x14ac:dyDescent="0.25">
      <c r="D13427" s="268"/>
    </row>
    <row r="13428" spans="4:4" x14ac:dyDescent="0.25">
      <c r="D13428" s="268"/>
    </row>
    <row r="13429" spans="4:4" x14ac:dyDescent="0.25">
      <c r="D13429" s="268"/>
    </row>
    <row r="13430" spans="4:4" x14ac:dyDescent="0.25">
      <c r="D13430" s="268"/>
    </row>
    <row r="13431" spans="4:4" x14ac:dyDescent="0.25">
      <c r="D13431" s="268"/>
    </row>
    <row r="13432" spans="4:4" x14ac:dyDescent="0.25">
      <c r="D13432" s="268"/>
    </row>
    <row r="13433" spans="4:4" x14ac:dyDescent="0.25">
      <c r="D13433" s="268"/>
    </row>
    <row r="13434" spans="4:4" x14ac:dyDescent="0.25">
      <c r="D13434" s="268"/>
    </row>
    <row r="13435" spans="4:4" x14ac:dyDescent="0.25">
      <c r="D13435" s="268"/>
    </row>
    <row r="13436" spans="4:4" x14ac:dyDescent="0.25">
      <c r="D13436" s="268"/>
    </row>
    <row r="13437" spans="4:4" x14ac:dyDescent="0.25">
      <c r="D13437" s="268"/>
    </row>
    <row r="13438" spans="4:4" x14ac:dyDescent="0.25">
      <c r="D13438" s="268"/>
    </row>
    <row r="13439" spans="4:4" x14ac:dyDescent="0.25">
      <c r="D13439" s="268"/>
    </row>
    <row r="13440" spans="4:4" x14ac:dyDescent="0.25">
      <c r="D13440" s="268"/>
    </row>
    <row r="13441" spans="4:4" x14ac:dyDescent="0.25">
      <c r="D13441" s="268"/>
    </row>
  </sheetData>
  <pageMargins left="0.7" right="0.7" top="0.75" bottom="0.75" header="0.3" footer="0.3"/>
</worksheet>
</file>

<file path=docMetadata/LabelInfo.xml><?xml version="1.0" encoding="utf-8"?>
<clbl:labelList xmlns:clbl="http://schemas.microsoft.com/office/2020/mipLabelMetadata">
  <clbl:label id="{65e89391-4238-4987-bf0f-8975832a97d3}" enabled="1" method="Standard" siteId="{8789b8f0-d794-408a-9c7b-e22714a32b4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Jason Williams</cp:lastModifiedBy>
  <cp:lastPrinted>2024-12-30T00:00:19Z</cp:lastPrinted>
  <dcterms:created xsi:type="dcterms:W3CDTF">2018-03-12T16:50:19Z</dcterms:created>
  <dcterms:modified xsi:type="dcterms:W3CDTF">2024-12-30T00:01:59Z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