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P:\S Drive Files\FISCAL\Excess_Cost\Excess Cost Worksheets\2023-24\"/>
    </mc:Choice>
  </mc:AlternateContent>
  <xr:revisionPtr revIDLastSave="0" documentId="13_ncr:1_{25244385-8CA4-45B8-8DF5-2E9532F3DFA6}" xr6:coauthVersionLast="47" xr6:coauthVersionMax="47" xr10:uidLastSave="{00000000-0000-0000-0000-000000000000}"/>
  <bookViews>
    <workbookView xWindow="-108" yWindow="-108" windowWidth="23256" windowHeight="12576" activeTab="4" xr2:uid="{3A90FB56-D6D8-4AD1-A1FF-D66451D4A49E}"/>
  </bookViews>
  <sheets>
    <sheet name="CCDDD" sheetId="14" r:id="rId1"/>
    <sheet name="Excess Cost CFR &amp; WAC" sheetId="19" r:id="rId2"/>
    <sheet name="Excess Cost Calculation" sheetId="3" r:id="rId3"/>
    <sheet name="Instructions" sheetId="4" r:id="rId4"/>
    <sheet name="2023-24 Base" sheetId="1" r:id="rId5"/>
    <sheet name="2023-24 Compliance" sheetId="20" r:id="rId6"/>
  </sheets>
  <definedNames>
    <definedName name="_xlnm._FilterDatabase" localSheetId="0" hidden="1">CCDDD!$A$2:$C$320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5" i="20" l="1"/>
  <c r="B2" i="1"/>
  <c r="E33" i="20"/>
  <c r="B33" i="20"/>
  <c r="E40" i="20"/>
  <c r="E39" i="20"/>
  <c r="B40" i="20"/>
  <c r="B39" i="20"/>
  <c r="E23" i="20"/>
  <c r="B23" i="20"/>
  <c r="B36" i="1"/>
  <c r="E32" i="20"/>
  <c r="B32" i="20"/>
  <c r="B28" i="20"/>
  <c r="B24" i="20"/>
  <c r="B5" i="20"/>
  <c r="E13" i="20"/>
  <c r="E14" i="20"/>
  <c r="E15" i="20"/>
  <c r="E16" i="20"/>
  <c r="E17" i="20"/>
  <c r="E18" i="20"/>
  <c r="E19" i="20"/>
  <c r="F19" i="1"/>
  <c r="F14" i="1"/>
  <c r="E35" i="20"/>
  <c r="E34" i="20"/>
  <c r="B35" i="20"/>
  <c r="B34" i="20"/>
  <c r="E10" i="20"/>
  <c r="E9" i="20"/>
  <c r="B10" i="20"/>
  <c r="B9" i="20"/>
  <c r="E6" i="20"/>
  <c r="E5" i="20"/>
  <c r="B6" i="20"/>
  <c r="F6" i="1"/>
  <c r="F8" i="1"/>
  <c r="F9" i="1"/>
  <c r="F10" i="1"/>
  <c r="F13" i="1"/>
  <c r="F15" i="1"/>
  <c r="F16" i="1"/>
  <c r="F17" i="1"/>
  <c r="F18" i="1"/>
  <c r="F5" i="1"/>
  <c r="F39" i="1"/>
  <c r="F40" i="1"/>
  <c r="F24" i="1"/>
  <c r="F25" i="1"/>
  <c r="F26" i="1"/>
  <c r="F27" i="1"/>
  <c r="F28" i="1"/>
  <c r="F29" i="1"/>
  <c r="F30" i="1"/>
  <c r="F31" i="1"/>
  <c r="F32" i="1"/>
  <c r="F33" i="1"/>
  <c r="F34" i="1"/>
  <c r="F35" i="1"/>
  <c r="G40" i="1"/>
  <c r="G19" i="1" l="1"/>
  <c r="G18" i="1"/>
  <c r="G17" i="1"/>
  <c r="G16" i="1"/>
  <c r="G15" i="1"/>
  <c r="G14" i="1"/>
  <c r="G35" i="1"/>
  <c r="G34" i="1"/>
  <c r="G33" i="1"/>
  <c r="G32" i="1"/>
  <c r="G31" i="1"/>
  <c r="G30" i="1"/>
  <c r="G29" i="1"/>
  <c r="G28" i="1"/>
  <c r="G27" i="1"/>
  <c r="G26" i="1"/>
  <c r="G25" i="1"/>
  <c r="B13" i="20"/>
  <c r="B14" i="20"/>
  <c r="B15" i="20"/>
  <c r="B16" i="20"/>
  <c r="B17" i="20"/>
  <c r="B18" i="20"/>
  <c r="B19" i="20"/>
  <c r="E31" i="20"/>
  <c r="E30" i="20"/>
  <c r="E29" i="20"/>
  <c r="E28" i="20"/>
  <c r="E27" i="20"/>
  <c r="E26" i="20"/>
  <c r="E25" i="20"/>
  <c r="B25" i="20"/>
  <c r="B31" i="20"/>
  <c r="B30" i="20"/>
  <c r="B29" i="20"/>
  <c r="B27" i="20"/>
  <c r="B26" i="20"/>
  <c r="B36" i="20" l="1"/>
  <c r="B20" i="20"/>
  <c r="E24" i="20" l="1"/>
  <c r="B2" i="20"/>
  <c r="E20" i="20"/>
  <c r="E20" i="1"/>
  <c r="B20" i="1"/>
  <c r="E36" i="20" l="1"/>
  <c r="F20" i="1"/>
  <c r="E11" i="20" l="1"/>
  <c r="B11" i="20"/>
  <c r="E7" i="20"/>
  <c r="B7" i="20"/>
  <c r="A6" i="20"/>
  <c r="A5" i="20"/>
  <c r="E3" i="20"/>
  <c r="B3" i="20"/>
  <c r="B1" i="20"/>
  <c r="E21" i="20" l="1"/>
  <c r="E38" i="20" s="1"/>
  <c r="E41" i="20" s="1"/>
  <c r="E43" i="20" s="1"/>
  <c r="B21" i="20"/>
  <c r="B38" i="20" s="1"/>
  <c r="B41" i="20" s="1"/>
  <c r="B43" i="20" s="1"/>
  <c r="E36" i="1" l="1"/>
  <c r="F36" i="1" s="1"/>
  <c r="E7" i="1" l="1"/>
  <c r="B11" i="1"/>
  <c r="B7" i="1"/>
  <c r="F7" i="1" l="1"/>
  <c r="B21" i="1"/>
  <c r="B37" i="1" s="1"/>
  <c r="B8" i="3" l="1"/>
  <c r="B11" i="3" s="1"/>
  <c r="B13" i="3" s="1"/>
  <c r="B21" i="3" s="1"/>
  <c r="B24" i="3" s="1"/>
  <c r="B26" i="3" s="1"/>
  <c r="B30" i="3" s="1"/>
  <c r="B31" i="3" s="1"/>
  <c r="E11" i="1"/>
  <c r="E21" i="1" l="1"/>
  <c r="E37" i="1" s="1"/>
  <c r="E42" i="1" s="1"/>
  <c r="E43" i="1" s="1"/>
  <c r="F11" i="1"/>
  <c r="B42" i="1"/>
  <c r="B43" i="1" s="1"/>
  <c r="E44" i="20" l="1"/>
  <c r="B44" i="20"/>
  <c r="B45" i="20"/>
  <c r="F21" i="1"/>
  <c r="F37" i="1"/>
</calcChain>
</file>

<file path=xl/sharedStrings.xml><?xml version="1.0" encoding="utf-8"?>
<sst xmlns="http://schemas.openxmlformats.org/spreadsheetml/2006/main" count="977" uniqueCount="810">
  <si>
    <t>Debt service</t>
  </si>
  <si>
    <t>Capital outlay</t>
  </si>
  <si>
    <t>Appendix A to Part 300 - Excess Costs Calculation</t>
  </si>
  <si>
    <t>Of this total, $60,000 was for capital outlay and debt service relating to the education of elementary school students. This must be subtracted from total expenditures.</t>
  </si>
  <si>
    <t>b. Next, the LEA must subtract from the total expenditures amounts spent for:</t>
  </si>
  <si>
    <t>(1) IDEA, Part B allocation,</t>
  </si>
  <si>
    <t>(2) ESEA, Title I, Part A allocation,</t>
  </si>
  <si>
    <t>(3) ESEA, Title III, Parts A and B allocation,</t>
  </si>
  <si>
    <t>(4) State and local funds for children with disabilities, and</t>
  </si>
  <si>
    <t>(5) State or local funds for programs under ESEA, Title I, Part A, and Title III, Parts A and B.</t>
  </si>
  <si>
    <t xml:space="preserve">   -1 From State and local tax funds</t>
  </si>
  <si>
    <t xml:space="preserve">        Total expenditures</t>
  </si>
  <si>
    <t xml:space="preserve">   -1 Total Expenditures</t>
  </si>
  <si>
    <t xml:space="preserve">   -2 Less capital outlay and debt</t>
  </si>
  <si>
    <t xml:space="preserve">        Total expenditures for elementary school students</t>
  </si>
  <si>
    <t xml:space="preserve">   -1 Amount from Step b</t>
  </si>
  <si>
    <t xml:space="preserve">   -1 Number of students with disabilities in the LEA's elementary schools (current November count K-12)</t>
  </si>
  <si>
    <t xml:space="preserve">   -2 Average annual per student expenditure (APPE) </t>
  </si>
  <si>
    <t xml:space="preserve">Excess Costs Calculation Steps </t>
  </si>
  <si>
    <t>Date completed:</t>
  </si>
  <si>
    <t>Prepared by</t>
  </si>
  <si>
    <t>Email</t>
  </si>
  <si>
    <t>Sub Total</t>
  </si>
  <si>
    <t xml:space="preserve">Excess Costs Compliance Steps </t>
  </si>
  <si>
    <t>Step 1:</t>
  </si>
  <si>
    <t>Step 2:</t>
  </si>
  <si>
    <t>Step 4:</t>
  </si>
  <si>
    <t>Repeat Steps 1-4 to calculate for secondary students.</t>
  </si>
  <si>
    <t>(Base Tab)</t>
  </si>
  <si>
    <t>Except as otherwise provided, amounts provided to an LEA under Part B of the Act may be used only to pay the excess costs of providing special education and related services to students with disabilities. Excess costs are those costs for the education of an elementary school or secondary school student with a disability that are in excess of the average annual per student expenditure in an LEA during the preceding school year for an elementary school or secondary school student, as may be appropriate. An LEA must spend at least the average annual per student expenditure on the education of an elementary school or secondary school student with a disability before funds under Part B of the Act are used to pay the excess costs of providing special education and related services.</t>
  </si>
  <si>
    <t>The following is an example of a computation for students with disabilities enrolled in an LEA's elementary schools. In this example, the LEA had an average elementary school enrollment for the preceding school year of 800 (including 100 students with disabilities). The LEA spent the following amounts last year for elementary school students (including its elementary school students with disabilities):</t>
  </si>
  <si>
    <t>c. Except as otherwise provided, the LEA next must determine the average annual per student expenditure for its elementary schools dividing the average number of students enrolled in the elementary schools of the agency during the preceding year (including its students with disabilities) into the amount computed under the above paragraph. The amount obtained through this computation is the minimum amount the LEA must spend (on the average) for the education of each of its elementary school students with disabilities. Funds under Part B of the Act may be used only for costs over and above this minimum.</t>
  </si>
  <si>
    <t>d. Except as otherwise provided, to determine the total minimum amount of funds the LEA must spend for the education of its elementary school students with disabilities in the LEA (not including capital outlay and debt service), the LEA must multiply the number of elementary school students with disabilities in the LEA times the average annual per student expenditure obtained in paragraph c above. Funds under Part B of the Act can only be used for excess costs over and above this minimum.</t>
  </si>
  <si>
    <t>01109</t>
  </si>
  <si>
    <t>01122</t>
  </si>
  <si>
    <t>01158</t>
  </si>
  <si>
    <t>01160</t>
  </si>
  <si>
    <t>10003</t>
  </si>
  <si>
    <t>10050</t>
  </si>
  <si>
    <t>10065</t>
  </si>
  <si>
    <t>10070</t>
  </si>
  <si>
    <t>10309</t>
  </si>
  <si>
    <t>22008</t>
  </si>
  <si>
    <t>22009</t>
  </si>
  <si>
    <t>22017</t>
  </si>
  <si>
    <t>22073</t>
  </si>
  <si>
    <t>22105</t>
  </si>
  <si>
    <t>22200</t>
  </si>
  <si>
    <t>22204</t>
  </si>
  <si>
    <t>22207</t>
  </si>
  <si>
    <t>26056</t>
  </si>
  <si>
    <t>26059</t>
  </si>
  <si>
    <t>26070</t>
  </si>
  <si>
    <t>32081</t>
  </si>
  <si>
    <t>32123</t>
  </si>
  <si>
    <t>32312</t>
  </si>
  <si>
    <t>32325</t>
  </si>
  <si>
    <t>32326</t>
  </si>
  <si>
    <t>32354</t>
  </si>
  <si>
    <t>32356</t>
  </si>
  <si>
    <t>32358</t>
  </si>
  <si>
    <t>32360</t>
  </si>
  <si>
    <t>32361</t>
  </si>
  <si>
    <t>32362</t>
  </si>
  <si>
    <t>32363</t>
  </si>
  <si>
    <t>32414</t>
  </si>
  <si>
    <t>32416</t>
  </si>
  <si>
    <t>32901</t>
  </si>
  <si>
    <t>32907</t>
  </si>
  <si>
    <t>33030</t>
  </si>
  <si>
    <t>33036</t>
  </si>
  <si>
    <t>33049</t>
  </si>
  <si>
    <t>33070</t>
  </si>
  <si>
    <t>33115</t>
  </si>
  <si>
    <t>33183</t>
  </si>
  <si>
    <t>33202</t>
  </si>
  <si>
    <t>33205</t>
  </si>
  <si>
    <t>33206</t>
  </si>
  <si>
    <t>33207</t>
  </si>
  <si>
    <t>33211</t>
  </si>
  <si>
    <t>33212</t>
  </si>
  <si>
    <t>38126</t>
  </si>
  <si>
    <t>38264</t>
  </si>
  <si>
    <t>38265</t>
  </si>
  <si>
    <t>38267</t>
  </si>
  <si>
    <t>38300</t>
  </si>
  <si>
    <t>38301</t>
  </si>
  <si>
    <t>38302</t>
  </si>
  <si>
    <t>38304</t>
  </si>
  <si>
    <t>38306</t>
  </si>
  <si>
    <t>38308</t>
  </si>
  <si>
    <t>38320</t>
  </si>
  <si>
    <t>38322</t>
  </si>
  <si>
    <t>38324</t>
  </si>
  <si>
    <t>20404</t>
  </si>
  <si>
    <t>13073</t>
  </si>
  <si>
    <t>13160</t>
  </si>
  <si>
    <t>19007</t>
  </si>
  <si>
    <t>19028</t>
  </si>
  <si>
    <t>19400</t>
  </si>
  <si>
    <t>19401</t>
  </si>
  <si>
    <t>19403</t>
  </si>
  <si>
    <t>19404</t>
  </si>
  <si>
    <t>20203</t>
  </si>
  <si>
    <t>39002</t>
  </si>
  <si>
    <t>39003</t>
  </si>
  <si>
    <t>39007</t>
  </si>
  <si>
    <t>39090</t>
  </si>
  <si>
    <t>39119</t>
  </si>
  <si>
    <t>39120</t>
  </si>
  <si>
    <t>39200</t>
  </si>
  <si>
    <t>39201</t>
  </si>
  <si>
    <t>39202</t>
  </si>
  <si>
    <t>39203</t>
  </si>
  <si>
    <t>39204</t>
  </si>
  <si>
    <t>39205</t>
  </si>
  <si>
    <t>39207</t>
  </si>
  <si>
    <t>39208</t>
  </si>
  <si>
    <t>39209</t>
  </si>
  <si>
    <t>06103</t>
  </si>
  <si>
    <t>08130</t>
  </si>
  <si>
    <t>08402</t>
  </si>
  <si>
    <t>20094</t>
  </si>
  <si>
    <t>20215</t>
  </si>
  <si>
    <t>20400</t>
  </si>
  <si>
    <t>20401</t>
  </si>
  <si>
    <t>20402</t>
  </si>
  <si>
    <t>20403</t>
  </si>
  <si>
    <t>20405</t>
  </si>
  <si>
    <t>20406</t>
  </si>
  <si>
    <t>25101</t>
  </si>
  <si>
    <t>25155</t>
  </si>
  <si>
    <t>30002</t>
  </si>
  <si>
    <t>30029</t>
  </si>
  <si>
    <t>30031</t>
  </si>
  <si>
    <t>30303</t>
  </si>
  <si>
    <t>35200</t>
  </si>
  <si>
    <t>06037</t>
  </si>
  <si>
    <t>06098</t>
  </si>
  <si>
    <t>06101</t>
  </si>
  <si>
    <t>06112</t>
  </si>
  <si>
    <t>06114</t>
  </si>
  <si>
    <t>06117</t>
  </si>
  <si>
    <t>06119</t>
  </si>
  <si>
    <t>06122</t>
  </si>
  <si>
    <t>08122</t>
  </si>
  <si>
    <t>08401</t>
  </si>
  <si>
    <t>08404</t>
  </si>
  <si>
    <t>08458</t>
  </si>
  <si>
    <t>14097</t>
  </si>
  <si>
    <t>14005</t>
  </si>
  <si>
    <t>14028</t>
  </si>
  <si>
    <t>14064</t>
  </si>
  <si>
    <t>14065</t>
  </si>
  <si>
    <t>14066</t>
  </si>
  <si>
    <t>14068</t>
  </si>
  <si>
    <t>14077</t>
  </si>
  <si>
    <t>14099</t>
  </si>
  <si>
    <t>14104</t>
  </si>
  <si>
    <t>14117</t>
  </si>
  <si>
    <t>14172</t>
  </si>
  <si>
    <t>14400</t>
  </si>
  <si>
    <t>21014</t>
  </si>
  <si>
    <t>21036</t>
  </si>
  <si>
    <t>21206</t>
  </si>
  <si>
    <t>21214</t>
  </si>
  <si>
    <t>21226</t>
  </si>
  <si>
    <t>21232</t>
  </si>
  <si>
    <t>21234</t>
  </si>
  <si>
    <t>21237</t>
  </si>
  <si>
    <t>21300</t>
  </si>
  <si>
    <t>21301</t>
  </si>
  <si>
    <t>21302</t>
  </si>
  <si>
    <t>21303</t>
  </si>
  <si>
    <t>21401</t>
  </si>
  <si>
    <t>23042</t>
  </si>
  <si>
    <t>23054</t>
  </si>
  <si>
    <t>23309</t>
  </si>
  <si>
    <t>23311</t>
  </si>
  <si>
    <t>23402</t>
  </si>
  <si>
    <t>23404</t>
  </si>
  <si>
    <t>25116</t>
  </si>
  <si>
    <t>25118</t>
  </si>
  <si>
    <t>25160</t>
  </si>
  <si>
    <t>25200</t>
  </si>
  <si>
    <t>34002</t>
  </si>
  <si>
    <t>34003</t>
  </si>
  <si>
    <t>34033</t>
  </si>
  <si>
    <t>34111</t>
  </si>
  <si>
    <t>34307</t>
  </si>
  <si>
    <t>34324</t>
  </si>
  <si>
    <t>34401</t>
  </si>
  <si>
    <t>34402</t>
  </si>
  <si>
    <t>05121</t>
  </si>
  <si>
    <t>05313</t>
  </si>
  <si>
    <t>05323</t>
  </si>
  <si>
    <t>05401</t>
  </si>
  <si>
    <t>05402</t>
  </si>
  <si>
    <t>16020</t>
  </si>
  <si>
    <t>16046</t>
  </si>
  <si>
    <t>16048</t>
  </si>
  <si>
    <t>16049</t>
  </si>
  <si>
    <t>16050</t>
  </si>
  <si>
    <t>18100</t>
  </si>
  <si>
    <t>18400</t>
  </si>
  <si>
    <t>18401</t>
  </si>
  <si>
    <t>18402</t>
  </si>
  <si>
    <t>18902</t>
  </si>
  <si>
    <t>23403</t>
  </si>
  <si>
    <t>17001</t>
  </si>
  <si>
    <t>17210</t>
  </si>
  <si>
    <t>17216</t>
  </si>
  <si>
    <t>17400</t>
  </si>
  <si>
    <t>17401</t>
  </si>
  <si>
    <t>17402</t>
  </si>
  <si>
    <t>17403</t>
  </si>
  <si>
    <t>17404</t>
  </si>
  <si>
    <t>17405</t>
  </si>
  <si>
    <t>17406</t>
  </si>
  <si>
    <t>17407</t>
  </si>
  <si>
    <t>17408</t>
  </si>
  <si>
    <t>17409</t>
  </si>
  <si>
    <t>17410</t>
  </si>
  <si>
    <t>17411</t>
  </si>
  <si>
    <t>17412</t>
  </si>
  <si>
    <t>17414</t>
  </si>
  <si>
    <t>17415</t>
  </si>
  <si>
    <t>17417</t>
  </si>
  <si>
    <t>17902</t>
  </si>
  <si>
    <t>17905</t>
  </si>
  <si>
    <t>17908</t>
  </si>
  <si>
    <t>17910</t>
  </si>
  <si>
    <t>18303</t>
  </si>
  <si>
    <t>27001</t>
  </si>
  <si>
    <t>27003</t>
  </si>
  <si>
    <t>27010</t>
  </si>
  <si>
    <t>27019</t>
  </si>
  <si>
    <t>27083</t>
  </si>
  <si>
    <t>27320</t>
  </si>
  <si>
    <t>27343</t>
  </si>
  <si>
    <t>27344</t>
  </si>
  <si>
    <t>27400</t>
  </si>
  <si>
    <t>27401</t>
  </si>
  <si>
    <t>27402</t>
  </si>
  <si>
    <t>27403</t>
  </si>
  <si>
    <t>27404</t>
  </si>
  <si>
    <t>27416</t>
  </si>
  <si>
    <t>27417</t>
  </si>
  <si>
    <t>27905</t>
  </si>
  <si>
    <t>07002</t>
  </si>
  <si>
    <t>11056</t>
  </si>
  <si>
    <t>36101</t>
  </si>
  <si>
    <t>01147</t>
  </si>
  <si>
    <t>02250</t>
  </si>
  <si>
    <t>02420</t>
  </si>
  <si>
    <t>03017</t>
  </si>
  <si>
    <t>03050</t>
  </si>
  <si>
    <t>03052</t>
  </si>
  <si>
    <t>03053</t>
  </si>
  <si>
    <t>03116</t>
  </si>
  <si>
    <t>03400</t>
  </si>
  <si>
    <t>07035</t>
  </si>
  <si>
    <t>11001</t>
  </si>
  <si>
    <t>11051</t>
  </si>
  <si>
    <t>11054</t>
  </si>
  <si>
    <t>12110</t>
  </si>
  <si>
    <t>36140</t>
  </si>
  <si>
    <t>36250</t>
  </si>
  <si>
    <t>36300</t>
  </si>
  <si>
    <t>36400</t>
  </si>
  <si>
    <t>36401</t>
  </si>
  <si>
    <t>36402</t>
  </si>
  <si>
    <t>09013</t>
  </si>
  <si>
    <t>09209</t>
  </si>
  <si>
    <t>24350</t>
  </si>
  <si>
    <t>04019</t>
  </si>
  <si>
    <t>04127</t>
  </si>
  <si>
    <t>04129</t>
  </si>
  <si>
    <t>04222</t>
  </si>
  <si>
    <t>04228</t>
  </si>
  <si>
    <t>04246</t>
  </si>
  <si>
    <t>09075</t>
  </si>
  <si>
    <t>09102</t>
  </si>
  <si>
    <t>09206</t>
  </si>
  <si>
    <t>09207</t>
  </si>
  <si>
    <t>13144</t>
  </si>
  <si>
    <t>13146</t>
  </si>
  <si>
    <t>13151</t>
  </si>
  <si>
    <t>13156</t>
  </si>
  <si>
    <t>13161</t>
  </si>
  <si>
    <t>13165</t>
  </si>
  <si>
    <t>13167</t>
  </si>
  <si>
    <t>13301</t>
  </si>
  <si>
    <t>24014</t>
  </si>
  <si>
    <t>24019</t>
  </si>
  <si>
    <t>24105</t>
  </si>
  <si>
    <t>24111</t>
  </si>
  <si>
    <t>24122</t>
  </si>
  <si>
    <t>24404</t>
  </si>
  <si>
    <t>24410</t>
  </si>
  <si>
    <t>15201</t>
  </si>
  <si>
    <t>15204</t>
  </si>
  <si>
    <t>15206</t>
  </si>
  <si>
    <t>28137</t>
  </si>
  <si>
    <t>28144</t>
  </si>
  <si>
    <t>28149</t>
  </si>
  <si>
    <t>29011</t>
  </si>
  <si>
    <t>29100</t>
  </si>
  <si>
    <t>29101</t>
  </si>
  <si>
    <t>29103</t>
  </si>
  <si>
    <t>29311</t>
  </si>
  <si>
    <t>29317</t>
  </si>
  <si>
    <t>29320</t>
  </si>
  <si>
    <t>31002</t>
  </si>
  <si>
    <t>31004</t>
  </si>
  <si>
    <t>31006</t>
  </si>
  <si>
    <t>31015</t>
  </si>
  <si>
    <t>31016</t>
  </si>
  <si>
    <t>31025</t>
  </si>
  <si>
    <t>31063</t>
  </si>
  <si>
    <t>31103</t>
  </si>
  <si>
    <t>31201</t>
  </si>
  <si>
    <t>31306</t>
  </si>
  <si>
    <t>31311</t>
  </si>
  <si>
    <t>31330</t>
  </si>
  <si>
    <t>31332</t>
  </si>
  <si>
    <t>31401</t>
  </si>
  <si>
    <t>37501</t>
  </si>
  <si>
    <t>37502</t>
  </si>
  <si>
    <t>37503</t>
  </si>
  <si>
    <t>37504</t>
  </si>
  <si>
    <t>37505</t>
  </si>
  <si>
    <t>37506</t>
  </si>
  <si>
    <t>37507</t>
  </si>
  <si>
    <t>34974</t>
  </si>
  <si>
    <t>34975</t>
  </si>
  <si>
    <t>05903</t>
  </si>
  <si>
    <t>28010</t>
  </si>
  <si>
    <t>District</t>
  </si>
  <si>
    <t>WASHTUCNA</t>
  </si>
  <si>
    <t>BENGE</t>
  </si>
  <si>
    <t>OTHELLO</t>
  </si>
  <si>
    <t>LIND</t>
  </si>
  <si>
    <t>RITZVILLE</t>
  </si>
  <si>
    <t>CLARKSTON</t>
  </si>
  <si>
    <t>ASOTIN-ANATONE</t>
  </si>
  <si>
    <t>KENNEWICK</t>
  </si>
  <si>
    <t>PATERSON</t>
  </si>
  <si>
    <t>FINLEY</t>
  </si>
  <si>
    <t>PROSSER</t>
  </si>
  <si>
    <t>RICHLAND</t>
  </si>
  <si>
    <t>MANSON</t>
  </si>
  <si>
    <t>STEHEKIN</t>
  </si>
  <si>
    <t>04069</t>
  </si>
  <si>
    <t>ENTIAT</t>
  </si>
  <si>
    <t>LAKE CHELAN</t>
  </si>
  <si>
    <t>CASHMERE</t>
  </si>
  <si>
    <t>CASCADE</t>
  </si>
  <si>
    <t>WENATCHEE</t>
  </si>
  <si>
    <t>PORT ANGELES</t>
  </si>
  <si>
    <t>CRESCENT</t>
  </si>
  <si>
    <t>SEQUIM</t>
  </si>
  <si>
    <t>CAPE FLATTERY</t>
  </si>
  <si>
    <t>QUILLAYUTE VALLEY</t>
  </si>
  <si>
    <t>VANCOUVER</t>
  </si>
  <si>
    <t>HOCKINSON</t>
  </si>
  <si>
    <t>LA CENTER</t>
  </si>
  <si>
    <t>GREEN MOUNTAIN</t>
  </si>
  <si>
    <t>WASHOUGAL</t>
  </si>
  <si>
    <t>CAMAS</t>
  </si>
  <si>
    <t>BATTLE GROUND</t>
  </si>
  <si>
    <t>RIDGEFIELD</t>
  </si>
  <si>
    <t>DAYTON</t>
  </si>
  <si>
    <t>STARBUCK</t>
  </si>
  <si>
    <t>LONGVIEW</t>
  </si>
  <si>
    <t>TOUTLE LAKE</t>
  </si>
  <si>
    <t>CASTLE ROCK</t>
  </si>
  <si>
    <t>KALAMA</t>
  </si>
  <si>
    <t>WOODLAND</t>
  </si>
  <si>
    <t>KELSO</t>
  </si>
  <si>
    <t>ORONDO</t>
  </si>
  <si>
    <t>BRIDGEPORT</t>
  </si>
  <si>
    <t>PALISADES</t>
  </si>
  <si>
    <t>EASTMONT</t>
  </si>
  <si>
    <t>MANSFIELD</t>
  </si>
  <si>
    <t>WATERVILLE</t>
  </si>
  <si>
    <t>KELLER</t>
  </si>
  <si>
    <t>CURLEW</t>
  </si>
  <si>
    <t>ORIENT</t>
  </si>
  <si>
    <t>INCHELIUM</t>
  </si>
  <si>
    <t>REPUBLIC</t>
  </si>
  <si>
    <t>PASCO</t>
  </si>
  <si>
    <t>NORTH FRANKLIN</t>
  </si>
  <si>
    <t>STAR</t>
  </si>
  <si>
    <t>KAHLOTUS</t>
  </si>
  <si>
    <t>POMEROY</t>
  </si>
  <si>
    <t>WAHLUKE</t>
  </si>
  <si>
    <t>QUINCY</t>
  </si>
  <si>
    <t>WARDEN</t>
  </si>
  <si>
    <t>SOAP LAKE</t>
  </si>
  <si>
    <t>ROYAL</t>
  </si>
  <si>
    <t>MOSES LAKE</t>
  </si>
  <si>
    <t>EPHRATA</t>
  </si>
  <si>
    <t>WILSON CREEK</t>
  </si>
  <si>
    <t>GRAND COULEE DAM</t>
  </si>
  <si>
    <t>ABERDEEN</t>
  </si>
  <si>
    <t>HOQUIAM</t>
  </si>
  <si>
    <t>NORTH BEACH</t>
  </si>
  <si>
    <t>MONTESANO</t>
  </si>
  <si>
    <t>ELMA</t>
  </si>
  <si>
    <t>TAHOLAH</t>
  </si>
  <si>
    <t>COSMOPOLIS</t>
  </si>
  <si>
    <t>SATSOP</t>
  </si>
  <si>
    <t>WISHKAH VALLEY</t>
  </si>
  <si>
    <t>OCOSTA</t>
  </si>
  <si>
    <t>OAKVILLE</t>
  </si>
  <si>
    <t>OAK HARBOR</t>
  </si>
  <si>
    <t>COUPEVILLE</t>
  </si>
  <si>
    <t>SOUTH WHIDBEY</t>
  </si>
  <si>
    <t>QUEETS-CLEARWATER</t>
  </si>
  <si>
    <t>BRINNON</t>
  </si>
  <si>
    <t>QUILCENE</t>
  </si>
  <si>
    <t>CHIMACUM</t>
  </si>
  <si>
    <t>PORT TOWNSEND</t>
  </si>
  <si>
    <t>SEATTLE</t>
  </si>
  <si>
    <t>FEDERAL WAY</t>
  </si>
  <si>
    <t>ENUMCLAW</t>
  </si>
  <si>
    <t>MERCER ISLAND</t>
  </si>
  <si>
    <t>HIGHLINE</t>
  </si>
  <si>
    <t>VASHON ISLAND</t>
  </si>
  <si>
    <t>RENTON</t>
  </si>
  <si>
    <t>SKYKOMISH</t>
  </si>
  <si>
    <t>BELLEVUE</t>
  </si>
  <si>
    <t>TUKWILA</t>
  </si>
  <si>
    <t>RIVERVIEW</t>
  </si>
  <si>
    <t>AUBURN</t>
  </si>
  <si>
    <t>TAHOMA</t>
  </si>
  <si>
    <t>SNOQUALMIE VALLEY</t>
  </si>
  <si>
    <t>ISSAQUAH</t>
  </si>
  <si>
    <t>SHORELINE</t>
  </si>
  <si>
    <t>LAKE WASHINGTON</t>
  </si>
  <si>
    <t>KENT</t>
  </si>
  <si>
    <t>NORTHSHORE</t>
  </si>
  <si>
    <t>BREMERTON</t>
  </si>
  <si>
    <t>NORTH KITSAP</t>
  </si>
  <si>
    <t>CENTRAL KITSAP</t>
  </si>
  <si>
    <t>SOUTH KITSAP</t>
  </si>
  <si>
    <t>DAMMAN</t>
  </si>
  <si>
    <t>EASTON</t>
  </si>
  <si>
    <t>THORP</t>
  </si>
  <si>
    <t>ELLENSBURG</t>
  </si>
  <si>
    <t>KITTITAS</t>
  </si>
  <si>
    <t>CLE ELUM-ROSLYN</t>
  </si>
  <si>
    <t>WISHRAM</t>
  </si>
  <si>
    <t>BICKLETON</t>
  </si>
  <si>
    <t>CENTERVILLE</t>
  </si>
  <si>
    <t>TROUT LAKE</t>
  </si>
  <si>
    <t>GLENWOOD</t>
  </si>
  <si>
    <t>KLICKITAT</t>
  </si>
  <si>
    <t>ROOSEVELT</t>
  </si>
  <si>
    <t>GOLDENDALE</t>
  </si>
  <si>
    <t>WHITE SALMON</t>
  </si>
  <si>
    <t>LYLE</t>
  </si>
  <si>
    <t>NAPAVINE</t>
  </si>
  <si>
    <t>EVALINE</t>
  </si>
  <si>
    <t>MOSSYROCK</t>
  </si>
  <si>
    <t>MORTON</t>
  </si>
  <si>
    <t>ADNA</t>
  </si>
  <si>
    <t>WINLOCK</t>
  </si>
  <si>
    <t>BOISTFORT</t>
  </si>
  <si>
    <t>TOLEDO</t>
  </si>
  <si>
    <t>ONALASKA</t>
  </si>
  <si>
    <t>PE ELL</t>
  </si>
  <si>
    <t>CHEHALIS</t>
  </si>
  <si>
    <t>WHITE PASS</t>
  </si>
  <si>
    <t>CENTRALIA</t>
  </si>
  <si>
    <t>SPRAGUE</t>
  </si>
  <si>
    <t>REARDAN-EDWALL</t>
  </si>
  <si>
    <t>ALMIRA</t>
  </si>
  <si>
    <t>CRESTON</t>
  </si>
  <si>
    <t>ODESSA</t>
  </si>
  <si>
    <t>WILBUR</t>
  </si>
  <si>
    <t>HARRINGTON</t>
  </si>
  <si>
    <t>DAVENPORT</t>
  </si>
  <si>
    <t>SOUTHSIDE</t>
  </si>
  <si>
    <t>GRAPEVIEW</t>
  </si>
  <si>
    <t>SHELTON</t>
  </si>
  <si>
    <t>PIONEER</t>
  </si>
  <si>
    <t>NORTH MASON</t>
  </si>
  <si>
    <t>HOOD CANAL</t>
  </si>
  <si>
    <t>NESPELEM</t>
  </si>
  <si>
    <t>OMAK</t>
  </si>
  <si>
    <t>OKANOGAN</t>
  </si>
  <si>
    <t>BREWSTER</t>
  </si>
  <si>
    <t>PATEROS</t>
  </si>
  <si>
    <t>METHOW VALLEY</t>
  </si>
  <si>
    <t>TONASKET</t>
  </si>
  <si>
    <t>OROVILLE</t>
  </si>
  <si>
    <t>OCEAN BEACH</t>
  </si>
  <si>
    <t>RAYMOND</t>
  </si>
  <si>
    <t>SOUTH BEND</t>
  </si>
  <si>
    <t>WILLAPA VALLEY</t>
  </si>
  <si>
    <t>NORTH RIVER</t>
  </si>
  <si>
    <t>NEWPORT</t>
  </si>
  <si>
    <t>CUSICK</t>
  </si>
  <si>
    <t>SELKIRK</t>
  </si>
  <si>
    <t>STEILACOOM HIST.</t>
  </si>
  <si>
    <t>PUYALLUP</t>
  </si>
  <si>
    <t>TACOMA</t>
  </si>
  <si>
    <t>CARBONADO</t>
  </si>
  <si>
    <t>UNIVERSITY PLACE</t>
  </si>
  <si>
    <t>SUMNER</t>
  </si>
  <si>
    <t>DIERINGER</t>
  </si>
  <si>
    <t>ORTING</t>
  </si>
  <si>
    <t>CLOVER PARK</t>
  </si>
  <si>
    <t>PENINSULA</t>
  </si>
  <si>
    <t>FRANKLIN PIERCE</t>
  </si>
  <si>
    <t>BETHEL</t>
  </si>
  <si>
    <t>EATONVILLE</t>
  </si>
  <si>
    <t>WHITE RIVER</t>
  </si>
  <si>
    <t>FIFE</t>
  </si>
  <si>
    <t>SHAW</t>
  </si>
  <si>
    <t>LOPEZ ISLAND</t>
  </si>
  <si>
    <t>SAN JUAN</t>
  </si>
  <si>
    <t>CONCRETE</t>
  </si>
  <si>
    <t>SEDRO WOOLLEY</t>
  </si>
  <si>
    <t>ANACORTES</t>
  </si>
  <si>
    <t>LA CONNER</t>
  </si>
  <si>
    <t>CONWAY</t>
  </si>
  <si>
    <t>SKAMANIA</t>
  </si>
  <si>
    <t>MOUNT PLEASANT</t>
  </si>
  <si>
    <t>MILL A</t>
  </si>
  <si>
    <t>STEVENSON-CARSON</t>
  </si>
  <si>
    <t>EVERETT</t>
  </si>
  <si>
    <t>LAKE STEVENS</t>
  </si>
  <si>
    <t>MUKILTEO</t>
  </si>
  <si>
    <t>EDMONDS</t>
  </si>
  <si>
    <t>ARLINGTON</t>
  </si>
  <si>
    <t>MARYSVILLE</t>
  </si>
  <si>
    <t>INDEX</t>
  </si>
  <si>
    <t>MONROE</t>
  </si>
  <si>
    <t>SNOHOMISH</t>
  </si>
  <si>
    <t>LAKEWOOD</t>
  </si>
  <si>
    <t>SULTAN</t>
  </si>
  <si>
    <t>DARRINGTON</t>
  </si>
  <si>
    <t>GRANITE FALLS</t>
  </si>
  <si>
    <t>SPOKANE</t>
  </si>
  <si>
    <t>ORCHARD PRAIRIE</t>
  </si>
  <si>
    <t>GREAT NORTHERN</t>
  </si>
  <si>
    <t>NINE MILE FALLS</t>
  </si>
  <si>
    <t>MEDICAL LAKE</t>
  </si>
  <si>
    <t>MEAD</t>
  </si>
  <si>
    <t>CENTRAL VALLEY</t>
  </si>
  <si>
    <t>FREEMAN</t>
  </si>
  <si>
    <t>CHENEY</t>
  </si>
  <si>
    <t>LIBERTY</t>
  </si>
  <si>
    <t>DEER PARK</t>
  </si>
  <si>
    <t>RIVERSIDE</t>
  </si>
  <si>
    <t>ONION CREEK</t>
  </si>
  <si>
    <t>CHEWELAH</t>
  </si>
  <si>
    <t>WELLPINIT</t>
  </si>
  <si>
    <t>VALLEY</t>
  </si>
  <si>
    <t>COLVILLE</t>
  </si>
  <si>
    <t>LOON LAKE</t>
  </si>
  <si>
    <t>SUMMIT VALLEY</t>
  </si>
  <si>
    <t>MARY WALKER</t>
  </si>
  <si>
    <t>NORTHPORT</t>
  </si>
  <si>
    <t>KETTLE FALLS</t>
  </si>
  <si>
    <t>NORTH THURSTON</t>
  </si>
  <si>
    <t>TUMWATER</t>
  </si>
  <si>
    <t>OLYMPIA</t>
  </si>
  <si>
    <t>RAINIER</t>
  </si>
  <si>
    <t>GRIFFIN</t>
  </si>
  <si>
    <t>ROCHESTER</t>
  </si>
  <si>
    <t>TENINO</t>
  </si>
  <si>
    <t>WAHKIAKUM</t>
  </si>
  <si>
    <t>DIXIE</t>
  </si>
  <si>
    <t>WALLA WALLA</t>
  </si>
  <si>
    <t>COLLEGE PLACE</t>
  </si>
  <si>
    <t>TOUCHET</t>
  </si>
  <si>
    <t>WAITSBURG</t>
  </si>
  <si>
    <t>PRESCOTT</t>
  </si>
  <si>
    <t>BELLINGHAM</t>
  </si>
  <si>
    <t>FERNDALE</t>
  </si>
  <si>
    <t>BLAINE</t>
  </si>
  <si>
    <t>LYNDEN</t>
  </si>
  <si>
    <t>MERIDIAN</t>
  </si>
  <si>
    <t>NOOKSACK VALLEY</t>
  </si>
  <si>
    <t>MOUNT BAKER</t>
  </si>
  <si>
    <t>LAMONT</t>
  </si>
  <si>
    <t>TEKOA</t>
  </si>
  <si>
    <t>PULLMAN</t>
  </si>
  <si>
    <t>COLFAX</t>
  </si>
  <si>
    <t>PALOUSE</t>
  </si>
  <si>
    <t>GARFIELD</t>
  </si>
  <si>
    <t>STEPTOE</t>
  </si>
  <si>
    <t>COLTON</t>
  </si>
  <si>
    <t>ENDICOTT</t>
  </si>
  <si>
    <t>ROSALIA</t>
  </si>
  <si>
    <t>OAKESDALE</t>
  </si>
  <si>
    <t>UNION GAP</t>
  </si>
  <si>
    <t>NACHES VALLEY</t>
  </si>
  <si>
    <t>YAKIMA</t>
  </si>
  <si>
    <t>SELAH</t>
  </si>
  <si>
    <t>MABTON</t>
  </si>
  <si>
    <t>GRANDVIEW</t>
  </si>
  <si>
    <t>SUNNYSIDE</t>
  </si>
  <si>
    <t>TOPPENISH</t>
  </si>
  <si>
    <t>HIGHLAND</t>
  </si>
  <si>
    <t>GRANGER</t>
  </si>
  <si>
    <t>ZILLAH</t>
  </si>
  <si>
    <t>WAPATO</t>
  </si>
  <si>
    <t>MOUNT ADAMS</t>
  </si>
  <si>
    <t xml:space="preserve">Example:  (34 CFR Appendix A to Part 300 https://www.law.cornell.edu/cfr/text/34/appendix-A_to_part_300 </t>
  </si>
  <si>
    <t xml:space="preserve">   -2 From Federal funds</t>
  </si>
  <si>
    <t>Total (these are the funds the LEA actually spent, not funds received last year but carried over for the current schooy year)</t>
  </si>
  <si>
    <t>Enter CCDDD #:</t>
  </si>
  <si>
    <t>LEA:</t>
  </si>
  <si>
    <t>CoDist</t>
  </si>
  <si>
    <t>Lewis</t>
  </si>
  <si>
    <t>BAINBRIDGE</t>
  </si>
  <si>
    <t>BURLINGTON EDISON</t>
  </si>
  <si>
    <t>ESA 112</t>
  </si>
  <si>
    <t>COLUMBIA 206 (Stevens 101)</t>
  </si>
  <si>
    <t>COLUMBIA 400 (Walla Walla 123)</t>
  </si>
  <si>
    <t>COULEE/HARTLINE</t>
  </si>
  <si>
    <t>EAST VALLEY 361 (Spokane ESD 101)</t>
  </si>
  <si>
    <t>EAST VALLEY 90 (Yakima ESD 105)</t>
  </si>
  <si>
    <t>06701</t>
  </si>
  <si>
    <t>ESD 112</t>
  </si>
  <si>
    <t>EVERGREEN 114 (Clark ESD 112)</t>
  </si>
  <si>
    <t>EVERGREEN 205 (Stevens ESD 101)</t>
  </si>
  <si>
    <t>KIONA BENTON</t>
  </si>
  <si>
    <t>LACROSSE JOINT</t>
  </si>
  <si>
    <t>LAKE QUINAULT</t>
  </si>
  <si>
    <t>MARY M KNIGHT</t>
  </si>
  <si>
    <t>MC CLEARY</t>
  </si>
  <si>
    <t>MT VERNON</t>
  </si>
  <si>
    <t>NASELLE GRAYS RIVER</t>
  </si>
  <si>
    <t>ORCAS</t>
  </si>
  <si>
    <t xml:space="preserve">Quileute Tribal </t>
  </si>
  <si>
    <t>SCHOOL FOR THE BLIND</t>
  </si>
  <si>
    <t>SCHOOL FOR THE DEAF</t>
  </si>
  <si>
    <t>ST JOHN</t>
  </si>
  <si>
    <t>STANWOOD-CAMANO</t>
  </si>
  <si>
    <t>Suquamish Tribal - Chief Kitsap Academy</t>
  </si>
  <si>
    <t>WEST VALLEY 208 (Yakima)</t>
  </si>
  <si>
    <t>WEST VALLEY 363 (Spokane)</t>
  </si>
  <si>
    <t>YELM</t>
  </si>
  <si>
    <t>speced.fiscal@k12.wa.us</t>
  </si>
  <si>
    <t>Elementary Grades:</t>
  </si>
  <si>
    <t>Secondary Grades:</t>
  </si>
  <si>
    <t>STEP 3:  Secondary school enrollments</t>
  </si>
  <si>
    <t>(1) Amounts received:</t>
  </si>
  <si>
    <t>(a) Under Part B of the act;</t>
  </si>
  <si>
    <t>(b) Under Part A of Title I of the ESEA; and</t>
  </si>
  <si>
    <t>(c) Under Parts A and B of Title III of the ESEA; and</t>
  </si>
  <si>
    <t>(2) Any state or local funds expended for programs that would qualify for assistance under any of the parts described in subsection (1) of this section, but excluding any amounts for capital outlay or debt service.</t>
  </si>
  <si>
    <t>[Statutory Authority: RCW 28A.155.090(7) and 42 U.S.C. 1400 et. seq. WSR 07-14-078, § 392-172A-01075, filed 6/29/07, effective 7/30/07.]</t>
  </si>
  <si>
    <t>§ 300.202 Use of amounts.</t>
  </si>
  <si>
    <t>(a) General. Amounts provided to the LEA under Part B of the Act -</t>
  </si>
  <si>
    <r>
      <t>(1)</t>
    </r>
    <r>
      <rPr>
        <sz val="12"/>
        <color rgb="FF333333"/>
        <rFont val="Verdana"/>
        <family val="2"/>
      </rPr>
      <t> Must be expended in accordance with the applicable provisions of this part;</t>
    </r>
  </si>
  <si>
    <r>
      <t>(2)</t>
    </r>
    <r>
      <rPr>
        <sz val="12"/>
        <color rgb="FF333333"/>
        <rFont val="Verdana"/>
        <family val="2"/>
      </rPr>
      <t> Must be used only to pay the </t>
    </r>
    <r>
      <rPr>
        <sz val="12"/>
        <color rgb="FF0068AC"/>
        <rFont val="Verdana"/>
        <family val="2"/>
      </rPr>
      <t>excess costs</t>
    </r>
    <r>
      <rPr>
        <sz val="12"/>
        <color rgb="FF333333"/>
        <rFont val="Verdana"/>
        <family val="2"/>
      </rPr>
      <t> of providing special education and related services to children with disabilities, consistent with </t>
    </r>
    <r>
      <rPr>
        <sz val="12"/>
        <color rgb="FF0068AC"/>
        <rFont val="Verdana"/>
        <family val="2"/>
      </rPr>
      <t>paragraph (b)</t>
    </r>
    <r>
      <rPr>
        <sz val="12"/>
        <color rgb="FF333333"/>
        <rFont val="Verdana"/>
        <family val="2"/>
      </rPr>
      <t> of this section; and</t>
    </r>
  </si>
  <si>
    <t>(3) Must be used to supplement State, local, and other Federal funds and not to supplant those funds.</t>
  </si>
  <si>
    <r>
      <t>(b)</t>
    </r>
    <r>
      <rPr>
        <sz val="12"/>
        <color rgb="FF333333"/>
        <rFont val="Verdana"/>
        <family val="2"/>
      </rPr>
      <t> </t>
    </r>
    <r>
      <rPr>
        <b/>
        <i/>
        <sz val="12"/>
        <color rgb="FF333333"/>
        <rFont val="Verdana"/>
        <family val="2"/>
      </rPr>
      <t>Excess cost requirement</t>
    </r>
    <r>
      <rPr>
        <sz val="12"/>
        <color rgb="FF333333"/>
        <rFont val="Verdana"/>
        <family val="2"/>
      </rPr>
      <t> -</t>
    </r>
  </si>
  <si>
    <r>
      <t>(1)</t>
    </r>
    <r>
      <rPr>
        <sz val="12"/>
        <color rgb="FF333333"/>
        <rFont val="Verdana"/>
        <family val="2"/>
      </rPr>
      <t> </t>
    </r>
    <r>
      <rPr>
        <b/>
        <i/>
        <sz val="12"/>
        <color rgb="FF333333"/>
        <rFont val="Verdana"/>
        <family val="2"/>
      </rPr>
      <t>General.</t>
    </r>
  </si>
  <si>
    <r>
      <t>(i)</t>
    </r>
    <r>
      <rPr>
        <sz val="12"/>
        <color rgb="FF333333"/>
        <rFont val="Verdana"/>
        <family val="2"/>
      </rPr>
      <t> The excess cost requirement prevents an LEA from using funds provided under Part B of the </t>
    </r>
    <r>
      <rPr>
        <sz val="12"/>
        <color rgb="FF0068AC"/>
        <rFont val="Verdana"/>
        <family val="2"/>
      </rPr>
      <t>Act</t>
    </r>
    <r>
      <rPr>
        <sz val="12"/>
        <color rgb="FF333333"/>
        <rFont val="Verdana"/>
        <family val="2"/>
      </rPr>
      <t> to pay for all of the costs directly attributable to the education of a child with a disability, subject to </t>
    </r>
    <r>
      <rPr>
        <sz val="12"/>
        <color rgb="FF0068AC"/>
        <rFont val="Verdana"/>
        <family val="2"/>
      </rPr>
      <t>paragraph (b)(1)(ii)</t>
    </r>
    <r>
      <rPr>
        <sz val="12"/>
        <color rgb="FF333333"/>
        <rFont val="Verdana"/>
        <family val="2"/>
      </rPr>
      <t> of this section.</t>
    </r>
  </si>
  <si>
    <t>(ii) The excess cost requirement does not prevent an LEA from using Part B funds to pay for all of the costs directly attributable to the education of a child with a disability in any of the ages 3, 4, 5, 18, 19, 20, or 21, if no local or State funds are available for nondisabled children of these ages. However, the LEA must comply with the nonsupplanting and other requirements of this part in providing the education and services for these children.</t>
  </si>
  <si>
    <t>(i) An LEA meets the excess cost requirement if it has spent at least a minimum average amount for the education of its children with disabilities before funds under Part B of the Act are used.</t>
  </si>
  <si>
    <r>
      <t>(ii)</t>
    </r>
    <r>
      <rPr>
        <sz val="12"/>
        <color rgb="FF333333"/>
        <rFont val="Verdana"/>
        <family val="2"/>
      </rPr>
      <t> The amount described in </t>
    </r>
    <r>
      <rPr>
        <sz val="12"/>
        <color rgb="FF0068AC"/>
        <rFont val="Verdana"/>
        <family val="2"/>
      </rPr>
      <t>paragraph (b)(2)(i)</t>
    </r>
    <r>
      <rPr>
        <sz val="12"/>
        <color rgb="FF333333"/>
        <rFont val="Verdana"/>
        <family val="2"/>
      </rPr>
      <t> of this section is determined in accordance with the definition of </t>
    </r>
    <r>
      <rPr>
        <i/>
        <sz val="12"/>
        <color rgb="FF333333"/>
        <rFont val="Verdana"/>
        <family val="2"/>
      </rPr>
      <t>excess costs</t>
    </r>
    <r>
      <rPr>
        <sz val="12"/>
        <color rgb="FF333333"/>
        <rFont val="Verdana"/>
        <family val="2"/>
      </rPr>
      <t> in </t>
    </r>
    <r>
      <rPr>
        <sz val="12"/>
        <color rgb="FF0068AC"/>
        <rFont val="Verdana"/>
        <family val="2"/>
      </rPr>
      <t>§ 300.16</t>
    </r>
    <r>
      <rPr>
        <sz val="12"/>
        <color rgb="FF333333"/>
        <rFont val="Verdana"/>
        <family val="2"/>
      </rPr>
      <t>. That amount may not </t>
    </r>
    <r>
      <rPr>
        <sz val="12"/>
        <color rgb="FF0068AC"/>
        <rFont val="Verdana"/>
        <family val="2"/>
      </rPr>
      <t>include</t>
    </r>
    <r>
      <rPr>
        <sz val="12"/>
        <color rgb="FF333333"/>
        <rFont val="Verdana"/>
        <family val="2"/>
      </rPr>
      <t> capital outlay or debt service.</t>
    </r>
  </si>
  <si>
    <r>
      <t>(3)</t>
    </r>
    <r>
      <rPr>
        <sz val="12"/>
        <color rgb="FF333333"/>
        <rFont val="Verdana"/>
        <family val="2"/>
      </rPr>
      <t> If two or more LEAs jointly establish eligibility in accordance with </t>
    </r>
    <r>
      <rPr>
        <sz val="12"/>
        <color rgb="FF0068AC"/>
        <rFont val="Verdana"/>
        <family val="2"/>
      </rPr>
      <t>§ 300.223</t>
    </r>
    <r>
      <rPr>
        <sz val="12"/>
        <color rgb="FF333333"/>
        <rFont val="Verdana"/>
        <family val="2"/>
      </rPr>
      <t>, the minimum average amount is the average of the combined minimum average amounts determined in accordance with the definition of </t>
    </r>
    <r>
      <rPr>
        <sz val="12"/>
        <color rgb="FF0068AC"/>
        <rFont val="Verdana"/>
        <family val="2"/>
      </rPr>
      <t>excess costs</t>
    </r>
    <r>
      <rPr>
        <sz val="12"/>
        <color rgb="FF333333"/>
        <rFont val="Verdana"/>
        <family val="2"/>
      </rPr>
      <t> in </t>
    </r>
    <r>
      <rPr>
        <sz val="12"/>
        <color rgb="FF0068AC"/>
        <rFont val="Verdana"/>
        <family val="2"/>
      </rPr>
      <t>§ 300.16</t>
    </r>
    <r>
      <rPr>
        <sz val="12"/>
        <color rgb="FF333333"/>
        <rFont val="Verdana"/>
        <family val="2"/>
      </rPr>
      <t> in those agencies for elementary or </t>
    </r>
    <r>
      <rPr>
        <sz val="12"/>
        <color rgb="FF0068AC"/>
        <rFont val="Verdana"/>
        <family val="2"/>
      </rPr>
      <t>secondary school</t>
    </r>
    <r>
      <rPr>
        <sz val="12"/>
        <color rgb="FF333333"/>
        <rFont val="Verdana"/>
        <family val="2"/>
      </rPr>
      <t> students, as the case may be.</t>
    </r>
  </si>
  <si>
    <t>(Approved by the Office of Management and Budget under control number 1820-0600)</t>
  </si>
  <si>
    <t>(Authority: 20 U.S.C. 1413(a)(2)(A))</t>
  </si>
  <si>
    <r>
      <rPr>
        <b/>
        <u/>
        <sz val="12"/>
        <color theme="10"/>
        <rFont val="Verdana"/>
        <family val="2"/>
      </rPr>
      <t>WAC 392-172A-01075</t>
    </r>
    <r>
      <rPr>
        <u/>
        <sz val="12"/>
        <color theme="10"/>
        <rFont val="Verdana"/>
        <family val="2"/>
      </rPr>
      <t xml:space="preserve">  </t>
    </r>
    <r>
      <rPr>
        <sz val="12"/>
        <rFont val="Verdana"/>
        <family val="2"/>
      </rPr>
      <t>Excess costs.  Excess costs means those costs that are in excess of the average annual per-student expenditure in a school district during the preceding school year for an elementary school or secondary school student, as may be appropriate, and that must be computed after deducting:</t>
    </r>
  </si>
  <si>
    <t>Program 61:  Head Start, Federal</t>
  </si>
  <si>
    <t>Program 81:  Public Radio/Television</t>
  </si>
  <si>
    <t>Program 86:  Community Schools</t>
  </si>
  <si>
    <t>Program 88:  Child Care</t>
  </si>
  <si>
    <t>Program 89:  Other Community Services</t>
  </si>
  <si>
    <t>Program 24:  IDEA, Part B, Federal</t>
  </si>
  <si>
    <t>Program 51:  Title I Part A, Federal</t>
  </si>
  <si>
    <r>
      <t xml:space="preserve">Program 21:  State &amp; local </t>
    </r>
    <r>
      <rPr>
        <sz val="11"/>
        <rFont val="Calibri"/>
        <family val="2"/>
        <scheme val="minor"/>
      </rPr>
      <t>funds for students with disabilities</t>
    </r>
  </si>
  <si>
    <t>Program 64:  Limited English Proficiency, Federal</t>
  </si>
  <si>
    <t>Phone #</t>
  </si>
  <si>
    <t>Program 53:  ESEA Migrant, Federal</t>
  </si>
  <si>
    <t>Program 55:  Learning Assistance, State</t>
  </si>
  <si>
    <t>Program 65:  Transitional Bilingual, State</t>
  </si>
  <si>
    <t>SUBTRACTS THE FOLLOWING:</t>
  </si>
  <si>
    <t>Program 76: Targeted Assistance, Federal</t>
  </si>
  <si>
    <t>All State &amp; local funds</t>
  </si>
  <si>
    <t>All Federal funds</t>
  </si>
  <si>
    <t>Program 24: IDEA, Part B, Federal</t>
  </si>
  <si>
    <t>Program 51: Title I Part A, Federal</t>
  </si>
  <si>
    <t>Program 64: Limited English Proficiency, Federal</t>
  </si>
  <si>
    <t>Program 21: State &amp; local funds for students with disabilities</t>
  </si>
  <si>
    <t>Program 55: Learning Assistance, State</t>
  </si>
  <si>
    <t>Program 65: Transitional Bilingual, State</t>
  </si>
  <si>
    <t>Step 3 October Enrollment:</t>
  </si>
  <si>
    <t>Step 3 November Child Count:</t>
  </si>
  <si>
    <t>(Compliance Tab)</t>
  </si>
  <si>
    <t>Questions, email the OSPI Special Education Fiscal Division</t>
  </si>
  <si>
    <t>Program 25:  Infants and Toddlers, Federal</t>
  </si>
  <si>
    <t>Program 58:  Special &amp; Pliot Programs, State</t>
  </si>
  <si>
    <t>Program 58:  Special &amp; Pilot Programs, State</t>
  </si>
  <si>
    <t>Program 52:  Other Title Grants, Federal</t>
  </si>
  <si>
    <t>Program 68:  Indian Education, Federal</t>
  </si>
  <si>
    <t>Program 78:  Youth Training Programs, Federal</t>
  </si>
  <si>
    <r>
      <t xml:space="preserve">The following example shows how to compute the minimum average amount an LEA must spend for the education of each of its elementary school students with disabilities under section 602(3) of the Act before it may use funds under Part B of the Act.  </t>
    </r>
    <r>
      <rPr>
        <b/>
        <sz val="11"/>
        <color theme="1"/>
        <rFont val="Calibri"/>
        <family val="2"/>
        <scheme val="minor"/>
      </rPr>
      <t>(Repeat for secondary students)</t>
    </r>
  </si>
  <si>
    <t xml:space="preserve">   -2 Average number of students enrolled (previous October Enrollment)</t>
  </si>
  <si>
    <t xml:space="preserve">   -3 Average annual per student expenditure (APPE) (cell B24/B25)</t>
  </si>
  <si>
    <t xml:space="preserve">   -3 Total minimum amount of funds the LEA must spend for the education of students with disabilities enrolled in the LEA's elementary schools before using Part B funds (cell B29*B30)</t>
  </si>
  <si>
    <t>18901</t>
  </si>
  <si>
    <t>27902</t>
  </si>
  <si>
    <t>17911</t>
  </si>
  <si>
    <t>17916</t>
  </si>
  <si>
    <t>32903</t>
  </si>
  <si>
    <t>04901</t>
  </si>
  <si>
    <t>PINNACLES PREP</t>
  </si>
  <si>
    <t>PRIDE PREP</t>
  </si>
  <si>
    <t>38901</t>
  </si>
  <si>
    <t>PULLMAN COMMUNITY</t>
  </si>
  <si>
    <t>RAINIER PREP</t>
  </si>
  <si>
    <t>SPOKANE INTL ACADEMY</t>
  </si>
  <si>
    <t>SUMMIT ATLAS</t>
  </si>
  <si>
    <t>SUMMIT OLYMPUS</t>
  </si>
  <si>
    <t>SUMMIT SIERRA</t>
  </si>
  <si>
    <t>37902</t>
  </si>
  <si>
    <t>WHATCOM INTERNGENERATIONAL HS</t>
  </si>
  <si>
    <t>17917</t>
  </si>
  <si>
    <t>WHY NOT YOU ACADEMY</t>
  </si>
  <si>
    <t>CCDDD#:</t>
  </si>
  <si>
    <t>Program 29:  Special Education, Other, Federal</t>
  </si>
  <si>
    <t>Program 26:  Special Education Institutions, State</t>
  </si>
  <si>
    <t>Program 26:  Special Education, Institutions, State</t>
  </si>
  <si>
    <t>Elementay Grades:</t>
  </si>
  <si>
    <r>
      <t xml:space="preserve">Sign up for Special Education Updates.  See </t>
    </r>
    <r>
      <rPr>
        <b/>
        <u/>
        <sz val="18"/>
        <color rgb="FF7030A0"/>
        <rFont val="Calibri"/>
        <family val="2"/>
        <scheme val="minor"/>
      </rPr>
      <t>here</t>
    </r>
    <r>
      <rPr>
        <b/>
        <sz val="18"/>
        <color rgb="FF7030A0"/>
        <rFont val="Calibri"/>
        <family val="2"/>
        <scheme val="minor"/>
      </rPr>
      <t xml:space="preserve"> to register.</t>
    </r>
  </si>
  <si>
    <t>“I certify that the Excess Cost worksheet is the document submitted for approval by the LEA. I have reviewed this document and certify that it is correct and accurate. I agree to all terms and conditions of the document. I understand that my typed signature is considered original on the Excess Cost worksheet document and an approval for processing.”</t>
  </si>
  <si>
    <t>Program 29:  Special Education, Other Federal</t>
  </si>
  <si>
    <t>Program 21:  State &amp; local funds for students with disabilities</t>
  </si>
  <si>
    <t>F-196</t>
  </si>
  <si>
    <t>Column B + Column E</t>
  </si>
  <si>
    <t xml:space="preserve">Capital outlay </t>
  </si>
  <si>
    <t>sped %</t>
  </si>
  <si>
    <t>Auto-populates</t>
  </si>
  <si>
    <t>General Expenditures Allocated to Special Ed</t>
  </si>
  <si>
    <t>Program Expenditures Allocated to Special Ed</t>
  </si>
  <si>
    <t>Elementary Program Expenditures Allocated to Special Ed</t>
  </si>
  <si>
    <t>All State &amp; local expenditures</t>
  </si>
  <si>
    <t>All Federal expenditures</t>
  </si>
  <si>
    <t>SUBTRACTS THE FOLLOWING EXPENDITURES:</t>
  </si>
  <si>
    <t>STEP 3:  Elementary school enrollments - BACK OUT ENROLLMENTS OF AGES 3-5 NOT ENROLLED IN KG</t>
  </si>
  <si>
    <t>17919</t>
  </si>
  <si>
    <t>IMPACT BLACK RIVER ELEMENTARY</t>
  </si>
  <si>
    <t>06901</t>
  </si>
  <si>
    <t>ROOTED SCHOOL WA</t>
  </si>
  <si>
    <t>Charter</t>
  </si>
  <si>
    <t>C-OOP, Charter, ESA 112?</t>
  </si>
  <si>
    <t>LUMENS HIGH SCHOOL</t>
  </si>
  <si>
    <t>CATALYST PUBLIC SCHOOLS</t>
  </si>
  <si>
    <t>IMPACT COMENCEMENT BAY</t>
  </si>
  <si>
    <t>IMPACT PUBLIC CHARTER</t>
  </si>
  <si>
    <t>IMPACT SALISH SEA ELEMENTARY</t>
  </si>
  <si>
    <t>RAINIER VALLEY LEADERSHIP</t>
  </si>
  <si>
    <t>2023-24 Opened</t>
  </si>
  <si>
    <t>Once all steps are completed, see Line 46 on the Compliance Tab, it will indicate whether the district met or did not meet the Excess Cost requirement.</t>
  </si>
  <si>
    <r>
      <t xml:space="preserve">To complete the Base tab for elementary and secondary levels, the district enters data into the green cells only.  All other cells with auto calculate.  </t>
    </r>
    <r>
      <rPr>
        <b/>
        <sz val="12"/>
        <color theme="1"/>
        <rFont val="Calibri"/>
        <family val="2"/>
      </rPr>
      <t>(Elementary and secondary levels are determined by the school district. DO NOT INCLUDE PRE-KG)</t>
    </r>
  </si>
  <si>
    <t>Subtract from the total expenditures those amounts spent for the specific, identified programs in Step 2. (This will auto-calculate)</t>
  </si>
  <si>
    <t>Multiply the number of elementary school students with disabilities, using the school year Special Education November Child Count K-12 Report times the average annual expenditure per elementary student during the school year.  (This will auto-calculate.)</t>
  </si>
  <si>
    <t>The Compliance tab for elementary and secondary levels will auto-calculate using the data from the Base tab.</t>
  </si>
  <si>
    <t>Steps 1-4 for secondary students will auto-calculate using the data from the Base tab.</t>
  </si>
  <si>
    <r>
      <t xml:space="preserve">Determine total amount of district's expenditures from all sources (local, state, and federal, including IDEA Part B </t>
    </r>
    <r>
      <rPr>
        <b/>
        <sz val="12"/>
        <color theme="1"/>
        <rFont val="Calibri"/>
        <family val="2"/>
      </rPr>
      <t xml:space="preserve">AND ARP IDEA Part B funds. </t>
    </r>
    <r>
      <rPr>
        <sz val="12"/>
        <color theme="1"/>
        <rFont val="Calibri"/>
        <family val="2"/>
      </rPr>
      <t xml:space="preserve"> </t>
    </r>
    <r>
      <rPr>
        <b/>
        <sz val="12"/>
        <color theme="1"/>
        <rFont val="Calibri"/>
        <family val="2"/>
      </rPr>
      <t>DO NOT INCLUDE PRE-KG EXPENDITURES</t>
    </r>
    <r>
      <rPr>
        <sz val="12"/>
        <color theme="1"/>
        <rFont val="Calibri"/>
        <family val="2"/>
      </rPr>
      <t>.)  Capital outlay and debt services are excluded.  Subtract Programs 25, 58, 61, 81, 86, 88, and 89.</t>
    </r>
  </si>
  <si>
    <t>Excess Cost Worksheet is due February 28, 2025 - REQUIRED</t>
  </si>
  <si>
    <t>Step 3 October 2023 Enrollment:</t>
  </si>
  <si>
    <t>Step 3 November 2023 Child Count:</t>
  </si>
  <si>
    <r>
      <t xml:space="preserve">Enter the number of elementary students enrolled in the school year, including students with disabilities using October 2023 Enrollment K-12. </t>
    </r>
    <r>
      <rPr>
        <b/>
        <sz val="12"/>
        <color theme="1"/>
        <rFont val="Calibri"/>
        <family val="2"/>
      </rPr>
      <t>(Use Report 1251H plus Running Start only and Open Doors)</t>
    </r>
  </si>
  <si>
    <r>
      <t xml:space="preserve">Enter the number of elementary students with disabilities enrolled in the school year using </t>
    </r>
    <r>
      <rPr>
        <b/>
        <sz val="12"/>
        <color theme="1"/>
        <rFont val="Calibri"/>
        <family val="2"/>
      </rPr>
      <t xml:space="preserve">Special Education November 2023 Child Count K-12 Report </t>
    </r>
    <r>
      <rPr>
        <sz val="12"/>
        <color theme="1"/>
        <rFont val="Calibri"/>
        <family val="2"/>
      </rPr>
      <t>found in EDS.</t>
    </r>
  </si>
  <si>
    <r>
      <t xml:space="preserve">Please upload completed, signed, dated 2023-24 Excess Cost Worksheets (2023-24 Base </t>
    </r>
    <r>
      <rPr>
        <b/>
        <sz val="12"/>
        <color rgb="FFFF0000"/>
        <rFont val="Calibri"/>
        <family val="2"/>
        <scheme val="minor"/>
      </rPr>
      <t>AND</t>
    </r>
    <r>
      <rPr>
        <b/>
        <sz val="12"/>
        <color theme="1"/>
        <rFont val="Calibri"/>
        <family val="2"/>
        <scheme val="minor"/>
      </rPr>
      <t xml:space="preserve"> 2023-24 Compliance tabs) to:</t>
    </r>
  </si>
  <si>
    <t>STEP 1:  2023-24 Elementary expenditures from ALL sources - BACK OUT EXPENDITURES FOR AGES 3-5 NOT ENROLLED IN KG</t>
  </si>
  <si>
    <t>STEP 1:  2023-24 Secondary expenditures from ALL sources</t>
  </si>
  <si>
    <t>2023-24 adjusted elementary expenditures</t>
  </si>
  <si>
    <t>2023-24 adjusted secondary expenditures</t>
  </si>
  <si>
    <t>STEP 2:  2023-24 Elementary school expenditures - BACK OUT EXPENDITURES FOR AGES 3-5 NOT ENROLLED IN KG</t>
  </si>
  <si>
    <t>STEP 2:  2023-24 Secondary school expenditures</t>
  </si>
  <si>
    <t>2023-24 Total Elementary expenditures</t>
  </si>
  <si>
    <t xml:space="preserve">2023-24 Total Secondary expenditures </t>
  </si>
  <si>
    <t>STEP 1:  2023-24 Elementary expenditures from ALL sources</t>
  </si>
  <si>
    <t>STEP 2: 2023-24 Elementary Program Expenditures</t>
  </si>
  <si>
    <t>STEP 2:  2023-24 Secondary Program Expenditures</t>
  </si>
  <si>
    <t xml:space="preserve">2023-24 adjusted elementary expenditures </t>
  </si>
  <si>
    <t>STEP 3:  2023-24 Elementary General Expenditures</t>
  </si>
  <si>
    <t>STEP 3:  2023-24 Secondary General Expenditures</t>
  </si>
  <si>
    <r>
      <rPr>
        <b/>
        <sz val="11"/>
        <color theme="1"/>
        <rFont val="Calibri"/>
        <family val="2"/>
        <scheme val="minor"/>
      </rPr>
      <t>OCTOBER 2023 ENROLLMENT:</t>
    </r>
    <r>
      <rPr>
        <sz val="11"/>
        <color theme="1"/>
        <rFont val="Calibri"/>
        <family val="2"/>
        <scheme val="minor"/>
      </rPr>
      <t xml:space="preserve">  Number of elementary students enrolled, including students with disabilities. (Report 1251 H plus Running Start Only plus Open Doors)</t>
    </r>
  </si>
  <si>
    <r>
      <rPr>
        <b/>
        <sz val="11"/>
        <color theme="1"/>
        <rFont val="Calibri"/>
        <family val="2"/>
        <scheme val="minor"/>
      </rPr>
      <t>OCTOBER 2023 ENROLLMENT:</t>
    </r>
    <r>
      <rPr>
        <sz val="11"/>
        <color theme="1"/>
        <rFont val="Calibri"/>
        <family val="2"/>
        <scheme val="minor"/>
      </rPr>
      <t xml:space="preserve">  Number of secondary students enrolled, including students with disabilities.  (Report 1251 H plus Running Start Only plus Open Doors)</t>
    </r>
  </si>
  <si>
    <t>STEP 4:  2023-24 Elementary Calculation Results</t>
  </si>
  <si>
    <t>Amount the LEA spent in the 2023-24 school year  for the education of elementary students with disabilities before using IDEA Part B funds, Section 611.</t>
  </si>
  <si>
    <t>Minimum amount the LEA must spend in the 2023-24 school year for the education of elementary students with disabilities before using IDEA Part B funds, Section 611</t>
  </si>
  <si>
    <t>STEP 4:  2023-24 Secondary Calculation Results</t>
  </si>
  <si>
    <t>Amount the LEA  spent in the 2023-24 school year for the education of secondary students with disabilities before using IDEA Part B funds, Section 611.</t>
  </si>
  <si>
    <t>2023-24 Met Excess Cost for elementary students</t>
  </si>
  <si>
    <t>2023-24 Met Excess Cost for secondary students</t>
  </si>
  <si>
    <t>Average annual expenditure per elementary student during the 2023-24 school year</t>
  </si>
  <si>
    <t>Average annual expenditure per secondary student during the 2023-24 school year</t>
  </si>
  <si>
    <t>Minimum amount the LEA must spend in the 2023-24  school year for the education of secondary students with disabilities before using IDEA Part B funds, Section 611</t>
  </si>
  <si>
    <t>Upload the completed 2023-24 Excess Cost Worksheet (2023-24 Base AND 2023-24 Compliance tabs) to your EGMS FP 267.</t>
  </si>
  <si>
    <t>Upload completed 2023-24 Excess Cost Worksheet (2023-24 Base AND 2023-24 Compliance tabs) to the EGMS FP267.</t>
  </si>
  <si>
    <t>23-24 Report Card</t>
  </si>
  <si>
    <t>State Apportionment</t>
  </si>
  <si>
    <r>
      <rPr>
        <b/>
        <sz val="11"/>
        <color theme="1"/>
        <rFont val="Calibri"/>
        <family val="2"/>
        <scheme val="minor"/>
      </rPr>
      <t>NOVEMBER 2023 CHILD COUNT</t>
    </r>
    <r>
      <rPr>
        <sz val="11"/>
        <color theme="1"/>
        <rFont val="Calibri"/>
        <family val="2"/>
        <scheme val="minor"/>
      </rPr>
      <t>:  Number of elementary students with disabilities enrolled in the 2023-24 year. (Special Education November Child Count)</t>
    </r>
  </si>
  <si>
    <r>
      <rPr>
        <b/>
        <sz val="11"/>
        <color theme="1"/>
        <rFont val="Calibri"/>
        <family val="2"/>
        <scheme val="minor"/>
      </rPr>
      <t>NOVEMBER 2023 CHILD COUNT</t>
    </r>
    <r>
      <rPr>
        <sz val="11"/>
        <color theme="1"/>
        <rFont val="Calibri"/>
        <family val="2"/>
        <scheme val="minor"/>
      </rPr>
      <t>:  Number of secondary students with disabilities enrolled in the 2023-24 year.  (Special Education November Child Count)</t>
    </r>
  </si>
  <si>
    <r>
      <rPr>
        <b/>
        <sz val="11"/>
        <color theme="1"/>
        <rFont val="Calibri"/>
        <family val="2"/>
        <scheme val="minor"/>
      </rPr>
      <t>NOVEMBER 2023 CHILD COUNT:</t>
    </r>
    <r>
      <rPr>
        <sz val="11"/>
        <color theme="1"/>
        <rFont val="Calibri"/>
        <family val="2"/>
        <scheme val="minor"/>
      </rPr>
      <t xml:space="preserve">  Number of elementary students with disabilities enrolled in the 2023-24 year. (Special Education November Child Count)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</si>
</sst>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 numFmtId="167" formatCode="[&lt;=9999999]###\-####;\(###\)\ ###\-####"/>
    <numFmt numFmtId="168" formatCode="_(* #,##0_);_(* \(#,##0\);_(* &quot;-&quot;??_);_(@_)"/>
  </numFmts>
  <fonts count="40"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name val="Calibri"/>
      <family val="2"/>
      <scheme val="minor"/>
    </font>
    <font>
      <sz val="12"/>
      <color theme="1"/>
      <name val="Calibri"/>
      <family val="2"/>
      <scheme val="minor"/>
    </font>
    <font>
      <b/>
      <sz val="14"/>
      <name val="Calibri"/>
      <family val="2"/>
    </font>
    <font>
      <sz val="12"/>
      <color theme="1"/>
      <name val="Calibri"/>
      <family val="2"/>
    </font>
    <font>
      <b/>
      <sz val="12"/>
      <name val="Calibri"/>
      <family val="2"/>
      <scheme val="minor"/>
    </font>
    <font>
      <sz val="11"/>
      <name val="Calibri"/>
      <family val="2"/>
      <scheme val="minor"/>
    </font>
    <font>
      <u/>
      <sz val="11"/>
      <color theme="10"/>
      <name val="Calibri"/>
      <family val="2"/>
      <scheme val="minor"/>
    </font>
    <font>
      <b/>
      <sz val="11"/>
      <name val="Calibri"/>
      <family val="2"/>
      <scheme val="minor"/>
    </font>
    <font>
      <b/>
      <sz val="12"/>
      <color theme="1"/>
      <name val="Calibri"/>
      <family val="2"/>
    </font>
    <font>
      <b/>
      <u/>
      <sz val="11"/>
      <color theme="10"/>
      <name val="Calibri"/>
      <family val="2"/>
      <scheme val="minor"/>
    </font>
    <font>
      <b/>
      <sz val="13.2"/>
      <color rgb="FF333333"/>
      <name val="Verdana"/>
      <family val="2"/>
    </font>
    <font>
      <sz val="12"/>
      <color rgb="FF333333"/>
      <name val="Verdana"/>
      <family val="2"/>
    </font>
    <font>
      <b/>
      <sz val="12"/>
      <color rgb="FF333333"/>
      <name val="Verdana"/>
      <family val="2"/>
    </font>
    <font>
      <b/>
      <i/>
      <sz val="12"/>
      <color rgb="FF333333"/>
      <name val="Verdana"/>
      <family val="2"/>
    </font>
    <font>
      <sz val="12"/>
      <color rgb="FF0068AC"/>
      <name val="Verdana"/>
      <family val="2"/>
    </font>
    <font>
      <i/>
      <sz val="12"/>
      <color rgb="FF333333"/>
      <name val="Verdana"/>
      <family val="2"/>
    </font>
    <font>
      <u/>
      <sz val="12"/>
      <color theme="10"/>
      <name val="Verdana"/>
      <family val="2"/>
    </font>
    <font>
      <b/>
      <u/>
      <sz val="12"/>
      <color theme="10"/>
      <name val="Verdana"/>
      <family val="2"/>
    </font>
    <font>
      <sz val="12"/>
      <name val="Verdana"/>
      <family val="2"/>
    </font>
    <font>
      <sz val="12"/>
      <color theme="1"/>
      <name val="Verdana"/>
      <family val="2"/>
    </font>
    <font>
      <sz val="10"/>
      <color rgb="FFFF0000"/>
      <name val="Segoe UI"/>
      <family val="2"/>
    </font>
    <font>
      <sz val="11"/>
      <color theme="8" tint="-0.499984740745262"/>
      <name val="Calibri"/>
      <family val="2"/>
      <scheme val="minor"/>
    </font>
    <font>
      <sz val="10"/>
      <name val="Arial"/>
      <family val="2"/>
    </font>
    <font>
      <b/>
      <sz val="18"/>
      <color rgb="FF7030A0"/>
      <name val="Calibri"/>
      <family val="2"/>
      <scheme val="minor"/>
    </font>
    <font>
      <b/>
      <u/>
      <sz val="18"/>
      <color rgb="FF7030A0"/>
      <name val="Calibri"/>
      <family val="2"/>
      <scheme val="minor"/>
    </font>
    <font>
      <b/>
      <u/>
      <sz val="12"/>
      <color theme="8" tint="-0.499984740745262"/>
      <name val="Calibri"/>
      <family val="2"/>
      <scheme val="minor"/>
    </font>
    <font>
      <sz val="12"/>
      <color theme="8" tint="-0.499984740745262"/>
      <name val="Calibri"/>
      <family val="2"/>
      <scheme val="minor"/>
    </font>
    <font>
      <b/>
      <sz val="14"/>
      <color theme="1"/>
      <name val="Calibri"/>
      <family val="2"/>
      <scheme val="minor"/>
    </font>
    <font>
      <b/>
      <u/>
      <sz val="14"/>
      <color theme="8" tint="-0.499984740745262"/>
      <name val="Calibri"/>
      <family val="2"/>
      <scheme val="minor"/>
    </font>
    <font>
      <sz val="14"/>
      <color theme="8" tint="-0.499984740745262"/>
      <name val="Calibri"/>
      <family val="2"/>
      <scheme val="minor"/>
    </font>
    <font>
      <sz val="14"/>
      <color theme="1"/>
      <name val="Calibri"/>
      <family val="2"/>
      <scheme val="minor"/>
    </font>
    <font>
      <b/>
      <sz val="12"/>
      <color rgb="FFFF0000"/>
      <name val="Calibri"/>
      <family val="2"/>
      <scheme val="minor"/>
    </font>
    <font>
      <b/>
      <sz val="10"/>
      <color theme="1"/>
      <name val="Calibri"/>
      <family val="2"/>
      <scheme val="minor"/>
    </font>
    <font>
      <sz val="11"/>
      <color rgb="FF00B050"/>
      <name val="Calibri"/>
      <family val="2"/>
      <scheme val="minor"/>
    </font>
    <font>
      <u/>
      <sz val="11"/>
      <color theme="9" tint="0.59999389629810485"/>
      <name val="Calibri"/>
      <family val="2"/>
      <scheme val="minor"/>
    </font>
    <font>
      <sz val="11"/>
      <color theme="9" tint="0.59999389629810485"/>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auto="1"/>
      </right>
      <top style="thin">
        <color indexed="64"/>
      </top>
      <bottom style="double">
        <color indexed="64"/>
      </bottom>
      <diagonal/>
    </border>
    <border>
      <left style="medium">
        <color auto="1"/>
      </left>
      <right style="medium">
        <color auto="1"/>
      </right>
      <top/>
      <bottom style="medium">
        <color auto="1"/>
      </bottom>
      <diagonal/>
    </border>
    <border>
      <left/>
      <right style="medium">
        <color auto="1"/>
      </right>
      <top style="thin">
        <color indexed="64"/>
      </top>
      <bottom style="medium">
        <color auto="1"/>
      </bottom>
      <diagonal/>
    </border>
    <border>
      <left/>
      <right style="medium">
        <color indexed="64"/>
      </right>
      <top style="double">
        <color indexed="64"/>
      </top>
      <bottom style="thin">
        <color indexed="64"/>
      </bottom>
      <diagonal/>
    </border>
    <border>
      <left style="medium">
        <color auto="1"/>
      </left>
      <right style="medium">
        <color auto="1"/>
      </right>
      <top/>
      <bottom/>
      <diagonal/>
    </border>
    <border>
      <left/>
      <right style="medium">
        <color auto="1"/>
      </right>
      <top style="medium">
        <color auto="1"/>
      </top>
      <bottom style="thin">
        <color indexed="64"/>
      </bottom>
      <diagonal/>
    </border>
    <border>
      <left/>
      <right style="medium">
        <color auto="1"/>
      </right>
      <top/>
      <bottom style="double">
        <color indexed="64"/>
      </bottom>
      <diagonal/>
    </border>
  </borders>
  <cellStyleXfs count="5">
    <xf numFmtId="0" fontId="0" fillId="0" borderId="0"/>
    <xf numFmtId="44" fontId="4" fillId="0" borderId="0" applyFont="0" applyFill="0" applyBorder="0" applyAlignment="0" applyProtection="0"/>
    <xf numFmtId="0" fontId="10"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cellStyleXfs>
  <cellXfs count="195">
    <xf numFmtId="0" fontId="0" fillId="0" borderId="0" xfId="0"/>
    <xf numFmtId="0" fontId="0" fillId="0" borderId="0" xfId="0" applyAlignment="1">
      <alignment wrapText="1"/>
    </xf>
    <xf numFmtId="0" fontId="1" fillId="0" borderId="0" xfId="0" applyFont="1"/>
    <xf numFmtId="0" fontId="0" fillId="0" borderId="0" xfId="0" applyAlignment="1">
      <alignment horizontal="left"/>
    </xf>
    <xf numFmtId="164" fontId="0" fillId="0" borderId="0" xfId="1" applyNumberFormat="1" applyFont="1"/>
    <xf numFmtId="164" fontId="0" fillId="0" borderId="7" xfId="1" applyNumberFormat="1" applyFont="1" applyBorder="1"/>
    <xf numFmtId="0" fontId="0" fillId="0" borderId="0" xfId="0" applyAlignment="1">
      <alignment horizontal="left" wrapText="1"/>
    </xf>
    <xf numFmtId="0" fontId="6" fillId="0" borderId="0" xfId="0" applyFont="1" applyAlignment="1">
      <alignment vertical="center"/>
    </xf>
    <xf numFmtId="0" fontId="2" fillId="0" borderId="0" xfId="0" applyFont="1"/>
    <xf numFmtId="0" fontId="1" fillId="0" borderId="0" xfId="0" applyFont="1" applyAlignment="1">
      <alignment wrapText="1"/>
    </xf>
    <xf numFmtId="0" fontId="2" fillId="0" borderId="0" xfId="0" applyFont="1" applyAlignment="1" applyProtection="1">
      <alignment horizontal="right" wrapText="1"/>
      <protection locked="0"/>
    </xf>
    <xf numFmtId="0" fontId="0" fillId="0" borderId="0" xfId="0" applyProtection="1">
      <protection locked="0"/>
    </xf>
    <xf numFmtId="0" fontId="0" fillId="0" borderId="1" xfId="0" applyBorder="1" applyAlignment="1" applyProtection="1">
      <alignment wrapText="1"/>
      <protection locked="0"/>
    </xf>
    <xf numFmtId="42" fontId="0" fillId="0" borderId="0" xfId="0" applyNumberFormat="1" applyProtection="1">
      <protection locked="0"/>
    </xf>
    <xf numFmtId="0" fontId="0" fillId="0" borderId="0" xfId="0" applyAlignment="1" applyProtection="1">
      <alignment wrapText="1"/>
      <protection locked="0"/>
    </xf>
    <xf numFmtId="0" fontId="3" fillId="0" borderId="0" xfId="0" applyFont="1" applyProtection="1">
      <protection locked="0"/>
    </xf>
    <xf numFmtId="0" fontId="7" fillId="0" borderId="0" xfId="0" applyFont="1" applyAlignment="1">
      <alignment horizontal="left" vertical="center" wrapText="1"/>
    </xf>
    <xf numFmtId="0" fontId="9" fillId="0" borderId="1" xfId="0" applyFont="1" applyBorder="1" applyAlignment="1" applyProtection="1">
      <alignment wrapText="1"/>
      <protection locked="0"/>
    </xf>
    <xf numFmtId="0" fontId="11" fillId="0" borderId="1" xfId="0" applyFont="1" applyBorder="1" applyAlignment="1" applyProtection="1">
      <alignment horizontal="right" wrapText="1"/>
      <protection locked="0"/>
    </xf>
    <xf numFmtId="0" fontId="12" fillId="0" borderId="0" xfId="0" applyFont="1" applyAlignment="1">
      <alignment horizontal="left" vertical="center" wrapText="1"/>
    </xf>
    <xf numFmtId="0" fontId="1" fillId="2" borderId="0" xfId="0" applyFont="1" applyFill="1"/>
    <xf numFmtId="0" fontId="13" fillId="0" borderId="0" xfId="2" applyFont="1"/>
    <xf numFmtId="49" fontId="2" fillId="0" borderId="0" xfId="0" applyNumberFormat="1" applyFont="1" applyAlignment="1" applyProtection="1">
      <alignment horizontal="right" wrapText="1"/>
      <protection locked="0"/>
    </xf>
    <xf numFmtId="49" fontId="0" fillId="0" borderId="0" xfId="0" applyNumberFormat="1" applyProtection="1">
      <protection locked="0"/>
    </xf>
    <xf numFmtId="49" fontId="5" fillId="0" borderId="0" xfId="0" applyNumberFormat="1" applyFont="1" applyProtection="1">
      <protection locked="0"/>
    </xf>
    <xf numFmtId="49" fontId="1" fillId="0" borderId="0" xfId="0" applyNumberFormat="1" applyFont="1" applyAlignment="1" applyProtection="1">
      <alignment horizontal="right"/>
      <protection locked="0"/>
    </xf>
    <xf numFmtId="49" fontId="9" fillId="0" borderId="1" xfId="0" applyNumberFormat="1" applyFont="1" applyBorder="1" applyAlignment="1" applyProtection="1">
      <alignment wrapText="1"/>
      <protection locked="0"/>
    </xf>
    <xf numFmtId="49" fontId="11" fillId="0" borderId="1" xfId="0" applyNumberFormat="1" applyFont="1" applyBorder="1" applyAlignment="1" applyProtection="1">
      <alignment horizontal="right"/>
      <protection locked="0"/>
    </xf>
    <xf numFmtId="49" fontId="0" fillId="0" borderId="1" xfId="0" applyNumberFormat="1" applyBorder="1" applyAlignment="1" applyProtection="1">
      <alignment wrapText="1"/>
      <protection locked="0"/>
    </xf>
    <xf numFmtId="49" fontId="0" fillId="0" borderId="0" xfId="1" applyNumberFormat="1" applyFont="1" applyProtection="1"/>
    <xf numFmtId="49" fontId="0" fillId="0" borderId="0" xfId="0" applyNumberFormat="1"/>
    <xf numFmtId="49" fontId="0" fillId="0" borderId="1" xfId="0" applyNumberFormat="1" applyBorder="1" applyAlignment="1" applyProtection="1">
      <alignment horizontal="left" wrapText="1"/>
      <protection locked="0"/>
    </xf>
    <xf numFmtId="49" fontId="0" fillId="0" borderId="0" xfId="0" applyNumberFormat="1" applyAlignment="1" applyProtection="1">
      <alignment wrapText="1"/>
      <protection locked="0"/>
    </xf>
    <xf numFmtId="0" fontId="0" fillId="2" borderId="0" xfId="0" applyFill="1"/>
    <xf numFmtId="0" fontId="0" fillId="0" borderId="0" xfId="0"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0" fontId="16" fillId="0" borderId="0" xfId="0" applyFont="1" applyAlignment="1">
      <alignment horizontal="left" vertical="center" wrapText="1" indent="1"/>
    </xf>
    <xf numFmtId="0" fontId="16" fillId="0" borderId="0" xfId="0" applyFont="1" applyAlignment="1">
      <alignment horizontal="left" vertical="center" wrapText="1" indent="2"/>
    </xf>
    <xf numFmtId="0" fontId="15" fillId="0" borderId="0" xfId="0" applyFont="1" applyAlignment="1">
      <alignment vertical="center" wrapText="1"/>
    </xf>
    <xf numFmtId="0" fontId="20" fillId="0" borderId="0" xfId="2" applyFont="1" applyAlignment="1">
      <alignment vertical="center" wrapText="1"/>
    </xf>
    <xf numFmtId="0" fontId="23" fillId="0" borderId="0" xfId="0" applyFont="1"/>
    <xf numFmtId="0" fontId="23" fillId="0" borderId="0" xfId="0" applyFont="1" applyAlignment="1">
      <alignment vertical="center" wrapText="1"/>
    </xf>
    <xf numFmtId="49" fontId="9" fillId="0" borderId="1" xfId="0" applyNumberFormat="1" applyFont="1" applyBorder="1" applyAlignment="1" applyProtection="1">
      <alignment horizontal="left"/>
      <protection locked="0"/>
    </xf>
    <xf numFmtId="49" fontId="0" fillId="0" borderId="0" xfId="0" applyNumberFormat="1" applyAlignment="1" applyProtection="1">
      <alignment horizontal="left"/>
      <protection locked="0"/>
    </xf>
    <xf numFmtId="0" fontId="24" fillId="0" borderId="0" xfId="0" applyFont="1" applyAlignment="1">
      <alignment vertical="center" wrapText="1"/>
    </xf>
    <xf numFmtId="49" fontId="1" fillId="0" borderId="0" xfId="0" applyNumberFormat="1" applyFont="1" applyAlignment="1" applyProtection="1">
      <alignment horizontal="center"/>
      <protection locked="0"/>
    </xf>
    <xf numFmtId="14" fontId="8" fillId="4" borderId="0" xfId="0" applyNumberFormat="1" applyFont="1" applyFill="1" applyAlignment="1">
      <alignment horizontal="left" wrapText="1"/>
    </xf>
    <xf numFmtId="0" fontId="9" fillId="0" borderId="1" xfId="0" applyFont="1" applyBorder="1" applyAlignment="1" applyProtection="1">
      <alignment horizontal="left" wrapText="1"/>
      <protection locked="0"/>
    </xf>
    <xf numFmtId="0" fontId="1" fillId="0" borderId="1" xfId="0" applyFont="1" applyBorder="1" applyAlignment="1" applyProtection="1">
      <alignment horizontal="right" wrapText="1"/>
      <protection locked="0"/>
    </xf>
    <xf numFmtId="0" fontId="2" fillId="0" borderId="0" xfId="0" applyFont="1" applyAlignment="1" applyProtection="1">
      <alignment horizontal="right"/>
      <protection locked="0"/>
    </xf>
    <xf numFmtId="0" fontId="2" fillId="5" borderId="0" xfId="0" applyFont="1" applyFill="1" applyAlignment="1" applyProtection="1">
      <alignment horizontal="right" wrapText="1"/>
      <protection locked="0"/>
    </xf>
    <xf numFmtId="49" fontId="2" fillId="5" borderId="10" xfId="0" applyNumberFormat="1" applyFont="1" applyFill="1" applyBorder="1" applyAlignment="1" applyProtection="1">
      <alignment horizontal="left"/>
      <protection locked="0"/>
    </xf>
    <xf numFmtId="49" fontId="5" fillId="5" borderId="11" xfId="0" applyNumberFormat="1" applyFont="1" applyFill="1" applyBorder="1" applyProtection="1">
      <protection locked="0"/>
    </xf>
    <xf numFmtId="49" fontId="2" fillId="5" borderId="11" xfId="0" applyNumberFormat="1" applyFont="1" applyFill="1" applyBorder="1" applyAlignment="1" applyProtection="1">
      <alignment horizontal="left"/>
      <protection locked="0"/>
    </xf>
    <xf numFmtId="49" fontId="11" fillId="0" borderId="1" xfId="0" applyNumberFormat="1" applyFont="1" applyBorder="1" applyAlignment="1" applyProtection="1">
      <alignment horizontal="right" wrapText="1"/>
      <protection locked="0"/>
    </xf>
    <xf numFmtId="166" fontId="11" fillId="5" borderId="2" xfId="0" applyNumberFormat="1" applyFont="1" applyFill="1" applyBorder="1"/>
    <xf numFmtId="166" fontId="1" fillId="5" borderId="2" xfId="0" applyNumberFormat="1" applyFont="1" applyFill="1" applyBorder="1"/>
    <xf numFmtId="49" fontId="0" fillId="0" borderId="0" xfId="0" applyNumberFormat="1" applyAlignment="1" applyProtection="1">
      <alignment vertical="top"/>
      <protection locked="0"/>
    </xf>
    <xf numFmtId="0" fontId="2" fillId="5" borderId="10" xfId="0" applyFont="1" applyFill="1" applyBorder="1" applyAlignment="1" applyProtection="1">
      <alignment horizontal="left"/>
      <protection locked="0"/>
    </xf>
    <xf numFmtId="0" fontId="5" fillId="5" borderId="11" xfId="0" applyFont="1" applyFill="1" applyBorder="1" applyProtection="1">
      <protection locked="0"/>
    </xf>
    <xf numFmtId="0" fontId="2" fillId="5" borderId="11" xfId="0" applyFont="1" applyFill="1" applyBorder="1" applyAlignment="1" applyProtection="1">
      <alignment horizontal="left"/>
      <protection locked="0"/>
    </xf>
    <xf numFmtId="49" fontId="0" fillId="0" borderId="1" xfId="0" applyNumberFormat="1" applyBorder="1" applyAlignment="1" applyProtection="1">
      <alignment horizontal="left" vertical="top" wrapText="1"/>
      <protection locked="0"/>
    </xf>
    <xf numFmtId="49" fontId="0" fillId="0" borderId="1" xfId="0" applyNumberFormat="1" applyBorder="1" applyAlignment="1" applyProtection="1">
      <alignment vertical="top" wrapText="1"/>
      <protection locked="0"/>
    </xf>
    <xf numFmtId="49" fontId="0" fillId="0" borderId="4" xfId="0" applyNumberFormat="1" applyBorder="1" applyAlignment="1" applyProtection="1">
      <alignment vertical="top" wrapText="1"/>
      <protection locked="0"/>
    </xf>
    <xf numFmtId="166" fontId="11" fillId="5" borderId="3" xfId="0" applyNumberFormat="1" applyFont="1" applyFill="1" applyBorder="1"/>
    <xf numFmtId="0" fontId="13" fillId="0" borderId="0" xfId="2" applyFont="1" applyAlignment="1">
      <alignment horizontal="left" vertical="center" wrapText="1" indent="2"/>
    </xf>
    <xf numFmtId="0" fontId="13" fillId="0" borderId="0" xfId="2" applyFont="1" applyAlignment="1">
      <alignment horizontal="left" vertical="center" wrapText="1" indent="1"/>
    </xf>
    <xf numFmtId="0" fontId="13" fillId="0" borderId="0" xfId="2" applyFont="1" applyAlignment="1">
      <alignment vertical="center" wrapText="1"/>
    </xf>
    <xf numFmtId="49" fontId="25" fillId="0" borderId="0" xfId="0" applyNumberFormat="1" applyFont="1" applyProtection="1">
      <protection locked="0"/>
    </xf>
    <xf numFmtId="0" fontId="2" fillId="4" borderId="0" xfId="0" applyFont="1" applyFill="1" applyAlignment="1">
      <alignment horizontal="left" wrapText="1"/>
    </xf>
    <xf numFmtId="49" fontId="2" fillId="4" borderId="0" xfId="0" applyNumberFormat="1" applyFont="1" applyFill="1" applyAlignment="1">
      <alignment horizontal="left"/>
    </xf>
    <xf numFmtId="166" fontId="11" fillId="5" borderId="3" xfId="0" applyNumberFormat="1" applyFont="1" applyFill="1" applyBorder="1" applyAlignment="1">
      <alignment horizontal="right"/>
    </xf>
    <xf numFmtId="166" fontId="1" fillId="5" borderId="3" xfId="0" applyNumberFormat="1" applyFont="1" applyFill="1" applyBorder="1" applyAlignment="1">
      <alignment horizontal="right"/>
    </xf>
    <xf numFmtId="49" fontId="5" fillId="5" borderId="11" xfId="0" applyNumberFormat="1" applyFont="1" applyFill="1" applyBorder="1"/>
    <xf numFmtId="49" fontId="5" fillId="5" borderId="12" xfId="0" applyNumberFormat="1" applyFont="1" applyFill="1" applyBorder="1"/>
    <xf numFmtId="42" fontId="5" fillId="5" borderId="11" xfId="0" applyNumberFormat="1" applyFont="1" applyFill="1" applyBorder="1"/>
    <xf numFmtId="42" fontId="5" fillId="5" borderId="12" xfId="0" applyNumberFormat="1" applyFont="1" applyFill="1" applyBorder="1"/>
    <xf numFmtId="49" fontId="2" fillId="3" borderId="0" xfId="0" applyNumberFormat="1" applyFont="1" applyFill="1" applyAlignment="1" applyProtection="1">
      <alignment horizontal="left" wrapText="1"/>
      <protection locked="0"/>
    </xf>
    <xf numFmtId="49" fontId="1" fillId="3" borderId="0" xfId="0" applyNumberFormat="1" applyFont="1" applyFill="1" applyAlignment="1" applyProtection="1">
      <alignment horizontal="left"/>
      <protection locked="0"/>
    </xf>
    <xf numFmtId="166" fontId="9" fillId="3" borderId="3" xfId="0" applyNumberFormat="1" applyFont="1" applyFill="1" applyBorder="1" applyProtection="1">
      <protection locked="0"/>
    </xf>
    <xf numFmtId="166" fontId="9" fillId="3" borderId="13" xfId="0" applyNumberFormat="1" applyFont="1" applyFill="1" applyBorder="1" applyProtection="1">
      <protection locked="0"/>
    </xf>
    <xf numFmtId="166" fontId="9" fillId="3" borderId="3" xfId="0" applyNumberFormat="1" applyFont="1" applyFill="1" applyBorder="1" applyAlignment="1" applyProtection="1">
      <alignment horizontal="right"/>
      <protection locked="0"/>
    </xf>
    <xf numFmtId="166" fontId="9" fillId="3" borderId="9" xfId="0" applyNumberFormat="1" applyFont="1" applyFill="1" applyBorder="1" applyAlignment="1" applyProtection="1">
      <alignment horizontal="right"/>
      <protection locked="0"/>
    </xf>
    <xf numFmtId="166" fontId="0" fillId="3" borderId="3" xfId="0" applyNumberFormat="1" applyFill="1" applyBorder="1" applyProtection="1">
      <protection locked="0"/>
    </xf>
    <xf numFmtId="166" fontId="0" fillId="3" borderId="9" xfId="0" applyNumberFormat="1" applyFill="1" applyBorder="1" applyProtection="1">
      <protection locked="0"/>
    </xf>
    <xf numFmtId="166" fontId="0" fillId="3" borderId="13" xfId="0" applyNumberFormat="1" applyFill="1" applyBorder="1" applyProtection="1">
      <protection locked="0"/>
    </xf>
    <xf numFmtId="1" fontId="0" fillId="3" borderId="2" xfId="0" applyNumberFormat="1" applyFill="1" applyBorder="1" applyProtection="1">
      <protection locked="0"/>
    </xf>
    <xf numFmtId="14" fontId="8" fillId="3" borderId="0" xfId="0" applyNumberFormat="1" applyFont="1" applyFill="1" applyAlignment="1" applyProtection="1">
      <alignment horizontal="left" wrapText="1"/>
      <protection locked="0"/>
    </xf>
    <xf numFmtId="166" fontId="0" fillId="3" borderId="3" xfId="0" applyNumberFormat="1" applyFill="1" applyBorder="1" applyAlignment="1" applyProtection="1">
      <alignment horizontal="right"/>
      <protection locked="0"/>
    </xf>
    <xf numFmtId="166" fontId="0" fillId="3" borderId="9" xfId="0" applyNumberFormat="1" applyFill="1" applyBorder="1" applyAlignment="1" applyProtection="1">
      <alignment horizontal="right"/>
      <protection locked="0"/>
    </xf>
    <xf numFmtId="42" fontId="2" fillId="2" borderId="0" xfId="0" applyNumberFormat="1" applyFont="1" applyFill="1" applyAlignment="1">
      <alignment horizontal="center"/>
    </xf>
    <xf numFmtId="166" fontId="0" fillId="3" borderId="15" xfId="0" applyNumberFormat="1" applyFill="1" applyBorder="1" applyProtection="1">
      <protection locked="0"/>
    </xf>
    <xf numFmtId="49" fontId="9" fillId="0" borderId="4" xfId="0" applyNumberFormat="1" applyFont="1" applyBorder="1" applyAlignment="1" applyProtection="1">
      <alignment horizontal="left"/>
      <protection locked="0"/>
    </xf>
    <xf numFmtId="49" fontId="0" fillId="0" borderId="4" xfId="0" applyNumberFormat="1" applyBorder="1" applyAlignment="1" applyProtection="1">
      <alignment wrapText="1"/>
      <protection locked="0"/>
    </xf>
    <xf numFmtId="49" fontId="1" fillId="0" borderId="0" xfId="0" applyNumberFormat="1" applyFont="1" applyAlignment="1">
      <alignment horizontal="center"/>
    </xf>
    <xf numFmtId="49" fontId="8" fillId="5" borderId="0" xfId="0" applyNumberFormat="1" applyFont="1" applyFill="1" applyAlignment="1">
      <alignment horizontal="left" wrapText="1"/>
    </xf>
    <xf numFmtId="0" fontId="1" fillId="0" borderId="0" xfId="0" applyFont="1" applyAlignment="1">
      <alignment horizontal="center"/>
    </xf>
    <xf numFmtId="0" fontId="1" fillId="0" borderId="0" xfId="0" applyFont="1" applyAlignment="1">
      <alignment horizontal="center" wrapText="1"/>
    </xf>
    <xf numFmtId="0" fontId="9" fillId="0" borderId="0" xfId="0" applyFont="1"/>
    <xf numFmtId="1" fontId="9" fillId="0" borderId="0" xfId="0" applyNumberFormat="1" applyFont="1" applyAlignment="1">
      <alignment horizontal="center"/>
    </xf>
    <xf numFmtId="0" fontId="26" fillId="0" borderId="0" xfId="0" applyFont="1"/>
    <xf numFmtId="0" fontId="9" fillId="0" borderId="0" xfId="0" quotePrefix="1" applyFont="1"/>
    <xf numFmtId="0" fontId="2" fillId="5" borderId="0" xfId="0" applyFont="1" applyFill="1" applyAlignment="1">
      <alignment horizontal="left" wrapText="1"/>
    </xf>
    <xf numFmtId="166" fontId="0" fillId="5" borderId="3" xfId="0" applyNumberFormat="1" applyFill="1" applyBorder="1" applyAlignment="1" applyProtection="1">
      <alignment horizontal="right"/>
      <protection locked="0"/>
    </xf>
    <xf numFmtId="49" fontId="29" fillId="0" borderId="0" xfId="2" applyNumberFormat="1" applyFont="1" applyFill="1" applyAlignment="1" applyProtection="1">
      <alignment wrapText="1"/>
      <protection locked="0"/>
    </xf>
    <xf numFmtId="49" fontId="30" fillId="0" borderId="0" xfId="0" applyNumberFormat="1" applyFont="1" applyProtection="1">
      <protection locked="0"/>
    </xf>
    <xf numFmtId="49" fontId="32" fillId="0" borderId="0" xfId="2" applyNumberFormat="1" applyFont="1" applyFill="1" applyAlignment="1" applyProtection="1">
      <alignment wrapText="1"/>
      <protection locked="0"/>
    </xf>
    <xf numFmtId="49" fontId="33" fillId="0" borderId="0" xfId="0" applyNumberFormat="1" applyFont="1" applyProtection="1">
      <protection locked="0"/>
    </xf>
    <xf numFmtId="0" fontId="34" fillId="0" borderId="0" xfId="0" applyFont="1" applyAlignment="1" applyProtection="1">
      <alignment wrapText="1"/>
      <protection locked="0"/>
    </xf>
    <xf numFmtId="49" fontId="34" fillId="0" borderId="0" xfId="0" applyNumberFormat="1" applyFont="1" applyProtection="1">
      <protection locked="0"/>
    </xf>
    <xf numFmtId="166" fontId="0" fillId="5" borderId="3" xfId="0" applyNumberFormat="1" applyFill="1" applyBorder="1" applyProtection="1">
      <protection locked="0"/>
    </xf>
    <xf numFmtId="164" fontId="0" fillId="0" borderId="0" xfId="1" applyNumberFormat="1" applyFont="1" applyProtection="1">
      <protection locked="0"/>
    </xf>
    <xf numFmtId="164" fontId="5" fillId="0" borderId="0" xfId="1" applyNumberFormat="1" applyFont="1" applyProtection="1">
      <protection locked="0"/>
    </xf>
    <xf numFmtId="164" fontId="25" fillId="0" borderId="0" xfId="1" applyNumberFormat="1" applyFont="1" applyProtection="1">
      <protection locked="0"/>
    </xf>
    <xf numFmtId="166" fontId="9" fillId="5" borderId="3" xfId="0" applyNumberFormat="1" applyFont="1" applyFill="1" applyBorder="1" applyAlignment="1" applyProtection="1">
      <alignment horizontal="right"/>
      <protection locked="0"/>
    </xf>
    <xf numFmtId="168" fontId="0" fillId="0" borderId="0" xfId="4" applyNumberFormat="1" applyFont="1" applyProtection="1">
      <protection locked="0"/>
    </xf>
    <xf numFmtId="43" fontId="11" fillId="0" borderId="0" xfId="4" applyFont="1" applyProtection="1">
      <protection locked="0"/>
    </xf>
    <xf numFmtId="43" fontId="11" fillId="5" borderId="0" xfId="4" applyFont="1" applyFill="1" applyAlignment="1" applyProtection="1">
      <alignment horizontal="center"/>
      <protection locked="0"/>
    </xf>
    <xf numFmtId="43" fontId="11" fillId="5" borderId="0" xfId="4" applyFont="1" applyFill="1" applyProtection="1">
      <protection locked="0"/>
    </xf>
    <xf numFmtId="43" fontId="11" fillId="5" borderId="0" xfId="4" applyFont="1" applyFill="1" applyAlignment="1" applyProtection="1">
      <alignment horizontal="left"/>
      <protection locked="0"/>
    </xf>
    <xf numFmtId="43" fontId="11" fillId="5" borderId="0" xfId="4" applyFont="1" applyFill="1" applyAlignment="1">
      <alignment vertical="center" wrapText="1"/>
    </xf>
    <xf numFmtId="168" fontId="11" fillId="5" borderId="0" xfId="4" applyNumberFormat="1" applyFont="1" applyFill="1" applyProtection="1">
      <protection locked="0"/>
    </xf>
    <xf numFmtId="164" fontId="1" fillId="0" borderId="0" xfId="1" applyNumberFormat="1" applyFont="1" applyAlignment="1" applyProtection="1">
      <alignment horizontal="center"/>
      <protection locked="0"/>
    </xf>
    <xf numFmtId="164" fontId="0" fillId="5" borderId="0" xfId="1" applyNumberFormat="1" applyFont="1" applyFill="1" applyProtection="1">
      <protection locked="0"/>
    </xf>
    <xf numFmtId="166" fontId="0" fillId="5" borderId="13" xfId="0" applyNumberFormat="1" applyFill="1" applyBorder="1" applyProtection="1">
      <protection locked="0"/>
    </xf>
    <xf numFmtId="1" fontId="9" fillId="5" borderId="2" xfId="0" applyNumberFormat="1" applyFont="1" applyFill="1" applyBorder="1" applyProtection="1">
      <protection locked="0"/>
    </xf>
    <xf numFmtId="165" fontId="0" fillId="0" borderId="6" xfId="1" applyNumberFormat="1" applyFont="1" applyBorder="1" applyAlignment="1">
      <alignment horizontal="center"/>
    </xf>
    <xf numFmtId="165" fontId="0" fillId="0" borderId="6" xfId="0" applyNumberFormat="1" applyBorder="1" applyAlignment="1">
      <alignment horizontal="center"/>
    </xf>
    <xf numFmtId="0" fontId="0" fillId="5" borderId="0" xfId="0" applyFill="1" applyProtection="1">
      <protection locked="0"/>
    </xf>
    <xf numFmtId="166" fontId="9" fillId="5" borderId="3" xfId="1" applyNumberFormat="1" applyFont="1" applyFill="1" applyBorder="1" applyProtection="1">
      <protection locked="0"/>
    </xf>
    <xf numFmtId="166" fontId="0" fillId="5" borderId="3" xfId="1" applyNumberFormat="1" applyFont="1" applyFill="1" applyBorder="1" applyAlignment="1" applyProtection="1">
      <alignment horizontal="right"/>
      <protection locked="0"/>
    </xf>
    <xf numFmtId="166" fontId="0" fillId="5" borderId="9" xfId="1" applyNumberFormat="1" applyFont="1" applyFill="1" applyBorder="1" applyAlignment="1">
      <alignment horizontal="right"/>
    </xf>
    <xf numFmtId="166" fontId="0" fillId="5" borderId="3" xfId="1" applyNumberFormat="1" applyFont="1" applyFill="1" applyBorder="1" applyAlignment="1">
      <alignment horizontal="right"/>
    </xf>
    <xf numFmtId="166" fontId="0" fillId="5" borderId="6" xfId="1" applyNumberFormat="1" applyFont="1" applyFill="1" applyBorder="1" applyAlignment="1">
      <alignment horizontal="right"/>
    </xf>
    <xf numFmtId="166" fontId="0" fillId="5" borderId="13" xfId="1" applyNumberFormat="1" applyFont="1" applyFill="1" applyBorder="1" applyAlignment="1">
      <alignment horizontal="right"/>
    </xf>
    <xf numFmtId="166" fontId="0" fillId="5" borderId="9" xfId="0" applyNumberFormat="1" applyFill="1" applyBorder="1" applyAlignment="1">
      <alignment horizontal="right"/>
    </xf>
    <xf numFmtId="166" fontId="0" fillId="5" borderId="3" xfId="0" applyNumberFormat="1" applyFill="1" applyBorder="1" applyAlignment="1">
      <alignment horizontal="right"/>
    </xf>
    <xf numFmtId="166" fontId="0" fillId="5" borderId="6" xfId="0" applyNumberFormat="1" applyFill="1" applyBorder="1" applyAlignment="1">
      <alignment horizontal="right"/>
    </xf>
    <xf numFmtId="166" fontId="0" fillId="5" borderId="13" xfId="0" applyNumberFormat="1" applyFill="1" applyBorder="1" applyAlignment="1">
      <alignment horizontal="right"/>
    </xf>
    <xf numFmtId="0" fontId="9" fillId="5" borderId="0" xfId="0" applyFont="1" applyFill="1" applyProtection="1">
      <protection locked="0"/>
    </xf>
    <xf numFmtId="0" fontId="1" fillId="5" borderId="0" xfId="0" applyFont="1" applyFill="1" applyProtection="1">
      <protection locked="0"/>
    </xf>
    <xf numFmtId="49" fontId="9" fillId="5" borderId="0" xfId="0" applyNumberFormat="1" applyFont="1" applyFill="1" applyAlignment="1" applyProtection="1">
      <alignment horizontal="left"/>
      <protection locked="0"/>
    </xf>
    <xf numFmtId="0" fontId="0" fillId="5" borderId="0" xfId="0" applyFill="1" applyAlignment="1" applyProtection="1">
      <alignment horizontal="left"/>
      <protection locked="0"/>
    </xf>
    <xf numFmtId="0" fontId="0" fillId="5" borderId="5" xfId="0" applyFill="1" applyBorder="1" applyProtection="1">
      <protection locked="0"/>
    </xf>
    <xf numFmtId="0" fontId="0" fillId="5" borderId="7" xfId="0" applyFill="1" applyBorder="1" applyProtection="1">
      <protection locked="0"/>
    </xf>
    <xf numFmtId="0" fontId="2" fillId="4" borderId="0" xfId="0" applyFont="1" applyFill="1" applyAlignment="1" applyProtection="1">
      <alignment horizontal="center" wrapText="1"/>
      <protection locked="0"/>
    </xf>
    <xf numFmtId="0" fontId="5" fillId="4" borderId="0" xfId="0" applyFont="1" applyFill="1" applyProtection="1">
      <protection locked="0"/>
    </xf>
    <xf numFmtId="166" fontId="11" fillId="5" borderId="16" xfId="0" applyNumberFormat="1" applyFont="1" applyFill="1" applyBorder="1"/>
    <xf numFmtId="42" fontId="5" fillId="5" borderId="9" xfId="0" applyNumberFormat="1" applyFont="1" applyFill="1" applyBorder="1"/>
    <xf numFmtId="0" fontId="0" fillId="5" borderId="17" xfId="0" applyFill="1" applyBorder="1" applyProtection="1">
      <protection locked="0"/>
    </xf>
    <xf numFmtId="49" fontId="2" fillId="5" borderId="0" xfId="0" applyNumberFormat="1" applyFont="1" applyFill="1" applyAlignment="1" applyProtection="1">
      <alignment horizontal="center" wrapText="1"/>
      <protection locked="0"/>
    </xf>
    <xf numFmtId="49" fontId="0" fillId="5" borderId="0" xfId="0" applyNumberFormat="1" applyFill="1" applyProtection="1">
      <protection locked="0"/>
    </xf>
    <xf numFmtId="49" fontId="9" fillId="5" borderId="0" xfId="0" applyNumberFormat="1" applyFont="1" applyFill="1" applyProtection="1">
      <protection locked="0"/>
    </xf>
    <xf numFmtId="49" fontId="0" fillId="5" borderId="14" xfId="0" applyNumberFormat="1" applyFill="1" applyBorder="1" applyProtection="1">
      <protection locked="0"/>
    </xf>
    <xf numFmtId="49" fontId="11" fillId="5" borderId="0" xfId="0" applyNumberFormat="1" applyFont="1" applyFill="1" applyProtection="1">
      <protection locked="0"/>
    </xf>
    <xf numFmtId="166" fontId="0" fillId="3" borderId="18" xfId="0" applyNumberFormat="1" applyFill="1" applyBorder="1" applyProtection="1">
      <protection locked="0"/>
    </xf>
    <xf numFmtId="49" fontId="5" fillId="5" borderId="9" xfId="0" applyNumberFormat="1" applyFont="1" applyFill="1" applyBorder="1"/>
    <xf numFmtId="165" fontId="0" fillId="5" borderId="0" xfId="0" applyNumberFormat="1" applyFill="1"/>
    <xf numFmtId="0" fontId="5" fillId="5" borderId="17" xfId="0" applyFont="1" applyFill="1" applyBorder="1" applyProtection="1">
      <protection locked="0"/>
    </xf>
    <xf numFmtId="0" fontId="36" fillId="0" borderId="0" xfId="0" applyFont="1" applyProtection="1">
      <protection locked="0"/>
    </xf>
    <xf numFmtId="166" fontId="9" fillId="5" borderId="3" xfId="1" applyNumberFormat="1" applyFont="1" applyFill="1" applyBorder="1" applyAlignment="1" applyProtection="1">
      <alignment horizontal="right"/>
      <protection locked="0"/>
    </xf>
    <xf numFmtId="49" fontId="29" fillId="2" borderId="0" xfId="2" applyNumberFormat="1" applyFont="1" applyFill="1" applyAlignment="1" applyProtection="1">
      <alignment wrapText="1"/>
      <protection locked="0"/>
    </xf>
    <xf numFmtId="49" fontId="30" fillId="2" borderId="0" xfId="0" applyNumberFormat="1" applyFont="1" applyFill="1" applyProtection="1">
      <protection locked="0"/>
    </xf>
    <xf numFmtId="49" fontId="1" fillId="0" borderId="0" xfId="0" applyNumberFormat="1" applyFont="1" applyAlignment="1" applyProtection="1">
      <alignment horizontal="center" vertical="top" wrapText="1"/>
      <protection locked="0"/>
    </xf>
    <xf numFmtId="1" fontId="0" fillId="5" borderId="19" xfId="0" applyNumberFormat="1" applyFill="1" applyBorder="1"/>
    <xf numFmtId="42" fontId="5" fillId="5" borderId="7" xfId="0" applyNumberFormat="1" applyFont="1" applyFill="1" applyBorder="1"/>
    <xf numFmtId="166" fontId="11" fillId="5" borderId="0" xfId="0" applyNumberFormat="1" applyFont="1" applyFill="1"/>
    <xf numFmtId="44" fontId="11" fillId="5" borderId="2" xfId="1" applyFont="1" applyFill="1" applyBorder="1" applyProtection="1">
      <protection locked="0"/>
    </xf>
    <xf numFmtId="44" fontId="1" fillId="5" borderId="2" xfId="1" applyFont="1" applyFill="1" applyBorder="1" applyProtection="1">
      <protection locked="0"/>
    </xf>
    <xf numFmtId="49" fontId="2" fillId="5" borderId="10" xfId="0" applyNumberFormat="1" applyFont="1" applyFill="1" applyBorder="1" applyAlignment="1" applyProtection="1">
      <alignment horizontal="left" wrapText="1"/>
      <protection locked="0"/>
    </xf>
    <xf numFmtId="10" fontId="0" fillId="2" borderId="0" xfId="3" applyNumberFormat="1" applyFont="1" applyFill="1" applyProtection="1">
      <protection locked="0"/>
    </xf>
    <xf numFmtId="1" fontId="9" fillId="0" borderId="0" xfId="0" applyNumberFormat="1" applyFont="1"/>
    <xf numFmtId="49" fontId="1" fillId="0" borderId="0" xfId="0" applyNumberFormat="1" applyFont="1" applyAlignment="1" applyProtection="1">
      <alignment horizontal="right" vertical="top" wrapText="1"/>
      <protection locked="0"/>
    </xf>
    <xf numFmtId="0" fontId="0" fillId="0" borderId="0" xfId="0" applyAlignment="1" applyProtection="1">
      <alignment horizontal="left"/>
      <protection locked="0"/>
    </xf>
    <xf numFmtId="0" fontId="0" fillId="2" borderId="0" xfId="3" applyNumberFormat="1" applyFont="1" applyFill="1" applyProtection="1">
      <protection locked="0"/>
    </xf>
    <xf numFmtId="0" fontId="0" fillId="2" borderId="0" xfId="0" applyFill="1" applyProtection="1">
      <protection locked="0"/>
    </xf>
    <xf numFmtId="0" fontId="25" fillId="0" borderId="0" xfId="0" applyFont="1" applyProtection="1">
      <protection locked="0"/>
    </xf>
    <xf numFmtId="10" fontId="37" fillId="2" borderId="0" xfId="3" applyNumberFormat="1" applyFont="1" applyFill="1" applyProtection="1">
      <protection locked="0"/>
    </xf>
    <xf numFmtId="0" fontId="27" fillId="0" borderId="0" xfId="0" applyFont="1" applyAlignment="1">
      <alignment horizontal="center"/>
    </xf>
    <xf numFmtId="0" fontId="12" fillId="0" borderId="0" xfId="0" applyFont="1" applyAlignment="1">
      <alignment horizontal="left" vertical="center" wrapText="1"/>
    </xf>
    <xf numFmtId="0" fontId="7" fillId="0" borderId="0" xfId="0" applyFont="1" applyAlignment="1">
      <alignment horizontal="left" vertical="center" wrapText="1"/>
    </xf>
    <xf numFmtId="0" fontId="27" fillId="0" borderId="0" xfId="2" applyFont="1" applyAlignment="1">
      <alignment horizontal="left"/>
    </xf>
    <xf numFmtId="49" fontId="2" fillId="2" borderId="0" xfId="0" applyNumberFormat="1" applyFont="1" applyFill="1" applyAlignment="1" applyProtection="1">
      <alignment horizontal="left" wrapText="1"/>
      <protection locked="0"/>
    </xf>
    <xf numFmtId="49" fontId="1" fillId="0" borderId="0" xfId="0" applyNumberFormat="1" applyFont="1" applyAlignment="1">
      <alignment horizontal="left" wrapText="1"/>
    </xf>
    <xf numFmtId="167" fontId="0" fillId="3" borderId="7" xfId="0" applyNumberFormat="1" applyFill="1" applyBorder="1" applyAlignment="1" applyProtection="1">
      <alignment horizontal="center"/>
      <protection locked="0"/>
    </xf>
    <xf numFmtId="49" fontId="1" fillId="0" borderId="8" xfId="0" applyNumberFormat="1" applyFont="1" applyBorder="1" applyAlignment="1">
      <alignment horizontal="center" vertical="top"/>
    </xf>
    <xf numFmtId="49" fontId="38" fillId="3" borderId="7" xfId="2" applyNumberFormat="1" applyFont="1" applyFill="1" applyBorder="1" applyAlignment="1" applyProtection="1">
      <alignment horizontal="center"/>
      <protection locked="0"/>
    </xf>
    <xf numFmtId="49" fontId="38" fillId="3" borderId="7" xfId="0" applyNumberFormat="1" applyFont="1" applyFill="1" applyBorder="1" applyAlignment="1" applyProtection="1">
      <alignment horizontal="center"/>
      <protection locked="0"/>
    </xf>
    <xf numFmtId="49" fontId="39" fillId="3" borderId="7" xfId="0" applyNumberFormat="1" applyFont="1" applyFill="1" applyBorder="1" applyAlignment="1" applyProtection="1">
      <alignment horizontal="center"/>
      <protection locked="0"/>
    </xf>
    <xf numFmtId="49" fontId="2" fillId="0" borderId="0" xfId="0" applyNumberFormat="1" applyFont="1" applyAlignment="1" applyProtection="1">
      <alignment horizontal="left" wrapText="1"/>
      <protection locked="0"/>
    </xf>
    <xf numFmtId="167" fontId="39" fillId="3" borderId="7" xfId="0" applyNumberFormat="1" applyFont="1" applyFill="1" applyBorder="1" applyAlignment="1" applyProtection="1">
      <alignment horizontal="center"/>
      <protection locked="0"/>
    </xf>
    <xf numFmtId="49" fontId="31" fillId="0" borderId="0" xfId="0" applyNumberFormat="1" applyFont="1" applyAlignment="1" applyProtection="1">
      <alignment horizontal="left" wrapText="1"/>
      <protection locked="0"/>
    </xf>
    <xf numFmtId="166" fontId="1" fillId="5" borderId="3" xfId="0" applyNumberFormat="1" applyFont="1" applyFill="1" applyBorder="1"/>
    <xf numFmtId="166" fontId="1" fillId="5" borderId="13" xfId="0" applyNumberFormat="1" applyFont="1" applyFill="1" applyBorder="1"/>
  </cellXfs>
  <cellStyles count="5">
    <cellStyle name="Comma" xfId="4" builtinId="3"/>
    <cellStyle name="Currency" xfId="1" builtinId="4"/>
    <cellStyle name="Hyperlink" xfId="2" builtinId="8"/>
    <cellStyle name="Normal" xfId="0" builtinId="0"/>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aw.cornell.edu/definitions/index.php?width=840&amp;height=800&amp;iframe=true&amp;def_id=5610bc66d367e8bcdc16da4706fdf626&amp;term_occur=999&amp;term_src=Title:34:Subtitle:B:Chapter:III:Part:300:Subpart:C:300.202" TargetMode="External"/><Relationship Id="rId7" Type="http://schemas.openxmlformats.org/officeDocument/2006/relationships/printerSettings" Target="../printerSettings/printerSettings1.bin"/><Relationship Id="rId2" Type="http://schemas.openxmlformats.org/officeDocument/2006/relationships/hyperlink" Target="https://www.law.cornell.edu/definitions/index.php?width=840&amp;height=800&amp;iframe=true&amp;def_id=489c155f025894392da6d6d45ae93d7d&amp;term_occur=999&amp;term_src=Title:34:Subtitle:B:Chapter:III:Part:300:Subpart:C:300.202" TargetMode="External"/><Relationship Id="rId1" Type="http://schemas.openxmlformats.org/officeDocument/2006/relationships/hyperlink" Target="https://apps.leg.wa.gov/WAC/default.aspx?cite=392-172A-01075" TargetMode="External"/><Relationship Id="rId6" Type="http://schemas.openxmlformats.org/officeDocument/2006/relationships/hyperlink" Target="https://www.law.cornell.edu/uscode/text/20/1413" TargetMode="External"/><Relationship Id="rId5" Type="http://schemas.openxmlformats.org/officeDocument/2006/relationships/hyperlink" Target="https://www.law.cornell.edu/definitions/index.php?width=840&amp;height=800&amp;iframe=true&amp;def_id=489c155f025894392da6d6d45ae93d7d&amp;term_occur=999&amp;term_src=Title:34:Subtitle:B:Chapter:III:Part:300:Subpart:C:300.202" TargetMode="External"/><Relationship Id="rId4" Type="http://schemas.openxmlformats.org/officeDocument/2006/relationships/hyperlink" Target="https://www.law.cornell.edu/definitions/index.php?width=840&amp;height=800&amp;iframe=true&amp;def_id=5610bc66d367e8bcdc16da4706fdf626&amp;term_occur=999&amp;term_src=Title:34:Subtitle:B:Chapter:III:Part:300:Subpart:C:300.20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aw.cornell.edu/cfr/text/34/appendix-A_to_part_300"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speced.fiscal@k12.wa.us" TargetMode="External"/><Relationship Id="rId2" Type="http://schemas.openxmlformats.org/officeDocument/2006/relationships/hyperlink" Target="https://public.govdelivery.com/accounts/WAOSPI/subscriber/new?topic_id=WAOSPI_398" TargetMode="External"/><Relationship Id="rId1" Type="http://schemas.openxmlformats.org/officeDocument/2006/relationships/hyperlink" Target="mailto:speced.fiscal@k12.wa.us"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peced.fiscal@k12.wa.u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peced.fiscal@k12.w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9C60-F806-4454-8A77-EAE3D1B23F87}">
  <sheetPr>
    <tabColor rgb="FF92D050"/>
  </sheetPr>
  <dimension ref="A1:D320"/>
  <sheetViews>
    <sheetView topLeftCell="A298" workbookViewId="0">
      <selection activeCell="D105" sqref="D105"/>
    </sheetView>
  </sheetViews>
  <sheetFormatPr defaultColWidth="9.33203125" defaultRowHeight="14.4" x14ac:dyDescent="0.3"/>
  <cols>
    <col min="2" max="2" width="37.6640625" bestFit="1" customWidth="1"/>
    <col min="3" max="3" width="9.33203125" customWidth="1"/>
    <col min="4" max="4" width="21.5546875" customWidth="1"/>
  </cols>
  <sheetData>
    <row r="1" spans="1:3" x14ac:dyDescent="0.3">
      <c r="A1">
        <v>1</v>
      </c>
      <c r="B1">
        <v>2</v>
      </c>
      <c r="C1">
        <v>3</v>
      </c>
    </row>
    <row r="2" spans="1:3" s="97" customFormat="1" ht="50.25" customHeight="1" x14ac:dyDescent="0.3">
      <c r="A2" s="2" t="s">
        <v>618</v>
      </c>
      <c r="B2" s="97" t="s">
        <v>338</v>
      </c>
      <c r="C2" s="98" t="s">
        <v>756</v>
      </c>
    </row>
    <row r="3" spans="1:3" x14ac:dyDescent="0.3">
      <c r="A3" s="99" t="s">
        <v>150</v>
      </c>
      <c r="B3" s="99" t="s">
        <v>405</v>
      </c>
      <c r="C3" s="100"/>
    </row>
    <row r="4" spans="1:3" x14ac:dyDescent="0.3">
      <c r="A4" s="99" t="s">
        <v>166</v>
      </c>
      <c r="B4" s="99" t="s">
        <v>467</v>
      </c>
      <c r="C4" s="100" t="s">
        <v>619</v>
      </c>
    </row>
    <row r="5" spans="1:3" x14ac:dyDescent="0.3">
      <c r="A5" s="99" t="s">
        <v>44</v>
      </c>
      <c r="B5" s="99" t="s">
        <v>478</v>
      </c>
      <c r="C5" s="100"/>
    </row>
    <row r="6" spans="1:3" x14ac:dyDescent="0.3">
      <c r="A6" s="99" t="s">
        <v>309</v>
      </c>
      <c r="B6" s="99" t="s">
        <v>526</v>
      </c>
      <c r="C6" s="100"/>
    </row>
    <row r="7" spans="1:3" x14ac:dyDescent="0.3">
      <c r="A7" s="99" t="s">
        <v>317</v>
      </c>
      <c r="B7" s="99" t="s">
        <v>537</v>
      </c>
      <c r="C7" s="100"/>
    </row>
    <row r="8" spans="1:3" x14ac:dyDescent="0.3">
      <c r="A8" s="99" t="s">
        <v>254</v>
      </c>
      <c r="B8" s="99" t="s">
        <v>345</v>
      </c>
      <c r="C8" s="100"/>
    </row>
    <row r="9" spans="1:3" x14ac:dyDescent="0.3">
      <c r="A9" s="99" t="s">
        <v>220</v>
      </c>
      <c r="B9" s="99" t="s">
        <v>435</v>
      </c>
      <c r="C9" s="100"/>
    </row>
    <row r="10" spans="1:3" x14ac:dyDescent="0.3">
      <c r="A10" s="99" t="s">
        <v>232</v>
      </c>
      <c r="B10" s="99" t="s">
        <v>620</v>
      </c>
      <c r="C10" s="100"/>
    </row>
    <row r="11" spans="1:3" x14ac:dyDescent="0.3">
      <c r="A11" s="99" t="s">
        <v>143</v>
      </c>
      <c r="B11" s="99" t="s">
        <v>370</v>
      </c>
      <c r="C11" s="100"/>
    </row>
    <row r="12" spans="1:3" x14ac:dyDescent="0.3">
      <c r="A12" s="99" t="s">
        <v>217</v>
      </c>
      <c r="B12" s="99" t="s">
        <v>432</v>
      </c>
      <c r="C12" s="100"/>
    </row>
    <row r="13" spans="1:3" x14ac:dyDescent="0.3">
      <c r="A13" s="99" t="s">
        <v>327</v>
      </c>
      <c r="B13" s="99" t="s">
        <v>582</v>
      </c>
      <c r="C13" s="100"/>
    </row>
    <row r="14" spans="1:3" x14ac:dyDescent="0.3">
      <c r="A14" s="99" t="s">
        <v>34</v>
      </c>
      <c r="B14" s="99" t="s">
        <v>340</v>
      </c>
      <c r="C14" s="100"/>
    </row>
    <row r="15" spans="1:3" x14ac:dyDescent="0.3">
      <c r="A15" s="99" t="s">
        <v>244</v>
      </c>
      <c r="B15" s="99" t="s">
        <v>517</v>
      </c>
      <c r="C15" s="100"/>
    </row>
    <row r="16" spans="1:3" x14ac:dyDescent="0.3">
      <c r="A16" s="99" t="s">
        <v>103</v>
      </c>
      <c r="B16" s="99" t="s">
        <v>454</v>
      </c>
      <c r="C16" s="100"/>
    </row>
    <row r="17" spans="1:3" x14ac:dyDescent="0.3">
      <c r="A17" s="99" t="s">
        <v>329</v>
      </c>
      <c r="B17" s="99" t="s">
        <v>584</v>
      </c>
      <c r="C17" s="100"/>
    </row>
    <row r="18" spans="1:3" x14ac:dyDescent="0.3">
      <c r="A18" s="99" t="s">
        <v>168</v>
      </c>
      <c r="B18" s="99" t="s">
        <v>469</v>
      </c>
      <c r="C18" s="100" t="s">
        <v>619</v>
      </c>
    </row>
    <row r="19" spans="1:3" x14ac:dyDescent="0.3">
      <c r="A19" s="99" t="s">
        <v>203</v>
      </c>
      <c r="B19" s="99" t="s">
        <v>443</v>
      </c>
      <c r="C19" s="100"/>
    </row>
    <row r="20" spans="1:3" x14ac:dyDescent="0.3">
      <c r="A20" s="99" t="s">
        <v>296</v>
      </c>
      <c r="B20" s="99" t="s">
        <v>493</v>
      </c>
      <c r="C20" s="100"/>
    </row>
    <row r="21" spans="1:3" x14ac:dyDescent="0.3">
      <c r="A21" s="99" t="s">
        <v>281</v>
      </c>
      <c r="B21" s="99" t="s">
        <v>381</v>
      </c>
      <c r="C21" s="100"/>
    </row>
    <row r="22" spans="1:3" x14ac:dyDescent="0.3">
      <c r="A22" s="99" t="s">
        <v>199</v>
      </c>
      <c r="B22" s="99" t="s">
        <v>420</v>
      </c>
      <c r="C22" s="100"/>
    </row>
    <row r="23" spans="1:3" x14ac:dyDescent="0.3">
      <c r="A23" s="99" t="s">
        <v>307</v>
      </c>
      <c r="B23" s="99" t="s">
        <v>621</v>
      </c>
      <c r="C23" s="100"/>
    </row>
    <row r="24" spans="1:3" x14ac:dyDescent="0.3">
      <c r="A24" s="99" t="s">
        <v>142</v>
      </c>
      <c r="B24" s="99" t="s">
        <v>369</v>
      </c>
      <c r="C24" s="100"/>
    </row>
    <row r="25" spans="1:3" x14ac:dyDescent="0.3">
      <c r="A25" s="99" t="s">
        <v>196</v>
      </c>
      <c r="B25" s="99" t="s">
        <v>362</v>
      </c>
      <c r="C25" s="100"/>
    </row>
    <row r="26" spans="1:3" x14ac:dyDescent="0.3">
      <c r="A26" s="99" t="s">
        <v>236</v>
      </c>
      <c r="B26" s="99" t="s">
        <v>509</v>
      </c>
      <c r="C26" s="100"/>
    </row>
    <row r="27" spans="1:3" x14ac:dyDescent="0.3">
      <c r="A27" s="99" t="s">
        <v>279</v>
      </c>
      <c r="B27" s="99" t="s">
        <v>357</v>
      </c>
      <c r="C27" s="100"/>
    </row>
    <row r="28" spans="1:3" x14ac:dyDescent="0.3">
      <c r="A28" s="99" t="s">
        <v>278</v>
      </c>
      <c r="B28" s="99" t="s">
        <v>356</v>
      </c>
      <c r="C28" s="100"/>
    </row>
    <row r="29" spans="1:3" x14ac:dyDescent="0.3">
      <c r="A29" s="99" t="s">
        <v>146</v>
      </c>
      <c r="B29" s="99" t="s">
        <v>376</v>
      </c>
      <c r="C29" s="100"/>
    </row>
    <row r="30" spans="1:3" x14ac:dyDescent="0.3">
      <c r="A30" s="102" t="s">
        <v>711</v>
      </c>
      <c r="B30" s="101" t="s">
        <v>758</v>
      </c>
      <c r="C30" s="99" t="s">
        <v>755</v>
      </c>
    </row>
    <row r="31" spans="1:3" x14ac:dyDescent="0.3">
      <c r="A31" s="99" t="s">
        <v>123</v>
      </c>
      <c r="B31" s="99" t="s">
        <v>455</v>
      </c>
      <c r="C31" s="100" t="s">
        <v>622</v>
      </c>
    </row>
    <row r="32" spans="1:3" x14ac:dyDescent="0.3">
      <c r="A32" s="99" t="s">
        <v>205</v>
      </c>
      <c r="B32" s="99" t="s">
        <v>445</v>
      </c>
      <c r="C32" s="100"/>
    </row>
    <row r="33" spans="1:3" x14ac:dyDescent="0.3">
      <c r="A33" s="99" t="s">
        <v>59</v>
      </c>
      <c r="B33" s="99" t="s">
        <v>552</v>
      </c>
      <c r="C33" s="100"/>
    </row>
    <row r="34" spans="1:3" x14ac:dyDescent="0.3">
      <c r="A34" s="99" t="s">
        <v>174</v>
      </c>
      <c r="B34" s="99" t="s">
        <v>475</v>
      </c>
      <c r="C34" s="100"/>
    </row>
    <row r="35" spans="1:3" x14ac:dyDescent="0.3">
      <c r="A35" s="99" t="s">
        <v>172</v>
      </c>
      <c r="B35" s="99" t="s">
        <v>473</v>
      </c>
      <c r="C35" s="100"/>
    </row>
    <row r="36" spans="1:3" x14ac:dyDescent="0.3">
      <c r="A36" s="99" t="s">
        <v>61</v>
      </c>
      <c r="B36" s="99" t="s">
        <v>554</v>
      </c>
      <c r="C36" s="100"/>
    </row>
    <row r="37" spans="1:3" x14ac:dyDescent="0.3">
      <c r="A37" s="99" t="s">
        <v>70</v>
      </c>
      <c r="B37" s="99" t="s">
        <v>559</v>
      </c>
      <c r="C37" s="100"/>
    </row>
    <row r="38" spans="1:3" x14ac:dyDescent="0.3">
      <c r="A38" s="99" t="s">
        <v>201</v>
      </c>
      <c r="B38" s="99" t="s">
        <v>422</v>
      </c>
      <c r="C38" s="100"/>
    </row>
    <row r="39" spans="1:3" x14ac:dyDescent="0.3">
      <c r="A39" s="99" t="s">
        <v>253</v>
      </c>
      <c r="B39" s="99" t="s">
        <v>344</v>
      </c>
      <c r="C39" s="100"/>
    </row>
    <row r="40" spans="1:3" x14ac:dyDescent="0.3">
      <c r="A40" s="99" t="s">
        <v>102</v>
      </c>
      <c r="B40" s="99" t="s">
        <v>452</v>
      </c>
      <c r="C40" s="100"/>
    </row>
    <row r="41" spans="1:3" x14ac:dyDescent="0.3">
      <c r="A41" s="99" t="s">
        <v>241</v>
      </c>
      <c r="B41" s="99" t="s">
        <v>514</v>
      </c>
      <c r="C41" s="100"/>
    </row>
    <row r="42" spans="1:3" x14ac:dyDescent="0.3">
      <c r="A42" s="99" t="s">
        <v>85</v>
      </c>
      <c r="B42" s="99" t="s">
        <v>592</v>
      </c>
      <c r="C42" s="100"/>
    </row>
    <row r="43" spans="1:3" x14ac:dyDescent="0.3">
      <c r="A43" s="99" t="s">
        <v>267</v>
      </c>
      <c r="B43" s="99" t="s">
        <v>578</v>
      </c>
      <c r="C43" s="100"/>
    </row>
    <row r="44" spans="1:3" x14ac:dyDescent="0.3">
      <c r="A44" s="99" t="s">
        <v>89</v>
      </c>
      <c r="B44" s="99" t="s">
        <v>596</v>
      </c>
      <c r="C44" s="100"/>
    </row>
    <row r="45" spans="1:3" x14ac:dyDescent="0.3">
      <c r="A45" s="99" t="s">
        <v>77</v>
      </c>
      <c r="B45" s="99" t="s">
        <v>623</v>
      </c>
      <c r="C45" s="100"/>
    </row>
    <row r="46" spans="1:3" x14ac:dyDescent="0.3">
      <c r="A46" s="99" t="s">
        <v>269</v>
      </c>
      <c r="B46" s="99" t="s">
        <v>624</v>
      </c>
      <c r="C46" s="100"/>
    </row>
    <row r="47" spans="1:3" x14ac:dyDescent="0.3">
      <c r="A47" s="99" t="s">
        <v>73</v>
      </c>
      <c r="B47" s="99" t="s">
        <v>562</v>
      </c>
      <c r="C47" s="100"/>
    </row>
    <row r="48" spans="1:3" x14ac:dyDescent="0.3">
      <c r="A48" s="99" t="s">
        <v>306</v>
      </c>
      <c r="B48" s="99" t="s">
        <v>524</v>
      </c>
      <c r="C48" s="100"/>
    </row>
    <row r="49" spans="1:3" x14ac:dyDescent="0.3">
      <c r="A49" s="99" t="s">
        <v>311</v>
      </c>
      <c r="B49" s="99" t="s">
        <v>528</v>
      </c>
      <c r="C49" s="100"/>
    </row>
    <row r="50" spans="1:3" x14ac:dyDescent="0.3">
      <c r="A50" s="99" t="s">
        <v>157</v>
      </c>
      <c r="B50" s="99" t="s">
        <v>411</v>
      </c>
      <c r="C50" s="100"/>
    </row>
    <row r="51" spans="1:3" x14ac:dyDescent="0.3">
      <c r="A51" s="99" t="s">
        <v>287</v>
      </c>
      <c r="B51" s="99" t="s">
        <v>625</v>
      </c>
      <c r="C51" s="100"/>
    </row>
    <row r="52" spans="1:3" x14ac:dyDescent="0.3">
      <c r="A52" s="99" t="s">
        <v>301</v>
      </c>
      <c r="B52" s="99" t="s">
        <v>417</v>
      </c>
      <c r="C52" s="100"/>
    </row>
    <row r="53" spans="1:3" x14ac:dyDescent="0.3">
      <c r="A53" s="99" t="s">
        <v>194</v>
      </c>
      <c r="B53" s="99" t="s">
        <v>360</v>
      </c>
      <c r="C53" s="100"/>
    </row>
    <row r="54" spans="1:3" x14ac:dyDescent="0.3">
      <c r="A54" s="99" t="s">
        <v>45</v>
      </c>
      <c r="B54" s="99" t="s">
        <v>479</v>
      </c>
      <c r="C54" s="100"/>
    </row>
    <row r="55" spans="1:3" x14ac:dyDescent="0.3">
      <c r="A55" s="99" t="s">
        <v>38</v>
      </c>
      <c r="B55" s="99" t="s">
        <v>387</v>
      </c>
      <c r="C55" s="100"/>
    </row>
    <row r="56" spans="1:3" x14ac:dyDescent="0.3">
      <c r="A56" s="99" t="s">
        <v>51</v>
      </c>
      <c r="B56" s="99" t="s">
        <v>504</v>
      </c>
      <c r="C56" s="100"/>
    </row>
    <row r="57" spans="1:3" x14ac:dyDescent="0.3">
      <c r="A57" s="99" t="s">
        <v>97</v>
      </c>
      <c r="B57" s="99" t="s">
        <v>447</v>
      </c>
      <c r="C57" s="100"/>
    </row>
    <row r="58" spans="1:3" x14ac:dyDescent="0.3">
      <c r="A58" s="99" t="s">
        <v>324</v>
      </c>
      <c r="B58" s="99" t="s">
        <v>544</v>
      </c>
      <c r="C58" s="100"/>
    </row>
    <row r="59" spans="1:3" x14ac:dyDescent="0.3">
      <c r="A59" s="99" t="s">
        <v>49</v>
      </c>
      <c r="B59" s="99" t="s">
        <v>483</v>
      </c>
      <c r="C59" s="100"/>
    </row>
    <row r="60" spans="1:3" x14ac:dyDescent="0.3">
      <c r="A60" s="99" t="s">
        <v>249</v>
      </c>
      <c r="B60" s="99" t="s">
        <v>372</v>
      </c>
      <c r="C60" s="100" t="s">
        <v>622</v>
      </c>
    </row>
    <row r="61" spans="1:3" x14ac:dyDescent="0.3">
      <c r="A61" s="99" t="s">
        <v>65</v>
      </c>
      <c r="B61" s="99" t="s">
        <v>556</v>
      </c>
      <c r="C61" s="100"/>
    </row>
    <row r="62" spans="1:3" x14ac:dyDescent="0.3">
      <c r="A62" s="99" t="s">
        <v>239</v>
      </c>
      <c r="B62" s="99" t="s">
        <v>512</v>
      </c>
      <c r="C62" s="100"/>
    </row>
    <row r="63" spans="1:3" x14ac:dyDescent="0.3">
      <c r="A63" s="99" t="s">
        <v>251</v>
      </c>
      <c r="B63" s="99" t="s">
        <v>576</v>
      </c>
      <c r="C63" s="100" t="s">
        <v>622</v>
      </c>
    </row>
    <row r="64" spans="1:3" x14ac:dyDescent="0.3">
      <c r="A64" s="99" t="s">
        <v>62</v>
      </c>
      <c r="B64" s="99" t="s">
        <v>626</v>
      </c>
      <c r="C64" s="100"/>
    </row>
    <row r="65" spans="1:3" x14ac:dyDescent="0.3">
      <c r="A65" s="99" t="s">
        <v>107</v>
      </c>
      <c r="B65" s="99" t="s">
        <v>627</v>
      </c>
      <c r="C65" s="100"/>
    </row>
    <row r="66" spans="1:3" x14ac:dyDescent="0.3">
      <c r="A66" s="99" t="s">
        <v>283</v>
      </c>
      <c r="B66" s="99" t="s">
        <v>383</v>
      </c>
      <c r="C66" s="100"/>
    </row>
    <row r="67" spans="1:3" x14ac:dyDescent="0.3">
      <c r="A67" s="99" t="s">
        <v>98</v>
      </c>
      <c r="B67" s="99" t="s">
        <v>448</v>
      </c>
      <c r="C67" s="100"/>
    </row>
    <row r="68" spans="1:3" x14ac:dyDescent="0.3">
      <c r="A68" s="99" t="s">
        <v>245</v>
      </c>
      <c r="B68" s="99" t="s">
        <v>518</v>
      </c>
      <c r="C68" s="100"/>
    </row>
    <row r="69" spans="1:3" x14ac:dyDescent="0.3">
      <c r="A69" s="99" t="s">
        <v>316</v>
      </c>
      <c r="B69" s="99" t="s">
        <v>536</v>
      </c>
      <c r="C69" s="100"/>
    </row>
    <row r="70" spans="1:3" x14ac:dyDescent="0.3">
      <c r="A70" s="99" t="s">
        <v>100</v>
      </c>
      <c r="B70" s="99" t="s">
        <v>450</v>
      </c>
      <c r="C70" s="100"/>
    </row>
    <row r="71" spans="1:3" x14ac:dyDescent="0.3">
      <c r="A71" s="99" t="s">
        <v>155</v>
      </c>
      <c r="B71" s="99" t="s">
        <v>409</v>
      </c>
      <c r="C71" s="100"/>
    </row>
    <row r="72" spans="1:3" x14ac:dyDescent="0.3">
      <c r="A72" s="99" t="s">
        <v>90</v>
      </c>
      <c r="B72" s="99" t="s">
        <v>597</v>
      </c>
      <c r="C72" s="100"/>
    </row>
    <row r="73" spans="1:3" x14ac:dyDescent="0.3">
      <c r="A73" s="99" t="s">
        <v>276</v>
      </c>
      <c r="B73" s="99" t="s">
        <v>354</v>
      </c>
      <c r="C73" s="100"/>
    </row>
    <row r="74" spans="1:3" x14ac:dyDescent="0.3">
      <c r="A74" s="99" t="s">
        <v>211</v>
      </c>
      <c r="B74" s="99" t="s">
        <v>426</v>
      </c>
      <c r="C74" s="100"/>
    </row>
    <row r="75" spans="1:3" x14ac:dyDescent="0.3">
      <c r="A75" s="99" t="s">
        <v>290</v>
      </c>
      <c r="B75" s="99" t="s">
        <v>402</v>
      </c>
      <c r="C75" s="100"/>
    </row>
    <row r="76" spans="1:3" x14ac:dyDescent="0.3">
      <c r="A76" s="99" t="s">
        <v>628</v>
      </c>
      <c r="B76" s="99" t="s">
        <v>629</v>
      </c>
      <c r="C76" s="100"/>
    </row>
    <row r="77" spans="1:3" x14ac:dyDescent="0.3">
      <c r="A77" s="99" t="s">
        <v>163</v>
      </c>
      <c r="B77" s="99" t="s">
        <v>464</v>
      </c>
      <c r="C77" s="100" t="s">
        <v>619</v>
      </c>
    </row>
    <row r="78" spans="1:3" x14ac:dyDescent="0.3">
      <c r="A78" s="99" t="s">
        <v>313</v>
      </c>
      <c r="B78" s="99" t="s">
        <v>533</v>
      </c>
      <c r="C78" s="100"/>
    </row>
    <row r="79" spans="1:3" x14ac:dyDescent="0.3">
      <c r="A79" s="99" t="s">
        <v>141</v>
      </c>
      <c r="B79" s="99" t="s">
        <v>630</v>
      </c>
      <c r="C79" s="100"/>
    </row>
    <row r="80" spans="1:3" x14ac:dyDescent="0.3">
      <c r="A80" s="99" t="s">
        <v>76</v>
      </c>
      <c r="B80" s="99" t="s">
        <v>631</v>
      </c>
      <c r="C80" s="100"/>
    </row>
    <row r="81" spans="1:3" x14ac:dyDescent="0.3">
      <c r="A81" s="99" t="s">
        <v>210</v>
      </c>
      <c r="B81" s="99" t="s">
        <v>425</v>
      </c>
      <c r="C81" s="100"/>
    </row>
    <row r="82" spans="1:3" x14ac:dyDescent="0.3">
      <c r="A82" s="99" t="s">
        <v>328</v>
      </c>
      <c r="B82" s="99" t="s">
        <v>583</v>
      </c>
      <c r="C82" s="100"/>
    </row>
    <row r="83" spans="1:3" x14ac:dyDescent="0.3">
      <c r="A83" s="99" t="s">
        <v>247</v>
      </c>
      <c r="B83" s="99" t="s">
        <v>520</v>
      </c>
      <c r="C83" s="100"/>
    </row>
    <row r="84" spans="1:3" x14ac:dyDescent="0.3">
      <c r="A84" s="99" t="s">
        <v>258</v>
      </c>
      <c r="B84" s="99" t="s">
        <v>348</v>
      </c>
      <c r="C84" s="100"/>
    </row>
    <row r="85" spans="1:3" x14ac:dyDescent="0.3">
      <c r="A85" s="99" t="s">
        <v>243</v>
      </c>
      <c r="B85" s="99" t="s">
        <v>516</v>
      </c>
      <c r="C85" s="100"/>
    </row>
    <row r="86" spans="1:3" x14ac:dyDescent="0.3">
      <c r="A86" s="99" t="s">
        <v>60</v>
      </c>
      <c r="B86" s="99" t="s">
        <v>553</v>
      </c>
      <c r="C86" s="100"/>
    </row>
    <row r="87" spans="1:3" x14ac:dyDescent="0.3">
      <c r="A87" s="99" t="s">
        <v>87</v>
      </c>
      <c r="B87" s="99" t="s">
        <v>594</v>
      </c>
      <c r="C87" s="100"/>
    </row>
    <row r="88" spans="1:3" x14ac:dyDescent="0.3">
      <c r="A88" s="99" t="s">
        <v>125</v>
      </c>
      <c r="B88" s="99" t="s">
        <v>457</v>
      </c>
      <c r="C88" s="100" t="s">
        <v>622</v>
      </c>
    </row>
    <row r="89" spans="1:3" x14ac:dyDescent="0.3">
      <c r="A89" s="99" t="s">
        <v>94</v>
      </c>
      <c r="B89" s="99" t="s">
        <v>460</v>
      </c>
      <c r="C89" s="100" t="s">
        <v>622</v>
      </c>
    </row>
    <row r="90" spans="1:3" x14ac:dyDescent="0.3">
      <c r="A90" s="99" t="s">
        <v>292</v>
      </c>
      <c r="B90" s="99" t="s">
        <v>404</v>
      </c>
      <c r="C90" s="100"/>
    </row>
    <row r="91" spans="1:3" x14ac:dyDescent="0.3">
      <c r="A91" s="99" t="s">
        <v>110</v>
      </c>
      <c r="B91" s="99" t="s">
        <v>605</v>
      </c>
      <c r="C91" s="100"/>
    </row>
    <row r="92" spans="1:3" x14ac:dyDescent="0.3">
      <c r="A92" s="99" t="s">
        <v>114</v>
      </c>
      <c r="B92" s="99" t="s">
        <v>609</v>
      </c>
      <c r="C92" s="100"/>
    </row>
    <row r="93" spans="1:3" x14ac:dyDescent="0.3">
      <c r="A93" s="99" t="s">
        <v>325</v>
      </c>
      <c r="B93" s="99" t="s">
        <v>545</v>
      </c>
      <c r="C93" s="100"/>
    </row>
    <row r="94" spans="1:3" x14ac:dyDescent="0.3">
      <c r="A94" s="99" t="s">
        <v>176</v>
      </c>
      <c r="B94" s="99" t="s">
        <v>485</v>
      </c>
      <c r="C94" s="100"/>
    </row>
    <row r="95" spans="1:3" x14ac:dyDescent="0.3">
      <c r="A95" s="99" t="s">
        <v>55</v>
      </c>
      <c r="B95" s="99" t="s">
        <v>548</v>
      </c>
      <c r="C95" s="100"/>
    </row>
    <row r="96" spans="1:3" x14ac:dyDescent="0.3">
      <c r="A96" s="99" t="s">
        <v>119</v>
      </c>
      <c r="B96" s="99" t="s">
        <v>367</v>
      </c>
      <c r="C96" s="100" t="s">
        <v>622</v>
      </c>
    </row>
    <row r="97" spans="1:4" x14ac:dyDescent="0.3">
      <c r="A97" s="99" t="s">
        <v>190</v>
      </c>
      <c r="B97" s="99" t="s">
        <v>572</v>
      </c>
      <c r="C97" s="100"/>
    </row>
    <row r="98" spans="1:4" x14ac:dyDescent="0.3">
      <c r="A98" s="99" t="s">
        <v>48</v>
      </c>
      <c r="B98" s="99" t="s">
        <v>482</v>
      </c>
      <c r="C98" s="100"/>
    </row>
    <row r="99" spans="1:4" x14ac:dyDescent="0.3">
      <c r="A99" s="99" t="s">
        <v>113</v>
      </c>
      <c r="B99" s="99" t="s">
        <v>608</v>
      </c>
      <c r="C99" s="100"/>
    </row>
    <row r="100" spans="1:4" x14ac:dyDescent="0.3">
      <c r="A100" s="99" t="s">
        <v>213</v>
      </c>
      <c r="B100" s="99" t="s">
        <v>428</v>
      </c>
      <c r="C100" s="100"/>
    </row>
    <row r="101" spans="1:4" x14ac:dyDescent="0.3">
      <c r="A101" s="99" t="s">
        <v>138</v>
      </c>
      <c r="B101" s="99" t="s">
        <v>365</v>
      </c>
      <c r="C101" s="100"/>
    </row>
    <row r="102" spans="1:4" x14ac:dyDescent="0.3">
      <c r="A102" s="99" t="s">
        <v>180</v>
      </c>
      <c r="B102" s="99" t="s">
        <v>489</v>
      </c>
      <c r="C102" s="100"/>
    </row>
    <row r="103" spans="1:4" x14ac:dyDescent="0.3">
      <c r="A103" s="99" t="s">
        <v>151</v>
      </c>
      <c r="B103" s="99" t="s">
        <v>406</v>
      </c>
      <c r="C103" s="100"/>
    </row>
    <row r="104" spans="1:4" x14ac:dyDescent="0.3">
      <c r="A104" s="102" t="s">
        <v>751</v>
      </c>
      <c r="B104" s="99" t="s">
        <v>752</v>
      </c>
      <c r="C104" t="s">
        <v>755</v>
      </c>
      <c r="D104" t="s">
        <v>763</v>
      </c>
    </row>
    <row r="105" spans="1:4" x14ac:dyDescent="0.3">
      <c r="A105" s="102" t="s">
        <v>712</v>
      </c>
      <c r="B105" s="99" t="s">
        <v>759</v>
      </c>
      <c r="C105" s="172" t="s">
        <v>755</v>
      </c>
    </row>
    <row r="106" spans="1:4" x14ac:dyDescent="0.3">
      <c r="A106" s="102" t="s">
        <v>713</v>
      </c>
      <c r="B106" s="99" t="s">
        <v>760</v>
      </c>
      <c r="C106" s="172" t="s">
        <v>755</v>
      </c>
    </row>
    <row r="107" spans="1:4" x14ac:dyDescent="0.3">
      <c r="A107" s="102" t="s">
        <v>714</v>
      </c>
      <c r="B107" s="99" t="s">
        <v>761</v>
      </c>
      <c r="C107" s="99" t="s">
        <v>755</v>
      </c>
    </row>
    <row r="108" spans="1:4" x14ac:dyDescent="0.3">
      <c r="A108" s="99" t="s">
        <v>40</v>
      </c>
      <c r="B108" s="99" t="s">
        <v>389</v>
      </c>
      <c r="C108" s="100"/>
    </row>
    <row r="109" spans="1:4" x14ac:dyDescent="0.3">
      <c r="A109" s="99" t="s">
        <v>319</v>
      </c>
      <c r="B109" s="99" t="s">
        <v>539</v>
      </c>
      <c r="C109" s="100"/>
    </row>
    <row r="110" spans="1:4" x14ac:dyDescent="0.3">
      <c r="A110" s="99" t="s">
        <v>223</v>
      </c>
      <c r="B110" s="99" t="s">
        <v>438</v>
      </c>
      <c r="C110" s="100"/>
    </row>
    <row r="111" spans="1:4" x14ac:dyDescent="0.3">
      <c r="A111" s="99" t="s">
        <v>250</v>
      </c>
      <c r="B111" s="99" t="s">
        <v>394</v>
      </c>
      <c r="C111" s="100" t="s">
        <v>622</v>
      </c>
    </row>
    <row r="112" spans="1:4" x14ac:dyDescent="0.3">
      <c r="A112" s="99" t="s">
        <v>121</v>
      </c>
      <c r="B112" s="99" t="s">
        <v>377</v>
      </c>
      <c r="C112" s="100" t="s">
        <v>622</v>
      </c>
    </row>
    <row r="113" spans="1:3" x14ac:dyDescent="0.3">
      <c r="A113" s="99" t="s">
        <v>37</v>
      </c>
      <c r="B113" s="99" t="s">
        <v>386</v>
      </c>
      <c r="C113" s="100"/>
    </row>
    <row r="114" spans="1:3" x14ac:dyDescent="0.3">
      <c r="A114" s="99" t="s">
        <v>148</v>
      </c>
      <c r="B114" s="99" t="s">
        <v>379</v>
      </c>
      <c r="C114" s="100"/>
    </row>
    <row r="115" spans="1:3" x14ac:dyDescent="0.3">
      <c r="A115" s="99" t="s">
        <v>255</v>
      </c>
      <c r="B115" s="99" t="s">
        <v>346</v>
      </c>
      <c r="C115" s="100"/>
    </row>
    <row r="116" spans="1:3" x14ac:dyDescent="0.3">
      <c r="A116" s="99" t="s">
        <v>226</v>
      </c>
      <c r="B116" s="99" t="s">
        <v>441</v>
      </c>
      <c r="C116" s="100"/>
    </row>
    <row r="117" spans="1:3" x14ac:dyDescent="0.3">
      <c r="A117" s="99" t="s">
        <v>80</v>
      </c>
      <c r="B117" s="99" t="s">
        <v>567</v>
      </c>
      <c r="C117" s="100"/>
    </row>
    <row r="118" spans="1:3" x14ac:dyDescent="0.3">
      <c r="A118" s="99" t="s">
        <v>257</v>
      </c>
      <c r="B118" s="99" t="s">
        <v>632</v>
      </c>
      <c r="C118" s="100"/>
    </row>
    <row r="119" spans="1:3" x14ac:dyDescent="0.3">
      <c r="A119" s="99" t="s">
        <v>101</v>
      </c>
      <c r="B119" s="99" t="s">
        <v>451</v>
      </c>
      <c r="C119" s="100"/>
    </row>
    <row r="120" spans="1:3" x14ac:dyDescent="0.3">
      <c r="A120" s="99" t="s">
        <v>126</v>
      </c>
      <c r="B120" s="99" t="s">
        <v>458</v>
      </c>
      <c r="C120" s="100" t="s">
        <v>622</v>
      </c>
    </row>
    <row r="121" spans="1:3" x14ac:dyDescent="0.3">
      <c r="A121" s="99" t="s">
        <v>139</v>
      </c>
      <c r="B121" s="99" t="s">
        <v>366</v>
      </c>
      <c r="C121" s="100"/>
    </row>
    <row r="122" spans="1:3" x14ac:dyDescent="0.3">
      <c r="A122" s="99" t="s">
        <v>310</v>
      </c>
      <c r="B122" s="99" t="s">
        <v>527</v>
      </c>
      <c r="C122" s="100"/>
    </row>
    <row r="123" spans="1:3" x14ac:dyDescent="0.3">
      <c r="A123" s="99" t="s">
        <v>81</v>
      </c>
      <c r="B123" s="99" t="s">
        <v>633</v>
      </c>
      <c r="C123" s="100"/>
    </row>
    <row r="124" spans="1:3" x14ac:dyDescent="0.3">
      <c r="A124" s="99" t="s">
        <v>277</v>
      </c>
      <c r="B124" s="99" t="s">
        <v>355</v>
      </c>
      <c r="C124" s="100"/>
    </row>
    <row r="125" spans="1:3" x14ac:dyDescent="0.3">
      <c r="A125" s="99" t="s">
        <v>149</v>
      </c>
      <c r="B125" s="99" t="s">
        <v>634</v>
      </c>
      <c r="C125" s="100" t="s">
        <v>622</v>
      </c>
    </row>
    <row r="126" spans="1:3" x14ac:dyDescent="0.3">
      <c r="A126" s="99" t="s">
        <v>314</v>
      </c>
      <c r="B126" s="99" t="s">
        <v>534</v>
      </c>
      <c r="C126" s="100"/>
    </row>
    <row r="127" spans="1:3" x14ac:dyDescent="0.3">
      <c r="A127" s="99" t="s">
        <v>225</v>
      </c>
      <c r="B127" s="99" t="s">
        <v>440</v>
      </c>
      <c r="C127" s="100"/>
    </row>
    <row r="128" spans="1:3" x14ac:dyDescent="0.3">
      <c r="A128" s="99" t="s">
        <v>322</v>
      </c>
      <c r="B128" s="99" t="s">
        <v>542</v>
      </c>
      <c r="C128" s="100"/>
    </row>
    <row r="129" spans="1:3" x14ac:dyDescent="0.3">
      <c r="A129" s="99" t="s">
        <v>82</v>
      </c>
      <c r="B129" s="99" t="s">
        <v>589</v>
      </c>
      <c r="C129" s="100"/>
    </row>
    <row r="130" spans="1:3" x14ac:dyDescent="0.3">
      <c r="A130" s="99" t="s">
        <v>63</v>
      </c>
      <c r="B130" s="99" t="s">
        <v>555</v>
      </c>
      <c r="C130" s="100"/>
    </row>
    <row r="131" spans="1:3" x14ac:dyDescent="0.3">
      <c r="A131" s="99" t="s">
        <v>35</v>
      </c>
      <c r="B131" s="99" t="s">
        <v>342</v>
      </c>
      <c r="C131" s="100"/>
    </row>
    <row r="132" spans="1:3" x14ac:dyDescent="0.3">
      <c r="A132" s="99" t="s">
        <v>145</v>
      </c>
      <c r="B132" s="99" t="s">
        <v>374</v>
      </c>
      <c r="C132" s="100"/>
    </row>
    <row r="133" spans="1:3" x14ac:dyDescent="0.3">
      <c r="A133" s="99" t="s">
        <v>74</v>
      </c>
      <c r="B133" s="99" t="s">
        <v>563</v>
      </c>
      <c r="C133" s="100"/>
    </row>
    <row r="134" spans="1:3" x14ac:dyDescent="0.3">
      <c r="A134" s="99" t="s">
        <v>304</v>
      </c>
      <c r="B134" s="99" t="s">
        <v>522</v>
      </c>
      <c r="C134" s="100"/>
    </row>
    <row r="135" spans="1:3" x14ac:dyDescent="0.3">
      <c r="A135" s="102" t="s">
        <v>715</v>
      </c>
      <c r="B135" s="101" t="s">
        <v>757</v>
      </c>
      <c r="C135" s="99" t="s">
        <v>755</v>
      </c>
    </row>
    <row r="136" spans="1:3" x14ac:dyDescent="0.3">
      <c r="A136" s="99" t="s">
        <v>129</v>
      </c>
      <c r="B136" s="99" t="s">
        <v>462</v>
      </c>
      <c r="C136" s="100" t="s">
        <v>622</v>
      </c>
    </row>
    <row r="137" spans="1:3" x14ac:dyDescent="0.3">
      <c r="A137" s="99" t="s">
        <v>330</v>
      </c>
      <c r="B137" s="99" t="s">
        <v>585</v>
      </c>
      <c r="C137" s="100"/>
    </row>
    <row r="138" spans="1:3" x14ac:dyDescent="0.3">
      <c r="A138" s="99" t="s">
        <v>109</v>
      </c>
      <c r="B138" s="99" t="s">
        <v>604</v>
      </c>
      <c r="C138" s="100"/>
    </row>
    <row r="139" spans="1:3" x14ac:dyDescent="0.3">
      <c r="A139" s="99" t="s">
        <v>284</v>
      </c>
      <c r="B139" s="99" t="s">
        <v>384</v>
      </c>
      <c r="C139" s="100"/>
    </row>
    <row r="140" spans="1:3" x14ac:dyDescent="0.3">
      <c r="A140" s="99" t="s">
        <v>275</v>
      </c>
      <c r="B140" s="99" t="s">
        <v>351</v>
      </c>
      <c r="C140" s="100"/>
    </row>
    <row r="141" spans="1:3" x14ac:dyDescent="0.3">
      <c r="A141" s="99" t="s">
        <v>178</v>
      </c>
      <c r="B141" s="99" t="s">
        <v>635</v>
      </c>
      <c r="C141" s="100" t="s">
        <v>619</v>
      </c>
    </row>
    <row r="142" spans="1:3" x14ac:dyDescent="0.3">
      <c r="A142" s="99" t="s">
        <v>78</v>
      </c>
      <c r="B142" s="99" t="s">
        <v>565</v>
      </c>
      <c r="C142" s="100"/>
    </row>
    <row r="143" spans="1:3" x14ac:dyDescent="0.3">
      <c r="A143" s="99" t="s">
        <v>318</v>
      </c>
      <c r="B143" s="99" t="s">
        <v>538</v>
      </c>
      <c r="C143" s="100"/>
    </row>
    <row r="144" spans="1:3" x14ac:dyDescent="0.3">
      <c r="A144" s="99" t="s">
        <v>153</v>
      </c>
      <c r="B144" s="99" t="s">
        <v>636</v>
      </c>
      <c r="C144" s="100"/>
    </row>
    <row r="145" spans="1:3" x14ac:dyDescent="0.3">
      <c r="A145" s="99" t="s">
        <v>58</v>
      </c>
      <c r="B145" s="99" t="s">
        <v>551</v>
      </c>
      <c r="C145" s="100"/>
    </row>
    <row r="146" spans="1:3" x14ac:dyDescent="0.3">
      <c r="A146" s="99" t="s">
        <v>57</v>
      </c>
      <c r="B146" s="99" t="s">
        <v>550</v>
      </c>
      <c r="C146" s="100"/>
    </row>
    <row r="147" spans="1:3" x14ac:dyDescent="0.3">
      <c r="A147" s="99" t="s">
        <v>212</v>
      </c>
      <c r="B147" s="99" t="s">
        <v>427</v>
      </c>
      <c r="C147" s="100"/>
    </row>
    <row r="148" spans="1:3" x14ac:dyDescent="0.3">
      <c r="A148" s="99" t="s">
        <v>331</v>
      </c>
      <c r="B148" s="99" t="s">
        <v>586</v>
      </c>
      <c r="C148" s="100"/>
    </row>
    <row r="149" spans="1:3" x14ac:dyDescent="0.3">
      <c r="A149" s="99" t="s">
        <v>274</v>
      </c>
      <c r="B149" s="99" t="s">
        <v>495</v>
      </c>
      <c r="C149" s="100" t="s">
        <v>622</v>
      </c>
    </row>
    <row r="150" spans="1:3" x14ac:dyDescent="0.3">
      <c r="A150" s="99" t="s">
        <v>134</v>
      </c>
      <c r="B150" s="99" t="s">
        <v>531</v>
      </c>
      <c r="C150" s="100" t="s">
        <v>622</v>
      </c>
    </row>
    <row r="151" spans="1:3" x14ac:dyDescent="0.3">
      <c r="A151" s="99" t="s">
        <v>320</v>
      </c>
      <c r="B151" s="99" t="s">
        <v>540</v>
      </c>
      <c r="C151" s="100"/>
    </row>
    <row r="152" spans="1:3" x14ac:dyDescent="0.3">
      <c r="A152" s="99" t="s">
        <v>154</v>
      </c>
      <c r="B152" s="99" t="s">
        <v>408</v>
      </c>
      <c r="C152" s="100"/>
    </row>
    <row r="153" spans="1:3" x14ac:dyDescent="0.3">
      <c r="A153" s="99" t="s">
        <v>165</v>
      </c>
      <c r="B153" s="99" t="s">
        <v>466</v>
      </c>
      <c r="C153" s="100" t="s">
        <v>619</v>
      </c>
    </row>
    <row r="154" spans="1:3" x14ac:dyDescent="0.3">
      <c r="A154" s="99" t="s">
        <v>289</v>
      </c>
      <c r="B154" s="99" t="s">
        <v>401</v>
      </c>
      <c r="C154" s="100"/>
    </row>
    <row r="155" spans="1:3" x14ac:dyDescent="0.3">
      <c r="A155" s="99" t="s">
        <v>164</v>
      </c>
      <c r="B155" s="99" t="s">
        <v>465</v>
      </c>
      <c r="C155" s="100" t="s">
        <v>619</v>
      </c>
    </row>
    <row r="156" spans="1:3" x14ac:dyDescent="0.3">
      <c r="A156" s="99" t="s">
        <v>118</v>
      </c>
      <c r="B156" s="99" t="s">
        <v>612</v>
      </c>
      <c r="C156" s="100"/>
    </row>
    <row r="157" spans="1:3" x14ac:dyDescent="0.3">
      <c r="A157" s="99" t="s">
        <v>333</v>
      </c>
      <c r="B157" s="99" t="s">
        <v>588</v>
      </c>
      <c r="C157" s="100"/>
    </row>
    <row r="158" spans="1:3" x14ac:dyDescent="0.3">
      <c r="A158" s="99" t="s">
        <v>133</v>
      </c>
      <c r="B158" s="99" t="s">
        <v>530</v>
      </c>
      <c r="C158" s="100" t="s">
        <v>622</v>
      </c>
    </row>
    <row r="159" spans="1:3" x14ac:dyDescent="0.3">
      <c r="A159" s="99" t="s">
        <v>312</v>
      </c>
      <c r="B159" s="99" t="s">
        <v>637</v>
      </c>
      <c r="C159" s="100"/>
    </row>
    <row r="160" spans="1:3" x14ac:dyDescent="0.3">
      <c r="A160" s="99" t="s">
        <v>315</v>
      </c>
      <c r="B160" s="99" t="s">
        <v>535</v>
      </c>
      <c r="C160" s="100"/>
    </row>
    <row r="161" spans="1:3" x14ac:dyDescent="0.3">
      <c r="A161" s="99" t="s">
        <v>105</v>
      </c>
      <c r="B161" s="99" t="s">
        <v>601</v>
      </c>
      <c r="C161" s="100"/>
    </row>
    <row r="162" spans="1:3" x14ac:dyDescent="0.3">
      <c r="A162" s="99" t="s">
        <v>162</v>
      </c>
      <c r="B162" s="99" t="s">
        <v>463</v>
      </c>
      <c r="C162" s="100" t="s">
        <v>619</v>
      </c>
    </row>
    <row r="163" spans="1:3" x14ac:dyDescent="0.3">
      <c r="A163" s="99" t="s">
        <v>131</v>
      </c>
      <c r="B163" s="99" t="s">
        <v>638</v>
      </c>
      <c r="C163" s="100" t="s">
        <v>622</v>
      </c>
    </row>
    <row r="164" spans="1:3" x14ac:dyDescent="0.3">
      <c r="A164" s="99" t="s">
        <v>293</v>
      </c>
      <c r="B164" s="99" t="s">
        <v>490</v>
      </c>
      <c r="C164" s="100"/>
    </row>
    <row r="165" spans="1:3" x14ac:dyDescent="0.3">
      <c r="A165" s="99" t="s">
        <v>50</v>
      </c>
      <c r="B165" s="99" t="s">
        <v>503</v>
      </c>
      <c r="C165" s="100"/>
    </row>
    <row r="166" spans="1:3" x14ac:dyDescent="0.3">
      <c r="A166" s="99" t="s">
        <v>56</v>
      </c>
      <c r="B166" s="99" t="s">
        <v>549</v>
      </c>
      <c r="C166" s="100"/>
    </row>
    <row r="167" spans="1:3" x14ac:dyDescent="0.3">
      <c r="A167" s="99" t="s">
        <v>332</v>
      </c>
      <c r="B167" s="99" t="s">
        <v>587</v>
      </c>
      <c r="C167" s="100"/>
    </row>
    <row r="168" spans="1:3" x14ac:dyDescent="0.3">
      <c r="A168" s="99" t="s">
        <v>152</v>
      </c>
      <c r="B168" s="99" t="s">
        <v>407</v>
      </c>
      <c r="C168" s="100"/>
    </row>
    <row r="169" spans="1:3" x14ac:dyDescent="0.3">
      <c r="A169" s="99" t="s">
        <v>263</v>
      </c>
      <c r="B169" s="99" t="s">
        <v>392</v>
      </c>
      <c r="C169" s="100"/>
    </row>
    <row r="170" spans="1:3" x14ac:dyDescent="0.3">
      <c r="A170" s="99" t="s">
        <v>204</v>
      </c>
      <c r="B170" s="99" t="s">
        <v>444</v>
      </c>
      <c r="C170" s="100"/>
    </row>
    <row r="171" spans="1:3" x14ac:dyDescent="0.3">
      <c r="A171" s="99" t="s">
        <v>208</v>
      </c>
      <c r="B171" s="99" t="s">
        <v>488</v>
      </c>
      <c r="C171" s="100"/>
    </row>
    <row r="172" spans="1:3" x14ac:dyDescent="0.3">
      <c r="A172" s="99" t="s">
        <v>184</v>
      </c>
      <c r="B172" s="99" t="s">
        <v>502</v>
      </c>
      <c r="C172" s="100"/>
    </row>
    <row r="173" spans="1:3" x14ac:dyDescent="0.3">
      <c r="A173" s="99" t="s">
        <v>186</v>
      </c>
      <c r="B173" s="99" t="s">
        <v>568</v>
      </c>
      <c r="C173" s="100"/>
    </row>
    <row r="174" spans="1:3" x14ac:dyDescent="0.3">
      <c r="A174" s="99" t="s">
        <v>79</v>
      </c>
      <c r="B174" s="99" t="s">
        <v>566</v>
      </c>
      <c r="C174" s="100"/>
    </row>
    <row r="175" spans="1:3" x14ac:dyDescent="0.3">
      <c r="A175" s="99" t="s">
        <v>227</v>
      </c>
      <c r="B175" s="99" t="s">
        <v>442</v>
      </c>
      <c r="C175" s="100"/>
    </row>
    <row r="176" spans="1:3" x14ac:dyDescent="0.3">
      <c r="A176" s="99" t="s">
        <v>300</v>
      </c>
      <c r="B176" s="99" t="s">
        <v>416</v>
      </c>
      <c r="C176" s="100"/>
    </row>
    <row r="177" spans="1:3" x14ac:dyDescent="0.3">
      <c r="A177" s="99" t="s">
        <v>93</v>
      </c>
      <c r="B177" s="99" t="s">
        <v>599</v>
      </c>
      <c r="C177" s="100"/>
    </row>
    <row r="178" spans="1:3" x14ac:dyDescent="0.3">
      <c r="A178" s="99" t="s">
        <v>161</v>
      </c>
      <c r="B178" s="99" t="s">
        <v>415</v>
      </c>
      <c r="C178" s="100" t="s">
        <v>619</v>
      </c>
    </row>
    <row r="179" spans="1:3" x14ac:dyDescent="0.3">
      <c r="A179" s="99" t="s">
        <v>130</v>
      </c>
      <c r="B179" s="99" t="s">
        <v>498</v>
      </c>
      <c r="C179" s="100" t="s">
        <v>622</v>
      </c>
    </row>
    <row r="180" spans="1:3" x14ac:dyDescent="0.3">
      <c r="A180" s="99" t="s">
        <v>160</v>
      </c>
      <c r="B180" s="99" t="s">
        <v>414</v>
      </c>
      <c r="C180" s="100"/>
    </row>
    <row r="181" spans="1:3" x14ac:dyDescent="0.3">
      <c r="A181" s="99" t="s">
        <v>46</v>
      </c>
      <c r="B181" s="99" t="s">
        <v>480</v>
      </c>
      <c r="C181" s="100"/>
    </row>
    <row r="182" spans="1:3" x14ac:dyDescent="0.3">
      <c r="A182" s="99" t="s">
        <v>295</v>
      </c>
      <c r="B182" s="99" t="s">
        <v>492</v>
      </c>
      <c r="C182" s="100"/>
    </row>
    <row r="183" spans="1:3" x14ac:dyDescent="0.3">
      <c r="A183" s="99" t="s">
        <v>188</v>
      </c>
      <c r="B183" s="99" t="s">
        <v>570</v>
      </c>
      <c r="C183" s="100"/>
    </row>
    <row r="184" spans="1:3" x14ac:dyDescent="0.3">
      <c r="A184" s="99" t="s">
        <v>294</v>
      </c>
      <c r="B184" s="99" t="s">
        <v>491</v>
      </c>
      <c r="C184" s="100"/>
    </row>
    <row r="185" spans="1:3" x14ac:dyDescent="0.3">
      <c r="A185" s="99" t="s">
        <v>170</v>
      </c>
      <c r="B185" s="99" t="s">
        <v>471</v>
      </c>
      <c r="C185" s="100" t="s">
        <v>619</v>
      </c>
    </row>
    <row r="186" spans="1:3" x14ac:dyDescent="0.3">
      <c r="A186" s="99" t="s">
        <v>69</v>
      </c>
      <c r="B186" s="99" t="s">
        <v>558</v>
      </c>
      <c r="C186" s="100"/>
    </row>
    <row r="187" spans="1:3" x14ac:dyDescent="0.3">
      <c r="A187" s="99" t="s">
        <v>303</v>
      </c>
      <c r="B187" s="99" t="s">
        <v>639</v>
      </c>
      <c r="C187" s="100"/>
    </row>
    <row r="188" spans="1:3" x14ac:dyDescent="0.3">
      <c r="A188" s="99" t="s">
        <v>54</v>
      </c>
      <c r="B188" s="99" t="s">
        <v>547</v>
      </c>
      <c r="C188" s="100"/>
    </row>
    <row r="189" spans="1:3" x14ac:dyDescent="0.3">
      <c r="A189" s="99" t="s">
        <v>39</v>
      </c>
      <c r="B189" s="99" t="s">
        <v>388</v>
      </c>
      <c r="C189" s="100"/>
    </row>
    <row r="190" spans="1:3" x14ac:dyDescent="0.3">
      <c r="A190" s="99" t="s">
        <v>272</v>
      </c>
      <c r="B190" s="99" t="s">
        <v>380</v>
      </c>
      <c r="C190" s="100" t="s">
        <v>622</v>
      </c>
    </row>
    <row r="191" spans="1:3" x14ac:dyDescent="0.3">
      <c r="A191" s="99" t="s">
        <v>299</v>
      </c>
      <c r="B191" s="99" t="s">
        <v>497</v>
      </c>
      <c r="C191" s="100"/>
    </row>
    <row r="192" spans="1:3" x14ac:dyDescent="0.3">
      <c r="A192" s="99" t="s">
        <v>240</v>
      </c>
      <c r="B192" s="99" t="s">
        <v>513</v>
      </c>
      <c r="C192" s="100"/>
    </row>
    <row r="193" spans="1:3" x14ac:dyDescent="0.3">
      <c r="A193" s="99" t="s">
        <v>252</v>
      </c>
      <c r="B193" s="99" t="s">
        <v>341</v>
      </c>
      <c r="C193" s="100"/>
    </row>
    <row r="194" spans="1:3" x14ac:dyDescent="0.3">
      <c r="A194" s="99" t="s">
        <v>282</v>
      </c>
      <c r="B194" s="99" t="s">
        <v>382</v>
      </c>
      <c r="C194" s="100"/>
    </row>
    <row r="195" spans="1:3" x14ac:dyDescent="0.3">
      <c r="A195" s="99" t="s">
        <v>86</v>
      </c>
      <c r="B195" s="99" t="s">
        <v>593</v>
      </c>
      <c r="C195" s="100"/>
    </row>
    <row r="196" spans="1:3" x14ac:dyDescent="0.3">
      <c r="A196" s="99" t="s">
        <v>262</v>
      </c>
      <c r="B196" s="99" t="s">
        <v>391</v>
      </c>
      <c r="C196" s="100"/>
    </row>
    <row r="197" spans="1:3" x14ac:dyDescent="0.3">
      <c r="A197" s="99" t="s">
        <v>297</v>
      </c>
      <c r="B197" s="99" t="s">
        <v>494</v>
      </c>
      <c r="C197" s="100"/>
    </row>
    <row r="198" spans="1:3" x14ac:dyDescent="0.3">
      <c r="A198" s="99" t="s">
        <v>256</v>
      </c>
      <c r="B198" s="99" t="s">
        <v>347</v>
      </c>
      <c r="C198" s="100"/>
    </row>
    <row r="199" spans="1:3" x14ac:dyDescent="0.3">
      <c r="A199" s="99" t="s">
        <v>171</v>
      </c>
      <c r="B199" s="99" t="s">
        <v>472</v>
      </c>
      <c r="C199" s="100" t="s">
        <v>619</v>
      </c>
    </row>
    <row r="200" spans="1:3" x14ac:dyDescent="0.3">
      <c r="A200" s="99" t="s">
        <v>242</v>
      </c>
      <c r="B200" s="99" t="s">
        <v>515</v>
      </c>
      <c r="C200" s="100"/>
    </row>
    <row r="201" spans="1:3" x14ac:dyDescent="0.3">
      <c r="A201" s="102" t="s">
        <v>716</v>
      </c>
      <c r="B201" s="99" t="s">
        <v>717</v>
      </c>
      <c r="C201" s="172" t="s">
        <v>755</v>
      </c>
    </row>
    <row r="202" spans="1:3" x14ac:dyDescent="0.3">
      <c r="A202" s="99" t="s">
        <v>179</v>
      </c>
      <c r="B202" s="99" t="s">
        <v>487</v>
      </c>
      <c r="C202" s="100"/>
    </row>
    <row r="203" spans="1:3" x14ac:dyDescent="0.3">
      <c r="A203" s="99" t="s">
        <v>265</v>
      </c>
      <c r="B203" s="99" t="s">
        <v>395</v>
      </c>
      <c r="C203" s="100"/>
    </row>
    <row r="204" spans="1:3" x14ac:dyDescent="0.3">
      <c r="A204" s="99" t="s">
        <v>193</v>
      </c>
      <c r="B204" s="99" t="s">
        <v>359</v>
      </c>
      <c r="C204" s="100"/>
    </row>
    <row r="205" spans="1:3" x14ac:dyDescent="0.3">
      <c r="A205" s="99" t="s">
        <v>202</v>
      </c>
      <c r="B205" s="99" t="s">
        <v>423</v>
      </c>
      <c r="C205" s="100"/>
    </row>
    <row r="206" spans="1:3" x14ac:dyDescent="0.3">
      <c r="A206" s="99" t="s">
        <v>271</v>
      </c>
      <c r="B206" s="99" t="s">
        <v>581</v>
      </c>
      <c r="C206" s="100"/>
    </row>
    <row r="207" spans="1:3" x14ac:dyDescent="0.3">
      <c r="A207" s="99" t="s">
        <v>68</v>
      </c>
      <c r="B207" s="99" t="s">
        <v>718</v>
      </c>
      <c r="C207" s="172" t="s">
        <v>755</v>
      </c>
    </row>
    <row r="208" spans="1:3" x14ac:dyDescent="0.3">
      <c r="A208" s="99" t="s">
        <v>259</v>
      </c>
      <c r="B208" s="99" t="s">
        <v>349</v>
      </c>
      <c r="C208" s="100"/>
    </row>
    <row r="209" spans="1:3" x14ac:dyDescent="0.3">
      <c r="A209" s="99" t="s">
        <v>84</v>
      </c>
      <c r="B209" s="99" t="s">
        <v>591</v>
      </c>
      <c r="C209" s="100"/>
    </row>
    <row r="210" spans="1:3" x14ac:dyDescent="0.3">
      <c r="A210" s="102" t="s">
        <v>719</v>
      </c>
      <c r="B210" s="99" t="s">
        <v>720</v>
      </c>
      <c r="C210" s="172" t="s">
        <v>755</v>
      </c>
    </row>
    <row r="211" spans="1:3" x14ac:dyDescent="0.3">
      <c r="A211" s="99" t="s">
        <v>234</v>
      </c>
      <c r="B211" s="99" t="s">
        <v>507</v>
      </c>
      <c r="C211" s="100"/>
    </row>
    <row r="212" spans="1:3" x14ac:dyDescent="0.3">
      <c r="A212" s="99" t="s">
        <v>198</v>
      </c>
      <c r="B212" s="99" t="s">
        <v>419</v>
      </c>
      <c r="C212" s="100"/>
    </row>
    <row r="213" spans="1:3" x14ac:dyDescent="0.3">
      <c r="A213" s="99" t="s">
        <v>200</v>
      </c>
      <c r="B213" s="99" t="s">
        <v>421</v>
      </c>
      <c r="C213" s="100"/>
    </row>
    <row r="214" spans="1:3" x14ac:dyDescent="0.3">
      <c r="A214" s="99" t="s">
        <v>336</v>
      </c>
      <c r="B214" s="101" t="s">
        <v>640</v>
      </c>
      <c r="C214" s="100"/>
    </row>
    <row r="215" spans="1:3" x14ac:dyDescent="0.3">
      <c r="A215" s="99" t="s">
        <v>197</v>
      </c>
      <c r="B215" s="99" t="s">
        <v>363</v>
      </c>
      <c r="C215" s="100"/>
    </row>
    <row r="216" spans="1:3" x14ac:dyDescent="0.3">
      <c r="A216" s="99" t="s">
        <v>285</v>
      </c>
      <c r="B216" s="99" t="s">
        <v>397</v>
      </c>
      <c r="C216" s="100"/>
    </row>
    <row r="217" spans="1:3" x14ac:dyDescent="0.3">
      <c r="A217" s="99" t="s">
        <v>189</v>
      </c>
      <c r="B217" s="99" t="s">
        <v>571</v>
      </c>
      <c r="C217" s="100"/>
    </row>
    <row r="218" spans="1:3" x14ac:dyDescent="0.3">
      <c r="A218" s="99" t="s">
        <v>230</v>
      </c>
      <c r="B218" s="99" t="s">
        <v>721</v>
      </c>
      <c r="C218" s="172" t="s">
        <v>755</v>
      </c>
    </row>
    <row r="219" spans="1:3" x14ac:dyDescent="0.3">
      <c r="A219" s="99" t="s">
        <v>231</v>
      </c>
      <c r="B219" s="99" t="s">
        <v>762</v>
      </c>
      <c r="C219" s="172" t="s">
        <v>755</v>
      </c>
    </row>
    <row r="220" spans="1:3" x14ac:dyDescent="0.3">
      <c r="A220" s="99" t="s">
        <v>181</v>
      </c>
      <c r="B220" s="99" t="s">
        <v>499</v>
      </c>
      <c r="C220" s="100"/>
    </row>
    <row r="221" spans="1:3" x14ac:dyDescent="0.3">
      <c r="A221" s="99" t="s">
        <v>43</v>
      </c>
      <c r="B221" s="99" t="s">
        <v>477</v>
      </c>
      <c r="C221" s="100"/>
    </row>
    <row r="222" spans="1:3" x14ac:dyDescent="0.3">
      <c r="A222" s="99" t="s">
        <v>215</v>
      </c>
      <c r="B222" s="99" t="s">
        <v>430</v>
      </c>
      <c r="C222" s="100"/>
    </row>
    <row r="223" spans="1:3" x14ac:dyDescent="0.3">
      <c r="A223" s="99" t="s">
        <v>41</v>
      </c>
      <c r="B223" s="99" t="s">
        <v>390</v>
      </c>
      <c r="C223" s="100"/>
    </row>
    <row r="224" spans="1:3" x14ac:dyDescent="0.3">
      <c r="A224" s="99" t="s">
        <v>260</v>
      </c>
      <c r="B224" s="99" t="s">
        <v>350</v>
      </c>
      <c r="C224" s="100"/>
    </row>
    <row r="225" spans="1:4" x14ac:dyDescent="0.3">
      <c r="A225" s="99" t="s">
        <v>144</v>
      </c>
      <c r="B225" s="99" t="s">
        <v>371</v>
      </c>
      <c r="C225" s="100"/>
    </row>
    <row r="226" spans="1:4" x14ac:dyDescent="0.3">
      <c r="A226" s="99" t="s">
        <v>36</v>
      </c>
      <c r="B226" s="99" t="s">
        <v>343</v>
      </c>
      <c r="C226" s="100"/>
    </row>
    <row r="227" spans="1:4" x14ac:dyDescent="0.3">
      <c r="A227" s="99" t="s">
        <v>66</v>
      </c>
      <c r="B227" s="99" t="s">
        <v>557</v>
      </c>
      <c r="C227" s="100"/>
    </row>
    <row r="228" spans="1:4" x14ac:dyDescent="0.3">
      <c r="A228" s="99" t="s">
        <v>219</v>
      </c>
      <c r="B228" s="99" t="s">
        <v>434</v>
      </c>
      <c r="C228" s="100"/>
    </row>
    <row r="229" spans="1:4" x14ac:dyDescent="0.3">
      <c r="A229" s="99" t="s">
        <v>191</v>
      </c>
      <c r="B229" s="99" t="s">
        <v>573</v>
      </c>
      <c r="C229" s="100"/>
    </row>
    <row r="230" spans="1:4" x14ac:dyDescent="0.3">
      <c r="A230" s="99" t="s">
        <v>127</v>
      </c>
      <c r="B230" s="99" t="s">
        <v>459</v>
      </c>
      <c r="C230" s="100" t="s">
        <v>622</v>
      </c>
    </row>
    <row r="231" spans="1:4" x14ac:dyDescent="0.3">
      <c r="A231" s="102" t="s">
        <v>753</v>
      </c>
      <c r="B231" s="99" t="s">
        <v>754</v>
      </c>
      <c r="C231" t="s">
        <v>755</v>
      </c>
      <c r="D231" t="s">
        <v>763</v>
      </c>
    </row>
    <row r="232" spans="1:4" x14ac:dyDescent="0.3">
      <c r="A232" s="99" t="s">
        <v>91</v>
      </c>
      <c r="B232" s="99" t="s">
        <v>598</v>
      </c>
      <c r="C232" s="100"/>
    </row>
    <row r="233" spans="1:4" x14ac:dyDescent="0.3">
      <c r="A233" s="99" t="s">
        <v>96</v>
      </c>
      <c r="B233" s="99" t="s">
        <v>400</v>
      </c>
      <c r="C233" s="100"/>
    </row>
    <row r="234" spans="1:4" x14ac:dyDescent="0.3">
      <c r="A234" s="99" t="s">
        <v>305</v>
      </c>
      <c r="B234" s="99" t="s">
        <v>523</v>
      </c>
      <c r="C234" s="100"/>
    </row>
    <row r="235" spans="1:4" x14ac:dyDescent="0.3">
      <c r="A235" s="99" t="s">
        <v>158</v>
      </c>
      <c r="B235" s="99" t="s">
        <v>412</v>
      </c>
      <c r="C235" s="100"/>
    </row>
    <row r="236" spans="1:4" x14ac:dyDescent="0.3">
      <c r="A236" s="99" t="s">
        <v>334</v>
      </c>
      <c r="B236" s="99" t="s">
        <v>641</v>
      </c>
      <c r="C236" s="100"/>
    </row>
    <row r="237" spans="1:4" x14ac:dyDescent="0.3">
      <c r="A237" s="99" t="s">
        <v>335</v>
      </c>
      <c r="B237" s="99" t="s">
        <v>642</v>
      </c>
      <c r="C237" s="100"/>
    </row>
    <row r="238" spans="1:4" x14ac:dyDescent="0.3">
      <c r="A238" s="99" t="s">
        <v>209</v>
      </c>
      <c r="B238" s="99" t="s">
        <v>424</v>
      </c>
      <c r="C238" s="100"/>
    </row>
    <row r="239" spans="1:4" x14ac:dyDescent="0.3">
      <c r="A239" s="99" t="s">
        <v>308</v>
      </c>
      <c r="B239" s="99" t="s">
        <v>525</v>
      </c>
      <c r="C239" s="100"/>
    </row>
    <row r="240" spans="1:4" x14ac:dyDescent="0.3">
      <c r="A240" s="99" t="s">
        <v>108</v>
      </c>
      <c r="B240" s="99" t="s">
        <v>603</v>
      </c>
      <c r="C240" s="100"/>
    </row>
    <row r="241" spans="1:3" x14ac:dyDescent="0.3">
      <c r="A241" s="99" t="s">
        <v>52</v>
      </c>
      <c r="B241" s="99" t="s">
        <v>505</v>
      </c>
      <c r="C241" s="100"/>
    </row>
    <row r="242" spans="1:3" x14ac:dyDescent="0.3">
      <c r="A242" s="99" t="s">
        <v>195</v>
      </c>
      <c r="B242" s="99" t="s">
        <v>361</v>
      </c>
      <c r="C242" s="100"/>
    </row>
    <row r="243" spans="1:3" x14ac:dyDescent="0.3">
      <c r="A243" s="99" t="s">
        <v>337</v>
      </c>
      <c r="B243" s="99" t="s">
        <v>521</v>
      </c>
      <c r="C243" s="100"/>
    </row>
    <row r="244" spans="1:3" x14ac:dyDescent="0.3">
      <c r="A244" s="99" t="s">
        <v>177</v>
      </c>
      <c r="B244" s="99" t="s">
        <v>486</v>
      </c>
      <c r="C244" s="100"/>
    </row>
    <row r="245" spans="1:3" x14ac:dyDescent="0.3">
      <c r="A245" s="99" t="s">
        <v>224</v>
      </c>
      <c r="B245" s="99" t="s">
        <v>439</v>
      </c>
      <c r="C245" s="100"/>
    </row>
    <row r="246" spans="1:3" x14ac:dyDescent="0.3">
      <c r="A246" s="99" t="s">
        <v>132</v>
      </c>
      <c r="B246" s="99" t="s">
        <v>529</v>
      </c>
      <c r="C246" s="100" t="s">
        <v>622</v>
      </c>
    </row>
    <row r="247" spans="1:3" x14ac:dyDescent="0.3">
      <c r="A247" s="99" t="s">
        <v>216</v>
      </c>
      <c r="B247" s="99" t="s">
        <v>431</v>
      </c>
      <c r="C247" s="100"/>
    </row>
    <row r="248" spans="1:3" x14ac:dyDescent="0.3">
      <c r="A248" s="99" t="s">
        <v>321</v>
      </c>
      <c r="B248" s="99" t="s">
        <v>541</v>
      </c>
      <c r="C248" s="100"/>
    </row>
    <row r="249" spans="1:3" x14ac:dyDescent="0.3">
      <c r="A249" s="99" t="s">
        <v>222</v>
      </c>
      <c r="B249" s="99" t="s">
        <v>437</v>
      </c>
      <c r="C249" s="100"/>
    </row>
    <row r="250" spans="1:3" x14ac:dyDescent="0.3">
      <c r="A250" s="99" t="s">
        <v>288</v>
      </c>
      <c r="B250" s="99" t="s">
        <v>399</v>
      </c>
      <c r="C250" s="100"/>
    </row>
    <row r="251" spans="1:3" x14ac:dyDescent="0.3">
      <c r="A251" s="99" t="s">
        <v>182</v>
      </c>
      <c r="B251" s="99" t="s">
        <v>500</v>
      </c>
      <c r="C251" s="100"/>
    </row>
    <row r="252" spans="1:3" x14ac:dyDescent="0.3">
      <c r="A252" s="99" t="s">
        <v>206</v>
      </c>
      <c r="B252" s="99" t="s">
        <v>446</v>
      </c>
      <c r="C252" s="100"/>
    </row>
    <row r="253" spans="1:3" x14ac:dyDescent="0.3">
      <c r="A253" s="99" t="s">
        <v>302</v>
      </c>
      <c r="B253" s="99" t="s">
        <v>418</v>
      </c>
      <c r="C253" s="100"/>
    </row>
    <row r="254" spans="1:3" x14ac:dyDescent="0.3">
      <c r="A254" s="99" t="s">
        <v>175</v>
      </c>
      <c r="B254" s="99" t="s">
        <v>484</v>
      </c>
      <c r="C254" s="100"/>
    </row>
    <row r="255" spans="1:3" x14ac:dyDescent="0.3">
      <c r="A255" s="99" t="s">
        <v>53</v>
      </c>
      <c r="B255" s="99" t="s">
        <v>546</v>
      </c>
      <c r="C255" s="100"/>
    </row>
    <row r="256" spans="1:3" x14ac:dyDescent="0.3">
      <c r="A256" s="99" t="s">
        <v>67</v>
      </c>
      <c r="B256" s="99" t="s">
        <v>722</v>
      </c>
      <c r="C256" s="172" t="s">
        <v>755</v>
      </c>
    </row>
    <row r="257" spans="1:3" x14ac:dyDescent="0.3">
      <c r="A257" s="99" t="s">
        <v>42</v>
      </c>
      <c r="B257" s="99" t="s">
        <v>476</v>
      </c>
      <c r="C257" s="100"/>
    </row>
    <row r="258" spans="1:3" x14ac:dyDescent="0.3">
      <c r="A258" s="99" t="s">
        <v>92</v>
      </c>
      <c r="B258" s="99" t="s">
        <v>643</v>
      </c>
      <c r="C258" s="100"/>
    </row>
    <row r="259" spans="1:3" x14ac:dyDescent="0.3">
      <c r="A259" s="99" t="s">
        <v>326</v>
      </c>
      <c r="B259" s="99" t="s">
        <v>644</v>
      </c>
      <c r="C259" s="100"/>
    </row>
    <row r="260" spans="1:3" x14ac:dyDescent="0.3">
      <c r="A260" s="99" t="s">
        <v>264</v>
      </c>
      <c r="B260" s="99" t="s">
        <v>393</v>
      </c>
      <c r="C260" s="100"/>
    </row>
    <row r="261" spans="1:3" x14ac:dyDescent="0.3">
      <c r="A261" s="99" t="s">
        <v>261</v>
      </c>
      <c r="B261" s="99" t="s">
        <v>373</v>
      </c>
      <c r="C261" s="100"/>
    </row>
    <row r="262" spans="1:3" x14ac:dyDescent="0.3">
      <c r="A262" s="99" t="s">
        <v>353</v>
      </c>
      <c r="B262" s="99" t="s">
        <v>352</v>
      </c>
      <c r="C262" s="100"/>
    </row>
    <row r="263" spans="1:3" x14ac:dyDescent="0.3">
      <c r="A263" s="99" t="s">
        <v>233</v>
      </c>
      <c r="B263" s="99" t="s">
        <v>506</v>
      </c>
      <c r="C263" s="100"/>
    </row>
    <row r="264" spans="1:3" x14ac:dyDescent="0.3">
      <c r="A264" s="99" t="s">
        <v>88</v>
      </c>
      <c r="B264" s="99" t="s">
        <v>595</v>
      </c>
      <c r="C264" s="100"/>
    </row>
    <row r="265" spans="1:3" x14ac:dyDescent="0.3">
      <c r="A265" s="99" t="s">
        <v>135</v>
      </c>
      <c r="B265" s="99" t="s">
        <v>532</v>
      </c>
      <c r="C265" s="100" t="s">
        <v>622</v>
      </c>
    </row>
    <row r="266" spans="1:3" x14ac:dyDescent="0.3">
      <c r="A266" s="99" t="s">
        <v>323</v>
      </c>
      <c r="B266" s="99" t="s">
        <v>543</v>
      </c>
      <c r="C266" s="100"/>
    </row>
    <row r="267" spans="1:3" x14ac:dyDescent="0.3">
      <c r="A267" s="99" t="s">
        <v>229</v>
      </c>
      <c r="B267" s="99" t="s">
        <v>723</v>
      </c>
      <c r="C267" s="172" t="s">
        <v>755</v>
      </c>
    </row>
    <row r="268" spans="1:3" x14ac:dyDescent="0.3">
      <c r="A268" s="99" t="s">
        <v>248</v>
      </c>
      <c r="B268" s="99" t="s">
        <v>724</v>
      </c>
      <c r="C268" s="172" t="s">
        <v>755</v>
      </c>
    </row>
    <row r="269" spans="1:3" x14ac:dyDescent="0.3">
      <c r="A269" s="99" t="s">
        <v>228</v>
      </c>
      <c r="B269" s="99" t="s">
        <v>725</v>
      </c>
      <c r="C269" s="172" t="s">
        <v>755</v>
      </c>
    </row>
    <row r="270" spans="1:3" x14ac:dyDescent="0.3">
      <c r="A270" s="99" t="s">
        <v>75</v>
      </c>
      <c r="B270" s="99" t="s">
        <v>564</v>
      </c>
      <c r="C270" s="100"/>
    </row>
    <row r="271" spans="1:3" x14ac:dyDescent="0.3">
      <c r="A271" s="99" t="s">
        <v>238</v>
      </c>
      <c r="B271" s="99" t="s">
        <v>511</v>
      </c>
      <c r="C271" s="100"/>
    </row>
    <row r="272" spans="1:3" x14ac:dyDescent="0.3">
      <c r="A272" s="99" t="s">
        <v>111</v>
      </c>
      <c r="B272" s="99" t="s">
        <v>606</v>
      </c>
      <c r="C272" s="100"/>
    </row>
    <row r="273" spans="1:3" x14ac:dyDescent="0.3">
      <c r="A273" s="99" t="s">
        <v>207</v>
      </c>
      <c r="B273" s="101" t="s">
        <v>645</v>
      </c>
      <c r="C273" s="100"/>
    </row>
    <row r="274" spans="1:3" x14ac:dyDescent="0.3">
      <c r="A274" s="99" t="s">
        <v>235</v>
      </c>
      <c r="B274" s="99" t="s">
        <v>508</v>
      </c>
      <c r="C274" s="100"/>
    </row>
    <row r="275" spans="1:3" x14ac:dyDescent="0.3">
      <c r="A275" s="99" t="s">
        <v>156</v>
      </c>
      <c r="B275" s="99" t="s">
        <v>410</v>
      </c>
      <c r="C275" s="100"/>
    </row>
    <row r="276" spans="1:3" x14ac:dyDescent="0.3">
      <c r="A276" s="99" t="s">
        <v>221</v>
      </c>
      <c r="B276" s="99" t="s">
        <v>436</v>
      </c>
      <c r="C276" s="100"/>
    </row>
    <row r="277" spans="1:3" x14ac:dyDescent="0.3">
      <c r="A277" s="99" t="s">
        <v>83</v>
      </c>
      <c r="B277" s="99" t="s">
        <v>590</v>
      </c>
      <c r="C277" s="100"/>
    </row>
    <row r="278" spans="1:3" x14ac:dyDescent="0.3">
      <c r="A278" s="99" t="s">
        <v>192</v>
      </c>
      <c r="B278" s="99" t="s">
        <v>574</v>
      </c>
      <c r="C278" s="100"/>
    </row>
    <row r="279" spans="1:3" x14ac:dyDescent="0.3">
      <c r="A279" s="99" t="s">
        <v>99</v>
      </c>
      <c r="B279" s="99" t="s">
        <v>449</v>
      </c>
      <c r="C279" s="100"/>
    </row>
    <row r="280" spans="1:3" x14ac:dyDescent="0.3">
      <c r="A280" s="99" t="s">
        <v>169</v>
      </c>
      <c r="B280" s="99" t="s">
        <v>470</v>
      </c>
      <c r="C280" s="100" t="s">
        <v>619</v>
      </c>
    </row>
    <row r="281" spans="1:3" x14ac:dyDescent="0.3">
      <c r="A281" s="99" t="s">
        <v>298</v>
      </c>
      <c r="B281" s="99" t="s">
        <v>496</v>
      </c>
      <c r="C281" s="100"/>
    </row>
    <row r="282" spans="1:3" x14ac:dyDescent="0.3">
      <c r="A282" s="99" t="s">
        <v>112</v>
      </c>
      <c r="B282" s="99" t="s">
        <v>607</v>
      </c>
      <c r="C282" s="100"/>
    </row>
    <row r="283" spans="1:3" x14ac:dyDescent="0.3">
      <c r="A283" s="99" t="s">
        <v>268</v>
      </c>
      <c r="B283" s="99" t="s">
        <v>579</v>
      </c>
      <c r="C283" s="100"/>
    </row>
    <row r="284" spans="1:3" x14ac:dyDescent="0.3">
      <c r="A284" s="99" t="s">
        <v>120</v>
      </c>
      <c r="B284" s="99" t="s">
        <v>375</v>
      </c>
      <c r="C284" s="100" t="s">
        <v>622</v>
      </c>
    </row>
    <row r="285" spans="1:3" x14ac:dyDescent="0.3">
      <c r="A285" s="99" t="s">
        <v>124</v>
      </c>
      <c r="B285" s="99" t="s">
        <v>456</v>
      </c>
      <c r="C285" s="100" t="s">
        <v>622</v>
      </c>
    </row>
    <row r="286" spans="1:3" x14ac:dyDescent="0.3">
      <c r="A286" s="99" t="s">
        <v>218</v>
      </c>
      <c r="B286" s="99" t="s">
        <v>433</v>
      </c>
      <c r="C286" s="100"/>
    </row>
    <row r="287" spans="1:3" x14ac:dyDescent="0.3">
      <c r="A287" s="99" t="s">
        <v>187</v>
      </c>
      <c r="B287" s="99" t="s">
        <v>569</v>
      </c>
      <c r="C287" s="100"/>
    </row>
    <row r="288" spans="1:3" x14ac:dyDescent="0.3">
      <c r="A288" s="99" t="s">
        <v>104</v>
      </c>
      <c r="B288" s="99" t="s">
        <v>600</v>
      </c>
      <c r="C288" s="100"/>
    </row>
    <row r="289" spans="1:3" x14ac:dyDescent="0.3">
      <c r="A289" s="99" t="s">
        <v>237</v>
      </c>
      <c r="B289" s="99" t="s">
        <v>510</v>
      </c>
      <c r="C289" s="100"/>
    </row>
    <row r="290" spans="1:3" x14ac:dyDescent="0.3">
      <c r="A290" s="99" t="s">
        <v>72</v>
      </c>
      <c r="B290" s="99" t="s">
        <v>561</v>
      </c>
      <c r="C290" s="100"/>
    </row>
    <row r="291" spans="1:3" x14ac:dyDescent="0.3">
      <c r="A291" s="99" t="s">
        <v>137</v>
      </c>
      <c r="B291" s="99" t="s">
        <v>364</v>
      </c>
      <c r="C291" s="100"/>
    </row>
    <row r="292" spans="1:3" x14ac:dyDescent="0.3">
      <c r="A292" s="99" t="s">
        <v>214</v>
      </c>
      <c r="B292" s="99" t="s">
        <v>429</v>
      </c>
      <c r="C292" s="100"/>
    </row>
    <row r="293" spans="1:3" x14ac:dyDescent="0.3">
      <c r="A293" s="99" t="s">
        <v>136</v>
      </c>
      <c r="B293" s="99" t="s">
        <v>575</v>
      </c>
      <c r="C293" s="100" t="s">
        <v>622</v>
      </c>
    </row>
    <row r="294" spans="1:3" x14ac:dyDescent="0.3">
      <c r="A294" s="99" t="s">
        <v>95</v>
      </c>
      <c r="B294" s="99" t="s">
        <v>396</v>
      </c>
      <c r="C294" s="100"/>
    </row>
    <row r="295" spans="1:3" x14ac:dyDescent="0.3">
      <c r="A295" s="99" t="s">
        <v>270</v>
      </c>
      <c r="B295" s="99" t="s">
        <v>580</v>
      </c>
      <c r="C295" s="100"/>
    </row>
    <row r="296" spans="1:3" x14ac:dyDescent="0.3">
      <c r="A296" s="99" t="s">
        <v>266</v>
      </c>
      <c r="B296" s="99" t="s">
        <v>577</v>
      </c>
      <c r="C296" s="100"/>
    </row>
    <row r="297" spans="1:3" x14ac:dyDescent="0.3">
      <c r="A297" s="99" t="s">
        <v>116</v>
      </c>
      <c r="B297" s="99" t="s">
        <v>611</v>
      </c>
      <c r="C297" s="100"/>
    </row>
    <row r="298" spans="1:3" x14ac:dyDescent="0.3">
      <c r="A298" s="99" t="s">
        <v>286</v>
      </c>
      <c r="B298" s="99" t="s">
        <v>398</v>
      </c>
      <c r="C298" s="100"/>
    </row>
    <row r="299" spans="1:3" x14ac:dyDescent="0.3">
      <c r="A299" s="99" t="s">
        <v>140</v>
      </c>
      <c r="B299" s="99" t="s">
        <v>368</v>
      </c>
      <c r="C299" s="100"/>
    </row>
    <row r="300" spans="1:3" x14ac:dyDescent="0.3">
      <c r="A300" s="99" t="s">
        <v>33</v>
      </c>
      <c r="B300" s="99" t="s">
        <v>339</v>
      </c>
      <c r="C300" s="100"/>
    </row>
    <row r="301" spans="1:3" x14ac:dyDescent="0.3">
      <c r="A301" s="99" t="s">
        <v>273</v>
      </c>
      <c r="B301" s="99" t="s">
        <v>385</v>
      </c>
      <c r="C301" s="100" t="s">
        <v>622</v>
      </c>
    </row>
    <row r="302" spans="1:3" x14ac:dyDescent="0.3">
      <c r="A302" s="99" t="s">
        <v>71</v>
      </c>
      <c r="B302" s="99" t="s">
        <v>560</v>
      </c>
      <c r="C302" s="100"/>
    </row>
    <row r="303" spans="1:3" x14ac:dyDescent="0.3">
      <c r="A303" s="99" t="s">
        <v>280</v>
      </c>
      <c r="B303" s="99" t="s">
        <v>358</v>
      </c>
      <c r="C303" s="100"/>
    </row>
    <row r="304" spans="1:3" x14ac:dyDescent="0.3">
      <c r="A304" s="99" t="s">
        <v>117</v>
      </c>
      <c r="B304" s="99" t="s">
        <v>646</v>
      </c>
      <c r="C304" s="100"/>
    </row>
    <row r="305" spans="1:3" x14ac:dyDescent="0.3">
      <c r="A305" s="99" t="s">
        <v>64</v>
      </c>
      <c r="B305" s="99" t="s">
        <v>647</v>
      </c>
      <c r="C305" s="100"/>
    </row>
    <row r="306" spans="1:3" x14ac:dyDescent="0.3">
      <c r="A306" s="102" t="s">
        <v>726</v>
      </c>
      <c r="B306" s="99" t="s">
        <v>727</v>
      </c>
      <c r="C306" s="172" t="s">
        <v>755</v>
      </c>
    </row>
    <row r="307" spans="1:3" x14ac:dyDescent="0.3">
      <c r="A307" s="99" t="s">
        <v>173</v>
      </c>
      <c r="B307" s="99" t="s">
        <v>474</v>
      </c>
      <c r="C307" s="100" t="s">
        <v>619</v>
      </c>
    </row>
    <row r="308" spans="1:3" x14ac:dyDescent="0.3">
      <c r="A308" s="99" t="s">
        <v>246</v>
      </c>
      <c r="B308" s="99" t="s">
        <v>519</v>
      </c>
      <c r="C308" s="100"/>
    </row>
    <row r="309" spans="1:3" x14ac:dyDescent="0.3">
      <c r="A309" s="99" t="s">
        <v>128</v>
      </c>
      <c r="B309" s="99" t="s">
        <v>461</v>
      </c>
      <c r="C309" s="100" t="s">
        <v>622</v>
      </c>
    </row>
    <row r="310" spans="1:3" x14ac:dyDescent="0.3">
      <c r="A310" s="102" t="s">
        <v>728</v>
      </c>
      <c r="B310" s="99" t="s">
        <v>729</v>
      </c>
      <c r="C310" s="172" t="s">
        <v>755</v>
      </c>
    </row>
    <row r="311" spans="1:3" x14ac:dyDescent="0.3">
      <c r="A311" s="99" t="s">
        <v>47</v>
      </c>
      <c r="B311" s="99" t="s">
        <v>481</v>
      </c>
      <c r="C311" s="100"/>
    </row>
    <row r="312" spans="1:3" x14ac:dyDescent="0.3">
      <c r="A312" s="99" t="s">
        <v>183</v>
      </c>
      <c r="B312" s="99" t="s">
        <v>501</v>
      </c>
      <c r="C312" s="100"/>
    </row>
    <row r="313" spans="1:3" x14ac:dyDescent="0.3">
      <c r="A313" s="99" t="s">
        <v>291</v>
      </c>
      <c r="B313" s="99" t="s">
        <v>403</v>
      </c>
      <c r="C313" s="100"/>
    </row>
    <row r="314" spans="1:3" x14ac:dyDescent="0.3">
      <c r="A314" s="99" t="s">
        <v>167</v>
      </c>
      <c r="B314" s="99" t="s">
        <v>468</v>
      </c>
      <c r="C314" s="100" t="s">
        <v>619</v>
      </c>
    </row>
    <row r="315" spans="1:3" x14ac:dyDescent="0.3">
      <c r="A315" s="99" t="s">
        <v>159</v>
      </c>
      <c r="B315" s="99" t="s">
        <v>413</v>
      </c>
      <c r="C315" s="100"/>
    </row>
    <row r="316" spans="1:3" x14ac:dyDescent="0.3">
      <c r="A316" s="99" t="s">
        <v>122</v>
      </c>
      <c r="B316" s="99" t="s">
        <v>453</v>
      </c>
      <c r="C316" s="100" t="s">
        <v>622</v>
      </c>
    </row>
    <row r="317" spans="1:3" x14ac:dyDescent="0.3">
      <c r="A317" s="99" t="s">
        <v>147</v>
      </c>
      <c r="B317" s="99" t="s">
        <v>378</v>
      </c>
      <c r="C317" s="100"/>
    </row>
    <row r="318" spans="1:3" x14ac:dyDescent="0.3">
      <c r="A318" s="99" t="s">
        <v>106</v>
      </c>
      <c r="B318" s="99" t="s">
        <v>602</v>
      </c>
      <c r="C318" s="100"/>
    </row>
    <row r="319" spans="1:3" x14ac:dyDescent="0.3">
      <c r="A319" s="99" t="s">
        <v>185</v>
      </c>
      <c r="B319" s="99" t="s">
        <v>648</v>
      </c>
      <c r="C319" s="100"/>
    </row>
    <row r="320" spans="1:3" x14ac:dyDescent="0.3">
      <c r="A320" s="99" t="s">
        <v>115</v>
      </c>
      <c r="B320" s="99" t="s">
        <v>610</v>
      </c>
      <c r="C320" s="100"/>
    </row>
  </sheetData>
  <autoFilter ref="A2:C320" xr:uid="{7A056149-12C3-4FAC-88D2-9BBF20940B2D}"/>
  <sortState xmlns:xlrd2="http://schemas.microsoft.com/office/spreadsheetml/2017/richdata2" ref="A3:C320">
    <sortCondition ref="B3:B32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EB4B-898D-418E-9CAC-B3D935C8850A}">
  <sheetPr>
    <tabColor rgb="FF92D050"/>
  </sheetPr>
  <dimension ref="A1:A24"/>
  <sheetViews>
    <sheetView workbookViewId="0">
      <selection activeCell="A22" sqref="A22"/>
    </sheetView>
  </sheetViews>
  <sheetFormatPr defaultRowHeight="14.4" x14ac:dyDescent="0.3"/>
  <cols>
    <col min="1" max="1" width="117.6640625" style="1" customWidth="1"/>
  </cols>
  <sheetData>
    <row r="1" spans="1:1" s="41" customFormat="1" ht="64.8" x14ac:dyDescent="0.3">
      <c r="A1" s="40" t="s">
        <v>673</v>
      </c>
    </row>
    <row r="2" spans="1:1" s="41" customFormat="1" ht="16.2" x14ac:dyDescent="0.3">
      <c r="A2" s="42" t="s">
        <v>653</v>
      </c>
    </row>
    <row r="3" spans="1:1" s="41" customFormat="1" ht="16.2" x14ac:dyDescent="0.3">
      <c r="A3" s="42" t="s">
        <v>654</v>
      </c>
    </row>
    <row r="4" spans="1:1" s="41" customFormat="1" ht="16.2" x14ac:dyDescent="0.3">
      <c r="A4" s="42" t="s">
        <v>655</v>
      </c>
    </row>
    <row r="5" spans="1:1" s="41" customFormat="1" ht="16.2" x14ac:dyDescent="0.3">
      <c r="A5" s="42" t="s">
        <v>656</v>
      </c>
    </row>
    <row r="6" spans="1:1" s="41" customFormat="1" ht="48.6" x14ac:dyDescent="0.3">
      <c r="A6" s="42" t="s">
        <v>657</v>
      </c>
    </row>
    <row r="7" spans="1:1" s="41" customFormat="1" ht="32.4" x14ac:dyDescent="0.3">
      <c r="A7" s="42" t="s">
        <v>658</v>
      </c>
    </row>
    <row r="8" spans="1:1" x14ac:dyDescent="0.3">
      <c r="A8" s="34"/>
    </row>
    <row r="10" spans="1:1" ht="16.2" x14ac:dyDescent="0.3">
      <c r="A10" s="35" t="s">
        <v>659</v>
      </c>
    </row>
    <row r="11" spans="1:1" s="2" customFormat="1" x14ac:dyDescent="0.3">
      <c r="A11" s="68" t="s">
        <v>660</v>
      </c>
    </row>
    <row r="12" spans="1:1" ht="16.2" x14ac:dyDescent="0.3">
      <c r="A12" s="37" t="s">
        <v>661</v>
      </c>
    </row>
    <row r="13" spans="1:1" ht="32.4" x14ac:dyDescent="0.3">
      <c r="A13" s="37" t="s">
        <v>662</v>
      </c>
    </row>
    <row r="14" spans="1:1" s="2" customFormat="1" x14ac:dyDescent="0.3">
      <c r="A14" s="67" t="s">
        <v>663</v>
      </c>
    </row>
    <row r="15" spans="1:1" ht="16.2" x14ac:dyDescent="0.3">
      <c r="A15" s="36" t="s">
        <v>664</v>
      </c>
    </row>
    <row r="16" spans="1:1" ht="16.2" x14ac:dyDescent="0.3">
      <c r="A16" s="37" t="s">
        <v>665</v>
      </c>
    </row>
    <row r="17" spans="1:1" ht="48.6" x14ac:dyDescent="0.3">
      <c r="A17" s="38" t="s">
        <v>666</v>
      </c>
    </row>
    <row r="18" spans="1:1" s="2" customFormat="1" ht="57.6" x14ac:dyDescent="0.3">
      <c r="A18" s="66" t="s">
        <v>667</v>
      </c>
    </row>
    <row r="19" spans="1:1" s="2" customFormat="1" ht="16.2" x14ac:dyDescent="0.3">
      <c r="A19" s="37">
        <v>-2</v>
      </c>
    </row>
    <row r="20" spans="1:1" s="2" customFormat="1" ht="28.8" x14ac:dyDescent="0.3">
      <c r="A20" s="66" t="s">
        <v>668</v>
      </c>
    </row>
    <row r="21" spans="1:1" ht="48.6" x14ac:dyDescent="0.3">
      <c r="A21" s="38" t="s">
        <v>669</v>
      </c>
    </row>
    <row r="22" spans="1:1" ht="64.8" x14ac:dyDescent="0.3">
      <c r="A22" s="37" t="s">
        <v>670</v>
      </c>
    </row>
    <row r="23" spans="1:1" ht="16.2" x14ac:dyDescent="0.3">
      <c r="A23" s="39" t="s">
        <v>671</v>
      </c>
    </row>
    <row r="24" spans="1:1" s="2" customFormat="1" x14ac:dyDescent="0.3">
      <c r="A24" s="68" t="s">
        <v>672</v>
      </c>
    </row>
  </sheetData>
  <sheetProtection sheet="1" objects="1" scenarios="1"/>
  <hyperlinks>
    <hyperlink ref="A1" r:id="rId1" display="WAC 392-172A-01075  Excess costs.  Excess costs means those costs that are in excess of the average annual per-student expenditure in a school district during the preceding school year for an elementary school or secondary school student, as may be appropriate, and that must be computed after deducting:" xr:uid="{C6970D08-D828-47CD-8D67-453BB88E2FF7}"/>
    <hyperlink ref="A11" r:id="rId2" display="https://www.law.cornell.edu/definitions/index.php?width=840&amp;height=800&amp;iframe=true&amp;def_id=489c155f025894392da6d6d45ae93d7d&amp;term_occur=999&amp;term_src=Title:34:Subtitle:B:Chapter:III:Part:300:Subpart:C:300.202" xr:uid="{917AF52B-3159-4500-B363-B41BF3127B16}"/>
    <hyperlink ref="A14" r:id="rId3" display="https://www.law.cornell.edu/definitions/index.php?width=840&amp;height=800&amp;iframe=true&amp;def_id=5610bc66d367e8bcdc16da4706fdf626&amp;term_occur=999&amp;term_src=Title:34:Subtitle:B:Chapter:III:Part:300:Subpart:C:300.202" xr:uid="{EE29DE84-5330-4F6E-9285-537EE601D58B}"/>
    <hyperlink ref="A18" r:id="rId4" display="https://www.law.cornell.edu/definitions/index.php?width=840&amp;height=800&amp;iframe=true&amp;def_id=5610bc66d367e8bcdc16da4706fdf626&amp;term_occur=999&amp;term_src=Title:34:Subtitle:B:Chapter:III:Part:300:Subpart:C:300.202" xr:uid="{19C87EEF-6B09-4DE6-8370-46D1FE83FC98}"/>
    <hyperlink ref="A20" r:id="rId5" display="https://www.law.cornell.edu/definitions/index.php?width=840&amp;height=800&amp;iframe=true&amp;def_id=489c155f025894392da6d6d45ae93d7d&amp;term_occur=999&amp;term_src=Title:34:Subtitle:B:Chapter:III:Part:300:Subpart:C:300.202" xr:uid="{BBD34EDD-347B-4A41-A0DF-6B3DA0544295}"/>
    <hyperlink ref="A24" r:id="rId6" location="a_2_A" display="https://www.law.cornell.edu/uscode/text/20/1413 - a_2_A" xr:uid="{08355849-8E9C-4ACA-9764-E47F29F45CC9}"/>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19B3C-94A0-40FB-BAA9-B0FA4672026E}">
  <sheetPr>
    <tabColor rgb="FF92D050"/>
  </sheetPr>
  <dimension ref="A1:B31"/>
  <sheetViews>
    <sheetView workbookViewId="0">
      <selection activeCell="A32" sqref="A32"/>
    </sheetView>
  </sheetViews>
  <sheetFormatPr defaultRowHeight="14.4" x14ac:dyDescent="0.3"/>
  <cols>
    <col min="1" max="1" width="109.6640625" customWidth="1"/>
    <col min="2" max="2" width="13.5546875" customWidth="1"/>
  </cols>
  <sheetData>
    <row r="1" spans="1:2" ht="15.6" x14ac:dyDescent="0.3">
      <c r="A1" s="8" t="s">
        <v>2</v>
      </c>
    </row>
    <row r="2" spans="1:2" ht="100.8" x14ac:dyDescent="0.3">
      <c r="A2" s="1" t="s">
        <v>29</v>
      </c>
    </row>
    <row r="3" spans="1:2" ht="43.2" x14ac:dyDescent="0.3">
      <c r="A3" s="1" t="s">
        <v>707</v>
      </c>
    </row>
    <row r="4" spans="1:2" x14ac:dyDescent="0.3">
      <c r="A4" s="21" t="s">
        <v>613</v>
      </c>
    </row>
    <row r="5" spans="1:2" ht="57.6" x14ac:dyDescent="0.3">
      <c r="A5" s="1" t="s">
        <v>30</v>
      </c>
    </row>
    <row r="6" spans="1:2" x14ac:dyDescent="0.3">
      <c r="A6" s="3" t="s">
        <v>10</v>
      </c>
      <c r="B6" s="4">
        <v>6500000</v>
      </c>
    </row>
    <row r="7" spans="1:2" x14ac:dyDescent="0.3">
      <c r="A7" s="3" t="s">
        <v>614</v>
      </c>
      <c r="B7" s="5">
        <v>600000</v>
      </c>
    </row>
    <row r="8" spans="1:2" x14ac:dyDescent="0.3">
      <c r="A8" t="s">
        <v>11</v>
      </c>
      <c r="B8" s="4">
        <f>SUM(B6:B7)</f>
        <v>7100000</v>
      </c>
    </row>
    <row r="9" spans="1:2" x14ac:dyDescent="0.3">
      <c r="B9" s="4"/>
    </row>
    <row r="10" spans="1:2" ht="28.8" x14ac:dyDescent="0.3">
      <c r="A10" s="1" t="s">
        <v>3</v>
      </c>
    </row>
    <row r="11" spans="1:2" x14ac:dyDescent="0.3">
      <c r="A11" s="3" t="s">
        <v>12</v>
      </c>
      <c r="B11" s="4">
        <f>B8</f>
        <v>7100000</v>
      </c>
    </row>
    <row r="12" spans="1:2" x14ac:dyDescent="0.3">
      <c r="A12" s="3" t="s">
        <v>13</v>
      </c>
      <c r="B12" s="5">
        <v>60000</v>
      </c>
    </row>
    <row r="13" spans="1:2" x14ac:dyDescent="0.3">
      <c r="A13" s="3" t="s">
        <v>14</v>
      </c>
      <c r="B13" s="4">
        <f>B11-B12</f>
        <v>7040000</v>
      </c>
    </row>
    <row r="14" spans="1:2" x14ac:dyDescent="0.3">
      <c r="A14" s="3"/>
      <c r="B14" s="4"/>
    </row>
    <row r="15" spans="1:2" x14ac:dyDescent="0.3">
      <c r="A15" s="2" t="s">
        <v>4</v>
      </c>
    </row>
    <row r="16" spans="1:2" x14ac:dyDescent="0.3">
      <c r="A16" t="s">
        <v>5</v>
      </c>
      <c r="B16" s="4">
        <v>200000</v>
      </c>
    </row>
    <row r="17" spans="1:2" x14ac:dyDescent="0.3">
      <c r="A17" t="s">
        <v>6</v>
      </c>
      <c r="B17" s="4">
        <v>250000</v>
      </c>
    </row>
    <row r="18" spans="1:2" x14ac:dyDescent="0.3">
      <c r="A18" t="s">
        <v>7</v>
      </c>
      <c r="B18" s="4">
        <v>50000</v>
      </c>
    </row>
    <row r="19" spans="1:2" x14ac:dyDescent="0.3">
      <c r="A19" t="s">
        <v>8</v>
      </c>
      <c r="B19" s="4">
        <v>500000</v>
      </c>
    </row>
    <row r="20" spans="1:2" x14ac:dyDescent="0.3">
      <c r="A20" t="s">
        <v>9</v>
      </c>
      <c r="B20" s="5">
        <v>150000</v>
      </c>
    </row>
    <row r="21" spans="1:2" x14ac:dyDescent="0.3">
      <c r="A21" t="s">
        <v>615</v>
      </c>
      <c r="B21" s="4">
        <f>B13-SUM(B16:B20)</f>
        <v>5890000</v>
      </c>
    </row>
    <row r="23" spans="1:2" ht="72" x14ac:dyDescent="0.3">
      <c r="A23" s="9" t="s">
        <v>31</v>
      </c>
    </row>
    <row r="24" spans="1:2" x14ac:dyDescent="0.3">
      <c r="A24" s="3" t="s">
        <v>15</v>
      </c>
      <c r="B24" s="4">
        <f>B21</f>
        <v>5890000</v>
      </c>
    </row>
    <row r="25" spans="1:2" x14ac:dyDescent="0.3">
      <c r="A25" s="3" t="s">
        <v>708</v>
      </c>
      <c r="B25" s="5">
        <v>800</v>
      </c>
    </row>
    <row r="26" spans="1:2" x14ac:dyDescent="0.3">
      <c r="A26" s="3" t="s">
        <v>709</v>
      </c>
      <c r="B26" s="4">
        <f>B24/B25</f>
        <v>7362.5</v>
      </c>
    </row>
    <row r="27" spans="1:2" x14ac:dyDescent="0.3">
      <c r="A27" s="3"/>
      <c r="B27" s="4"/>
    </row>
    <row r="28" spans="1:2" ht="57.6" x14ac:dyDescent="0.3">
      <c r="A28" s="9" t="s">
        <v>32</v>
      </c>
    </row>
    <row r="29" spans="1:2" x14ac:dyDescent="0.3">
      <c r="A29" s="6" t="s">
        <v>16</v>
      </c>
      <c r="B29" s="4">
        <v>100</v>
      </c>
    </row>
    <row r="30" spans="1:2" x14ac:dyDescent="0.3">
      <c r="A30" s="6" t="s">
        <v>17</v>
      </c>
      <c r="B30" s="5">
        <f>B26</f>
        <v>7362.5</v>
      </c>
    </row>
    <row r="31" spans="1:2" ht="28.8" x14ac:dyDescent="0.3">
      <c r="A31" s="6" t="s">
        <v>710</v>
      </c>
      <c r="B31" s="4">
        <f>B29*B30</f>
        <v>736250</v>
      </c>
    </row>
  </sheetData>
  <sheetProtection sheet="1" objects="1" scenarios="1"/>
  <hyperlinks>
    <hyperlink ref="A4" r:id="rId1" xr:uid="{873C68F0-4D2D-437E-82FA-536A95CAF53B}"/>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52225-716F-4D7E-B270-48A348A2C750}">
  <sheetPr>
    <tabColor theme="9" tint="0.59999389629810485"/>
  </sheetPr>
  <dimension ref="A1:E37"/>
  <sheetViews>
    <sheetView view="pageLayout" topLeftCell="A31" zoomScaleNormal="100" workbookViewId="0">
      <selection activeCell="A39" sqref="A39"/>
    </sheetView>
  </sheetViews>
  <sheetFormatPr defaultRowHeight="14.4" x14ac:dyDescent="0.3"/>
  <cols>
    <col min="1" max="1" width="38.33203125" customWidth="1"/>
    <col min="2" max="2" width="9.6640625" customWidth="1"/>
    <col min="3" max="3" width="5.6640625" customWidth="1"/>
    <col min="4" max="4" width="56.33203125" bestFit="1" customWidth="1"/>
  </cols>
  <sheetData>
    <row r="1" spans="1:5" ht="23.4" x14ac:dyDescent="0.45">
      <c r="A1" s="179" t="s">
        <v>771</v>
      </c>
      <c r="B1" s="179"/>
      <c r="C1" s="179"/>
      <c r="D1" s="179"/>
      <c r="E1" s="179"/>
    </row>
    <row r="2" spans="1:5" ht="18" x14ac:dyDescent="0.3">
      <c r="A2" s="7" t="s">
        <v>18</v>
      </c>
      <c r="B2" s="20" t="s">
        <v>28</v>
      </c>
    </row>
    <row r="3" spans="1:5" ht="38.25" customHeight="1" x14ac:dyDescent="0.3">
      <c r="A3" s="181" t="s">
        <v>765</v>
      </c>
      <c r="B3" s="181"/>
      <c r="C3" s="181"/>
      <c r="D3" s="181"/>
      <c r="E3" s="181"/>
    </row>
    <row r="4" spans="1:5" ht="15.6" x14ac:dyDescent="0.3">
      <c r="A4" s="19" t="s">
        <v>24</v>
      </c>
      <c r="B4" s="16"/>
      <c r="C4" s="16"/>
      <c r="D4" s="16"/>
      <c r="E4" s="16"/>
    </row>
    <row r="5" spans="1:5" ht="51.75" customHeight="1" x14ac:dyDescent="0.3">
      <c r="A5" s="181" t="s">
        <v>770</v>
      </c>
      <c r="B5" s="181"/>
      <c r="C5" s="181"/>
      <c r="D5" s="181"/>
      <c r="E5" s="181"/>
    </row>
    <row r="6" spans="1:5" ht="15.6" x14ac:dyDescent="0.3">
      <c r="A6" s="19" t="s">
        <v>25</v>
      </c>
      <c r="B6" s="16"/>
      <c r="C6" s="16"/>
      <c r="D6" s="16"/>
      <c r="E6" s="16"/>
    </row>
    <row r="7" spans="1:5" ht="30" customHeight="1" x14ac:dyDescent="0.3">
      <c r="A7" s="181" t="s">
        <v>766</v>
      </c>
      <c r="B7" s="181"/>
      <c r="C7" s="181"/>
      <c r="D7" s="181"/>
      <c r="E7" s="181"/>
    </row>
    <row r="8" spans="1:5" ht="15.6" x14ac:dyDescent="0.3">
      <c r="A8" s="19" t="s">
        <v>772</v>
      </c>
      <c r="B8" s="16"/>
      <c r="C8" s="16"/>
      <c r="D8" s="16"/>
      <c r="E8" s="16"/>
    </row>
    <row r="9" spans="1:5" ht="35.25" customHeight="1" x14ac:dyDescent="0.3">
      <c r="A9" s="181" t="s">
        <v>774</v>
      </c>
      <c r="B9" s="181"/>
      <c r="C9" s="181"/>
      <c r="D9" s="181"/>
      <c r="E9" s="181"/>
    </row>
    <row r="10" spans="1:5" ht="15.6" x14ac:dyDescent="0.3">
      <c r="A10" s="19" t="s">
        <v>773</v>
      </c>
      <c r="B10" s="16"/>
      <c r="C10" s="16"/>
      <c r="D10" s="16"/>
      <c r="E10" s="16"/>
    </row>
    <row r="11" spans="1:5" ht="39.75" customHeight="1" x14ac:dyDescent="0.3">
      <c r="A11" s="181" t="s">
        <v>775</v>
      </c>
      <c r="B11" s="181"/>
      <c r="C11" s="181"/>
      <c r="D11" s="181"/>
      <c r="E11" s="181"/>
    </row>
    <row r="12" spans="1:5" ht="15.6" x14ac:dyDescent="0.3">
      <c r="A12" s="19" t="s">
        <v>26</v>
      </c>
      <c r="B12" s="16"/>
      <c r="C12" s="16"/>
      <c r="D12" s="16"/>
      <c r="E12" s="16"/>
    </row>
    <row r="13" spans="1:5" ht="54" customHeight="1" x14ac:dyDescent="0.3">
      <c r="A13" s="181" t="s">
        <v>767</v>
      </c>
      <c r="B13" s="181"/>
      <c r="C13" s="181"/>
      <c r="D13" s="181"/>
      <c r="E13" s="181"/>
    </row>
    <row r="14" spans="1:5" ht="21.75" customHeight="1" x14ac:dyDescent="0.3">
      <c r="A14" s="180" t="s">
        <v>27</v>
      </c>
      <c r="B14" s="180"/>
      <c r="C14" s="180"/>
      <c r="D14" s="180"/>
      <c r="E14" s="180"/>
    </row>
    <row r="16" spans="1:5" ht="18" x14ac:dyDescent="0.3">
      <c r="A16" s="7" t="s">
        <v>23</v>
      </c>
      <c r="B16" s="20" t="s">
        <v>699</v>
      </c>
      <c r="C16" s="33"/>
    </row>
    <row r="17" spans="1:5" ht="35.25" customHeight="1" x14ac:dyDescent="0.3">
      <c r="A17" s="181" t="s">
        <v>768</v>
      </c>
      <c r="B17" s="181"/>
      <c r="C17" s="181"/>
      <c r="D17" s="181"/>
      <c r="E17" s="181"/>
    </row>
    <row r="18" spans="1:5" ht="15.6" x14ac:dyDescent="0.3">
      <c r="A18" s="19" t="s">
        <v>24</v>
      </c>
      <c r="B18" s="16"/>
      <c r="C18" s="16"/>
      <c r="D18" s="16"/>
      <c r="E18" s="16"/>
    </row>
    <row r="19" spans="1:5" ht="41.25" customHeight="1" x14ac:dyDescent="0.3">
      <c r="A19" s="181" t="s">
        <v>743</v>
      </c>
      <c r="B19" s="181"/>
      <c r="C19" s="181"/>
      <c r="D19" s="181"/>
      <c r="E19" s="181"/>
    </row>
    <row r="20" spans="1:5" ht="15.6" x14ac:dyDescent="0.3">
      <c r="A20" s="19" t="s">
        <v>25</v>
      </c>
      <c r="B20" s="16"/>
      <c r="C20" s="16"/>
      <c r="D20" s="16"/>
      <c r="E20" s="16"/>
    </row>
    <row r="21" spans="1:5" ht="24.75" customHeight="1" x14ac:dyDescent="0.3">
      <c r="A21" s="181" t="s">
        <v>743</v>
      </c>
      <c r="B21" s="181"/>
      <c r="C21" s="181"/>
      <c r="D21" s="181"/>
      <c r="E21" s="181"/>
    </row>
    <row r="22" spans="1:5" ht="15.6" x14ac:dyDescent="0.3">
      <c r="A22" s="19" t="s">
        <v>697</v>
      </c>
      <c r="B22" s="16"/>
      <c r="C22" s="16"/>
      <c r="D22" s="16"/>
      <c r="E22" s="16"/>
    </row>
    <row r="23" spans="1:5" ht="35.25" customHeight="1" x14ac:dyDescent="0.3">
      <c r="A23" s="181" t="s">
        <v>743</v>
      </c>
      <c r="B23" s="181"/>
      <c r="C23" s="181"/>
      <c r="D23" s="181"/>
      <c r="E23" s="181"/>
    </row>
    <row r="24" spans="1:5" ht="20.25" customHeight="1" x14ac:dyDescent="0.3">
      <c r="A24" s="19" t="s">
        <v>698</v>
      </c>
      <c r="B24" s="16"/>
      <c r="C24" s="16"/>
      <c r="D24" s="16"/>
      <c r="E24" s="16"/>
    </row>
    <row r="25" spans="1:5" ht="36.75" customHeight="1" x14ac:dyDescent="0.3">
      <c r="A25" s="181" t="s">
        <v>743</v>
      </c>
      <c r="B25" s="181"/>
      <c r="C25" s="181"/>
      <c r="D25" s="181"/>
      <c r="E25" s="181"/>
    </row>
    <row r="26" spans="1:5" ht="15.6" x14ac:dyDescent="0.3">
      <c r="A26" s="19" t="s">
        <v>26</v>
      </c>
      <c r="B26" s="16"/>
      <c r="C26" s="16"/>
      <c r="D26" s="16"/>
      <c r="E26" s="16"/>
    </row>
    <row r="27" spans="1:5" ht="40.5" customHeight="1" x14ac:dyDescent="0.3">
      <c r="A27" s="181" t="s">
        <v>743</v>
      </c>
      <c r="B27" s="181"/>
      <c r="C27" s="181"/>
      <c r="D27" s="181"/>
      <c r="E27" s="181"/>
    </row>
    <row r="28" spans="1:5" ht="21.75" customHeight="1" x14ac:dyDescent="0.3">
      <c r="A28" s="180" t="s">
        <v>769</v>
      </c>
      <c r="B28" s="180"/>
      <c r="C28" s="180"/>
      <c r="D28" s="180"/>
      <c r="E28" s="180"/>
    </row>
    <row r="29" spans="1:5" ht="35.25" customHeight="1" x14ac:dyDescent="0.3">
      <c r="A29" s="180" t="s">
        <v>764</v>
      </c>
      <c r="B29" s="180"/>
      <c r="C29" s="180"/>
      <c r="D29" s="180"/>
      <c r="E29" s="180"/>
    </row>
    <row r="30" spans="1:5" ht="15.6" x14ac:dyDescent="0.3">
      <c r="A30" s="19"/>
      <c r="B30" s="19"/>
      <c r="C30" s="19"/>
      <c r="D30" s="19"/>
      <c r="E30" s="19"/>
    </row>
    <row r="31" spans="1:5" ht="15.6" x14ac:dyDescent="0.3">
      <c r="A31" s="183" t="s">
        <v>776</v>
      </c>
      <c r="B31" s="183"/>
      <c r="C31" s="183"/>
      <c r="D31" s="183"/>
      <c r="E31" s="183"/>
    </row>
    <row r="32" spans="1:5" ht="15.6" x14ac:dyDescent="0.3">
      <c r="A32" s="162" t="s">
        <v>649</v>
      </c>
      <c r="B32" s="163"/>
      <c r="C32" s="33"/>
      <c r="D32" s="33"/>
      <c r="E32" s="33"/>
    </row>
    <row r="33" spans="1:4" ht="15.6" x14ac:dyDescent="0.3">
      <c r="A33" s="105"/>
      <c r="B33" s="106"/>
    </row>
    <row r="34" spans="1:4" ht="15.6" x14ac:dyDescent="0.3">
      <c r="A34" s="8" t="s">
        <v>700</v>
      </c>
    </row>
    <row r="35" spans="1:4" x14ac:dyDescent="0.3">
      <c r="A35" s="21" t="s">
        <v>649</v>
      </c>
    </row>
    <row r="36" spans="1:4" ht="15.6" x14ac:dyDescent="0.3">
      <c r="A36" s="8"/>
    </row>
    <row r="37" spans="1:4" ht="23.4" x14ac:dyDescent="0.45">
      <c r="A37" s="182" t="s">
        <v>735</v>
      </c>
      <c r="B37" s="182"/>
      <c r="C37" s="182"/>
      <c r="D37" s="182"/>
    </row>
  </sheetData>
  <mergeCells count="18">
    <mergeCell ref="A37:D37"/>
    <mergeCell ref="A31:E31"/>
    <mergeCell ref="A1:E1"/>
    <mergeCell ref="A28:E28"/>
    <mergeCell ref="A29:E29"/>
    <mergeCell ref="A27:E27"/>
    <mergeCell ref="A3:E3"/>
    <mergeCell ref="A19:E19"/>
    <mergeCell ref="A21:E21"/>
    <mergeCell ref="A23:E23"/>
    <mergeCell ref="A25:E25"/>
    <mergeCell ref="A17:E17"/>
    <mergeCell ref="A5:E5"/>
    <mergeCell ref="A7:E7"/>
    <mergeCell ref="A9:E9"/>
    <mergeCell ref="A11:E11"/>
    <mergeCell ref="A13:E13"/>
    <mergeCell ref="A14:E14"/>
  </mergeCells>
  <hyperlinks>
    <hyperlink ref="A35" r:id="rId1" xr:uid="{F0300A3D-437F-4A92-9102-E8CDFEF07D5A}"/>
    <hyperlink ref="A37:D37" r:id="rId2" display="Sign up for Special Education Updates.  See here to register." xr:uid="{C27F76E3-2863-469D-AB72-D5DAD89E4C99}"/>
    <hyperlink ref="A32" r:id="rId3" xr:uid="{045E8AA2-2980-4F66-BEB3-3AF012F3AC20}"/>
  </hyperlinks>
  <pageMargins left="0.7" right="0.7" top="0.75" bottom="0.75" header="0.3" footer="0.3"/>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6DF0-6ABA-4ABB-A9D1-EB1104A923E4}">
  <sheetPr>
    <tabColor theme="9" tint="0.59999389629810485"/>
    <pageSetUpPr fitToPage="1"/>
  </sheetPr>
  <dimension ref="A1:I49"/>
  <sheetViews>
    <sheetView tabSelected="1" view="pageLayout" zoomScale="85" zoomScaleNormal="85" zoomScalePageLayoutView="85" workbookViewId="0">
      <selection activeCell="A40" sqref="A40"/>
    </sheetView>
  </sheetViews>
  <sheetFormatPr defaultColWidth="9.33203125" defaultRowHeight="14.4" x14ac:dyDescent="0.3"/>
  <cols>
    <col min="1" max="1" width="59.109375" style="32" customWidth="1"/>
    <col min="2" max="2" width="24.44140625" style="23" customWidth="1"/>
    <col min="3" max="3" width="2" style="23" customWidth="1"/>
    <col min="4" max="4" width="55.6640625" style="23" customWidth="1"/>
    <col min="5" max="5" width="24.5546875" style="23" customWidth="1"/>
    <col min="6" max="6" width="25.33203125" style="112" hidden="1" customWidth="1"/>
    <col min="7" max="7" width="17.6640625" style="117" hidden="1" customWidth="1"/>
    <col min="8" max="8" width="16.5546875" style="23" customWidth="1"/>
    <col min="9" max="9" width="16.33203125" style="23" customWidth="1"/>
    <col min="10" max="16384" width="9.33203125" style="23"/>
  </cols>
  <sheetData>
    <row r="1" spans="1:7" ht="15.6" x14ac:dyDescent="0.3">
      <c r="A1" s="22" t="s">
        <v>616</v>
      </c>
      <c r="B1" s="78"/>
      <c r="C1" s="151"/>
      <c r="D1" s="22" t="s">
        <v>19</v>
      </c>
      <c r="E1" s="88"/>
      <c r="F1" s="123" t="s">
        <v>740</v>
      </c>
      <c r="G1" s="118" t="s">
        <v>739</v>
      </c>
    </row>
    <row r="2" spans="1:7" ht="15.6" x14ac:dyDescent="0.3">
      <c r="A2" s="22" t="s">
        <v>617</v>
      </c>
      <c r="B2" s="103">
        <f>IFERROR(VLOOKUP(B1,CCDDD!$A$3:$B$320,2,0),0)</f>
        <v>0</v>
      </c>
      <c r="C2" s="151"/>
      <c r="D2" s="22"/>
      <c r="E2" s="96"/>
      <c r="G2" s="119"/>
    </row>
    <row r="3" spans="1:7" x14ac:dyDescent="0.3">
      <c r="A3" s="25" t="s">
        <v>650</v>
      </c>
      <c r="B3" s="79"/>
      <c r="C3" s="152"/>
      <c r="D3" s="25" t="s">
        <v>651</v>
      </c>
      <c r="E3" s="79"/>
      <c r="G3" s="119"/>
    </row>
    <row r="4" spans="1:7" s="24" customFormat="1" ht="54.6" customHeight="1" x14ac:dyDescent="0.3">
      <c r="A4" s="170" t="s">
        <v>777</v>
      </c>
      <c r="B4" s="74"/>
      <c r="C4" s="53"/>
      <c r="D4" s="54" t="s">
        <v>778</v>
      </c>
      <c r="E4" s="75"/>
      <c r="F4" s="113"/>
      <c r="G4" s="119"/>
    </row>
    <row r="5" spans="1:7" x14ac:dyDescent="0.3">
      <c r="A5" s="26" t="s">
        <v>747</v>
      </c>
      <c r="B5" s="80"/>
      <c r="C5" s="153"/>
      <c r="D5" s="26" t="s">
        <v>747</v>
      </c>
      <c r="E5" s="84"/>
      <c r="F5" s="112">
        <f>B5+E5</f>
        <v>0</v>
      </c>
      <c r="G5" s="119"/>
    </row>
    <row r="6" spans="1:7" ht="15" thickBot="1" x14ac:dyDescent="0.35">
      <c r="A6" s="26" t="s">
        <v>748</v>
      </c>
      <c r="B6" s="81"/>
      <c r="C6" s="153"/>
      <c r="D6" s="26" t="s">
        <v>748</v>
      </c>
      <c r="E6" s="86"/>
      <c r="F6" s="112">
        <f t="shared" ref="F6:F21" si="0">B6+E6</f>
        <v>0</v>
      </c>
      <c r="G6" s="119"/>
    </row>
    <row r="7" spans="1:7" ht="15" thickTop="1" x14ac:dyDescent="0.3">
      <c r="A7" s="27" t="s">
        <v>22</v>
      </c>
      <c r="B7" s="56">
        <f>B5+B6</f>
        <v>0</v>
      </c>
      <c r="C7" s="153"/>
      <c r="D7" s="27" t="s">
        <v>22</v>
      </c>
      <c r="E7" s="57">
        <f>E5+E6</f>
        <v>0</v>
      </c>
      <c r="F7" s="112">
        <f t="shared" si="0"/>
        <v>0</v>
      </c>
      <c r="G7" s="119"/>
    </row>
    <row r="8" spans="1:7" ht="15.6" x14ac:dyDescent="0.3">
      <c r="A8" s="52" t="s">
        <v>687</v>
      </c>
      <c r="B8" s="74"/>
      <c r="C8" s="53"/>
      <c r="D8" s="54" t="s">
        <v>687</v>
      </c>
      <c r="E8" s="75"/>
      <c r="F8" s="112">
        <f t="shared" si="0"/>
        <v>0</v>
      </c>
      <c r="G8" s="119"/>
    </row>
    <row r="9" spans="1:7" x14ac:dyDescent="0.3">
      <c r="A9" s="26" t="s">
        <v>741</v>
      </c>
      <c r="B9" s="80"/>
      <c r="C9" s="153"/>
      <c r="D9" s="26" t="s">
        <v>1</v>
      </c>
      <c r="E9" s="84"/>
      <c r="F9" s="112">
        <f t="shared" si="0"/>
        <v>0</v>
      </c>
      <c r="G9" s="119"/>
    </row>
    <row r="10" spans="1:7" ht="15" thickBot="1" x14ac:dyDescent="0.35">
      <c r="A10" s="26" t="s">
        <v>0</v>
      </c>
      <c r="B10" s="81"/>
      <c r="C10" s="153"/>
      <c r="D10" s="26" t="s">
        <v>0</v>
      </c>
      <c r="E10" s="86"/>
      <c r="F10" s="112">
        <f t="shared" si="0"/>
        <v>0</v>
      </c>
      <c r="G10" s="119"/>
    </row>
    <row r="11" spans="1:7" ht="15" thickTop="1" x14ac:dyDescent="0.3">
      <c r="A11" s="27" t="s">
        <v>22</v>
      </c>
      <c r="B11" s="56">
        <f>B9+B10</f>
        <v>0</v>
      </c>
      <c r="C11" s="153"/>
      <c r="D11" s="27" t="s">
        <v>22</v>
      </c>
      <c r="E11" s="57">
        <f>SUM(E9:E10)</f>
        <v>0</v>
      </c>
      <c r="F11" s="112">
        <f t="shared" si="0"/>
        <v>0</v>
      </c>
      <c r="G11" s="119"/>
    </row>
    <row r="12" spans="1:7" ht="15.6" x14ac:dyDescent="0.3">
      <c r="A12" s="52" t="s">
        <v>749</v>
      </c>
      <c r="B12" s="74"/>
      <c r="C12" s="53"/>
      <c r="D12" s="54" t="s">
        <v>749</v>
      </c>
      <c r="E12" s="75"/>
      <c r="F12" s="124"/>
      <c r="G12" s="119"/>
    </row>
    <row r="13" spans="1:7" s="44" customFormat="1" x14ac:dyDescent="0.3">
      <c r="A13" s="43" t="s">
        <v>701</v>
      </c>
      <c r="B13" s="82"/>
      <c r="C13" s="142"/>
      <c r="D13" s="43" t="s">
        <v>701</v>
      </c>
      <c r="E13" s="89"/>
      <c r="F13" s="112">
        <f t="shared" si="0"/>
        <v>0</v>
      </c>
      <c r="G13" s="120"/>
    </row>
    <row r="14" spans="1:7" s="44" customFormat="1" x14ac:dyDescent="0.3">
      <c r="A14" s="43" t="s">
        <v>703</v>
      </c>
      <c r="B14" s="82"/>
      <c r="C14" s="142"/>
      <c r="D14" s="43" t="s">
        <v>703</v>
      </c>
      <c r="E14" s="89"/>
      <c r="F14" s="112">
        <f t="shared" si="0"/>
        <v>0</v>
      </c>
      <c r="G14" s="120">
        <f>IFERROR(VLOOKUP(B1,#REF!,3,0),0)</f>
        <v>0</v>
      </c>
    </row>
    <row r="15" spans="1:7" s="44" customFormat="1" x14ac:dyDescent="0.3">
      <c r="A15" s="43" t="s">
        <v>674</v>
      </c>
      <c r="B15" s="83"/>
      <c r="C15" s="142"/>
      <c r="D15" s="43" t="s">
        <v>674</v>
      </c>
      <c r="E15" s="90"/>
      <c r="F15" s="112">
        <f t="shared" si="0"/>
        <v>0</v>
      </c>
      <c r="G15" s="120">
        <f>IFERROR(VLOOKUP(B1,#REF!,4,0),0)</f>
        <v>0</v>
      </c>
    </row>
    <row r="16" spans="1:7" s="44" customFormat="1" x14ac:dyDescent="0.3">
      <c r="A16" s="43" t="s">
        <v>675</v>
      </c>
      <c r="B16" s="83"/>
      <c r="C16" s="142"/>
      <c r="D16" s="43" t="s">
        <v>675</v>
      </c>
      <c r="E16" s="90"/>
      <c r="F16" s="112">
        <f t="shared" si="0"/>
        <v>0</v>
      </c>
      <c r="G16" s="120">
        <f>IFERROR(VLOOKUP(B1,#REF!,5,0),0)</f>
        <v>0</v>
      </c>
    </row>
    <row r="17" spans="1:9" s="44" customFormat="1" x14ac:dyDescent="0.3">
      <c r="A17" s="43" t="s">
        <v>676</v>
      </c>
      <c r="B17" s="83"/>
      <c r="C17" s="142"/>
      <c r="D17" s="43" t="s">
        <v>676</v>
      </c>
      <c r="E17" s="90"/>
      <c r="F17" s="112">
        <f t="shared" si="0"/>
        <v>0</v>
      </c>
      <c r="G17" s="120">
        <f>IFERROR(VLOOKUP(B1,#REF!,6,0),0)</f>
        <v>0</v>
      </c>
    </row>
    <row r="18" spans="1:9" s="44" customFormat="1" x14ac:dyDescent="0.3">
      <c r="A18" s="43" t="s">
        <v>677</v>
      </c>
      <c r="B18" s="83"/>
      <c r="C18" s="142"/>
      <c r="D18" s="43" t="s">
        <v>677</v>
      </c>
      <c r="E18" s="90"/>
      <c r="F18" s="112">
        <f t="shared" si="0"/>
        <v>0</v>
      </c>
      <c r="G18" s="120">
        <f>IFERROR(VLOOKUP(B1,#REF!,7,0),0)</f>
        <v>0</v>
      </c>
    </row>
    <row r="19" spans="1:9" s="44" customFormat="1" x14ac:dyDescent="0.3">
      <c r="A19" s="43" t="s">
        <v>678</v>
      </c>
      <c r="B19" s="83"/>
      <c r="C19" s="142"/>
      <c r="D19" s="43" t="s">
        <v>678</v>
      </c>
      <c r="E19" s="90"/>
      <c r="F19" s="112">
        <f t="shared" si="0"/>
        <v>0</v>
      </c>
      <c r="G19" s="120">
        <f>IFERROR(VLOOKUP(B1,#REF!,8,0),0)</f>
        <v>0</v>
      </c>
    </row>
    <row r="20" spans="1:9" s="44" customFormat="1" x14ac:dyDescent="0.3">
      <c r="A20" s="27" t="s">
        <v>22</v>
      </c>
      <c r="B20" s="72">
        <f>SUM(B13:B19)</f>
        <v>0</v>
      </c>
      <c r="C20" s="142"/>
      <c r="D20" s="27" t="s">
        <v>22</v>
      </c>
      <c r="E20" s="73">
        <f>SUM(E13:E19)</f>
        <v>0</v>
      </c>
      <c r="F20" s="112">
        <f t="shared" si="0"/>
        <v>0</v>
      </c>
      <c r="G20" s="120"/>
    </row>
    <row r="21" spans="1:9" ht="15.75" customHeight="1" x14ac:dyDescent="0.3">
      <c r="A21" s="55" t="s">
        <v>779</v>
      </c>
      <c r="B21" s="56">
        <f>B7-B11-B20</f>
        <v>0</v>
      </c>
      <c r="C21" s="153"/>
      <c r="D21" s="55" t="s">
        <v>780</v>
      </c>
      <c r="E21" s="57">
        <f>E7-E11-E20</f>
        <v>0</v>
      </c>
      <c r="F21" s="112">
        <f t="shared" si="0"/>
        <v>0</v>
      </c>
      <c r="G21" s="119"/>
    </row>
    <row r="22" spans="1:9" s="24" customFormat="1" ht="31.2" x14ac:dyDescent="0.3">
      <c r="A22" s="170" t="s">
        <v>781</v>
      </c>
      <c r="B22" s="74"/>
      <c r="C22" s="53"/>
      <c r="D22" s="54" t="s">
        <v>782</v>
      </c>
      <c r="E22" s="75"/>
      <c r="F22" s="124"/>
      <c r="G22" s="119"/>
    </row>
    <row r="23" spans="1:9" x14ac:dyDescent="0.3">
      <c r="A23" s="28" t="s">
        <v>679</v>
      </c>
      <c r="B23" s="84"/>
      <c r="C23" s="152"/>
      <c r="D23" s="28" t="s">
        <v>679</v>
      </c>
      <c r="E23" s="84"/>
      <c r="G23" s="119"/>
      <c r="H23" s="29"/>
      <c r="I23" s="30"/>
    </row>
    <row r="24" spans="1:9" x14ac:dyDescent="0.3">
      <c r="A24" s="26" t="s">
        <v>737</v>
      </c>
      <c r="B24" s="80"/>
      <c r="C24" s="153"/>
      <c r="D24" s="26" t="s">
        <v>731</v>
      </c>
      <c r="E24" s="84"/>
      <c r="F24" s="112">
        <f t="shared" ref="F24:F40" si="1">B24+E24</f>
        <v>0</v>
      </c>
      <c r="G24" s="119"/>
      <c r="H24" s="29"/>
      <c r="I24" s="30"/>
    </row>
    <row r="25" spans="1:9" x14ac:dyDescent="0.3">
      <c r="A25" s="28" t="s">
        <v>680</v>
      </c>
      <c r="B25" s="85"/>
      <c r="C25" s="152"/>
      <c r="D25" s="28" t="s">
        <v>680</v>
      </c>
      <c r="E25" s="85"/>
      <c r="F25" s="112">
        <f t="shared" si="1"/>
        <v>0</v>
      </c>
      <c r="G25" s="119">
        <f>IFERROR(VLOOKUP(B1,#REF!,3,0),0)</f>
        <v>0</v>
      </c>
      <c r="H25" s="29"/>
      <c r="I25" s="30"/>
    </row>
    <row r="26" spans="1:9" x14ac:dyDescent="0.3">
      <c r="A26" s="43" t="s">
        <v>704</v>
      </c>
      <c r="B26" s="85"/>
      <c r="C26" s="152"/>
      <c r="D26" s="43" t="s">
        <v>704</v>
      </c>
      <c r="E26" s="85"/>
      <c r="F26" s="112">
        <f t="shared" si="1"/>
        <v>0</v>
      </c>
      <c r="G26" s="119">
        <f>IFERROR(VLOOKUP(B1,#REF!,4,0),0)</f>
        <v>0</v>
      </c>
      <c r="H26" s="29"/>
      <c r="I26" s="30"/>
    </row>
    <row r="27" spans="1:9" ht="15" x14ac:dyDescent="0.3">
      <c r="A27" s="28" t="s">
        <v>684</v>
      </c>
      <c r="B27" s="85"/>
      <c r="C27" s="152"/>
      <c r="D27" s="28" t="s">
        <v>684</v>
      </c>
      <c r="E27" s="85"/>
      <c r="F27" s="112">
        <f t="shared" si="1"/>
        <v>0</v>
      </c>
      <c r="G27" s="121">
        <f>IFERROR(VLOOKUP(B1,#REF!,5,0),0)</f>
        <v>0</v>
      </c>
      <c r="H27" s="45"/>
      <c r="I27" s="30"/>
    </row>
    <row r="28" spans="1:9" ht="16.5" customHeight="1" x14ac:dyDescent="0.3">
      <c r="A28" s="31" t="s">
        <v>682</v>
      </c>
      <c r="B28" s="85"/>
      <c r="C28" s="152"/>
      <c r="D28" s="28" t="s">
        <v>682</v>
      </c>
      <c r="E28" s="85"/>
      <c r="F28" s="112">
        <f t="shared" si="1"/>
        <v>0</v>
      </c>
      <c r="G28" s="119">
        <f>IFERROR(VLOOKUP(B1,'2023-24 Base'!A5:G316,7,0),0)</f>
        <v>0</v>
      </c>
      <c r="H28" s="29"/>
    </row>
    <row r="29" spans="1:9" ht="16.5" customHeight="1" x14ac:dyDescent="0.3">
      <c r="A29" s="43" t="s">
        <v>705</v>
      </c>
      <c r="B29" s="85"/>
      <c r="C29" s="152"/>
      <c r="D29" s="43" t="s">
        <v>705</v>
      </c>
      <c r="E29" s="85"/>
      <c r="F29" s="112">
        <f t="shared" si="1"/>
        <v>0</v>
      </c>
      <c r="G29" s="119">
        <f>IFERROR(VLOOKUP(B1,#REF!,9,0),0)</f>
        <v>0</v>
      </c>
      <c r="H29" s="29"/>
    </row>
    <row r="30" spans="1:9" ht="16.5" customHeight="1" x14ac:dyDescent="0.3">
      <c r="A30" s="28" t="s">
        <v>688</v>
      </c>
      <c r="B30" s="85"/>
      <c r="C30" s="152"/>
      <c r="D30" s="28" t="s">
        <v>688</v>
      </c>
      <c r="E30" s="85"/>
      <c r="F30" s="112">
        <f t="shared" si="1"/>
        <v>0</v>
      </c>
      <c r="G30" s="119">
        <f>IFERROR(VLOOKUP(B1,#REF!,10,0),0)</f>
        <v>0</v>
      </c>
      <c r="H30" s="29"/>
    </row>
    <row r="31" spans="1:9" ht="16.5" customHeight="1" thickBot="1" x14ac:dyDescent="0.35">
      <c r="A31" s="93" t="s">
        <v>706</v>
      </c>
      <c r="B31" s="92"/>
      <c r="C31" s="154"/>
      <c r="D31" s="93" t="s">
        <v>706</v>
      </c>
      <c r="E31" s="92"/>
      <c r="F31" s="112">
        <f t="shared" si="1"/>
        <v>0</v>
      </c>
      <c r="G31" s="119">
        <f>IFERROR(VLOOKUP(B1,#REF!,11,0),0)</f>
        <v>0</v>
      </c>
      <c r="H31" s="29"/>
    </row>
    <row r="32" spans="1:9" ht="38.25" customHeight="1" x14ac:dyDescent="0.3">
      <c r="A32" s="31" t="s">
        <v>681</v>
      </c>
      <c r="B32" s="84"/>
      <c r="C32" s="152"/>
      <c r="D32" s="28" t="s">
        <v>681</v>
      </c>
      <c r="E32" s="156"/>
      <c r="F32" s="112">
        <f t="shared" si="1"/>
        <v>0</v>
      </c>
      <c r="G32" s="119">
        <f>IFERROR(VLOOKUP(B1,#REF!,2,0),0)</f>
        <v>0</v>
      </c>
      <c r="H32" s="29"/>
    </row>
    <row r="33" spans="1:8" ht="19.5" customHeight="1" x14ac:dyDescent="0.3">
      <c r="A33" s="26" t="s">
        <v>732</v>
      </c>
      <c r="B33" s="80"/>
      <c r="C33" s="153"/>
      <c r="D33" s="26" t="s">
        <v>732</v>
      </c>
      <c r="E33" s="84"/>
      <c r="F33" s="112">
        <f t="shared" si="1"/>
        <v>0</v>
      </c>
      <c r="G33" s="119">
        <f>IFERROR(VLOOKUP(B1,#REF!,5,0),0)</f>
        <v>0</v>
      </c>
      <c r="H33" s="29"/>
    </row>
    <row r="34" spans="1:8" x14ac:dyDescent="0.3">
      <c r="A34" s="28" t="s">
        <v>685</v>
      </c>
      <c r="B34" s="85"/>
      <c r="C34" s="152"/>
      <c r="D34" s="31" t="s">
        <v>685</v>
      </c>
      <c r="E34" s="85"/>
      <c r="F34" s="112">
        <f t="shared" si="1"/>
        <v>0</v>
      </c>
      <c r="G34" s="119">
        <f>IFERROR(VLOOKUP(B1,#REF!,6,0),0)</f>
        <v>0</v>
      </c>
      <c r="H34" s="29"/>
    </row>
    <row r="35" spans="1:8" ht="15" thickBot="1" x14ac:dyDescent="0.35">
      <c r="A35" s="28" t="s">
        <v>686</v>
      </c>
      <c r="B35" s="86"/>
      <c r="C35" s="152"/>
      <c r="D35" s="28" t="s">
        <v>686</v>
      </c>
      <c r="E35" s="86"/>
      <c r="F35" s="112">
        <f t="shared" si="1"/>
        <v>0</v>
      </c>
      <c r="G35" s="119">
        <f>IFERROR(VLOOKUP(B1,#REF!,8,0),0)</f>
        <v>0</v>
      </c>
      <c r="H35" s="29"/>
    </row>
    <row r="36" spans="1:8" ht="15" thickTop="1" x14ac:dyDescent="0.3">
      <c r="A36" s="27" t="s">
        <v>22</v>
      </c>
      <c r="B36" s="193">
        <f>SUM(B23:B35)</f>
        <v>0</v>
      </c>
      <c r="C36" s="152"/>
      <c r="D36" s="27" t="s">
        <v>22</v>
      </c>
      <c r="E36" s="193">
        <f>SUM(E23:E35)</f>
        <v>0</v>
      </c>
      <c r="F36" s="112">
        <f t="shared" si="1"/>
        <v>0</v>
      </c>
      <c r="G36" s="119"/>
      <c r="H36" s="29"/>
    </row>
    <row r="37" spans="1:8" ht="15.75" customHeight="1" x14ac:dyDescent="0.3">
      <c r="A37" s="55" t="s">
        <v>783</v>
      </c>
      <c r="B37" s="56">
        <f>B21-B36</f>
        <v>0</v>
      </c>
      <c r="C37" s="155"/>
      <c r="D37" s="55" t="s">
        <v>784</v>
      </c>
      <c r="E37" s="57">
        <f>E21-E36</f>
        <v>0</v>
      </c>
      <c r="F37" s="112">
        <f t="shared" si="1"/>
        <v>0</v>
      </c>
      <c r="G37" s="119"/>
      <c r="H37" s="29"/>
    </row>
    <row r="38" spans="1:8" s="24" customFormat="1" ht="31.2" x14ac:dyDescent="0.3">
      <c r="A38" s="170" t="s">
        <v>750</v>
      </c>
      <c r="B38" s="74"/>
      <c r="C38" s="53"/>
      <c r="D38" s="54" t="s">
        <v>652</v>
      </c>
      <c r="E38" s="157"/>
      <c r="F38" s="124"/>
      <c r="G38" s="119"/>
      <c r="H38" s="29"/>
    </row>
    <row r="39" spans="1:8" ht="86.25" customHeight="1" x14ac:dyDescent="0.3">
      <c r="A39" s="62" t="s">
        <v>791</v>
      </c>
      <c r="B39" s="87"/>
      <c r="C39" s="152"/>
      <c r="D39" s="62" t="s">
        <v>792</v>
      </c>
      <c r="E39" s="87"/>
      <c r="F39" s="116">
        <f t="shared" si="1"/>
        <v>0</v>
      </c>
      <c r="G39" s="119"/>
      <c r="H39" s="29"/>
    </row>
    <row r="40" spans="1:8" ht="54" customHeight="1" x14ac:dyDescent="0.3">
      <c r="A40" s="63" t="s">
        <v>807</v>
      </c>
      <c r="B40" s="87"/>
      <c r="C40" s="152"/>
      <c r="D40" s="63" t="s">
        <v>808</v>
      </c>
      <c r="E40" s="87"/>
      <c r="F40" s="116">
        <f t="shared" si="1"/>
        <v>0</v>
      </c>
      <c r="G40" s="122">
        <f>IFERROR(VLOOKUP(B1,#REF!,19,0),0)</f>
        <v>0</v>
      </c>
      <c r="H40" s="29"/>
    </row>
    <row r="41" spans="1:8" s="24" customFormat="1" ht="15.6" x14ac:dyDescent="0.3">
      <c r="A41" s="52" t="s">
        <v>793</v>
      </c>
      <c r="B41" s="74"/>
      <c r="C41" s="53"/>
      <c r="D41" s="54" t="s">
        <v>796</v>
      </c>
      <c r="E41" s="157"/>
      <c r="F41" s="124"/>
      <c r="G41" s="119"/>
      <c r="H41" s="29"/>
    </row>
    <row r="42" spans="1:8" ht="33.75" customHeight="1" thickBot="1" x14ac:dyDescent="0.35">
      <c r="A42" s="28" t="s">
        <v>800</v>
      </c>
      <c r="B42" s="127" t="e">
        <f>B37/B39</f>
        <v>#DIV/0!</v>
      </c>
      <c r="C42" s="152"/>
      <c r="D42" s="28" t="s">
        <v>801</v>
      </c>
      <c r="E42" s="128" t="e">
        <f>E37/E39</f>
        <v>#DIV/0!</v>
      </c>
    </row>
    <row r="43" spans="1:8" ht="60" customHeight="1" thickBot="1" x14ac:dyDescent="0.35">
      <c r="A43" s="94" t="s">
        <v>795</v>
      </c>
      <c r="B43" s="128" t="e">
        <f>B42*B40</f>
        <v>#DIV/0!</v>
      </c>
      <c r="C43" s="152"/>
      <c r="D43" s="64" t="s">
        <v>802</v>
      </c>
      <c r="E43" s="128" t="e">
        <f>E42*E40</f>
        <v>#DIV/0!</v>
      </c>
    </row>
    <row r="44" spans="1:8" ht="47.25" customHeight="1" x14ac:dyDescent="0.3">
      <c r="A44" s="184" t="s">
        <v>736</v>
      </c>
      <c r="B44" s="184"/>
      <c r="C44" s="184"/>
      <c r="D44" s="184"/>
      <c r="E44" s="184"/>
    </row>
    <row r="45" spans="1:8" x14ac:dyDescent="0.3">
      <c r="A45" s="189"/>
      <c r="B45" s="189"/>
      <c r="D45" s="187"/>
      <c r="E45" s="188"/>
    </row>
    <row r="46" spans="1:8" x14ac:dyDescent="0.3">
      <c r="A46" s="186" t="s">
        <v>20</v>
      </c>
      <c r="B46" s="186"/>
      <c r="C46" s="58"/>
      <c r="D46" s="186" t="s">
        <v>21</v>
      </c>
      <c r="E46" s="186"/>
    </row>
    <row r="47" spans="1:8" x14ac:dyDescent="0.3">
      <c r="A47" s="46"/>
      <c r="B47" s="95"/>
      <c r="D47" s="185"/>
      <c r="E47" s="185"/>
    </row>
    <row r="48" spans="1:8" ht="40.5" customHeight="1" x14ac:dyDescent="0.3">
      <c r="A48" s="190" t="s">
        <v>803</v>
      </c>
      <c r="B48" s="190"/>
      <c r="D48" s="186" t="s">
        <v>683</v>
      </c>
      <c r="E48" s="186"/>
    </row>
    <row r="49" spans="1:7" s="69" customFormat="1" ht="16.5" customHeight="1" x14ac:dyDescent="0.3">
      <c r="A49" s="105" t="s">
        <v>649</v>
      </c>
      <c r="B49" s="106"/>
      <c r="F49" s="114"/>
      <c r="G49" s="117"/>
    </row>
  </sheetData>
  <sheetProtection selectLockedCells="1"/>
  <mergeCells count="8">
    <mergeCell ref="A44:E44"/>
    <mergeCell ref="D47:E47"/>
    <mergeCell ref="D48:E48"/>
    <mergeCell ref="A46:B46"/>
    <mergeCell ref="D46:E46"/>
    <mergeCell ref="D45:E45"/>
    <mergeCell ref="A45:B45"/>
    <mergeCell ref="A48:B48"/>
  </mergeCells>
  <hyperlinks>
    <hyperlink ref="A49" r:id="rId1" xr:uid="{53726F8E-FD89-4C7D-84FB-0488C1131067}"/>
  </hyperlinks>
  <pageMargins left="0.2" right="0.2" top="0.67470588235294116" bottom="1.1499999999999999" header="0.05" footer="0.5"/>
  <pageSetup scale="62" fitToHeight="0" orientation="portrait" r:id="rId2"/>
  <headerFooter>
    <oddHeader>&amp;C&amp;"-,Bold"&amp;16Excess Cost Worksheet - Base  2023-24 School Year
Due February 28, 2025
Enter Data in Green Cells Only</oddHeader>
    <oddFooter>&amp;L&amp;9 2/8/2023</oddFooter>
  </headerFooter>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9FEA-37A6-4A41-B3A0-C1297942A3F7}">
  <sheetPr>
    <tabColor theme="9" tint="0.59999389629810485"/>
    <pageSetUpPr fitToPage="1"/>
  </sheetPr>
  <dimension ref="A1:G52"/>
  <sheetViews>
    <sheetView view="pageLayout" zoomScale="85" zoomScaleNormal="85" zoomScaleSheetLayoutView="89" zoomScalePageLayoutView="85" workbookViewId="0">
      <selection activeCell="A41" sqref="A41"/>
    </sheetView>
  </sheetViews>
  <sheetFormatPr defaultColWidth="9.33203125" defaultRowHeight="14.4" x14ac:dyDescent="0.3"/>
  <cols>
    <col min="1" max="1" width="52.44140625" style="14" customWidth="1"/>
    <col min="2" max="2" width="22" style="13" customWidth="1"/>
    <col min="3" max="3" width="2.33203125" style="11" customWidth="1"/>
    <col min="4" max="4" width="55.88671875" style="11" customWidth="1"/>
    <col min="5" max="5" width="22.33203125" style="11" customWidth="1"/>
    <col min="6" max="6" width="11.33203125" style="11" hidden="1" customWidth="1"/>
    <col min="7" max="7" width="26" style="11" hidden="1" customWidth="1"/>
    <col min="8" max="8" width="33.5546875" style="11" customWidth="1"/>
    <col min="9" max="16384" width="9.33203125" style="11"/>
  </cols>
  <sheetData>
    <row r="1" spans="1:7" ht="21" customHeight="1" x14ac:dyDescent="0.3">
      <c r="A1" s="10" t="s">
        <v>730</v>
      </c>
      <c r="B1" s="70">
        <f>'2023-24 Base'!B1</f>
        <v>0</v>
      </c>
      <c r="C1" s="146"/>
      <c r="D1" s="10" t="s">
        <v>19</v>
      </c>
      <c r="E1" s="47"/>
    </row>
    <row r="2" spans="1:7" ht="21" customHeight="1" x14ac:dyDescent="0.3">
      <c r="A2" s="10" t="s">
        <v>617</v>
      </c>
      <c r="B2" s="70">
        <f>'2023-24 Base'!B2</f>
        <v>0</v>
      </c>
      <c r="C2" s="146"/>
      <c r="D2" s="10"/>
      <c r="E2" s="47"/>
    </row>
    <row r="3" spans="1:7" ht="15.6" x14ac:dyDescent="0.3">
      <c r="A3" s="50" t="s">
        <v>734</v>
      </c>
      <c r="B3" s="71">
        <f>'2023-24 Base'!B3</f>
        <v>0</v>
      </c>
      <c r="C3" s="147"/>
      <c r="D3" s="50" t="s">
        <v>651</v>
      </c>
      <c r="E3" s="71">
        <f>'2023-24 Base'!E3</f>
        <v>0</v>
      </c>
    </row>
    <row r="4" spans="1:7" ht="54" customHeight="1" x14ac:dyDescent="0.3">
      <c r="A4" s="59" t="s">
        <v>785</v>
      </c>
      <c r="B4" s="76"/>
      <c r="C4" s="60"/>
      <c r="D4" s="61" t="s">
        <v>778</v>
      </c>
      <c r="E4" s="77"/>
    </row>
    <row r="5" spans="1:7" x14ac:dyDescent="0.3">
      <c r="A5" s="26" t="str">
        <f>'2023-24 Base'!A5</f>
        <v>All State &amp; local expenditures</v>
      </c>
      <c r="B5" s="111">
        <f>'2023-24 Base'!B5</f>
        <v>0</v>
      </c>
      <c r="C5" s="129"/>
      <c r="D5" s="26" t="s">
        <v>689</v>
      </c>
      <c r="E5" s="111">
        <f>'2023-24 Base'!E5</f>
        <v>0</v>
      </c>
    </row>
    <row r="6" spans="1:7" ht="15" thickBot="1" x14ac:dyDescent="0.35">
      <c r="A6" s="26" t="str">
        <f>'2023-24 Base'!A6</f>
        <v>All Federal expenditures</v>
      </c>
      <c r="B6" s="125">
        <f>'2023-24 Base'!B6</f>
        <v>0</v>
      </c>
      <c r="C6" s="129"/>
      <c r="D6" s="26" t="s">
        <v>690</v>
      </c>
      <c r="E6" s="125">
        <f>'2023-24 Base'!E6</f>
        <v>0</v>
      </c>
    </row>
    <row r="7" spans="1:7" ht="15" thickTop="1" x14ac:dyDescent="0.3">
      <c r="A7" s="18" t="s">
        <v>22</v>
      </c>
      <c r="B7" s="57">
        <f>SUM(B5:B6)</f>
        <v>0</v>
      </c>
      <c r="C7" s="141"/>
      <c r="D7" s="18" t="s">
        <v>22</v>
      </c>
      <c r="E7" s="57">
        <f>SUM(E5:E6)</f>
        <v>0</v>
      </c>
    </row>
    <row r="8" spans="1:7" ht="15.6" x14ac:dyDescent="0.3">
      <c r="A8" s="52" t="s">
        <v>687</v>
      </c>
      <c r="B8" s="76"/>
      <c r="C8" s="60"/>
      <c r="D8" s="54" t="s">
        <v>687</v>
      </c>
      <c r="E8" s="77"/>
    </row>
    <row r="9" spans="1:7" x14ac:dyDescent="0.3">
      <c r="A9" s="17" t="s">
        <v>1</v>
      </c>
      <c r="B9" s="111">
        <f>'2023-24 Base'!B9</f>
        <v>0</v>
      </c>
      <c r="C9" s="129"/>
      <c r="D9" s="12" t="s">
        <v>1</v>
      </c>
      <c r="E9" s="111">
        <f>'2023-24 Base'!E9</f>
        <v>0</v>
      </c>
    </row>
    <row r="10" spans="1:7" ht="15" thickBot="1" x14ac:dyDescent="0.35">
      <c r="A10" s="17" t="s">
        <v>0</v>
      </c>
      <c r="B10" s="125">
        <f>'2023-24 Base'!B10</f>
        <v>0</v>
      </c>
      <c r="C10" s="129"/>
      <c r="D10" s="12" t="s">
        <v>0</v>
      </c>
      <c r="E10" s="125">
        <f>'2023-24 Base'!E10</f>
        <v>0</v>
      </c>
    </row>
    <row r="11" spans="1:7" ht="15" thickTop="1" x14ac:dyDescent="0.3">
      <c r="A11" s="18" t="s">
        <v>22</v>
      </c>
      <c r="B11" s="57">
        <f>SUM(B9:B10)</f>
        <v>0</v>
      </c>
      <c r="C11" s="141"/>
      <c r="D11" s="18" t="s">
        <v>22</v>
      </c>
      <c r="E11" s="57">
        <f>SUM(E9:E10)</f>
        <v>0</v>
      </c>
    </row>
    <row r="12" spans="1:7" ht="15.6" x14ac:dyDescent="0.3">
      <c r="A12" s="52" t="s">
        <v>687</v>
      </c>
      <c r="B12" s="76"/>
      <c r="C12" s="60"/>
      <c r="D12" s="54" t="s">
        <v>687</v>
      </c>
      <c r="E12" s="77"/>
    </row>
    <row r="13" spans="1:7" s="44" customFormat="1" x14ac:dyDescent="0.3">
      <c r="A13" s="43" t="s">
        <v>701</v>
      </c>
      <c r="B13" s="115">
        <f>'2023-24 Base'!B13</f>
        <v>0</v>
      </c>
      <c r="C13" s="142"/>
      <c r="D13" s="43" t="s">
        <v>701</v>
      </c>
      <c r="E13" s="104">
        <f>'2023-24 Base'!E13</f>
        <v>0</v>
      </c>
      <c r="G13" s="174"/>
    </row>
    <row r="14" spans="1:7" ht="17.25" customHeight="1" x14ac:dyDescent="0.3">
      <c r="A14" s="48" t="s">
        <v>702</v>
      </c>
      <c r="B14" s="115">
        <f>'2023-24 Base'!B14</f>
        <v>0</v>
      </c>
      <c r="C14" s="143"/>
      <c r="D14" s="48" t="s">
        <v>703</v>
      </c>
      <c r="E14" s="104">
        <f>'2023-24 Base'!E14</f>
        <v>0</v>
      </c>
    </row>
    <row r="15" spans="1:7" x14ac:dyDescent="0.3">
      <c r="A15" s="48" t="s">
        <v>674</v>
      </c>
      <c r="B15" s="115">
        <f>'2023-24 Base'!B15</f>
        <v>0</v>
      </c>
      <c r="C15" s="143"/>
      <c r="D15" s="48" t="s">
        <v>674</v>
      </c>
      <c r="E15" s="104">
        <f>'2023-24 Base'!E15</f>
        <v>0</v>
      </c>
    </row>
    <row r="16" spans="1:7" ht="17.25" customHeight="1" x14ac:dyDescent="0.3">
      <c r="A16" s="48" t="s">
        <v>675</v>
      </c>
      <c r="B16" s="115">
        <f>'2023-24 Base'!B16</f>
        <v>0</v>
      </c>
      <c r="C16" s="143"/>
      <c r="D16" s="48" t="s">
        <v>675</v>
      </c>
      <c r="E16" s="104">
        <f>'2023-24 Base'!E16</f>
        <v>0</v>
      </c>
    </row>
    <row r="17" spans="1:7" x14ac:dyDescent="0.3">
      <c r="A17" s="48" t="s">
        <v>676</v>
      </c>
      <c r="B17" s="115">
        <f>'2023-24 Base'!B17</f>
        <v>0</v>
      </c>
      <c r="C17" s="143"/>
      <c r="D17" s="48" t="s">
        <v>676</v>
      </c>
      <c r="E17" s="104">
        <f>'2023-24 Base'!E17</f>
        <v>0</v>
      </c>
    </row>
    <row r="18" spans="1:7" x14ac:dyDescent="0.3">
      <c r="A18" s="48" t="s">
        <v>677</v>
      </c>
      <c r="B18" s="115">
        <f>'2023-24 Base'!B18</f>
        <v>0</v>
      </c>
      <c r="C18" s="143"/>
      <c r="D18" s="48" t="s">
        <v>677</v>
      </c>
      <c r="E18" s="104">
        <f>'2023-24 Base'!E18</f>
        <v>0</v>
      </c>
    </row>
    <row r="19" spans="1:7" ht="14.25" customHeight="1" x14ac:dyDescent="0.3">
      <c r="A19" s="48" t="s">
        <v>678</v>
      </c>
      <c r="B19" s="115">
        <f>'2023-24 Base'!B19</f>
        <v>0</v>
      </c>
      <c r="C19" s="143"/>
      <c r="D19" s="48" t="s">
        <v>678</v>
      </c>
      <c r="E19" s="104">
        <f>'2023-24 Base'!E19</f>
        <v>0</v>
      </c>
    </row>
    <row r="20" spans="1:7" ht="15" thickBot="1" x14ac:dyDescent="0.35">
      <c r="A20" s="18" t="s">
        <v>22</v>
      </c>
      <c r="B20" s="194">
        <f>SUM(B13:B19)</f>
        <v>0</v>
      </c>
      <c r="C20" s="129"/>
      <c r="D20" s="49" t="s">
        <v>22</v>
      </c>
      <c r="E20" s="194">
        <f>SUM(E13:E19)</f>
        <v>0</v>
      </c>
    </row>
    <row r="21" spans="1:7" ht="17.25" customHeight="1" thickTop="1" x14ac:dyDescent="0.3">
      <c r="A21" s="18" t="s">
        <v>788</v>
      </c>
      <c r="B21" s="57">
        <f>B7-B11-B20</f>
        <v>0</v>
      </c>
      <c r="C21" s="141"/>
      <c r="D21" s="18" t="s">
        <v>780</v>
      </c>
      <c r="E21" s="57">
        <f>E7-E11-E20</f>
        <v>0</v>
      </c>
    </row>
    <row r="22" spans="1:7" ht="15.6" x14ac:dyDescent="0.3">
      <c r="A22" s="59" t="s">
        <v>786</v>
      </c>
      <c r="B22" s="76"/>
      <c r="C22" s="60"/>
      <c r="D22" s="61" t="s">
        <v>787</v>
      </c>
      <c r="E22" s="77"/>
    </row>
    <row r="23" spans="1:7" ht="20.25" customHeight="1" x14ac:dyDescent="0.3">
      <c r="A23" s="26" t="s">
        <v>679</v>
      </c>
      <c r="B23" s="130">
        <f>'2023-24 Base'!B23</f>
        <v>0</v>
      </c>
      <c r="C23" s="140"/>
      <c r="D23" s="26" t="s">
        <v>691</v>
      </c>
      <c r="E23" s="111">
        <f>'2023-24 Base'!E23</f>
        <v>0</v>
      </c>
      <c r="F23" s="171">
        <v>1</v>
      </c>
      <c r="G23" s="175"/>
    </row>
    <row r="24" spans="1:7" x14ac:dyDescent="0.3">
      <c r="A24" s="26" t="s">
        <v>731</v>
      </c>
      <c r="B24" s="131">
        <f>'2023-24 Base'!B24</f>
        <v>0</v>
      </c>
      <c r="C24" s="129"/>
      <c r="D24" s="26" t="s">
        <v>731</v>
      </c>
      <c r="E24" s="104">
        <f>'2023-24 Base'!E24</f>
        <v>0</v>
      </c>
      <c r="F24" s="171">
        <v>1</v>
      </c>
      <c r="G24" s="175"/>
    </row>
    <row r="25" spans="1:7" x14ac:dyDescent="0.3">
      <c r="A25" s="28" t="s">
        <v>680</v>
      </c>
      <c r="B25" s="132">
        <f>'2023-24 Base'!B25*'2023-24 Compliance'!F25</f>
        <v>0</v>
      </c>
      <c r="C25" s="129"/>
      <c r="D25" s="28" t="s">
        <v>692</v>
      </c>
      <c r="E25" s="136">
        <f>'2023-24 Base'!E25*'2023-24 Compliance'!F25</f>
        <v>0</v>
      </c>
      <c r="F25" s="178">
        <v>0.501</v>
      </c>
      <c r="G25" s="175" t="s">
        <v>805</v>
      </c>
    </row>
    <row r="26" spans="1:7" x14ac:dyDescent="0.3">
      <c r="A26" s="43" t="s">
        <v>704</v>
      </c>
      <c r="B26" s="132">
        <f>'2023-24 Base'!B26*'2023-24 Compliance'!F26</f>
        <v>0</v>
      </c>
      <c r="C26" s="129"/>
      <c r="D26" s="43" t="s">
        <v>704</v>
      </c>
      <c r="E26" s="136">
        <f>'2023-24 Base'!E26*'2023-24 Compliance'!F26</f>
        <v>0</v>
      </c>
      <c r="F26" s="178">
        <v>0.16070000000000001</v>
      </c>
      <c r="G26" s="176" t="s">
        <v>742</v>
      </c>
    </row>
    <row r="27" spans="1:7" ht="18.75" customHeight="1" x14ac:dyDescent="0.3">
      <c r="A27" s="28" t="s">
        <v>684</v>
      </c>
      <c r="B27" s="132">
        <f>'2023-24 Base'!B27*'2023-24 Compliance'!F27</f>
        <v>0</v>
      </c>
      <c r="C27" s="129"/>
      <c r="D27" s="28" t="s">
        <v>684</v>
      </c>
      <c r="E27" s="136">
        <f>'2023-24 Base'!E27*'2023-24 Compliance'!F27</f>
        <v>0</v>
      </c>
      <c r="F27" s="178">
        <v>2.07E-2</v>
      </c>
      <c r="G27" s="175" t="s">
        <v>805</v>
      </c>
    </row>
    <row r="28" spans="1:7" ht="18.75" customHeight="1" x14ac:dyDescent="0.3">
      <c r="A28" s="28" t="s">
        <v>682</v>
      </c>
      <c r="B28" s="133">
        <f>'2023-24 Base'!B28*'2023-24 Compliance'!F28</f>
        <v>0</v>
      </c>
      <c r="C28" s="129"/>
      <c r="D28" s="28" t="s">
        <v>693</v>
      </c>
      <c r="E28" s="136">
        <f>'2023-24 Base'!E28*'2023-24 Compliance'!F28</f>
        <v>0</v>
      </c>
      <c r="F28" s="178">
        <v>0.1426</v>
      </c>
      <c r="G28" s="175" t="s">
        <v>805</v>
      </c>
    </row>
    <row r="29" spans="1:7" ht="15" customHeight="1" x14ac:dyDescent="0.3">
      <c r="A29" s="43" t="s">
        <v>705</v>
      </c>
      <c r="B29" s="133">
        <f>'2023-24 Base'!B29*'2023-24 Compliance'!F29</f>
        <v>0</v>
      </c>
      <c r="C29" s="129"/>
      <c r="D29" s="43" t="s">
        <v>705</v>
      </c>
      <c r="E29" s="137">
        <f>'2023-24 Base'!E29*'2023-24 Compliance'!F29</f>
        <v>0</v>
      </c>
      <c r="F29" s="178">
        <v>1.2E-2</v>
      </c>
      <c r="G29" s="175" t="s">
        <v>805</v>
      </c>
    </row>
    <row r="30" spans="1:7" ht="15" customHeight="1" x14ac:dyDescent="0.3">
      <c r="A30" s="28" t="s">
        <v>688</v>
      </c>
      <c r="B30" s="133">
        <f>'2023-24 Base'!B30*'2023-24 Compliance'!F30</f>
        <v>0</v>
      </c>
      <c r="C30" s="129"/>
      <c r="D30" s="28" t="s">
        <v>688</v>
      </c>
      <c r="E30" s="137">
        <f>'2023-24 Base'!E30*'2023-24 Compliance'!F30</f>
        <v>0</v>
      </c>
      <c r="F30" s="178">
        <v>0.16070000000000001</v>
      </c>
      <c r="G30" s="176" t="s">
        <v>742</v>
      </c>
    </row>
    <row r="31" spans="1:7" ht="15" thickBot="1" x14ac:dyDescent="0.35">
      <c r="A31" s="93" t="s">
        <v>706</v>
      </c>
      <c r="B31" s="134">
        <f>'2023-24 Base'!B31*'2023-24 Compliance'!F31</f>
        <v>0</v>
      </c>
      <c r="C31" s="144"/>
      <c r="D31" s="93" t="s">
        <v>706</v>
      </c>
      <c r="E31" s="138">
        <f>'2023-24 Base'!E31*'2023-24 Compliance'!F31</f>
        <v>0</v>
      </c>
      <c r="F31" s="178">
        <v>0.16070000000000001</v>
      </c>
      <c r="G31" s="176" t="s">
        <v>742</v>
      </c>
    </row>
    <row r="32" spans="1:7" x14ac:dyDescent="0.3">
      <c r="A32" s="28" t="s">
        <v>738</v>
      </c>
      <c r="B32" s="133">
        <f>'2023-24 Base'!B32</f>
        <v>0</v>
      </c>
      <c r="C32" s="129"/>
      <c r="D32" s="28" t="s">
        <v>694</v>
      </c>
      <c r="E32" s="133">
        <f>'2023-24 Base'!E32</f>
        <v>0</v>
      </c>
      <c r="F32" s="171">
        <v>1</v>
      </c>
      <c r="G32" s="176"/>
    </row>
    <row r="33" spans="1:7" ht="15" customHeight="1" x14ac:dyDescent="0.3">
      <c r="A33" s="26" t="s">
        <v>733</v>
      </c>
      <c r="B33" s="161">
        <f>'2023-24 Base'!B33*F33</f>
        <v>0</v>
      </c>
      <c r="C33" s="140"/>
      <c r="D33" s="26" t="s">
        <v>733</v>
      </c>
      <c r="E33" s="104">
        <f>'2023-24 Base'!E33*F33</f>
        <v>0</v>
      </c>
      <c r="F33" s="178">
        <v>5.9999999999999995E-4</v>
      </c>
      <c r="G33" s="176" t="s">
        <v>806</v>
      </c>
    </row>
    <row r="34" spans="1:7" x14ac:dyDescent="0.3">
      <c r="A34" s="28" t="s">
        <v>685</v>
      </c>
      <c r="B34" s="132">
        <f>'2023-24 Base'!B34*'2023-24 Compliance'!F34</f>
        <v>0</v>
      </c>
      <c r="C34" s="129"/>
      <c r="D34" s="28" t="s">
        <v>695</v>
      </c>
      <c r="E34" s="137">
        <f>'2023-24 Base'!E34*'2023-24 Compliance'!F34</f>
        <v>0</v>
      </c>
      <c r="F34" s="178">
        <v>0.16070000000000001</v>
      </c>
      <c r="G34" s="176" t="s">
        <v>742</v>
      </c>
    </row>
    <row r="35" spans="1:7" ht="15" thickBot="1" x14ac:dyDescent="0.35">
      <c r="A35" s="28" t="s">
        <v>686</v>
      </c>
      <c r="B35" s="135">
        <f>'2023-24 Base'!B35*'2023-24 Compliance'!F35</f>
        <v>0</v>
      </c>
      <c r="C35" s="129"/>
      <c r="D35" s="28" t="s">
        <v>696</v>
      </c>
      <c r="E35" s="139">
        <f>'2023-24 Base'!E35*'2023-24 Compliance'!F35</f>
        <v>0</v>
      </c>
      <c r="F35" s="178">
        <v>0.16070000000000001</v>
      </c>
      <c r="G35" s="176" t="s">
        <v>742</v>
      </c>
    </row>
    <row r="36" spans="1:7" ht="15" thickTop="1" x14ac:dyDescent="0.3">
      <c r="A36" s="173" t="s">
        <v>746</v>
      </c>
      <c r="B36" s="65">
        <f>SUM(B23:B35)</f>
        <v>0</v>
      </c>
      <c r="C36" s="129"/>
      <c r="D36" s="164" t="s">
        <v>745</v>
      </c>
      <c r="E36" s="148">
        <f>SUM(E23:E35)</f>
        <v>0</v>
      </c>
    </row>
    <row r="37" spans="1:7" ht="15.6" x14ac:dyDescent="0.3">
      <c r="A37" s="59" t="s">
        <v>789</v>
      </c>
      <c r="B37" s="76"/>
      <c r="C37" s="129"/>
      <c r="D37" s="61" t="s">
        <v>790</v>
      </c>
      <c r="E37" s="149"/>
    </row>
    <row r="38" spans="1:7" x14ac:dyDescent="0.3">
      <c r="A38" s="48" t="s">
        <v>788</v>
      </c>
      <c r="B38" s="168">
        <f>B21</f>
        <v>0</v>
      </c>
      <c r="C38" s="129"/>
      <c r="D38" s="48" t="s">
        <v>780</v>
      </c>
      <c r="E38" s="169">
        <f>E21</f>
        <v>0</v>
      </c>
    </row>
    <row r="39" spans="1:7" ht="50.1" customHeight="1" x14ac:dyDescent="0.3">
      <c r="A39" s="62" t="s">
        <v>791</v>
      </c>
      <c r="B39" s="126">
        <f>'2023-24 Base'!B39</f>
        <v>0</v>
      </c>
      <c r="C39" s="129"/>
      <c r="D39" s="62" t="s">
        <v>792</v>
      </c>
      <c r="E39" s="126">
        <f>'2023-24 Base'!E39</f>
        <v>0</v>
      </c>
    </row>
    <row r="40" spans="1:7" ht="79.2" customHeight="1" thickBot="1" x14ac:dyDescent="0.35">
      <c r="A40" s="63" t="s">
        <v>809</v>
      </c>
      <c r="B40" s="165">
        <f>'2023-24 Base'!B40</f>
        <v>0</v>
      </c>
      <c r="C40" s="145"/>
      <c r="D40" s="63" t="s">
        <v>808</v>
      </c>
      <c r="E40" s="165">
        <f>'2023-24 Base'!E40</f>
        <v>0</v>
      </c>
    </row>
    <row r="41" spans="1:7" ht="26.4" customHeight="1" thickTop="1" x14ac:dyDescent="0.3">
      <c r="A41" s="173" t="s">
        <v>744</v>
      </c>
      <c r="B41" s="167" t="e">
        <f>(B38/B39)*B40</f>
        <v>#DIV/0!</v>
      </c>
      <c r="C41" s="145"/>
      <c r="D41" s="164" t="s">
        <v>744</v>
      </c>
      <c r="E41" s="167" t="e">
        <f>(E38/E39)*E40</f>
        <v>#DIV/0!</v>
      </c>
    </row>
    <row r="42" spans="1:7" ht="60" customHeight="1" x14ac:dyDescent="0.3">
      <c r="A42" s="59" t="s">
        <v>793</v>
      </c>
      <c r="B42" s="166"/>
      <c r="C42" s="60"/>
      <c r="D42" s="61" t="s">
        <v>796</v>
      </c>
      <c r="E42" s="77"/>
    </row>
    <row r="43" spans="1:7" ht="43.2" x14ac:dyDescent="0.3">
      <c r="A43" s="14" t="s">
        <v>794</v>
      </c>
      <c r="B43" s="158" t="e">
        <f>B36+B41</f>
        <v>#DIV/0!</v>
      </c>
      <c r="C43" s="150"/>
      <c r="D43" s="14" t="s">
        <v>797</v>
      </c>
      <c r="E43" s="158" t="e">
        <f>E36+E41</f>
        <v>#DIV/0!</v>
      </c>
    </row>
    <row r="44" spans="1:7" s="15" customFormat="1" ht="43.8" thickBot="1" x14ac:dyDescent="0.35">
      <c r="A44" s="94" t="s">
        <v>795</v>
      </c>
      <c r="B44" s="158" t="e">
        <f>'2023-24 Base'!B43</f>
        <v>#DIV/0!</v>
      </c>
      <c r="C44" s="150"/>
      <c r="D44" s="94" t="s">
        <v>795</v>
      </c>
      <c r="E44" s="158" t="e">
        <f>'2023-24 Base'!E43</f>
        <v>#DIV/0!</v>
      </c>
      <c r="F44" s="11"/>
      <c r="G44" s="11"/>
    </row>
    <row r="45" spans="1:7" s="23" customFormat="1" ht="57.75" customHeight="1" x14ac:dyDescent="0.3">
      <c r="A45" s="51" t="s">
        <v>798</v>
      </c>
      <c r="B45" s="91" t="e">
        <f>IF(B43&gt;='2023-24 Base'!B43,"Met","Not Met")</f>
        <v>#DIV/0!</v>
      </c>
      <c r="C45" s="159"/>
      <c r="D45" s="51" t="s">
        <v>799</v>
      </c>
      <c r="E45" s="91" t="e">
        <f>IF(E43&gt;='2023-24 Base'!E43,"Met","Not Met")</f>
        <v>#DIV/0!</v>
      </c>
      <c r="F45" s="160"/>
      <c r="G45" s="160"/>
    </row>
    <row r="46" spans="1:7" s="23" customFormat="1" ht="46.5" customHeight="1" x14ac:dyDescent="0.3">
      <c r="A46" s="184" t="s">
        <v>736</v>
      </c>
      <c r="B46" s="184"/>
      <c r="C46" s="184"/>
      <c r="D46" s="184"/>
      <c r="E46" s="184"/>
      <c r="G46" s="11"/>
    </row>
    <row r="47" spans="1:7" s="23" customFormat="1" x14ac:dyDescent="0.3">
      <c r="A47" s="187"/>
      <c r="B47" s="189"/>
      <c r="D47" s="187"/>
      <c r="E47" s="189"/>
      <c r="G47" s="11"/>
    </row>
    <row r="48" spans="1:7" s="23" customFormat="1" x14ac:dyDescent="0.3">
      <c r="A48" s="186" t="s">
        <v>20</v>
      </c>
      <c r="B48" s="186"/>
      <c r="C48" s="58"/>
      <c r="D48" s="186" t="s">
        <v>21</v>
      </c>
      <c r="E48" s="186"/>
      <c r="G48" s="11"/>
    </row>
    <row r="49" spans="1:7" s="23" customFormat="1" ht="50.25" customHeight="1" x14ac:dyDescent="0.3">
      <c r="A49" s="46"/>
      <c r="B49" s="95"/>
      <c r="D49" s="191"/>
      <c r="E49" s="191"/>
      <c r="G49" s="11"/>
    </row>
    <row r="50" spans="1:7" s="69" customFormat="1" ht="49.8" customHeight="1" x14ac:dyDescent="0.35">
      <c r="A50" s="192" t="s">
        <v>804</v>
      </c>
      <c r="B50" s="192"/>
      <c r="C50" s="23"/>
      <c r="D50" s="186" t="s">
        <v>683</v>
      </c>
      <c r="E50" s="186"/>
      <c r="F50" s="23"/>
      <c r="G50" s="11"/>
    </row>
    <row r="51" spans="1:7" s="23" customFormat="1" ht="50.4" customHeight="1" x14ac:dyDescent="0.35">
      <c r="A51" s="107" t="s">
        <v>649</v>
      </c>
      <c r="B51" s="108"/>
      <c r="C51" s="69"/>
      <c r="D51" s="69"/>
      <c r="E51" s="69"/>
      <c r="F51" s="69"/>
      <c r="G51" s="177"/>
    </row>
    <row r="52" spans="1:7" ht="18" x14ac:dyDescent="0.35">
      <c r="A52" s="109"/>
      <c r="B52" s="110"/>
      <c r="C52" s="23"/>
      <c r="D52" s="23"/>
      <c r="E52" s="23"/>
      <c r="F52" s="23"/>
    </row>
  </sheetData>
  <mergeCells count="8">
    <mergeCell ref="D50:E50"/>
    <mergeCell ref="A46:E46"/>
    <mergeCell ref="A47:B47"/>
    <mergeCell ref="D47:E47"/>
    <mergeCell ref="A48:B48"/>
    <mergeCell ref="D48:E48"/>
    <mergeCell ref="D49:E49"/>
    <mergeCell ref="A50:B50"/>
  </mergeCells>
  <conditionalFormatting sqref="B45">
    <cfRule type="cellIs" dxfId="3" priority="4" operator="equal">
      <formula>"Met"</formula>
    </cfRule>
    <cfRule type="cellIs" dxfId="2" priority="6" operator="equal">
      <formula>"Not Met"</formula>
    </cfRule>
  </conditionalFormatting>
  <conditionalFormatting sqref="E45">
    <cfRule type="cellIs" dxfId="1" priority="1" operator="equal">
      <formula>"Met"</formula>
    </cfRule>
    <cfRule type="cellIs" dxfId="0" priority="2" operator="equal">
      <formula>"Not Met"</formula>
    </cfRule>
  </conditionalFormatting>
  <hyperlinks>
    <hyperlink ref="A51" r:id="rId1" xr:uid="{43891126-F325-4A33-8E7E-440E95C32A63}"/>
  </hyperlinks>
  <pageMargins left="0.2" right="0.2" top="0.72294117599999996" bottom="1.25" header="0.05" footer="0.3"/>
  <pageSetup scale="67" fitToHeight="0" orientation="portrait" r:id="rId2"/>
  <headerFooter scaleWithDoc="0">
    <oddHeader>&amp;C&amp;"-,Bold"&amp;16Excess Cost Worksheet - Base  2023-24 School Year
Due February 28, 2025</oddHeader>
    <oddFooter>&amp;L&amp;9 7/25/2024</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CCDDD</vt:lpstr>
      <vt:lpstr>Excess Cost CFR &amp; WAC</vt:lpstr>
      <vt:lpstr>Excess Cost Calculation</vt:lpstr>
      <vt:lpstr>Instructions</vt:lpstr>
      <vt:lpstr>2023-24 Base</vt:lpstr>
      <vt:lpstr>2023-24 Compliance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2022-23 Excess Cost Template</dc:title>
  <dc:subject>Special Educaiton Funding</dc:subject>
  <dc:creator>OSPI, Special Education</dc:creator>
  <cp:lastModifiedBy>Cynthia Hargrave</cp:lastModifiedBy>
  <cp:lastPrinted>2020-08-20T22:31:33Z</cp:lastPrinted>
  <dcterms:created xsi:type="dcterms:W3CDTF">2019-09-17T11:12:26Z</dcterms:created>
  <dcterms:modified xsi:type="dcterms:W3CDTF">2024-07-25T18:06:40Z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2024-07-18T17:24:02Z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24a96c09-f4c1-4cb2-904a-832aa050be20</vt:lpwstr>
  </property>
  <property fmtid="{D5CDD505-2E9C-101B-9397-08002B2CF9AE}" pid="8" name="MSIP_Label_9145f431-4c8c-42c6-a5a5-ba6d3bdea585_ContentBits">
    <vt:lpwstr>0</vt:lpwstr>
  </property>
</Properties>
</file>