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P:\S Drive Files\Safety Net\2024-25\Bulletins and Forms\documents to update\"/>
    </mc:Choice>
  </mc:AlternateContent>
  <xr:revisionPtr revIDLastSave="0" documentId="13_ncr:1_{E9D82174-657D-476E-9600-63F927BA101E}" xr6:coauthVersionLast="47" xr6:coauthVersionMax="47" xr10:uidLastSave="{00000000-0000-0000-0000-000000000000}"/>
  <bookViews>
    <workbookView xWindow="-120" yWindow="-120" windowWidth="29040" windowHeight="17640" tabRatio="877" activeTab="1" xr2:uid="{00000000-000D-0000-FFFF-FFFF00000000}"/>
  </bookViews>
  <sheets>
    <sheet name="District List" sheetId="15" r:id="rId1"/>
    <sheet name="RSY District" sheetId="1" r:id="rId2"/>
    <sheet name="RSY Contracted" sheetId="11" r:id="rId3"/>
    <sheet name="ESY District" sheetId="20" r:id="rId4"/>
    <sheet name="ESY Contracted" sheetId="21" r:id="rId5"/>
    <sheet name="Reimbursement %" sheetId="16" state="hidden" r:id="rId6"/>
    <sheet name="23-24_F-196_Data" sheetId="19" state="hidden" r:id="rId7"/>
    <sheet name="23-24_To-From_Mileage" sheetId="18" state="hidden" r:id="rId8"/>
  </sheets>
  <definedNames>
    <definedName name="_xlnm._FilterDatabase" localSheetId="6" hidden="1">'23-24_F-196_Data'!$A$1:$H$309</definedName>
    <definedName name="_xlnm._FilterDatabase" localSheetId="7" hidden="1">'23-24_To-From_Mileage'!$A$1:$I$311</definedName>
    <definedName name="_xlnm._FilterDatabase" localSheetId="0" hidden="1">'District List'!$A$1:$B$309</definedName>
    <definedName name="_xlnm._FilterDatabase" localSheetId="5" hidden="1">'Reimbursement %'!$A$1:$C$286</definedName>
    <definedName name="_xlnm.Print_Area" localSheetId="4">'ESY Contracted'!$A$1:$L$32</definedName>
    <definedName name="_xlnm.Print_Area" localSheetId="2">'RSY Contracted'!$A$1:$L$46</definedName>
    <definedName name="_xlnm.Print_Area" localSheetId="1">'RSY District'!$A$1:$E$46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20" l="1"/>
  <c r="E22" i="20"/>
  <c r="E31" i="1"/>
  <c r="H3" i="18"/>
  <c r="H4"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2" i="18"/>
  <c r="E28" i="1"/>
  <c r="E27" i="1"/>
  <c r="E26" i="1"/>
  <c r="E25" i="1"/>
  <c r="E24" i="1"/>
  <c r="E23" i="1"/>
  <c r="L32" i="21"/>
  <c r="D4" i="21"/>
  <c r="B4" i="20"/>
  <c r="D4" i="11"/>
  <c r="B4" i="1"/>
  <c r="L40" i="11" l="1"/>
  <c r="E38" i="1"/>
  <c r="B25" i="20"/>
  <c r="E21" i="1"/>
  <c r="L29" i="11"/>
  <c r="L28" i="11"/>
  <c r="D34" i="1"/>
  <c r="L32" i="11" l="1"/>
  <c r="L36" i="11" s="1"/>
  <c r="L42" i="11" s="1"/>
  <c r="L44" i="11" s="1"/>
  <c r="L46" i="11" s="1"/>
  <c r="E29" i="1"/>
  <c r="E32" i="1" s="1"/>
  <c r="B34" i="1" s="1"/>
  <c r="E34" i="1" s="1"/>
  <c r="E36" i="1" s="1"/>
  <c r="E40" i="1" s="1"/>
  <c r="E42" i="1" s="1"/>
  <c r="E44" i="1" s="1"/>
  <c r="E25" i="20"/>
  <c r="E27" i="20" s="1"/>
</calcChain>
</file>

<file path=xl/sharedStrings.xml><?xml version="1.0" encoding="utf-8"?>
<sst xmlns="http://schemas.openxmlformats.org/spreadsheetml/2006/main" count="2627" uniqueCount="1098">
  <si>
    <t>Per Mile Cost</t>
  </si>
  <si>
    <t>CCDDD</t>
  </si>
  <si>
    <t>Cost Calculation:</t>
  </si>
  <si>
    <t>4. # of Days Per Year Student is Transported</t>
  </si>
  <si>
    <t>2-4. Driver Cost</t>
  </si>
  <si>
    <t>Program 99, All Activity 53</t>
  </si>
  <si>
    <t>Program 99, Activity 52, Object 500</t>
  </si>
  <si>
    <t>Program 99, Activity 52, Object 700</t>
  </si>
  <si>
    <t>Program 99, Activity 56, Object 700</t>
  </si>
  <si>
    <t>5. Mileage Cost Calculation</t>
  </si>
  <si>
    <t>Calculated Total Driver Cost (Includes Benefits)</t>
  </si>
  <si>
    <t>2. Driver's Hourly Rate (Do not include benefits)</t>
  </si>
  <si>
    <t xml:space="preserve">Enter data in green cells only. </t>
  </si>
  <si>
    <t>Transportation Cost Calculator</t>
  </si>
  <si>
    <t>District</t>
  </si>
  <si>
    <t>01109</t>
  </si>
  <si>
    <t>01122</t>
  </si>
  <si>
    <t>01147</t>
  </si>
  <si>
    <t>01158</t>
  </si>
  <si>
    <t>01160</t>
  </si>
  <si>
    <t>02250</t>
  </si>
  <si>
    <t>02420</t>
  </si>
  <si>
    <t>03017</t>
  </si>
  <si>
    <t>03050</t>
  </si>
  <si>
    <t>03052</t>
  </si>
  <si>
    <t>03053</t>
  </si>
  <si>
    <t>03116</t>
  </si>
  <si>
    <t>03400</t>
  </si>
  <si>
    <t>04019</t>
  </si>
  <si>
    <t>04127</t>
  </si>
  <si>
    <t>04129</t>
  </si>
  <si>
    <t>04222</t>
  </si>
  <si>
    <t>04228</t>
  </si>
  <si>
    <t>04246</t>
  </si>
  <si>
    <t>05121</t>
  </si>
  <si>
    <t>05313</t>
  </si>
  <si>
    <t>05323</t>
  </si>
  <si>
    <t>05401</t>
  </si>
  <si>
    <t>05402</t>
  </si>
  <si>
    <t>06037</t>
  </si>
  <si>
    <t>06098</t>
  </si>
  <si>
    <t>06101</t>
  </si>
  <si>
    <t>06103</t>
  </si>
  <si>
    <t>06112</t>
  </si>
  <si>
    <t>06114</t>
  </si>
  <si>
    <t>06117</t>
  </si>
  <si>
    <t>06119</t>
  </si>
  <si>
    <t>06122</t>
  </si>
  <si>
    <t>07002</t>
  </si>
  <si>
    <t>07035</t>
  </si>
  <si>
    <t>08122</t>
  </si>
  <si>
    <t>08130</t>
  </si>
  <si>
    <t>08401</t>
  </si>
  <si>
    <t>08402</t>
  </si>
  <si>
    <t>08404</t>
  </si>
  <si>
    <t>08458</t>
  </si>
  <si>
    <t>09013</t>
  </si>
  <si>
    <t>09075</t>
  </si>
  <si>
    <t>09102</t>
  </si>
  <si>
    <t>09206</t>
  </si>
  <si>
    <t>09207</t>
  </si>
  <si>
    <t>09209</t>
  </si>
  <si>
    <t>10003</t>
  </si>
  <si>
    <t>10050</t>
  </si>
  <si>
    <t>10065</t>
  </si>
  <si>
    <t>10070</t>
  </si>
  <si>
    <t>10309</t>
  </si>
  <si>
    <t>11001</t>
  </si>
  <si>
    <t>11051</t>
  </si>
  <si>
    <t>11054</t>
  </si>
  <si>
    <t>11056</t>
  </si>
  <si>
    <t>12110</t>
  </si>
  <si>
    <t>13073</t>
  </si>
  <si>
    <t>13144</t>
  </si>
  <si>
    <t>13146</t>
  </si>
  <si>
    <t>13151</t>
  </si>
  <si>
    <t>13156</t>
  </si>
  <si>
    <t>13160</t>
  </si>
  <si>
    <t>13161</t>
  </si>
  <si>
    <t>13165</t>
  </si>
  <si>
    <t>13167</t>
  </si>
  <si>
    <t>13301</t>
  </si>
  <si>
    <t>14005</t>
  </si>
  <si>
    <t>14028</t>
  </si>
  <si>
    <t>14064</t>
  </si>
  <si>
    <t>14065</t>
  </si>
  <si>
    <t>14066</t>
  </si>
  <si>
    <t>14068</t>
  </si>
  <si>
    <t>14077</t>
  </si>
  <si>
    <t>14097</t>
  </si>
  <si>
    <t>14099</t>
  </si>
  <si>
    <t>14104</t>
  </si>
  <si>
    <t>14117</t>
  </si>
  <si>
    <t>14172</t>
  </si>
  <si>
    <t>14400</t>
  </si>
  <si>
    <t>15201</t>
  </si>
  <si>
    <t>15204</t>
  </si>
  <si>
    <t>15206</t>
  </si>
  <si>
    <t>16020</t>
  </si>
  <si>
    <t>16046</t>
  </si>
  <si>
    <t>16048</t>
  </si>
  <si>
    <t>16049</t>
  </si>
  <si>
    <t>16050</t>
  </si>
  <si>
    <t>17001</t>
  </si>
  <si>
    <t>17210</t>
  </si>
  <si>
    <t>17216</t>
  </si>
  <si>
    <t>17400</t>
  </si>
  <si>
    <t>17401</t>
  </si>
  <si>
    <t>17402</t>
  </si>
  <si>
    <t>17403</t>
  </si>
  <si>
    <t>17404</t>
  </si>
  <si>
    <t>17405</t>
  </si>
  <si>
    <t>17406</t>
  </si>
  <si>
    <t>17407</t>
  </si>
  <si>
    <t>17408</t>
  </si>
  <si>
    <t>17409</t>
  </si>
  <si>
    <t>17410</t>
  </si>
  <si>
    <t>17411</t>
  </si>
  <si>
    <t>17412</t>
  </si>
  <si>
    <t>17414</t>
  </si>
  <si>
    <t>17415</t>
  </si>
  <si>
    <t>17417</t>
  </si>
  <si>
    <t>18100</t>
  </si>
  <si>
    <t>18303</t>
  </si>
  <si>
    <t>18400</t>
  </si>
  <si>
    <t>18401</t>
  </si>
  <si>
    <t>18402</t>
  </si>
  <si>
    <t>19028</t>
  </si>
  <si>
    <t>19400</t>
  </si>
  <si>
    <t>19401</t>
  </si>
  <si>
    <t>19403</t>
  </si>
  <si>
    <t>19404</t>
  </si>
  <si>
    <t>20094</t>
  </si>
  <si>
    <t>20203</t>
  </si>
  <si>
    <t>20215</t>
  </si>
  <si>
    <t>20400</t>
  </si>
  <si>
    <t>20401</t>
  </si>
  <si>
    <t>20402</t>
  </si>
  <si>
    <t>20403</t>
  </si>
  <si>
    <t>20404</t>
  </si>
  <si>
    <t>20405</t>
  </si>
  <si>
    <t>20406</t>
  </si>
  <si>
    <t>21014</t>
  </si>
  <si>
    <t>21036</t>
  </si>
  <si>
    <t>21206</t>
  </si>
  <si>
    <t>21214</t>
  </si>
  <si>
    <t>21226</t>
  </si>
  <si>
    <t>21232</t>
  </si>
  <si>
    <t>21234</t>
  </si>
  <si>
    <t>21237</t>
  </si>
  <si>
    <t>21300</t>
  </si>
  <si>
    <t>21301</t>
  </si>
  <si>
    <t>21302</t>
  </si>
  <si>
    <t>21303</t>
  </si>
  <si>
    <t>21401</t>
  </si>
  <si>
    <t>22008</t>
  </si>
  <si>
    <t>22009</t>
  </si>
  <si>
    <t>22017</t>
  </si>
  <si>
    <t>22073</t>
  </si>
  <si>
    <t>22105</t>
  </si>
  <si>
    <t>22200</t>
  </si>
  <si>
    <t>22204</t>
  </si>
  <si>
    <t>22207</t>
  </si>
  <si>
    <t>23042</t>
  </si>
  <si>
    <t>23054</t>
  </si>
  <si>
    <t>23309</t>
  </si>
  <si>
    <t>23311</t>
  </si>
  <si>
    <t>23402</t>
  </si>
  <si>
    <t>23403</t>
  </si>
  <si>
    <t>23404</t>
  </si>
  <si>
    <t>24014</t>
  </si>
  <si>
    <t>24019</t>
  </si>
  <si>
    <t>24105</t>
  </si>
  <si>
    <t>24111</t>
  </si>
  <si>
    <t>24122</t>
  </si>
  <si>
    <t>24350</t>
  </si>
  <si>
    <t>24404</t>
  </si>
  <si>
    <t>24410</t>
  </si>
  <si>
    <t>25101</t>
  </si>
  <si>
    <t>25116</t>
  </si>
  <si>
    <t>25118</t>
  </si>
  <si>
    <t>25155</t>
  </si>
  <si>
    <t>25160</t>
  </si>
  <si>
    <t>25200</t>
  </si>
  <si>
    <t>26056</t>
  </si>
  <si>
    <t>26059</t>
  </si>
  <si>
    <t>26070</t>
  </si>
  <si>
    <t>27001</t>
  </si>
  <si>
    <t>27003</t>
  </si>
  <si>
    <t>27010</t>
  </si>
  <si>
    <t>27019</t>
  </si>
  <si>
    <t>27083</t>
  </si>
  <si>
    <t>27320</t>
  </si>
  <si>
    <t>27343</t>
  </si>
  <si>
    <t>27344</t>
  </si>
  <si>
    <t>27400</t>
  </si>
  <si>
    <t>27401</t>
  </si>
  <si>
    <t>27402</t>
  </si>
  <si>
    <t>27403</t>
  </si>
  <si>
    <t>27404</t>
  </si>
  <si>
    <t>27416</t>
  </si>
  <si>
    <t>27417</t>
  </si>
  <si>
    <t>28137</t>
  </si>
  <si>
    <t>28144</t>
  </si>
  <si>
    <t>28149</t>
  </si>
  <si>
    <t>29011</t>
  </si>
  <si>
    <t>29100</t>
  </si>
  <si>
    <t>29101</t>
  </si>
  <si>
    <t>29103</t>
  </si>
  <si>
    <t>29311</t>
  </si>
  <si>
    <t>29317</t>
  </si>
  <si>
    <t>29320</t>
  </si>
  <si>
    <t>30002</t>
  </si>
  <si>
    <t>30029</t>
  </si>
  <si>
    <t>30031</t>
  </si>
  <si>
    <t>30303</t>
  </si>
  <si>
    <t>31002</t>
  </si>
  <si>
    <t>31004</t>
  </si>
  <si>
    <t>31006</t>
  </si>
  <si>
    <t>31015</t>
  </si>
  <si>
    <t>31016</t>
  </si>
  <si>
    <t>31025</t>
  </si>
  <si>
    <t>31063</t>
  </si>
  <si>
    <t>31103</t>
  </si>
  <si>
    <t>31201</t>
  </si>
  <si>
    <t>31306</t>
  </si>
  <si>
    <t>31311</t>
  </si>
  <si>
    <t>31330</t>
  </si>
  <si>
    <t>31332</t>
  </si>
  <si>
    <t>31401</t>
  </si>
  <si>
    <t>32081</t>
  </si>
  <si>
    <t>32123</t>
  </si>
  <si>
    <t>32312</t>
  </si>
  <si>
    <t>32325</t>
  </si>
  <si>
    <t>32326</t>
  </si>
  <si>
    <t>32354</t>
  </si>
  <si>
    <t>32356</t>
  </si>
  <si>
    <t>32358</t>
  </si>
  <si>
    <t>32360</t>
  </si>
  <si>
    <t>32361</t>
  </si>
  <si>
    <t>32362</t>
  </si>
  <si>
    <t>32363</t>
  </si>
  <si>
    <t>32414</t>
  </si>
  <si>
    <t>32416</t>
  </si>
  <si>
    <t>33030</t>
  </si>
  <si>
    <t>33036</t>
  </si>
  <si>
    <t>33049</t>
  </si>
  <si>
    <t>33070</t>
  </si>
  <si>
    <t>33115</t>
  </si>
  <si>
    <t>33183</t>
  </si>
  <si>
    <t>33202</t>
  </si>
  <si>
    <t>33205</t>
  </si>
  <si>
    <t>33206</t>
  </si>
  <si>
    <t>33207</t>
  </si>
  <si>
    <t>33211</t>
  </si>
  <si>
    <t>33212</t>
  </si>
  <si>
    <t>34002</t>
  </si>
  <si>
    <t>34003</t>
  </si>
  <si>
    <t>34033</t>
  </si>
  <si>
    <t>34111</t>
  </si>
  <si>
    <t>34307</t>
  </si>
  <si>
    <t>34324</t>
  </si>
  <si>
    <t>34401</t>
  </si>
  <si>
    <t>34402</t>
  </si>
  <si>
    <t>35200</t>
  </si>
  <si>
    <t>36101</t>
  </si>
  <si>
    <t>36140</t>
  </si>
  <si>
    <t>36250</t>
  </si>
  <si>
    <t>36300</t>
  </si>
  <si>
    <t>36400</t>
  </si>
  <si>
    <t>36401</t>
  </si>
  <si>
    <t>36402</t>
  </si>
  <si>
    <t>37501</t>
  </si>
  <si>
    <t>37502</t>
  </si>
  <si>
    <t>37503</t>
  </si>
  <si>
    <t>37504</t>
  </si>
  <si>
    <t>37505</t>
  </si>
  <si>
    <t>37506</t>
  </si>
  <si>
    <t>37507</t>
  </si>
  <si>
    <t>38126</t>
  </si>
  <si>
    <t>38264</t>
  </si>
  <si>
    <t>38265</t>
  </si>
  <si>
    <t>38267</t>
  </si>
  <si>
    <t>38300</t>
  </si>
  <si>
    <t>38301</t>
  </si>
  <si>
    <t>38302</t>
  </si>
  <si>
    <t>38304</t>
  </si>
  <si>
    <t>38306</t>
  </si>
  <si>
    <t>38308</t>
  </si>
  <si>
    <t>38320</t>
  </si>
  <si>
    <t>38322</t>
  </si>
  <si>
    <t>38324</t>
  </si>
  <si>
    <t>39002</t>
  </si>
  <si>
    <t>39003</t>
  </si>
  <si>
    <t>39007</t>
  </si>
  <si>
    <t>39090</t>
  </si>
  <si>
    <t>39119</t>
  </si>
  <si>
    <t>39120</t>
  </si>
  <si>
    <t>39200</t>
  </si>
  <si>
    <t>39201</t>
  </si>
  <si>
    <t>39202</t>
  </si>
  <si>
    <t>39203</t>
  </si>
  <si>
    <t>39204</t>
  </si>
  <si>
    <t>39205</t>
  </si>
  <si>
    <t>39207</t>
  </si>
  <si>
    <t>39208</t>
  </si>
  <si>
    <t>39209</t>
  </si>
  <si>
    <t>1. Enter Student SSID Number.</t>
  </si>
  <si>
    <t>(From prior year's F-196)</t>
  </si>
  <si>
    <t>ToFrom</t>
  </si>
  <si>
    <t>6. Total "to/from" miles from prior school year's mileage report.</t>
  </si>
  <si>
    <t># of Days Per Year Student is Transported</t>
  </si>
  <si>
    <t>7.  Mileage Cost</t>
  </si>
  <si>
    <t xml:space="preserve">8.  (Driver Cost + Mileage Cost)  </t>
  </si>
  <si>
    <t>9.  Times District's Reimbursement Rate</t>
  </si>
  <si>
    <t xml:space="preserve">10.  Reimbursement for this Route </t>
  </si>
  <si>
    <t>Program 99, All Activity 59</t>
  </si>
  <si>
    <t>Act 52, Obj 500</t>
  </si>
  <si>
    <t>Act 52, Obj 700</t>
  </si>
  <si>
    <t>Act 53 Total</t>
  </si>
  <si>
    <t>Act 56, Obj 700</t>
  </si>
  <si>
    <t>Act 59 Total</t>
  </si>
  <si>
    <t>04069</t>
  </si>
  <si>
    <t xml:space="preserve">7. Miles per Day </t>
  </si>
  <si>
    <t>Enter number of students on route.</t>
  </si>
  <si>
    <t>DistrictName</t>
  </si>
  <si>
    <t xml:space="preserve">11.  Balance paid by School District. (Line 8 minus Line 10) </t>
  </si>
  <si>
    <t>Contracted Transportation Cost Calculator</t>
  </si>
  <si>
    <t>Enter data in green cells only.</t>
  </si>
  <si>
    <t>Route Information:</t>
  </si>
  <si>
    <t>Name of transportation contractor.</t>
  </si>
  <si>
    <t>Describe process for selecting contractor.</t>
  </si>
  <si>
    <t>Number of students transported by the contractor on this route.</t>
  </si>
  <si>
    <t>1. Student SSID Number</t>
  </si>
  <si>
    <t xml:space="preserve"> </t>
  </si>
  <si>
    <t>Sept</t>
  </si>
  <si>
    <t>Oct</t>
  </si>
  <si>
    <t>Nov</t>
  </si>
  <si>
    <t>Dec</t>
  </si>
  <si>
    <t>Jan</t>
  </si>
  <si>
    <t>Feb</t>
  </si>
  <si>
    <t>March</t>
  </si>
  <si>
    <t>April</t>
  </si>
  <si>
    <t>May</t>
  </si>
  <si>
    <t>June</t>
  </si>
  <si>
    <t>Totals to Date</t>
  </si>
  <si>
    <t>2. Number of days transported</t>
  </si>
  <si>
    <t>3. Monthly charge*</t>
  </si>
  <si>
    <t>4. Average cost per day. (Step 3 total / Step 2 total)</t>
  </si>
  <si>
    <t xml:space="preserve">6.  Total Transportation Cost for this Student - per outside contractor </t>
  </si>
  <si>
    <t xml:space="preserve">       (Based on actual costs from attached invoices: Step 4 x Step 5) </t>
  </si>
  <si>
    <t xml:space="preserve">       (Average cost per day*number of days/number of students on route)</t>
  </si>
  <si>
    <t>7.  Times District's Reimbursement Rate.</t>
  </si>
  <si>
    <t>8.  Reimbursement for this Route.</t>
  </si>
  <si>
    <t>9.  Balance paid by School District.  (Line 6 minus Line 8)</t>
  </si>
  <si>
    <t>CoDist</t>
  </si>
  <si>
    <t>ESA 112</t>
  </si>
  <si>
    <t>19007</t>
  </si>
  <si>
    <t>28010</t>
  </si>
  <si>
    <t>Washtucna</t>
  </si>
  <si>
    <t>Benge</t>
  </si>
  <si>
    <t>Othello</t>
  </si>
  <si>
    <t>Lind</t>
  </si>
  <si>
    <t>Ritzville</t>
  </si>
  <si>
    <t>Clarkston</t>
  </si>
  <si>
    <t>Asotin-Anatone</t>
  </si>
  <si>
    <t>Kennewick</t>
  </si>
  <si>
    <t>Paterson</t>
  </si>
  <si>
    <t>Finley</t>
  </si>
  <si>
    <t>Prosser</t>
  </si>
  <si>
    <t>Richland</t>
  </si>
  <si>
    <t>Manson</t>
  </si>
  <si>
    <t>Stehekin</t>
  </si>
  <si>
    <t>Entiat</t>
  </si>
  <si>
    <t>Lake Chelan</t>
  </si>
  <si>
    <t>Cashmere</t>
  </si>
  <si>
    <t>Cascade</t>
  </si>
  <si>
    <t>Wenatchee</t>
  </si>
  <si>
    <t>Port Angeles</t>
  </si>
  <si>
    <t>Crescent</t>
  </si>
  <si>
    <t>Sequim</t>
  </si>
  <si>
    <t>Cape Flattery</t>
  </si>
  <si>
    <t>Quillayute Valley</t>
  </si>
  <si>
    <t>Vancouver</t>
  </si>
  <si>
    <t>Hockinson</t>
  </si>
  <si>
    <t>Green Mountain</t>
  </si>
  <si>
    <t>Washougal</t>
  </si>
  <si>
    <t>Camas</t>
  </si>
  <si>
    <t>Battle Ground</t>
  </si>
  <si>
    <t>Ridgefield</t>
  </si>
  <si>
    <t>Dayton</t>
  </si>
  <si>
    <t>Starbuck</t>
  </si>
  <si>
    <t>Longview</t>
  </si>
  <si>
    <t>Toutle Lake</t>
  </si>
  <si>
    <t>Castle Rock</t>
  </si>
  <si>
    <t>Kalama</t>
  </si>
  <si>
    <t>Woodland</t>
  </si>
  <si>
    <t>Kelso</t>
  </si>
  <si>
    <t>Orondo</t>
  </si>
  <si>
    <t>Bridgeport</t>
  </si>
  <si>
    <t>Palisades</t>
  </si>
  <si>
    <t>Eastmont</t>
  </si>
  <si>
    <t>Mansfield</t>
  </si>
  <si>
    <t>Waterville</t>
  </si>
  <si>
    <t>Keller</t>
  </si>
  <si>
    <t>Curlew</t>
  </si>
  <si>
    <t>Orient</t>
  </si>
  <si>
    <t>Inchelium</t>
  </si>
  <si>
    <t>Republic</t>
  </si>
  <si>
    <t>Pasco</t>
  </si>
  <si>
    <t>North Franklin</t>
  </si>
  <si>
    <t>Star</t>
  </si>
  <si>
    <t>Kahlotus</t>
  </si>
  <si>
    <t>Pomeroy</t>
  </si>
  <si>
    <t>Wahluke</t>
  </si>
  <si>
    <t>Quincy</t>
  </si>
  <si>
    <t>Warden</t>
  </si>
  <si>
    <t>Soap Lake</t>
  </si>
  <si>
    <t>Royal</t>
  </si>
  <si>
    <t>Moses Lake</t>
  </si>
  <si>
    <t>Ephrata</t>
  </si>
  <si>
    <t>Wilson Creek</t>
  </si>
  <si>
    <t>Grand Coulee Dam</t>
  </si>
  <si>
    <t>Aberdeen</t>
  </si>
  <si>
    <t>Hoquiam</t>
  </si>
  <si>
    <t>North Beach</t>
  </si>
  <si>
    <t>Montesano</t>
  </si>
  <si>
    <t>Elma</t>
  </si>
  <si>
    <t>Taholah</t>
  </si>
  <si>
    <t>Lake Quinault</t>
  </si>
  <si>
    <t>Cosmopolis</t>
  </si>
  <si>
    <t>Satsop</t>
  </si>
  <si>
    <t>Wishkah Valley</t>
  </si>
  <si>
    <t>Ocosta</t>
  </si>
  <si>
    <t>Oakville</t>
  </si>
  <si>
    <t>Oak Harbor</t>
  </si>
  <si>
    <t>Coupeville</t>
  </si>
  <si>
    <t>South Whidbey</t>
  </si>
  <si>
    <t>Queets-Clearwater</t>
  </si>
  <si>
    <t>Brinnon</t>
  </si>
  <si>
    <t>Quilcene</t>
  </si>
  <si>
    <t>Chimacum</t>
  </si>
  <si>
    <t>Port Townsend</t>
  </si>
  <si>
    <t>Seattle</t>
  </si>
  <si>
    <t>Federal Way</t>
  </si>
  <si>
    <t>Enumclaw</t>
  </si>
  <si>
    <t>Mercer Island</t>
  </si>
  <si>
    <t>Highline</t>
  </si>
  <si>
    <t>Vashon Island</t>
  </si>
  <si>
    <t>Renton</t>
  </si>
  <si>
    <t>Skykomish</t>
  </si>
  <si>
    <t>Bellevue</t>
  </si>
  <si>
    <t>Tukwila</t>
  </si>
  <si>
    <t>Riverview</t>
  </si>
  <si>
    <t>Auburn</t>
  </si>
  <si>
    <t>Tahoma</t>
  </si>
  <si>
    <t>Snoqualmie Valley</t>
  </si>
  <si>
    <t>Issaquah</t>
  </si>
  <si>
    <t>Shoreline</t>
  </si>
  <si>
    <t>Lake Washington</t>
  </si>
  <si>
    <t>Kent</t>
  </si>
  <si>
    <t>Northshore</t>
  </si>
  <si>
    <t>Bremerton</t>
  </si>
  <si>
    <t>North Kitsap</t>
  </si>
  <si>
    <t>Central Kitsap</t>
  </si>
  <si>
    <t>South Kitsap</t>
  </si>
  <si>
    <t>Damman</t>
  </si>
  <si>
    <t>Easton</t>
  </si>
  <si>
    <t>Thorp</t>
  </si>
  <si>
    <t>Ellensburg</t>
  </si>
  <si>
    <t>Kittitas</t>
  </si>
  <si>
    <t>Wishram</t>
  </si>
  <si>
    <t>Bickleton</t>
  </si>
  <si>
    <t>Centerville</t>
  </si>
  <si>
    <t>Trout Lake</t>
  </si>
  <si>
    <t>Glenwood</t>
  </si>
  <si>
    <t>Klickitat</t>
  </si>
  <si>
    <t>Roosevelt</t>
  </si>
  <si>
    <t>Goldendale</t>
  </si>
  <si>
    <t>White Salmon</t>
  </si>
  <si>
    <t>Lyle</t>
  </si>
  <si>
    <t>Napavine</t>
  </si>
  <si>
    <t>Evaline</t>
  </si>
  <si>
    <t>Mossyrock</t>
  </si>
  <si>
    <t>Morton</t>
  </si>
  <si>
    <t>Adna</t>
  </si>
  <si>
    <t>Winlock</t>
  </si>
  <si>
    <t>Boistfort</t>
  </si>
  <si>
    <t>Toledo</t>
  </si>
  <si>
    <t>Onalaska</t>
  </si>
  <si>
    <t>Pe Ell</t>
  </si>
  <si>
    <t>Chehalis</t>
  </si>
  <si>
    <t>White Pass</t>
  </si>
  <si>
    <t>Centralia</t>
  </si>
  <si>
    <t>Sprague</t>
  </si>
  <si>
    <t>Almira</t>
  </si>
  <si>
    <t>Creston</t>
  </si>
  <si>
    <t>Odessa</t>
  </si>
  <si>
    <t>Wilbur</t>
  </si>
  <si>
    <t>Harrington</t>
  </si>
  <si>
    <t>Davenport</t>
  </si>
  <si>
    <t>Southside</t>
  </si>
  <si>
    <t>Grapeview</t>
  </si>
  <si>
    <t>Shelton</t>
  </si>
  <si>
    <t>Mary M Knight</t>
  </si>
  <si>
    <t>Pioneer</t>
  </si>
  <si>
    <t>North Mason</t>
  </si>
  <si>
    <t>Hood Canal</t>
  </si>
  <si>
    <t>Nespelem</t>
  </si>
  <si>
    <t>Omak</t>
  </si>
  <si>
    <t>Okanogan</t>
  </si>
  <si>
    <t>Pateros</t>
  </si>
  <si>
    <t>Methow Valley</t>
  </si>
  <si>
    <t>Tonasket</t>
  </si>
  <si>
    <t>Oroville</t>
  </si>
  <si>
    <t>Ocean Beach</t>
  </si>
  <si>
    <t>Raymond</t>
  </si>
  <si>
    <t>South Bend</t>
  </si>
  <si>
    <t>Willapa Valley</t>
  </si>
  <si>
    <t>North River</t>
  </si>
  <si>
    <t>Newport</t>
  </si>
  <si>
    <t>Cusick</t>
  </si>
  <si>
    <t>Selkirk</t>
  </si>
  <si>
    <t>Puyallup</t>
  </si>
  <si>
    <t>Tacoma</t>
  </si>
  <si>
    <t>Carbonado</t>
  </si>
  <si>
    <t>University Place</t>
  </si>
  <si>
    <t>Dieringer</t>
  </si>
  <si>
    <t>Orting</t>
  </si>
  <si>
    <t>Peninsula</t>
  </si>
  <si>
    <t>Franklin Pierce</t>
  </si>
  <si>
    <t>Bethel</t>
  </si>
  <si>
    <t>Eatonville</t>
  </si>
  <si>
    <t>White River</t>
  </si>
  <si>
    <t>Fife</t>
  </si>
  <si>
    <t>Concrete</t>
  </si>
  <si>
    <t>Anacortes</t>
  </si>
  <si>
    <t>La Conner</t>
  </si>
  <si>
    <t>Conway</t>
  </si>
  <si>
    <t>Mount Vernon</t>
  </si>
  <si>
    <t>Skamania</t>
  </si>
  <si>
    <t>Mount Pleasant</t>
  </si>
  <si>
    <t>Mill A</t>
  </si>
  <si>
    <t>Stevenson-Carson</t>
  </si>
  <si>
    <t>Everett</t>
  </si>
  <si>
    <t>Lake Stevens</t>
  </si>
  <si>
    <t>Mukilteo</t>
  </si>
  <si>
    <t>Edmonds</t>
  </si>
  <si>
    <t>Arlington</t>
  </si>
  <si>
    <t>Marysville</t>
  </si>
  <si>
    <t>Index</t>
  </si>
  <si>
    <t>Monroe</t>
  </si>
  <si>
    <t>Snohomish</t>
  </si>
  <si>
    <t>Lakewood</t>
  </si>
  <si>
    <t>Sultan</t>
  </si>
  <si>
    <t>Darrington</t>
  </si>
  <si>
    <t>Granite Falls</t>
  </si>
  <si>
    <t>Spokane</t>
  </si>
  <si>
    <t>Orchard Prairie</t>
  </si>
  <si>
    <t>Great Northern</t>
  </si>
  <si>
    <t>Nine Mile Falls</t>
  </si>
  <si>
    <t>Medical Lake</t>
  </si>
  <si>
    <t>Mead</t>
  </si>
  <si>
    <t>Central Valley</t>
  </si>
  <si>
    <t>Freeman</t>
  </si>
  <si>
    <t>Cheney</t>
  </si>
  <si>
    <t>Liberty</t>
  </si>
  <si>
    <t>Deer Park</t>
  </si>
  <si>
    <t>Riverside</t>
  </si>
  <si>
    <t>Onion Creek</t>
  </si>
  <si>
    <t>Chewelah</t>
  </si>
  <si>
    <t>Wellpinit</t>
  </si>
  <si>
    <t>Valley</t>
  </si>
  <si>
    <t>Colville</t>
  </si>
  <si>
    <t>Loon Lake</t>
  </si>
  <si>
    <t>Summit Valley</t>
  </si>
  <si>
    <t>Mary Walker</t>
  </si>
  <si>
    <t>Northport</t>
  </si>
  <si>
    <t>Kettle Falls</t>
  </si>
  <si>
    <t>Yelm</t>
  </si>
  <si>
    <t>North Thurston</t>
  </si>
  <si>
    <t>Tumwater</t>
  </si>
  <si>
    <t>Olympia</t>
  </si>
  <si>
    <t>Rainier</t>
  </si>
  <si>
    <t>Griffin</t>
  </si>
  <si>
    <t>Rochester</t>
  </si>
  <si>
    <t>Tenino</t>
  </si>
  <si>
    <t>Wahkiakum</t>
  </si>
  <si>
    <t>Dixie</t>
  </si>
  <si>
    <t>Walla Walla</t>
  </si>
  <si>
    <t>College Place</t>
  </si>
  <si>
    <t>Touchet</t>
  </si>
  <si>
    <t>Waitsburg</t>
  </si>
  <si>
    <t>Prescott</t>
  </si>
  <si>
    <t>Bellingham</t>
  </si>
  <si>
    <t>Ferndale</t>
  </si>
  <si>
    <t>Blaine</t>
  </si>
  <si>
    <t>Lynden</t>
  </si>
  <si>
    <t>Meridian</t>
  </si>
  <si>
    <t>Nooksack Valley</t>
  </si>
  <si>
    <t>Lamont</t>
  </si>
  <si>
    <t>Tekoa</t>
  </si>
  <si>
    <t>Pullman</t>
  </si>
  <si>
    <t>Colfax</t>
  </si>
  <si>
    <t>Palouse</t>
  </si>
  <si>
    <t>Garfield</t>
  </si>
  <si>
    <t>Steptoe</t>
  </si>
  <si>
    <t>Colton</t>
  </si>
  <si>
    <t>Endicott</t>
  </si>
  <si>
    <t>Rosalia</t>
  </si>
  <si>
    <t>Oakesdale</t>
  </si>
  <si>
    <t>Union Gap</t>
  </si>
  <si>
    <t>Naches Valley</t>
  </si>
  <si>
    <t>Yakima</t>
  </si>
  <si>
    <t>Selah</t>
  </si>
  <si>
    <t>Mabton</t>
  </si>
  <si>
    <t>Grandview</t>
  </si>
  <si>
    <t>Sunnyside</t>
  </si>
  <si>
    <t>Toppenish</t>
  </si>
  <si>
    <t>Highland</t>
  </si>
  <si>
    <t>Granger</t>
  </si>
  <si>
    <t>Zillah</t>
  </si>
  <si>
    <t>Wapato</t>
  </si>
  <si>
    <t>Mount Adams</t>
  </si>
  <si>
    <t>FieldTrip</t>
  </si>
  <si>
    <t>EXTRAcurricular</t>
  </si>
  <si>
    <t>InterGov</t>
  </si>
  <si>
    <t>Other</t>
  </si>
  <si>
    <t>Program 99, All Activity 29</t>
  </si>
  <si>
    <t>Act 29 Total</t>
  </si>
  <si>
    <t>3. Run Time*
(hours)</t>
  </si>
  <si>
    <t>18902</t>
  </si>
  <si>
    <t>37903</t>
  </si>
  <si>
    <t>TotalMiles</t>
  </si>
  <si>
    <t>05903</t>
  </si>
  <si>
    <t>17903</t>
  </si>
  <si>
    <t>32907</t>
  </si>
  <si>
    <t>17908</t>
  </si>
  <si>
    <t>32901</t>
  </si>
  <si>
    <t>27905</t>
  </si>
  <si>
    <t>17902</t>
  </si>
  <si>
    <t>06701</t>
  </si>
  <si>
    <t>17910</t>
  </si>
  <si>
    <t>17905</t>
  </si>
  <si>
    <t>17911</t>
  </si>
  <si>
    <t>34901</t>
  </si>
  <si>
    <t>36901</t>
  </si>
  <si>
    <t>ESY Transportation Cost Calculator</t>
  </si>
  <si>
    <t>1. Enter # of students on route.</t>
  </si>
  <si>
    <t>2. Program Costs for All Other Routes</t>
  </si>
  <si>
    <t>3. Total Miles for All Other Routes</t>
  </si>
  <si>
    <t>Miles per Day</t>
  </si>
  <si>
    <t># of Days Student is Transported</t>
  </si>
  <si>
    <t xml:space="preserve">4. ESY Route </t>
  </si>
  <si>
    <t>Total Other</t>
  </si>
  <si>
    <t>27901</t>
  </si>
  <si>
    <t>17916</t>
  </si>
  <si>
    <t>17917</t>
  </si>
  <si>
    <t>18901</t>
  </si>
  <si>
    <t>32903</t>
  </si>
  <si>
    <t>37902</t>
  </si>
  <si>
    <t>* Based on actual invoices received to date from outside contractor. Only complete green cells for months that have invoices.</t>
  </si>
  <si>
    <t>Transportation must be identified as a service in the student's IEP.</t>
  </si>
  <si>
    <t xml:space="preserve">Use this form to calculate ESY Special Education transportation costs only (in and out of district transportation OK here). </t>
  </si>
  <si>
    <t>Use this form to calculate OUT-OF-DISTRICT Special Education transportation costs for the 
REGULAR SCHOOL YEAR.</t>
  </si>
  <si>
    <t>Use this form to calculate OUT-OF-DISTRICT Special Education transportation costs by OUTSIDE TRANSPORTATION CONTRACTORS for the REGULAR SCHOOL YEAR.</t>
  </si>
  <si>
    <t>ESD</t>
  </si>
  <si>
    <t>113</t>
  </si>
  <si>
    <t>101</t>
  </si>
  <si>
    <t>189</t>
  </si>
  <si>
    <t>123</t>
  </si>
  <si>
    <t>121</t>
  </si>
  <si>
    <t>Bainbridge Island</t>
  </si>
  <si>
    <t>112</t>
  </si>
  <si>
    <t>105</t>
  </si>
  <si>
    <t>114</t>
  </si>
  <si>
    <t>171</t>
  </si>
  <si>
    <t xml:space="preserve">Brewster </t>
  </si>
  <si>
    <t>Burlington-Edison</t>
  </si>
  <si>
    <t>Catalyst Charter</t>
  </si>
  <si>
    <t>Cle Elum - Rosyln</t>
  </si>
  <si>
    <t xml:space="preserve">Clover Park </t>
  </si>
  <si>
    <t>Columbia No. 206 (Stevens)</t>
  </si>
  <si>
    <t>Columbia No. 400 (Walla Walla)</t>
  </si>
  <si>
    <t>Coulee-Hartline</t>
  </si>
  <si>
    <t>East Valley No. 361 (Spokane)</t>
  </si>
  <si>
    <t>East Valley No. 90 (Yakima)</t>
  </si>
  <si>
    <t>Evergreen No. 114 (Clark)</t>
  </si>
  <si>
    <t>Evergreen No. 205 (Stevens)</t>
  </si>
  <si>
    <t>27902</t>
  </si>
  <si>
    <t>Impact Commencement Bay Charter</t>
  </si>
  <si>
    <t>Impact Puget Sound Elem Charter</t>
  </si>
  <si>
    <t>Impact Salish Sea Charter</t>
  </si>
  <si>
    <t>Innovation Charter School (Willow)</t>
  </si>
  <si>
    <t>Kiona-Benton</t>
  </si>
  <si>
    <t>La Center</t>
  </si>
  <si>
    <t>LaCrosse</t>
  </si>
  <si>
    <t>Lopez Island</t>
  </si>
  <si>
    <t>Lumen Charter</t>
  </si>
  <si>
    <t>McCleary</t>
  </si>
  <si>
    <t xml:space="preserve">Mount Baker </t>
  </si>
  <si>
    <t>Naselle-Grays River</t>
  </si>
  <si>
    <t>Orcas Island</t>
  </si>
  <si>
    <t>04901</t>
  </si>
  <si>
    <t>Pinnacles Prep Charter</t>
  </si>
  <si>
    <t>Pride Prep Charter</t>
  </si>
  <si>
    <t>38901</t>
  </si>
  <si>
    <t>Pullman Community Montessori Charter</t>
  </si>
  <si>
    <t>Rainier Prep Charter</t>
  </si>
  <si>
    <t>Rainier Valley Leadership Acad Charter</t>
  </si>
  <si>
    <t>Reardan-Edwall</t>
  </si>
  <si>
    <t>Saint John</t>
  </si>
  <si>
    <t>San Juan Island</t>
  </si>
  <si>
    <t>Sedro-Woolley</t>
  </si>
  <si>
    <t>Shaw Island</t>
  </si>
  <si>
    <t>Spokane International Academy Charter</t>
  </si>
  <si>
    <t>Stanwood-Camano</t>
  </si>
  <si>
    <t>Steilacoom Historical</t>
  </si>
  <si>
    <t>Summit Atlas Charter</t>
  </si>
  <si>
    <t>Summit Olympus Charter</t>
  </si>
  <si>
    <t>Summit Sierra Charter</t>
  </si>
  <si>
    <t>Sumner-Bonney Lake</t>
  </si>
  <si>
    <t>900</t>
  </si>
  <si>
    <t>Suquamish Tribal Education Department</t>
  </si>
  <si>
    <t>WA State School for the Blind</t>
  </si>
  <si>
    <t>WA State School for the Deaf (CDHY)</t>
  </si>
  <si>
    <t>West Valley No. 208 (Yakima)</t>
  </si>
  <si>
    <t>West Valley No. 363 (Spokane)</t>
  </si>
  <si>
    <t>Whatcom Intergenerational Charter</t>
  </si>
  <si>
    <t>Why Not You Academy Charter</t>
  </si>
  <si>
    <t xml:space="preserve">Source: Transportation Office </t>
  </si>
  <si>
    <t>Yes</t>
  </si>
  <si>
    <t>No</t>
  </si>
  <si>
    <t>Was this student included in the district's Transportation Safety Net Fund application from OSPI's Apportionment Office? If yes, the student's transportation costs cannot be included on your Special Education Safety Net application.</t>
  </si>
  <si>
    <t>Brewster</t>
  </si>
  <si>
    <t>Catalyst</t>
  </si>
  <si>
    <t>Chief Leschi Tribal</t>
  </si>
  <si>
    <t>Cle Elum-Roslyn</t>
  </si>
  <si>
    <t>Clover Park</t>
  </si>
  <si>
    <t>Columbia (Stevens)</t>
  </si>
  <si>
    <t>Columbia (Walla Walla)</t>
  </si>
  <si>
    <t>East Valley (Spokane)</t>
  </si>
  <si>
    <t>East Valley (Yakima)</t>
  </si>
  <si>
    <t>ESD 105</t>
  </si>
  <si>
    <t>ESD 112</t>
  </si>
  <si>
    <t>ESD 113</t>
  </si>
  <si>
    <t>Evergreen (Clark)</t>
  </si>
  <si>
    <t>Evergreen (Stevens)</t>
  </si>
  <si>
    <t>First Place Scholar Charter</t>
  </si>
  <si>
    <t>Green Dot Destiny</t>
  </si>
  <si>
    <t>Green Dot Excel</t>
  </si>
  <si>
    <t>Green Dot Rainier Valley</t>
  </si>
  <si>
    <t>Impact</t>
  </si>
  <si>
    <t>Impact Commencement Bay Elem</t>
  </si>
  <si>
    <t>Impact Salish Sea</t>
  </si>
  <si>
    <t>Innovation Charter</t>
  </si>
  <si>
    <t>Kiona-Benton City</t>
  </si>
  <si>
    <t>LaConner</t>
  </si>
  <si>
    <t>Lopez</t>
  </si>
  <si>
    <t>Lumen High School</t>
  </si>
  <si>
    <t>Lummi Tribal</t>
  </si>
  <si>
    <t>Mount Baker</t>
  </si>
  <si>
    <t>Muckleshoot Tribal</t>
  </si>
  <si>
    <t>Naselle-Grays River Valley</t>
  </si>
  <si>
    <t>Nooksack</t>
  </si>
  <si>
    <t>Pinnacles Prep Wenatchee</t>
  </si>
  <si>
    <t>PRIDE Prep Charter</t>
  </si>
  <si>
    <t>Puget Sound ESD 121</t>
  </si>
  <si>
    <t>Pullman Community Montessori</t>
  </si>
  <si>
    <t>Quileute Tribal</t>
  </si>
  <si>
    <t>SOAR Academy Charter</t>
  </si>
  <si>
    <t>Spokane Intl. Acad</t>
  </si>
  <si>
    <t>St. John</t>
  </si>
  <si>
    <t>Steilacoom Hist.</t>
  </si>
  <si>
    <t>Summit Atlas</t>
  </si>
  <si>
    <t>Summit Olympus</t>
  </si>
  <si>
    <t>Summit Sierra</t>
  </si>
  <si>
    <t>Sumner</t>
  </si>
  <si>
    <t>Suquamish Tribal</t>
  </si>
  <si>
    <t>WA HE Lut</t>
  </si>
  <si>
    <t>West Valley (Spokane)</t>
  </si>
  <si>
    <t>West Valley (Yakima)</t>
  </si>
  <si>
    <t>Whatcom Intergenerational HS</t>
  </si>
  <si>
    <t>White Salmon Valley</t>
  </si>
  <si>
    <t>Why Not You Academy Midway</t>
  </si>
  <si>
    <t>39801</t>
  </si>
  <si>
    <t>06801</t>
  </si>
  <si>
    <t>34801</t>
  </si>
  <si>
    <t>17901</t>
  </si>
  <si>
    <t>27904</t>
  </si>
  <si>
    <t>17906</t>
  </si>
  <si>
    <t>17801</t>
  </si>
  <si>
    <t>27909</t>
  </si>
  <si>
    <t>*For the purposes of individual student applications, run time means only the time the student is actually being transported to and from the out of district educational site.</t>
  </si>
  <si>
    <t xml:space="preserve">12. Excess transportation costs entered in the Worksheet C Student Summary modal window. </t>
  </si>
  <si>
    <t xml:space="preserve">10. Excess transportation costs entered in the Worksheet C Student Summary modal window. </t>
  </si>
  <si>
    <t>Upload completed form to the forms and files tab in the application files section.</t>
  </si>
  <si>
    <t>Use this form to calculate OUT-OF-DISTRICT Special Education transportation costs by OUTSIDE TRANSPORTATION CONTRACTORS for the Extended SCHOOL YEAR.</t>
  </si>
  <si>
    <t>2. Cost per day from contract</t>
  </si>
  <si>
    <t xml:space="preserve">4.  Total Transportation Cost for this Student - per outside contractor. Enter in the Worksheet C Student Summary modal window.  </t>
  </si>
  <si>
    <t xml:space="preserve">5. Excess transportation costs. Enter in the Worksheet C Student Summary modal window. </t>
  </si>
  <si>
    <t>ABERDEEN</t>
  </si>
  <si>
    <t>ADNA</t>
  </si>
  <si>
    <t>ALMIRA</t>
  </si>
  <si>
    <t>ANACORTES</t>
  </si>
  <si>
    <t>ARLINGTON</t>
  </si>
  <si>
    <t>ASOTIN</t>
  </si>
  <si>
    <t>AUBURN</t>
  </si>
  <si>
    <t>BAINBRIDGE</t>
  </si>
  <si>
    <t>BATTLE GROUND</t>
  </si>
  <si>
    <t>BELLEVUE</t>
  </si>
  <si>
    <t>BELLINGHAM</t>
  </si>
  <si>
    <t>BENGE</t>
  </si>
  <si>
    <t>BETHEL</t>
  </si>
  <si>
    <t>BICKLETON</t>
  </si>
  <si>
    <t>BLAINE</t>
  </si>
  <si>
    <t>BOISTFORT</t>
  </si>
  <si>
    <t>BREMERTON</t>
  </si>
  <si>
    <t>BREWSTER</t>
  </si>
  <si>
    <t>BRIDGEPORT</t>
  </si>
  <si>
    <t>BRINNON</t>
  </si>
  <si>
    <t>BURLINGTON EDISON</t>
  </si>
  <si>
    <t>CAMAS</t>
  </si>
  <si>
    <t>CAPE FLATTERY</t>
  </si>
  <si>
    <t>CARBONADO</t>
  </si>
  <si>
    <t>CASCADE</t>
  </si>
  <si>
    <t>CASHMERE</t>
  </si>
  <si>
    <t>CASTLE ROCK</t>
  </si>
  <si>
    <t>CENTERVILLE</t>
  </si>
  <si>
    <t>CENTRAL KITSAP</t>
  </si>
  <si>
    <t>CENTRAL VALLEY</t>
  </si>
  <si>
    <t>CENTRALIA</t>
  </si>
  <si>
    <t>CHEHALIS</t>
  </si>
  <si>
    <t>CHENEY</t>
  </si>
  <si>
    <t>CHEWELAH</t>
  </si>
  <si>
    <t>CHIMACUM</t>
  </si>
  <si>
    <t>CLARKSTON</t>
  </si>
  <si>
    <t>CLE ELUM-ROSLYN</t>
  </si>
  <si>
    <t>CLOVER PARK</t>
  </si>
  <si>
    <t>COLFAX</t>
  </si>
  <si>
    <t>COLLEGE PLACE</t>
  </si>
  <si>
    <t>COLTON</t>
  </si>
  <si>
    <t>COLUMBIA-STEVENS</t>
  </si>
  <si>
    <t>COLUMBIA-WALLA WALLA</t>
  </si>
  <si>
    <t>COLVILLE</t>
  </si>
  <si>
    <t>CONCRETE</t>
  </si>
  <si>
    <t>CONWAY</t>
  </si>
  <si>
    <t>COSMOPOLIS</t>
  </si>
  <si>
    <t>COULEE-HARTLINE</t>
  </si>
  <si>
    <t>COUPEVILLE</t>
  </si>
  <si>
    <t>CRESCENT</t>
  </si>
  <si>
    <t>CRESTON</t>
  </si>
  <si>
    <t>CUSICK</t>
  </si>
  <si>
    <t>DARRINGTON</t>
  </si>
  <si>
    <t>DAVENPORT</t>
  </si>
  <si>
    <t>DAYTON</t>
  </si>
  <si>
    <t>DEER PARK</t>
  </si>
  <si>
    <t>DIERINGER</t>
  </si>
  <si>
    <t>DIXIE</t>
  </si>
  <si>
    <t>EAST VALLEY-SPOKANE</t>
  </si>
  <si>
    <t>EAST VALLEY-YAKIMA</t>
  </si>
  <si>
    <t>EASTMONT</t>
  </si>
  <si>
    <t>EASTON</t>
  </si>
  <si>
    <t>EATONVILLE</t>
  </si>
  <si>
    <t>EDMONDS</t>
  </si>
  <si>
    <t>Educational Service District 105</t>
  </si>
  <si>
    <t>ELLENSBURG</t>
  </si>
  <si>
    <t>ELMA</t>
  </si>
  <si>
    <t>ENDICOTT</t>
  </si>
  <si>
    <t>ENTIAT</t>
  </si>
  <si>
    <t>ENUMCLAW</t>
  </si>
  <si>
    <t>EPHRATA</t>
  </si>
  <si>
    <t>EVALINE</t>
  </si>
  <si>
    <t>EVERETT</t>
  </si>
  <si>
    <t>EVERGREEN-CLARK</t>
  </si>
  <si>
    <t>FEDERAL WAY</t>
  </si>
  <si>
    <t>FERNDALE</t>
  </si>
  <si>
    <t>FIFE</t>
  </si>
  <si>
    <t>FINLEY</t>
  </si>
  <si>
    <t>FRANKLIN PIERCE</t>
  </si>
  <si>
    <t>FREEMAN</t>
  </si>
  <si>
    <t>GARFIELD</t>
  </si>
  <si>
    <t>GLENWOOD</t>
  </si>
  <si>
    <t>GOLDENDALE</t>
  </si>
  <si>
    <t>GRAND COULEE DAM</t>
  </si>
  <si>
    <t>GRANDVIEW</t>
  </si>
  <si>
    <t>GRANGER</t>
  </si>
  <si>
    <t>GRANITE FALLS</t>
  </si>
  <si>
    <t>GRAPEVIEW</t>
  </si>
  <si>
    <t>GREAT NORTHERN</t>
  </si>
  <si>
    <t>GREEN MOUNTAIN</t>
  </si>
  <si>
    <t>GRIFFIN</t>
  </si>
  <si>
    <t>HARRINGTON</t>
  </si>
  <si>
    <t>HIGHLAND</t>
  </si>
  <si>
    <t>HIGHLINE</t>
  </si>
  <si>
    <t>HOCKINSON</t>
  </si>
  <si>
    <t>HOOD CANAL</t>
  </si>
  <si>
    <t>HOQUIAM</t>
  </si>
  <si>
    <t>INDEX</t>
  </si>
  <si>
    <t>ISSAQUAH</t>
  </si>
  <si>
    <t>KAHLOTUS</t>
  </si>
  <si>
    <t>KELLER</t>
  </si>
  <si>
    <t>KELSO</t>
  </si>
  <si>
    <t>KENNEWICK</t>
  </si>
  <si>
    <t>KENT</t>
  </si>
  <si>
    <t>KETTLE FALLS</t>
  </si>
  <si>
    <t>KIONA-BENTON</t>
  </si>
  <si>
    <t>KITTITAS</t>
  </si>
  <si>
    <t>KLICKITAT</t>
  </si>
  <si>
    <t>LA CONNER</t>
  </si>
  <si>
    <t>LACROSSE JOINT</t>
  </si>
  <si>
    <t>LAKE CHELAN</t>
  </si>
  <si>
    <t>LAKE STEVENS</t>
  </si>
  <si>
    <t>LAKE WASHINGTON</t>
  </si>
  <si>
    <t>LAKEWOOD</t>
  </si>
  <si>
    <t>LAMONT</t>
  </si>
  <si>
    <t>LIBERTY</t>
  </si>
  <si>
    <t>LIND</t>
  </si>
  <si>
    <t>LONGVIEW</t>
  </si>
  <si>
    <t>LOPEZ</t>
  </si>
  <si>
    <t>LYLE</t>
  </si>
  <si>
    <t>LYNDEN</t>
  </si>
  <si>
    <t>MABTON</t>
  </si>
  <si>
    <t>MANSFIELD</t>
  </si>
  <si>
    <t>MANSON</t>
  </si>
  <si>
    <t>MARY M KNIGHT</t>
  </si>
  <si>
    <t>MARY WALKER</t>
  </si>
  <si>
    <t>MARYSVILLE</t>
  </si>
  <si>
    <t>MC CLEARY</t>
  </si>
  <si>
    <t>MEAD</t>
  </si>
  <si>
    <t>MEDICAL LAKE</t>
  </si>
  <si>
    <t>MERCER ISLAND</t>
  </si>
  <si>
    <t>MERIDIAN</t>
  </si>
  <si>
    <t>METHOW VALLEY</t>
  </si>
  <si>
    <t>MILL A</t>
  </si>
  <si>
    <t>MONROE</t>
  </si>
  <si>
    <t>MONTESANO</t>
  </si>
  <si>
    <t>MORTON</t>
  </si>
  <si>
    <t>MOSES LAKE</t>
  </si>
  <si>
    <t>MOSSYROCK</t>
  </si>
  <si>
    <t>MOUNT ADAMS</t>
  </si>
  <si>
    <t>MOUNT BAKER</t>
  </si>
  <si>
    <t>MOUNT PLEASANT</t>
  </si>
  <si>
    <t>MT VERNON</t>
  </si>
  <si>
    <t>MUKILTEO</t>
  </si>
  <si>
    <t>NACHES VALLEY</t>
  </si>
  <si>
    <t>NAPAVINE</t>
  </si>
  <si>
    <t>NASELLE GRAYS RIV</t>
  </si>
  <si>
    <t>NESPELEM</t>
  </si>
  <si>
    <t>NEWPORT</t>
  </si>
  <si>
    <t>NINE MILE FALLS</t>
  </si>
  <si>
    <t>NOOKSACK VALLEY</t>
  </si>
  <si>
    <t>NORTH BEACH</t>
  </si>
  <si>
    <t>NORTH FRANKLIN</t>
  </si>
  <si>
    <t>NORTH KITSAP</t>
  </si>
  <si>
    <t>NORTH MASON</t>
  </si>
  <si>
    <t>NORTH RIVER</t>
  </si>
  <si>
    <t>NORTH THURSTON</t>
  </si>
  <si>
    <t>NORTHPORT</t>
  </si>
  <si>
    <t>NORTHSHORE</t>
  </si>
  <si>
    <t>OAK HARBOR</t>
  </si>
  <si>
    <t>OAKESDALE</t>
  </si>
  <si>
    <t>OAKVILLE</t>
  </si>
  <si>
    <t>OCEAN BEACH</t>
  </si>
  <si>
    <t>OCOSTA</t>
  </si>
  <si>
    <t>ODESSA</t>
  </si>
  <si>
    <t>OKANOGAN</t>
  </si>
  <si>
    <t>OLYMPIA</t>
  </si>
  <si>
    <t>OMAK</t>
  </si>
  <si>
    <t>ONALASKA</t>
  </si>
  <si>
    <t>ONION CREEK</t>
  </si>
  <si>
    <t>ORCAS ISLAND</t>
  </si>
  <si>
    <t>ORCHARD PRAIRIE</t>
  </si>
  <si>
    <t>ORIENT</t>
  </si>
  <si>
    <t>ORONDO</t>
  </si>
  <si>
    <t>OROVILLE</t>
  </si>
  <si>
    <t>ORTING</t>
  </si>
  <si>
    <t>OTHELLO</t>
  </si>
  <si>
    <t>PALISADES</t>
  </si>
  <si>
    <t>PASCO</t>
  </si>
  <si>
    <t>PATEROS</t>
  </si>
  <si>
    <t>PATERSON</t>
  </si>
  <si>
    <t>PE ELL</t>
  </si>
  <si>
    <t>PENINSULA</t>
  </si>
  <si>
    <t>PIONEER</t>
  </si>
  <si>
    <t>POMEROY</t>
  </si>
  <si>
    <t>PORT ANGELES</t>
  </si>
  <si>
    <t>PORT TOWNSEND</t>
  </si>
  <si>
    <t>PRESCOTT</t>
  </si>
  <si>
    <t>PROSSER</t>
  </si>
  <si>
    <t>PUGET SOUNT ESD</t>
  </si>
  <si>
    <t>PULLMAN</t>
  </si>
  <si>
    <t>PUYALLUP</t>
  </si>
  <si>
    <t>QUEETS-CLEARWATER</t>
  </si>
  <si>
    <t>QUILCENE</t>
  </si>
  <si>
    <t>QUILLAYUTE VA</t>
  </si>
  <si>
    <t>QUINAULT</t>
  </si>
  <si>
    <t>QUINCY</t>
  </si>
  <si>
    <t>RAINIER</t>
  </si>
  <si>
    <t>RAYMOND</t>
  </si>
  <si>
    <t>REARDAN</t>
  </si>
  <si>
    <t>RENTON</t>
  </si>
  <si>
    <t>REPUBLIC</t>
  </si>
  <si>
    <t>RICHLAND</t>
  </si>
  <si>
    <t>RIVERSIDE</t>
  </si>
  <si>
    <t>RIVERVIEW</t>
  </si>
  <si>
    <t>ROCHESTER</t>
  </si>
  <si>
    <t>ROOSEVELT</t>
  </si>
  <si>
    <t>ROSALIA</t>
  </si>
  <si>
    <t>ROYAL</t>
  </si>
  <si>
    <t>SAN JUAN</t>
  </si>
  <si>
    <t>SEATTLE</t>
  </si>
  <si>
    <t>SEDRO WOOLLEY</t>
  </si>
  <si>
    <t>SELAH</t>
  </si>
  <si>
    <t>SELKIRK</t>
  </si>
  <si>
    <t>SEQUIM</t>
  </si>
  <si>
    <t>SHELTON</t>
  </si>
  <si>
    <t>SHORELINE</t>
  </si>
  <si>
    <t>SKAMANIA</t>
  </si>
  <si>
    <t>SKYKOMISH</t>
  </si>
  <si>
    <t>SNOHOMISH</t>
  </si>
  <si>
    <t>SNOQUALMIE VALLEY</t>
  </si>
  <si>
    <t>SOAP LAKE</t>
  </si>
  <si>
    <t>SOUTH BEND</t>
  </si>
  <si>
    <t>SOUTH KITSAP</t>
  </si>
  <si>
    <t>SOUTH WHIDBEY</t>
  </si>
  <si>
    <t>SOUTHSIDE</t>
  </si>
  <si>
    <t>SPOKANE</t>
  </si>
  <si>
    <t>SPRAGUE</t>
  </si>
  <si>
    <t>ST JOHN</t>
  </si>
  <si>
    <t>STANWOOD</t>
  </si>
  <si>
    <t>STAR</t>
  </si>
  <si>
    <t>STARBUCK</t>
  </si>
  <si>
    <t>STEILACOOM HIST.</t>
  </si>
  <si>
    <t>STEPTOE</t>
  </si>
  <si>
    <t>STEVENSON-CARSON</t>
  </si>
  <si>
    <t>SULTAN</t>
  </si>
  <si>
    <t>SUMNER</t>
  </si>
  <si>
    <t>SUNNYSIDE</t>
  </si>
  <si>
    <t>TACOMA</t>
  </si>
  <si>
    <t>TAHOLAH</t>
  </si>
  <si>
    <t>TAHOMA</t>
  </si>
  <si>
    <t>TEKOA</t>
  </si>
  <si>
    <t>TENINO</t>
  </si>
  <si>
    <t>THORP</t>
  </si>
  <si>
    <t>TOLEDO</t>
  </si>
  <si>
    <t>TONASKET</t>
  </si>
  <si>
    <t>TOPPENISH</t>
  </si>
  <si>
    <t>TOUCHET</t>
  </si>
  <si>
    <t>TOUTLE LAKE</t>
  </si>
  <si>
    <t>TROUT LAKE</t>
  </si>
  <si>
    <t>TUKWILA</t>
  </si>
  <si>
    <t>TUMWATER</t>
  </si>
  <si>
    <t>UNION GAP</t>
  </si>
  <si>
    <t>UNIVERSITY PLACE</t>
  </si>
  <si>
    <t>VALLEY-LOON LAKE</t>
  </si>
  <si>
    <t>VANCOUVER</t>
  </si>
  <si>
    <t>VASHON ISLAND</t>
  </si>
  <si>
    <t>WAHKIAKUM</t>
  </si>
  <si>
    <t>WAHLUKE</t>
  </si>
  <si>
    <t>WAITSBURG</t>
  </si>
  <si>
    <t>WALLA WALLA</t>
  </si>
  <si>
    <t>WAPATO</t>
  </si>
  <si>
    <t>WARDEN</t>
  </si>
  <si>
    <t>WASHOUGAL</t>
  </si>
  <si>
    <t>WASHTUCNA</t>
  </si>
  <si>
    <t>WATERVILLE</t>
  </si>
  <si>
    <t>WELLPINIT</t>
  </si>
  <si>
    <t>WENATCHEE</t>
  </si>
  <si>
    <t>WEST VALLEY-SPOKANE</t>
  </si>
  <si>
    <t>WEST VALLEY-YAKIMA</t>
  </si>
  <si>
    <t>WHITE PASS</t>
  </si>
  <si>
    <t>WHITE RIVER</t>
  </si>
  <si>
    <t>WHITE SALMON</t>
  </si>
  <si>
    <t>WILLAPA VALLEY</t>
  </si>
  <si>
    <t>WILSON CREEK</t>
  </si>
  <si>
    <t>WINLOCK</t>
  </si>
  <si>
    <t>WISHKAH VALLEY</t>
  </si>
  <si>
    <t>WISHRAM</t>
  </si>
  <si>
    <t>WOODLAND</t>
  </si>
  <si>
    <t>YAKIMA</t>
  </si>
  <si>
    <t>YELM</t>
  </si>
  <si>
    <t>ZILLAH</t>
  </si>
  <si>
    <t>2024-25</t>
  </si>
  <si>
    <t>Percent Funded 2024-25</t>
  </si>
  <si>
    <t>Source: 23-24 F-196 Data</t>
  </si>
  <si>
    <t>17919</t>
  </si>
  <si>
    <t>https://ospi.k12.wa.us/policy-funding/student-transportation/student-transportation-allocation-reporting-system-stars</t>
  </si>
  <si>
    <t>Annual Non-Funding Reports</t>
  </si>
  <si>
    <t>School Bus Mileage Report</t>
  </si>
  <si>
    <t>Impact Black River</t>
  </si>
  <si>
    <t>Paschal Sherman</t>
  </si>
  <si>
    <t>06901</t>
  </si>
  <si>
    <t>Rooted Vancouver</t>
  </si>
  <si>
    <t>24915</t>
  </si>
  <si>
    <t>https://ospi.k12.wa.us/sites/default/files/2024-12/actualsgeneralfundexpenditures2023-24.csv</t>
  </si>
  <si>
    <t>5. Number of days student(s) will be transported during 2024-25 school year.</t>
  </si>
  <si>
    <t>3. Number of days student(s) will be transported during 2024-25 ESY.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</si>
</sst>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 numFmtId="167" formatCode="&quot;$&quot;#,##0.00"/>
    <numFmt numFmtId="168" formatCode="_(* #,##0.0000_);_(* \(#,##0.0000\);_(* &quot;-&quot;??_);_(@_)"/>
  </numFmts>
  <fonts count="39" x14ac:knownFonts="1">
    <font>
      <sz val="10"/>
      <name val="Arial"/>
    </font>
    <font>
      <sz val="11"/>
      <color theme="1"/>
      <name val="Segoe UI"/>
      <family val="2"/>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Arial"/>
      <family val="2"/>
    </font>
    <font>
      <b/>
      <sz val="11"/>
      <name val="Segoe UI"/>
      <family val="2"/>
    </font>
    <font>
      <b/>
      <sz val="11"/>
      <color theme="1"/>
      <name val="Segoe UI"/>
      <family val="2"/>
    </font>
    <font>
      <u/>
      <sz val="10"/>
      <color theme="10"/>
      <name val="Arial"/>
      <family val="2"/>
    </font>
    <font>
      <sz val="10"/>
      <name val="Segoe UI"/>
      <family val="2"/>
    </font>
    <font>
      <b/>
      <sz val="10"/>
      <name val="Segoe UI"/>
      <family val="2"/>
    </font>
    <font>
      <i/>
      <sz val="10"/>
      <name val="Segoe UI"/>
      <family val="2"/>
    </font>
    <font>
      <b/>
      <u/>
      <sz val="10"/>
      <name val="Segoe UI"/>
      <family val="2"/>
    </font>
    <font>
      <sz val="11"/>
      <name val="Segoe UI"/>
      <family val="2"/>
    </font>
    <font>
      <sz val="11"/>
      <color theme="1"/>
      <name val="Segoe UI"/>
      <family val="2"/>
    </font>
    <font>
      <b/>
      <sz val="12"/>
      <name val="Segoe UI"/>
      <family val="2"/>
    </font>
    <font>
      <sz val="10"/>
      <color theme="0"/>
      <name val="Segoe UI"/>
      <family val="2"/>
    </font>
  </fonts>
  <fills count="41">
    <fill>
      <patternFill patternType="none"/>
    </fill>
    <fill>
      <patternFill patternType="gray125"/>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indexed="2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14999847407452621"/>
        <bgColor theme="0" tint="-0.14999847407452621"/>
      </patternFill>
    </fill>
    <fill>
      <patternFill patternType="solid">
        <fgColor theme="6" tint="0.79998168889431442"/>
        <bgColor theme="6" tint="0.79998168889431442"/>
      </patternFill>
    </fill>
    <fill>
      <patternFill patternType="solid">
        <fgColor theme="4" tint="0.79998168889431442"/>
        <bgColor theme="4" tint="0.79998168889431442"/>
      </patternFill>
    </fill>
  </fills>
  <borders count="47">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medium">
        <color indexed="64"/>
      </right>
      <top style="thin">
        <color indexed="64"/>
      </top>
      <bottom/>
      <diagonal/>
    </border>
  </borders>
  <cellStyleXfs count="77">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8" applyNumberFormat="0" applyAlignment="0" applyProtection="0"/>
    <xf numFmtId="0" fontId="13" fillId="29" borderId="19" applyNumberFormat="0" applyAlignment="0" applyProtection="0"/>
    <xf numFmtId="43" fontId="4" fillId="0" borderId="0" applyFont="0" applyFill="0" applyBorder="0" applyAlignment="0" applyProtection="0"/>
    <xf numFmtId="43" fontId="7"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0" fontId="14" fillId="0" borderId="0" applyNumberFormat="0" applyFill="0" applyBorder="0" applyAlignment="0" applyProtection="0"/>
    <xf numFmtId="0" fontId="15" fillId="30" borderId="0" applyNumberFormat="0" applyBorder="0" applyAlignment="0" applyProtection="0"/>
    <xf numFmtId="0" fontId="16" fillId="0" borderId="20" applyNumberFormat="0" applyFill="0" applyAlignment="0" applyProtection="0"/>
    <xf numFmtId="0" fontId="17" fillId="0" borderId="21" applyNumberFormat="0" applyFill="0" applyAlignment="0" applyProtection="0"/>
    <xf numFmtId="0" fontId="18" fillId="0" borderId="22"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20" fillId="31" borderId="18" applyNumberFormat="0" applyAlignment="0" applyProtection="0"/>
    <xf numFmtId="0" fontId="21" fillId="0" borderId="23" applyNumberFormat="0" applyFill="0" applyAlignment="0" applyProtection="0"/>
    <xf numFmtId="0" fontId="22" fillId="32"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33" borderId="24" applyNumberFormat="0" applyFont="0" applyAlignment="0" applyProtection="0"/>
    <xf numFmtId="0" fontId="23" fillId="28" borderId="25" applyNumberFormat="0" applyAlignment="0" applyProtection="0"/>
    <xf numFmtId="9" fontId="4"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0" fontId="24" fillId="0" borderId="0" applyNumberFormat="0" applyFill="0" applyBorder="0" applyAlignment="0" applyProtection="0"/>
    <xf numFmtId="0" fontId="25" fillId="0" borderId="26" applyNumberFormat="0" applyFill="0" applyAlignment="0" applyProtection="0"/>
    <xf numFmtId="0" fontId="26" fillId="0" borderId="0" applyNumberForma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3" borderId="24"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30" fillId="0" borderId="0" applyNumberFormat="0" applyFill="0" applyBorder="0" applyAlignment="0" applyProtection="0"/>
  </cellStyleXfs>
  <cellXfs count="211">
    <xf numFmtId="0" fontId="0" fillId="0" borderId="0" xfId="0"/>
    <xf numFmtId="10" fontId="0" fillId="0" borderId="0" xfId="50" applyNumberFormat="1" applyFont="1"/>
    <xf numFmtId="0" fontId="8" fillId="0" borderId="0" xfId="0" applyFont="1" applyProtection="1">
      <protection locked="0"/>
    </xf>
    <xf numFmtId="0" fontId="0" fillId="0" borderId="0" xfId="0" applyAlignment="1" applyProtection="1">
      <alignment vertical="center"/>
      <protection locked="0"/>
    </xf>
    <xf numFmtId="0" fontId="0" fillId="0" borderId="0" xfId="0" applyProtection="1">
      <protection locked="0"/>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6" fillId="0" borderId="0" xfId="0" applyFont="1" applyProtection="1">
      <protection locked="0"/>
    </xf>
    <xf numFmtId="43" fontId="6" fillId="0" borderId="0" xfId="0" applyNumberFormat="1" applyFont="1" applyProtection="1">
      <protection locked="0"/>
    </xf>
    <xf numFmtId="0" fontId="0" fillId="0" borderId="0" xfId="0" applyAlignment="1" applyProtection="1">
      <alignment horizontal="center" vertical="center"/>
      <protection locked="0"/>
    </xf>
    <xf numFmtId="43" fontId="0" fillId="0" borderId="0" xfId="28" applyFont="1" applyFill="1" applyBorder="1" applyProtection="1">
      <protection locked="0"/>
    </xf>
    <xf numFmtId="44" fontId="6" fillId="0" borderId="0" xfId="0" applyNumberFormat="1" applyFont="1" applyProtection="1">
      <protection locked="0"/>
    </xf>
    <xf numFmtId="0" fontId="7" fillId="0" borderId="0" xfId="0" applyFont="1" applyAlignment="1" applyProtection="1">
      <alignment horizontal="left" vertical="center"/>
      <protection locked="0"/>
    </xf>
    <xf numFmtId="0" fontId="28" fillId="0" borderId="0" xfId="0" applyFont="1"/>
    <xf numFmtId="166" fontId="29" fillId="0" borderId="0" xfId="61" applyNumberFormat="1" applyFont="1"/>
    <xf numFmtId="168" fontId="0" fillId="0" borderId="0" xfId="28" applyNumberFormat="1" applyFont="1" applyFill="1" applyBorder="1" applyProtection="1">
      <protection locked="0"/>
    </xf>
    <xf numFmtId="0" fontId="30" fillId="0" borderId="0" xfId="76"/>
    <xf numFmtId="37" fontId="31" fillId="34" borderId="2" xfId="30" applyNumberFormat="1" applyFont="1" applyFill="1" applyBorder="1" applyProtection="1">
      <protection locked="0"/>
    </xf>
    <xf numFmtId="0" fontId="31" fillId="2" borderId="33" xfId="0" applyFont="1" applyFill="1" applyBorder="1" applyAlignment="1" applyProtection="1">
      <alignment horizontal="center" wrapText="1"/>
      <protection locked="0"/>
    </xf>
    <xf numFmtId="0" fontId="31" fillId="34" borderId="33" xfId="0" applyFont="1" applyFill="1" applyBorder="1" applyAlignment="1" applyProtection="1">
      <alignment horizontal="center"/>
      <protection locked="0"/>
    </xf>
    <xf numFmtId="0" fontId="31" fillId="34" borderId="27" xfId="0" applyFont="1" applyFill="1" applyBorder="1" applyAlignment="1" applyProtection="1">
      <alignment horizontal="center"/>
      <protection locked="0"/>
    </xf>
    <xf numFmtId="0" fontId="31" fillId="0" borderId="3" xfId="0" applyFont="1" applyBorder="1" applyAlignment="1">
      <alignment horizontal="right"/>
    </xf>
    <xf numFmtId="166" fontId="31" fillId="2" borderId="33" xfId="0" applyNumberFormat="1" applyFont="1" applyFill="1" applyBorder="1" applyAlignment="1" applyProtection="1">
      <alignment horizontal="center" wrapText="1"/>
      <protection locked="0"/>
    </xf>
    <xf numFmtId="166" fontId="31" fillId="0" borderId="3" xfId="0" applyNumberFormat="1" applyFont="1" applyBorder="1" applyAlignment="1">
      <alignment horizontal="right"/>
    </xf>
    <xf numFmtId="167" fontId="31" fillId="0" borderId="3" xfId="0" applyNumberFormat="1" applyFont="1" applyBorder="1" applyAlignment="1">
      <alignment horizontal="right"/>
    </xf>
    <xf numFmtId="0" fontId="31" fillId="2" borderId="38" xfId="0" applyFont="1" applyFill="1" applyBorder="1" applyProtection="1">
      <protection locked="0"/>
    </xf>
    <xf numFmtId="166" fontId="31" fillId="0" borderId="3" xfId="30" applyNumberFormat="1" applyFont="1" applyFill="1" applyBorder="1" applyAlignment="1" applyProtection="1">
      <alignment horizontal="right" vertical="center"/>
    </xf>
    <xf numFmtId="10" fontId="31" fillId="0" borderId="3" xfId="50" applyNumberFormat="1" applyFont="1" applyFill="1" applyBorder="1" applyAlignment="1" applyProtection="1">
      <alignment horizontal="right" vertical="center"/>
    </xf>
    <xf numFmtId="165" fontId="31" fillId="0" borderId="3" xfId="30" applyNumberFormat="1" applyFont="1" applyFill="1" applyBorder="1" applyAlignment="1" applyProtection="1">
      <alignment horizontal="center" vertical="center"/>
    </xf>
    <xf numFmtId="165" fontId="31" fillId="0" borderId="14" xfId="30" applyNumberFormat="1" applyFont="1" applyFill="1" applyBorder="1" applyAlignment="1" applyProtection="1">
      <alignment horizontal="center" vertical="center"/>
    </xf>
    <xf numFmtId="0" fontId="4" fillId="0" borderId="0" xfId="0" applyFont="1" applyProtection="1">
      <protection locked="0"/>
    </xf>
    <xf numFmtId="0" fontId="4" fillId="0" borderId="0" xfId="0" applyFont="1" applyAlignment="1" applyProtection="1">
      <alignment horizontal="center"/>
      <protection locked="0"/>
    </xf>
    <xf numFmtId="43" fontId="4" fillId="0" borderId="0" xfId="28" applyFont="1" applyFill="1" applyBorder="1" applyProtection="1">
      <protection locked="0"/>
    </xf>
    <xf numFmtId="43" fontId="4" fillId="0" borderId="0" xfId="0" applyNumberFormat="1" applyFont="1" applyProtection="1">
      <protection locked="0"/>
    </xf>
    <xf numFmtId="43" fontId="4" fillId="0" borderId="0" xfId="28" applyFont="1" applyFill="1" applyBorder="1" applyAlignment="1" applyProtection="1">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1" fillId="2" borderId="2" xfId="30" applyNumberFormat="1" applyFont="1" applyFill="1" applyBorder="1" applyAlignment="1" applyProtection="1">
      <alignment horizontal="center" vertical="center"/>
      <protection locked="0"/>
    </xf>
    <xf numFmtId="39" fontId="31" fillId="2" borderId="2" xfId="28" applyNumberFormat="1" applyFont="1" applyFill="1" applyBorder="1" applyAlignment="1" applyProtection="1">
      <alignment horizontal="center" vertical="center" wrapText="1"/>
      <protection locked="0"/>
    </xf>
    <xf numFmtId="2" fontId="31" fillId="2" borderId="2" xfId="0" applyNumberFormat="1" applyFont="1" applyFill="1" applyBorder="1" applyAlignment="1" applyProtection="1">
      <alignment horizontal="center" vertical="center" wrapText="1"/>
      <protection locked="0"/>
    </xf>
    <xf numFmtId="1" fontId="31" fillId="2" borderId="13" xfId="0" applyNumberFormat="1" applyFont="1" applyFill="1" applyBorder="1" applyAlignment="1" applyProtection="1">
      <alignment horizontal="center" vertical="center" wrapText="1"/>
      <protection locked="0"/>
    </xf>
    <xf numFmtId="44" fontId="31" fillId="0" borderId="12" xfId="30" applyFont="1" applyFill="1" applyBorder="1" applyAlignment="1" applyProtection="1">
      <alignment vertical="center"/>
    </xf>
    <xf numFmtId="165" fontId="31" fillId="0" borderId="3" xfId="30" applyNumberFormat="1" applyFont="1" applyFill="1" applyBorder="1" applyAlignment="1" applyProtection="1">
      <alignment vertical="center"/>
    </xf>
    <xf numFmtId="164" fontId="31" fillId="0" borderId="3" xfId="28" applyNumberFormat="1" applyFont="1" applyFill="1" applyBorder="1" applyAlignment="1" applyProtection="1">
      <alignment vertical="center"/>
    </xf>
    <xf numFmtId="2" fontId="31" fillId="0" borderId="3" xfId="0" applyNumberFormat="1" applyFont="1" applyBorder="1" applyAlignment="1">
      <alignment horizontal="center" vertical="center"/>
    </xf>
    <xf numFmtId="0" fontId="31" fillId="2" borderId="1" xfId="0" applyFont="1" applyFill="1" applyBorder="1" applyAlignment="1" applyProtection="1">
      <alignment horizontal="center" vertical="center"/>
      <protection locked="0"/>
    </xf>
    <xf numFmtId="0" fontId="31" fillId="0" borderId="4" xfId="0" applyFont="1" applyBorder="1" applyAlignment="1">
      <alignment horizontal="center" vertical="center"/>
    </xf>
    <xf numFmtId="166" fontId="31" fillId="0" borderId="14" xfId="30" applyNumberFormat="1" applyFont="1" applyFill="1" applyBorder="1" applyAlignment="1" applyProtection="1">
      <alignment horizontal="right" vertical="center"/>
    </xf>
    <xf numFmtId="0" fontId="31" fillId="2" borderId="2" xfId="56" applyNumberFormat="1" applyFont="1" applyFill="1" applyBorder="1" applyAlignment="1" applyProtection="1">
      <alignment vertical="center"/>
      <protection locked="0"/>
    </xf>
    <xf numFmtId="0" fontId="31" fillId="2" borderId="2" xfId="0" applyFont="1" applyFill="1" applyBorder="1" applyAlignment="1" applyProtection="1">
      <alignment horizontal="center" vertical="center"/>
      <protection locked="0"/>
    </xf>
    <xf numFmtId="0" fontId="32" fillId="0" borderId="11" xfId="0" applyFont="1" applyBorder="1" applyAlignment="1">
      <alignment horizontal="center"/>
    </xf>
    <xf numFmtId="0" fontId="31" fillId="0" borderId="5" xfId="0" applyFont="1" applyBorder="1"/>
    <xf numFmtId="0" fontId="31" fillId="0" borderId="6" xfId="0" applyFont="1" applyBorder="1"/>
    <xf numFmtId="0" fontId="31" fillId="0" borderId="7" xfId="0" applyFont="1" applyBorder="1"/>
    <xf numFmtId="0" fontId="31" fillId="0" borderId="8" xfId="0" applyFont="1" applyBorder="1" applyAlignment="1">
      <alignment horizontal="right"/>
    </xf>
    <xf numFmtId="0" fontId="31" fillId="0" borderId="0" xfId="0" applyFont="1" applyAlignment="1">
      <alignment wrapText="1"/>
    </xf>
    <xf numFmtId="0" fontId="31" fillId="0" borderId="0" xfId="0" applyFont="1"/>
    <xf numFmtId="0" fontId="31" fillId="0" borderId="0" xfId="0" applyFont="1" applyAlignment="1">
      <alignment horizontal="center"/>
    </xf>
    <xf numFmtId="0" fontId="31" fillId="0" borderId="9" xfId="0" applyFont="1" applyBorder="1" applyAlignment="1">
      <alignment horizontal="center"/>
    </xf>
    <xf numFmtId="0" fontId="31" fillId="0" borderId="0" xfId="0" quotePrefix="1" applyFont="1" applyAlignment="1">
      <alignment wrapText="1"/>
    </xf>
    <xf numFmtId="0" fontId="31" fillId="0" borderId="0" xfId="0" applyFont="1" applyAlignment="1">
      <alignment horizontal="center" wrapText="1"/>
    </xf>
    <xf numFmtId="0" fontId="31" fillId="0" borderId="8" xfId="0" applyFont="1" applyBorder="1"/>
    <xf numFmtId="0" fontId="31" fillId="0" borderId="9" xfId="0" applyFont="1" applyBorder="1"/>
    <xf numFmtId="0" fontId="32" fillId="0" borderId="8" xfId="0" applyFont="1" applyBorder="1"/>
    <xf numFmtId="165" fontId="31" fillId="0" borderId="9" xfId="30" applyNumberFormat="1" applyFont="1" applyFill="1" applyBorder="1" applyProtection="1"/>
    <xf numFmtId="0" fontId="31" fillId="0" borderId="10" xfId="0" applyFont="1" applyBorder="1"/>
    <xf numFmtId="0" fontId="31" fillId="0" borderId="11" xfId="0" applyFont="1" applyBorder="1"/>
    <xf numFmtId="0" fontId="31" fillId="0" borderId="31" xfId="0" applyFont="1" applyBorder="1"/>
    <xf numFmtId="0" fontId="32" fillId="0" borderId="5" xfId="0" applyFont="1" applyBorder="1"/>
    <xf numFmtId="0" fontId="31" fillId="0" borderId="8" xfId="0" applyFont="1" applyBorder="1" applyAlignment="1">
      <alignment horizontal="left"/>
    </xf>
    <xf numFmtId="0" fontId="31" fillId="0" borderId="0" xfId="0" applyFont="1" applyAlignment="1">
      <alignment horizontal="right"/>
    </xf>
    <xf numFmtId="0" fontId="31" fillId="0" borderId="32" xfId="0" applyFont="1" applyBorder="1" applyAlignment="1">
      <alignment horizontal="left"/>
    </xf>
    <xf numFmtId="0" fontId="32" fillId="35" borderId="33" xfId="0" applyFont="1" applyFill="1" applyBorder="1" applyAlignment="1">
      <alignment horizontal="center" wrapText="1"/>
    </xf>
    <xf numFmtId="0" fontId="32" fillId="35" borderId="27" xfId="0" applyFont="1" applyFill="1" applyBorder="1" applyAlignment="1">
      <alignment horizontal="center" wrapText="1"/>
    </xf>
    <xf numFmtId="0" fontId="32" fillId="35" borderId="3" xfId="0" applyFont="1" applyFill="1" applyBorder="1" applyAlignment="1">
      <alignment horizontal="center"/>
    </xf>
    <xf numFmtId="0" fontId="31" fillId="0" borderId="34" xfId="0" applyFont="1" applyBorder="1" applyAlignment="1">
      <alignment horizontal="left"/>
    </xf>
    <xf numFmtId="0" fontId="32" fillId="0" borderId="8" xfId="0" applyFont="1" applyBorder="1" applyAlignment="1">
      <alignment horizontal="right"/>
    </xf>
    <xf numFmtId="3" fontId="31" fillId="0" borderId="0" xfId="0" applyNumberFormat="1" applyFont="1" applyAlignment="1">
      <alignment horizontal="center" wrapText="1"/>
    </xf>
    <xf numFmtId="166" fontId="31" fillId="0" borderId="0" xfId="0" applyNumberFormat="1" applyFont="1" applyAlignment="1">
      <alignment horizontal="center" wrapText="1"/>
    </xf>
    <xf numFmtId="167" fontId="31" fillId="0" borderId="31" xfId="0" applyNumberFormat="1" applyFont="1" applyBorder="1" applyAlignment="1">
      <alignment horizontal="right"/>
    </xf>
    <xf numFmtId="0" fontId="31" fillId="0" borderId="8" xfId="0" applyFont="1" applyBorder="1" applyAlignment="1">
      <alignment horizontal="center"/>
    </xf>
    <xf numFmtId="0" fontId="31" fillId="0" borderId="37" xfId="0" applyFont="1" applyBorder="1"/>
    <xf numFmtId="165" fontId="31" fillId="0" borderId="9" xfId="30" applyNumberFormat="1" applyFont="1" applyFill="1" applyBorder="1" applyAlignment="1" applyProtection="1">
      <alignment horizontal="center" vertical="center"/>
    </xf>
    <xf numFmtId="0" fontId="31" fillId="0" borderId="8" xfId="0" applyFont="1" applyBorder="1" applyAlignment="1">
      <alignment horizontal="left" wrapText="1"/>
    </xf>
    <xf numFmtId="0" fontId="31" fillId="0" borderId="0" xfId="0" applyFont="1" applyAlignment="1">
      <alignment horizontal="left" wrapText="1"/>
    </xf>
    <xf numFmtId="164" fontId="31" fillId="0" borderId="9" xfId="28" applyNumberFormat="1" applyFont="1" applyFill="1" applyBorder="1" applyAlignment="1" applyProtection="1">
      <alignment horizontal="center" vertical="center"/>
    </xf>
    <xf numFmtId="164" fontId="31" fillId="0" borderId="9" xfId="0" applyNumberFormat="1" applyFont="1" applyBorder="1" applyAlignment="1">
      <alignment horizontal="center" vertical="center"/>
    </xf>
    <xf numFmtId="164" fontId="31" fillId="0" borderId="9" xfId="0" applyNumberFormat="1" applyFont="1" applyBorder="1" applyAlignment="1">
      <alignment horizontal="right" vertical="center"/>
    </xf>
    <xf numFmtId="0" fontId="31" fillId="0" borderId="0" xfId="0" applyFont="1" applyAlignment="1">
      <alignment vertical="center"/>
    </xf>
    <xf numFmtId="0" fontId="31" fillId="0" borderId="5" xfId="0" applyFont="1" applyBorder="1" applyAlignment="1">
      <alignment horizontal="right"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right"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0" xfId="0" applyFont="1" applyAlignment="1">
      <alignment horizontal="center" vertical="center" wrapText="1"/>
    </xf>
    <xf numFmtId="0" fontId="31" fillId="0" borderId="8" xfId="0" applyFont="1" applyBorder="1" applyAlignment="1">
      <alignment vertical="center"/>
    </xf>
    <xf numFmtId="0" fontId="31" fillId="0" borderId="9" xfId="0" applyFont="1" applyBorder="1" applyAlignment="1">
      <alignment vertical="center"/>
    </xf>
    <xf numFmtId="0" fontId="31" fillId="0" borderId="8" xfId="0" applyFont="1" applyBorder="1" applyAlignment="1">
      <alignment horizontal="left" vertical="center"/>
    </xf>
    <xf numFmtId="0" fontId="31" fillId="0" borderId="0" xfId="0" applyFont="1" applyAlignment="1">
      <alignment horizontal="left" vertical="center"/>
    </xf>
    <xf numFmtId="0" fontId="31" fillId="0" borderId="9" xfId="0" applyFont="1" applyBorder="1" applyAlignment="1">
      <alignment horizontal="left" vertical="center"/>
    </xf>
    <xf numFmtId="0" fontId="33" fillId="0" borderId="0" xfId="0" applyFont="1" applyAlignment="1">
      <alignment vertical="center" wrapText="1"/>
    </xf>
    <xf numFmtId="165" fontId="31" fillId="0" borderId="9" xfId="30" applyNumberFormat="1" applyFont="1" applyBorder="1" applyAlignment="1" applyProtection="1">
      <alignment vertical="center"/>
    </xf>
    <xf numFmtId="0" fontId="32" fillId="0" borderId="5" xfId="0" applyFont="1" applyBorder="1" applyAlignment="1">
      <alignment vertical="center"/>
    </xf>
    <xf numFmtId="0" fontId="31" fillId="0" borderId="6" xfId="0" applyFont="1" applyBorder="1" applyAlignment="1">
      <alignment vertical="center"/>
    </xf>
    <xf numFmtId="0" fontId="31" fillId="0" borderId="7" xfId="0" applyFont="1" applyBorder="1" applyAlignment="1">
      <alignment vertical="center"/>
    </xf>
    <xf numFmtId="0" fontId="31" fillId="0" borderId="0" xfId="0" applyFont="1" applyAlignment="1">
      <alignment horizontal="right" vertical="center"/>
    </xf>
    <xf numFmtId="0" fontId="31" fillId="0" borderId="8" xfId="0" applyFont="1" applyBorder="1" applyAlignment="1">
      <alignment horizontal="center" vertical="center"/>
    </xf>
    <xf numFmtId="0" fontId="34" fillId="0" borderId="8" xfId="0" applyFont="1" applyBorder="1" applyAlignment="1">
      <alignment horizontal="center" vertical="center"/>
    </xf>
    <xf numFmtId="0" fontId="31" fillId="0" borderId="9" xfId="0" applyFont="1" applyBorder="1" applyAlignment="1">
      <alignment horizontal="center" vertical="center" wrapText="1"/>
    </xf>
    <xf numFmtId="43" fontId="31" fillId="0" borderId="6" xfId="28" applyFont="1" applyFill="1" applyBorder="1" applyAlignment="1" applyProtection="1">
      <alignment vertical="center" wrapText="1"/>
    </xf>
    <xf numFmtId="0" fontId="31" fillId="0" borderId="6" xfId="0" applyFont="1" applyBorder="1" applyAlignment="1">
      <alignment vertical="center" wrapText="1"/>
    </xf>
    <xf numFmtId="164" fontId="31" fillId="0" borderId="9" xfId="28" applyNumberFormat="1" applyFont="1" applyFill="1" applyBorder="1" applyAlignment="1" applyProtection="1">
      <alignment vertical="center"/>
    </xf>
    <xf numFmtId="0" fontId="31" fillId="0" borderId="0" xfId="0" applyFont="1" applyAlignment="1">
      <alignment vertical="center" wrapText="1"/>
    </xf>
    <xf numFmtId="2" fontId="31" fillId="0" borderId="0" xfId="0" applyNumberFormat="1" applyFont="1" applyAlignment="1">
      <alignment vertical="center"/>
    </xf>
    <xf numFmtId="2" fontId="31" fillId="0" borderId="0" xfId="0" applyNumberFormat="1" applyFont="1" applyAlignment="1">
      <alignment horizontal="left" vertical="center"/>
    </xf>
    <xf numFmtId="0" fontId="31" fillId="0" borderId="8" xfId="0" applyFont="1" applyBorder="1" applyAlignment="1">
      <alignment vertical="center" wrapText="1"/>
    </xf>
    <xf numFmtId="0" fontId="31" fillId="0" borderId="8" xfId="0" applyFont="1" applyBorder="1" applyAlignment="1">
      <alignment horizontal="left" vertical="center" wrapText="1"/>
    </xf>
    <xf numFmtId="0" fontId="31" fillId="0" borderId="0" xfId="0" applyFont="1" applyAlignment="1">
      <alignment horizontal="left" vertical="center" wrapText="1"/>
    </xf>
    <xf numFmtId="164" fontId="31" fillId="0" borderId="9" xfId="28" applyNumberFormat="1" applyFont="1" applyFill="1" applyBorder="1" applyAlignment="1" applyProtection="1">
      <alignment horizontal="righ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1" fillId="0" borderId="11" xfId="0" applyFont="1" applyBorder="1" applyAlignment="1">
      <alignment vertical="center"/>
    </xf>
    <xf numFmtId="0" fontId="32" fillId="0" borderId="8" xfId="0" applyFont="1" applyBorder="1" applyAlignment="1">
      <alignment vertical="center"/>
    </xf>
    <xf numFmtId="165" fontId="31" fillId="0" borderId="9" xfId="56" applyNumberFormat="1" applyFont="1" applyBorder="1" applyAlignment="1" applyProtection="1">
      <alignment vertical="center"/>
    </xf>
    <xf numFmtId="43" fontId="31" fillId="0" borderId="0" xfId="57" applyFont="1" applyAlignment="1" applyProtection="1">
      <alignment vertical="center"/>
    </xf>
    <xf numFmtId="164" fontId="31" fillId="0" borderId="9" xfId="57" applyNumberFormat="1" applyFont="1" applyBorder="1" applyAlignment="1" applyProtection="1">
      <alignment vertical="center"/>
    </xf>
    <xf numFmtId="165" fontId="31" fillId="0" borderId="3" xfId="56" applyNumberFormat="1" applyFont="1" applyBorder="1" applyAlignment="1" applyProtection="1">
      <alignment vertical="center"/>
    </xf>
    <xf numFmtId="164" fontId="31" fillId="0" borderId="3" xfId="57" applyNumberFormat="1" applyFont="1" applyBorder="1" applyAlignment="1" applyProtection="1">
      <alignment vertical="center"/>
    </xf>
    <xf numFmtId="165" fontId="31" fillId="0" borderId="30" xfId="56" applyNumberFormat="1" applyFont="1" applyBorder="1" applyAlignment="1" applyProtection="1">
      <alignment horizontal="center" vertical="center"/>
    </xf>
    <xf numFmtId="165" fontId="31" fillId="0" borderId="14" xfId="0" applyNumberFormat="1" applyFont="1" applyBorder="1" applyAlignment="1">
      <alignment vertical="center"/>
    </xf>
    <xf numFmtId="0" fontId="36" fillId="0" borderId="0" xfId="62" applyFont="1"/>
    <xf numFmtId="0" fontId="35" fillId="0" borderId="0" xfId="0" applyFont="1"/>
    <xf numFmtId="0" fontId="29" fillId="37" borderId="33" xfId="0" applyFont="1" applyFill="1" applyBorder="1" applyAlignment="1">
      <alignment horizontal="center" vertical="center" wrapText="1"/>
    </xf>
    <xf numFmtId="0" fontId="29" fillId="37" borderId="33" xfId="0" applyFont="1" applyFill="1" applyBorder="1" applyAlignment="1">
      <alignment horizontal="center" vertical="center"/>
    </xf>
    <xf numFmtId="0" fontId="36" fillId="0" borderId="33" xfId="0" applyFont="1" applyBorder="1" applyAlignment="1">
      <alignment horizontal="center" vertical="center"/>
    </xf>
    <xf numFmtId="49" fontId="36" fillId="0" borderId="33" xfId="0" applyNumberFormat="1" applyFont="1" applyBorder="1" applyAlignment="1">
      <alignment horizontal="center" vertical="center"/>
    </xf>
    <xf numFmtId="49" fontId="36" fillId="0" borderId="33" xfId="0" quotePrefix="1" applyNumberFormat="1" applyFont="1" applyBorder="1" applyAlignment="1">
      <alignment horizontal="center" vertical="center"/>
    </xf>
    <xf numFmtId="0" fontId="36" fillId="0" borderId="33" xfId="0" quotePrefix="1" applyFont="1" applyBorder="1" applyAlignment="1">
      <alignment horizontal="center" vertical="center"/>
    </xf>
    <xf numFmtId="0" fontId="36" fillId="0" borderId="33" xfId="43" quotePrefix="1" applyFont="1" applyBorder="1" applyAlignment="1">
      <alignment horizontal="center" vertical="center"/>
    </xf>
    <xf numFmtId="0" fontId="0" fillId="0" borderId="0" xfId="0" applyAlignment="1">
      <alignment horizontal="left"/>
    </xf>
    <xf numFmtId="3" fontId="0" fillId="0" borderId="0" xfId="0" applyNumberFormat="1"/>
    <xf numFmtId="0" fontId="1" fillId="0" borderId="0" xfId="61" applyFont="1" applyAlignment="1">
      <alignment vertical="top" wrapText="1"/>
    </xf>
    <xf numFmtId="0" fontId="36" fillId="0" borderId="0" xfId="61" applyFont="1" applyAlignment="1">
      <alignment vertical="top" wrapText="1"/>
    </xf>
    <xf numFmtId="0" fontId="29" fillId="37" borderId="33" xfId="0" applyFont="1" applyFill="1" applyBorder="1" applyAlignment="1">
      <alignment horizontal="left" vertical="center" wrapText="1"/>
    </xf>
    <xf numFmtId="0" fontId="36" fillId="0" borderId="33" xfId="0" applyFont="1" applyBorder="1" applyAlignment="1">
      <alignment horizontal="left" vertical="center"/>
    </xf>
    <xf numFmtId="0" fontId="31" fillId="2" borderId="2" xfId="0" applyFont="1" applyFill="1" applyBorder="1" applyProtection="1">
      <protection locked="0"/>
    </xf>
    <xf numFmtId="0" fontId="31" fillId="0" borderId="40" xfId="0" applyFont="1" applyBorder="1"/>
    <xf numFmtId="0" fontId="0" fillId="38" borderId="0" xfId="0" applyFill="1"/>
    <xf numFmtId="0" fontId="0" fillId="39" borderId="41" xfId="0" applyFill="1" applyBorder="1"/>
    <xf numFmtId="0" fontId="0" fillId="39" borderId="42" xfId="0" applyFill="1" applyBorder="1"/>
    <xf numFmtId="10" fontId="0" fillId="39" borderId="42" xfId="50" applyNumberFormat="1" applyFont="1" applyFill="1" applyBorder="1"/>
    <xf numFmtId="0" fontId="0" fillId="0" borderId="41" xfId="0" applyBorder="1"/>
    <xf numFmtId="0" fontId="0" fillId="0" borderId="42" xfId="0" applyBorder="1"/>
    <xf numFmtId="10" fontId="0" fillId="0" borderId="42" xfId="50" applyNumberFormat="1" applyFont="1" applyBorder="1"/>
    <xf numFmtId="0" fontId="30" fillId="0" borderId="0" xfId="76" applyAlignment="1">
      <alignment vertical="top"/>
    </xf>
    <xf numFmtId="0" fontId="35" fillId="40" borderId="43" xfId="0" applyFont="1" applyFill="1" applyBorder="1" applyAlignment="1">
      <alignment horizontal="center"/>
    </xf>
    <xf numFmtId="0" fontId="35" fillId="40" borderId="44" xfId="0" applyFont="1" applyFill="1" applyBorder="1"/>
    <xf numFmtId="3" fontId="35" fillId="40" borderId="44" xfId="0" applyNumberFormat="1" applyFont="1" applyFill="1" applyBorder="1"/>
    <xf numFmtId="3" fontId="35" fillId="40" borderId="45" xfId="0" applyNumberFormat="1" applyFont="1" applyFill="1" applyBorder="1"/>
    <xf numFmtId="0" fontId="35" fillId="0" borderId="43" xfId="0" applyFont="1" applyBorder="1" applyAlignment="1">
      <alignment horizontal="center"/>
    </xf>
    <xf numFmtId="0" fontId="35" fillId="0" borderId="44" xfId="0" applyFont="1" applyBorder="1"/>
    <xf numFmtId="3" fontId="35" fillId="0" borderId="44" xfId="0" applyNumberFormat="1" applyFont="1" applyBorder="1"/>
    <xf numFmtId="3" fontId="35" fillId="0" borderId="45" xfId="0" applyNumberFormat="1" applyFont="1" applyBorder="1"/>
    <xf numFmtId="0" fontId="35" fillId="0" borderId="43" xfId="0" quotePrefix="1" applyFont="1" applyBorder="1" applyAlignment="1">
      <alignment horizontal="center"/>
    </xf>
    <xf numFmtId="0" fontId="35" fillId="40" borderId="43" xfId="0" quotePrefix="1" applyFont="1" applyFill="1" applyBorder="1" applyAlignment="1">
      <alignment horizontal="center"/>
    </xf>
    <xf numFmtId="0" fontId="35" fillId="0" borderId="45" xfId="0" applyFont="1" applyBorder="1"/>
    <xf numFmtId="0" fontId="35" fillId="40" borderId="45" xfId="0" applyFont="1" applyFill="1" applyBorder="1"/>
    <xf numFmtId="0" fontId="32" fillId="0" borderId="0" xfId="0" applyFont="1" applyAlignment="1">
      <alignment horizontal="left" vertical="center" wrapText="1"/>
    </xf>
    <xf numFmtId="0" fontId="32" fillId="0" borderId="0" xfId="0" applyFont="1" applyAlignment="1">
      <alignment horizontal="center" vertical="center"/>
    </xf>
    <xf numFmtId="49" fontId="31" fillId="2" borderId="13" xfId="0" quotePrefix="1" applyNumberFormat="1" applyFont="1" applyFill="1" applyBorder="1" applyAlignment="1" applyProtection="1">
      <alignment horizontal="center" vertical="center" wrapText="1"/>
      <protection locked="0"/>
    </xf>
    <xf numFmtId="49" fontId="31" fillId="2" borderId="15" xfId="0" applyNumberFormat="1" applyFont="1" applyFill="1" applyBorder="1" applyAlignment="1" applyProtection="1">
      <alignment horizontal="center" vertical="center" wrapText="1"/>
      <protection locked="0"/>
    </xf>
    <xf numFmtId="2" fontId="31" fillId="0" borderId="16" xfId="0" quotePrefix="1" applyNumberFormat="1" applyFont="1" applyBorder="1" applyAlignment="1">
      <alignment horizontal="center" vertical="center" wrapText="1"/>
    </xf>
    <xf numFmtId="2" fontId="31" fillId="0" borderId="17" xfId="0" applyNumberFormat="1" applyFont="1" applyBorder="1" applyAlignment="1">
      <alignment horizontal="center" vertical="center" wrapText="1"/>
    </xf>
    <xf numFmtId="0" fontId="31" fillId="2" borderId="13" xfId="0" applyFont="1" applyFill="1" applyBorder="1" applyAlignment="1" applyProtection="1">
      <alignment horizontal="center" vertical="center" wrapText="1"/>
      <protection locked="0"/>
    </xf>
    <xf numFmtId="0" fontId="31" fillId="2" borderId="15" xfId="0" applyFont="1" applyFill="1" applyBorder="1" applyAlignment="1" applyProtection="1">
      <alignment horizontal="center" vertical="center" wrapText="1"/>
      <protection locked="0"/>
    </xf>
    <xf numFmtId="0" fontId="32" fillId="0" borderId="11" xfId="0" applyFont="1" applyBorder="1" applyAlignment="1">
      <alignment horizontal="center" vertical="center"/>
    </xf>
    <xf numFmtId="0" fontId="28" fillId="36" borderId="8" xfId="0" applyFont="1" applyFill="1" applyBorder="1" applyAlignment="1">
      <alignment horizontal="center" vertical="center" wrapText="1"/>
    </xf>
    <xf numFmtId="0" fontId="28" fillId="36" borderId="0" xfId="0" applyFont="1" applyFill="1" applyAlignment="1">
      <alignment horizontal="center" vertical="center" wrapText="1"/>
    </xf>
    <xf numFmtId="0" fontId="28" fillId="36" borderId="9" xfId="0" applyFont="1" applyFill="1" applyBorder="1" applyAlignment="1">
      <alignment horizontal="center" vertical="center" wrapText="1"/>
    </xf>
    <xf numFmtId="0" fontId="28" fillId="0" borderId="8" xfId="0" applyFont="1" applyBorder="1" applyAlignment="1">
      <alignment horizontal="left" vertical="center" wrapText="1"/>
    </xf>
    <xf numFmtId="0" fontId="28" fillId="0" borderId="0" xfId="0" applyFont="1" applyAlignment="1">
      <alignment horizontal="left" vertical="center" wrapText="1"/>
    </xf>
    <xf numFmtId="0" fontId="31" fillId="2" borderId="39" xfId="30" applyNumberFormat="1" applyFont="1" applyFill="1" applyBorder="1" applyAlignment="1" applyProtection="1">
      <alignment horizontal="center" vertical="center"/>
      <protection locked="0"/>
    </xf>
    <xf numFmtId="0" fontId="31" fillId="2" borderId="38" xfId="30" applyNumberFormat="1" applyFont="1" applyFill="1" applyBorder="1" applyAlignment="1" applyProtection="1">
      <alignment horizontal="center" vertical="center"/>
      <protection locked="0"/>
    </xf>
    <xf numFmtId="0" fontId="31" fillId="0" borderId="8" xfId="0" applyFont="1" applyBorder="1" applyAlignment="1">
      <alignment horizontal="left"/>
    </xf>
    <xf numFmtId="0" fontId="31" fillId="0" borderId="0" xfId="0" applyFont="1" applyAlignment="1">
      <alignment horizontal="left"/>
    </xf>
    <xf numFmtId="0" fontId="31" fillId="0" borderId="37" xfId="0" applyFont="1" applyBorder="1" applyAlignment="1">
      <alignment horizontal="left"/>
    </xf>
    <xf numFmtId="0" fontId="31" fillId="0" borderId="9" xfId="0" applyFont="1" applyBorder="1" applyAlignment="1">
      <alignment horizontal="left"/>
    </xf>
    <xf numFmtId="0" fontId="31" fillId="2" borderId="13" xfId="0" applyFont="1" applyFill="1" applyBorder="1" applyAlignment="1" applyProtection="1">
      <alignment horizontal="center" wrapText="1"/>
      <protection locked="0"/>
    </xf>
    <xf numFmtId="0" fontId="31" fillId="2" borderId="1" xfId="0" applyFont="1" applyFill="1" applyBorder="1" applyAlignment="1" applyProtection="1">
      <alignment horizontal="center" wrapText="1"/>
      <protection locked="0"/>
    </xf>
    <xf numFmtId="0" fontId="31" fillId="2" borderId="15" xfId="0" applyFont="1" applyFill="1" applyBorder="1" applyAlignment="1" applyProtection="1">
      <alignment horizontal="center" wrapText="1"/>
      <protection locked="0"/>
    </xf>
    <xf numFmtId="0" fontId="37" fillId="36" borderId="35" xfId="0" applyFont="1" applyFill="1" applyBorder="1" applyAlignment="1">
      <alignment horizontal="left" wrapText="1"/>
    </xf>
    <xf numFmtId="0" fontId="37" fillId="36" borderId="36" xfId="0" applyFont="1" applyFill="1" applyBorder="1" applyAlignment="1">
      <alignment horizontal="left" wrapText="1"/>
    </xf>
    <xf numFmtId="0" fontId="32" fillId="0" borderId="0" xfId="0" applyFont="1" applyAlignment="1">
      <alignment horizontal="center"/>
    </xf>
    <xf numFmtId="49" fontId="31" fillId="2" borderId="13" xfId="0" applyNumberFormat="1" applyFont="1" applyFill="1" applyBorder="1" applyAlignment="1" applyProtection="1">
      <alignment horizontal="center" vertical="center" wrapText="1"/>
      <protection locked="0"/>
    </xf>
    <xf numFmtId="49" fontId="31" fillId="2" borderId="1" xfId="0" applyNumberFormat="1" applyFont="1" applyFill="1" applyBorder="1" applyAlignment="1" applyProtection="1">
      <alignment horizontal="center" vertical="center" wrapText="1"/>
      <protection locked="0"/>
    </xf>
    <xf numFmtId="0" fontId="31" fillId="0" borderId="27" xfId="0" applyFont="1" applyBorder="1" applyAlignment="1">
      <alignment horizontal="center" wrapText="1"/>
    </xf>
    <xf numFmtId="0" fontId="31" fillId="0" borderId="28" xfId="0" applyFont="1" applyBorder="1" applyAlignment="1">
      <alignment horizontal="center" wrapText="1"/>
    </xf>
    <xf numFmtId="0" fontId="31" fillId="0" borderId="29" xfId="0" applyFont="1" applyBorder="1" applyAlignment="1">
      <alignment horizontal="center" wrapText="1"/>
    </xf>
    <xf numFmtId="0" fontId="31" fillId="34" borderId="27" xfId="0" applyFont="1" applyFill="1" applyBorder="1" applyAlignment="1" applyProtection="1">
      <alignment wrapText="1"/>
      <protection locked="0"/>
    </xf>
    <xf numFmtId="0" fontId="31" fillId="34" borderId="28" xfId="0" applyFont="1" applyFill="1" applyBorder="1" applyAlignment="1" applyProtection="1">
      <alignment wrapText="1"/>
      <protection locked="0"/>
    </xf>
    <xf numFmtId="0" fontId="31" fillId="34" borderId="30" xfId="0" applyFont="1" applyFill="1" applyBorder="1" applyAlignment="1" applyProtection="1">
      <alignment wrapText="1"/>
      <protection locked="0"/>
    </xf>
    <xf numFmtId="0" fontId="32" fillId="34" borderId="34" xfId="0" applyFont="1" applyFill="1" applyBorder="1" applyAlignment="1" applyProtection="1">
      <alignment horizontal="left"/>
      <protection locked="0"/>
    </xf>
    <xf numFmtId="0" fontId="32" fillId="34" borderId="28" xfId="0" applyFont="1" applyFill="1" applyBorder="1" applyAlignment="1" applyProtection="1">
      <alignment horizontal="left"/>
      <protection locked="0"/>
    </xf>
    <xf numFmtId="0" fontId="32" fillId="34" borderId="30" xfId="0" applyFont="1" applyFill="1" applyBorder="1" applyAlignment="1" applyProtection="1">
      <alignment horizontal="left"/>
      <protection locked="0"/>
    </xf>
    <xf numFmtId="0" fontId="32" fillId="0" borderId="11" xfId="0" applyFont="1" applyBorder="1" applyAlignment="1">
      <alignment horizontal="center"/>
    </xf>
    <xf numFmtId="0" fontId="28" fillId="36" borderId="8" xfId="0" applyFont="1" applyFill="1" applyBorder="1" applyAlignment="1">
      <alignment horizontal="center" wrapText="1"/>
    </xf>
    <xf numFmtId="0" fontId="28" fillId="36" borderId="0" xfId="0" applyFont="1" applyFill="1" applyAlignment="1">
      <alignment horizontal="center" wrapText="1"/>
    </xf>
    <xf numFmtId="0" fontId="28" fillId="36" borderId="9" xfId="0" applyFont="1" applyFill="1" applyBorder="1" applyAlignment="1">
      <alignment horizontal="center" wrapText="1"/>
    </xf>
    <xf numFmtId="0" fontId="28" fillId="0" borderId="9" xfId="0" applyFont="1" applyBorder="1" applyAlignment="1">
      <alignment horizontal="left" vertical="center" wrapText="1"/>
    </xf>
    <xf numFmtId="44" fontId="38" fillId="0" borderId="46" xfId="30" applyFont="1" applyFill="1" applyBorder="1" applyAlignment="1" applyProtection="1">
      <alignment vertical="center"/>
    </xf>
  </cellXfs>
  <cellStyles count="77">
    <cellStyle name="20% - Accent1" xfId="1" builtinId="30" customBuiltin="1"/>
    <cellStyle name="20% - Accent1 2" xfId="64" xr:uid="{00000000-0005-0000-0000-000001000000}"/>
    <cellStyle name="20% - Accent2" xfId="2" builtinId="34" customBuiltin="1"/>
    <cellStyle name="20% - Accent2 2" xfId="66" xr:uid="{00000000-0005-0000-0000-000003000000}"/>
    <cellStyle name="20% - Accent3" xfId="3" builtinId="38" customBuiltin="1"/>
    <cellStyle name="20% - Accent3 2" xfId="68" xr:uid="{00000000-0005-0000-0000-000005000000}"/>
    <cellStyle name="20% - Accent4" xfId="4" builtinId="42" customBuiltin="1"/>
    <cellStyle name="20% - Accent4 2" xfId="70" xr:uid="{00000000-0005-0000-0000-000007000000}"/>
    <cellStyle name="20% - Accent5" xfId="5" builtinId="46" customBuiltin="1"/>
    <cellStyle name="20% - Accent5 2" xfId="72" xr:uid="{00000000-0005-0000-0000-000009000000}"/>
    <cellStyle name="20% - Accent6" xfId="6" builtinId="50" customBuiltin="1"/>
    <cellStyle name="20% - Accent6 2" xfId="74" xr:uid="{00000000-0005-0000-0000-00000B000000}"/>
    <cellStyle name="40% - Accent1" xfId="7" builtinId="31" customBuiltin="1"/>
    <cellStyle name="40% - Accent1 2" xfId="65" xr:uid="{00000000-0005-0000-0000-00000D000000}"/>
    <cellStyle name="40% - Accent2" xfId="8" builtinId="35" customBuiltin="1"/>
    <cellStyle name="40% - Accent2 2" xfId="67" xr:uid="{00000000-0005-0000-0000-00000F000000}"/>
    <cellStyle name="40% - Accent3" xfId="9" builtinId="39" customBuiltin="1"/>
    <cellStyle name="40% - Accent3 2" xfId="69" xr:uid="{00000000-0005-0000-0000-000011000000}"/>
    <cellStyle name="40% - Accent4" xfId="10" builtinId="43" customBuiltin="1"/>
    <cellStyle name="40% - Accent4 2" xfId="71" xr:uid="{00000000-0005-0000-0000-000013000000}"/>
    <cellStyle name="40% - Accent5" xfId="11" builtinId="47" customBuiltin="1"/>
    <cellStyle name="40% - Accent5 2" xfId="73" xr:uid="{00000000-0005-0000-0000-000015000000}"/>
    <cellStyle name="40% - Accent6" xfId="12" builtinId="51" customBuiltin="1"/>
    <cellStyle name="40% - Accent6 2" xfId="75"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28000000}"/>
    <cellStyle name="Comma 3" xfId="57" xr:uid="{00000000-0005-0000-0000-000029000000}"/>
    <cellStyle name="Currency" xfId="30" builtinId="4"/>
    <cellStyle name="Currency 2" xfId="31" xr:uid="{00000000-0005-0000-0000-00002B000000}"/>
    <cellStyle name="Currency 3" xfId="32" xr:uid="{00000000-0005-0000-0000-00002C000000}"/>
    <cellStyle name="Currency 3 2" xfId="59" xr:uid="{00000000-0005-0000-0000-00002D000000}"/>
    <cellStyle name="Currency 4" xfId="56" xr:uid="{00000000-0005-0000-0000-00002E000000}"/>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Hyperlink" xfId="76" builtinId="8"/>
    <cellStyle name="Hyperlink 2" xfId="39" xr:uid="{00000000-0005-0000-0000-000035000000}"/>
    <cellStyle name="Input" xfId="40" builtinId="20" customBuiltin="1"/>
    <cellStyle name="Linked Cell" xfId="41" builtinId="24" customBuiltin="1"/>
    <cellStyle name="Neutral" xfId="42" builtinId="28" customBuiltin="1"/>
    <cellStyle name="Normal" xfId="0" builtinId="0"/>
    <cellStyle name="Normal 2" xfId="43" xr:uid="{00000000-0005-0000-0000-00003A000000}"/>
    <cellStyle name="Normal 3" xfId="44" xr:uid="{00000000-0005-0000-0000-00003B000000}"/>
    <cellStyle name="Normal 4" xfId="45" xr:uid="{00000000-0005-0000-0000-00003C000000}"/>
    <cellStyle name="Normal 5" xfId="46" xr:uid="{00000000-0005-0000-0000-00003D000000}"/>
    <cellStyle name="Normal 6" xfId="47" xr:uid="{00000000-0005-0000-0000-00003E000000}"/>
    <cellStyle name="Normal 7" xfId="61" xr:uid="{00000000-0005-0000-0000-00003F000000}"/>
    <cellStyle name="Normal 8" xfId="62" xr:uid="{00000000-0005-0000-0000-000040000000}"/>
    <cellStyle name="Note 2" xfId="48" xr:uid="{00000000-0005-0000-0000-000041000000}"/>
    <cellStyle name="Note 3" xfId="63" xr:uid="{00000000-0005-0000-0000-000042000000}"/>
    <cellStyle name="Output" xfId="49" builtinId="21" customBuiltin="1"/>
    <cellStyle name="Percent" xfId="50" builtinId="5"/>
    <cellStyle name="Percent 2" xfId="51" xr:uid="{00000000-0005-0000-0000-000045000000}"/>
    <cellStyle name="Percent 3" xfId="52" xr:uid="{00000000-0005-0000-0000-000046000000}"/>
    <cellStyle name="Percent 3 2" xfId="60" xr:uid="{00000000-0005-0000-0000-000047000000}"/>
    <cellStyle name="Percent 4" xfId="58" xr:uid="{00000000-0005-0000-0000-000048000000}"/>
    <cellStyle name="Title" xfId="53" builtinId="15" customBuiltin="1"/>
    <cellStyle name="Total" xfId="54" builtinId="25" customBuiltin="1"/>
    <cellStyle name="Warning Text" xfId="55" builtinId="11" customBuiltin="1"/>
  </cellStyles>
  <dxfs count="19">
    <dxf>
      <font>
        <color rgb="FF9C0006"/>
      </font>
      <fill>
        <patternFill>
          <bgColor rgb="FFFFC7CE"/>
        </patternFill>
      </fill>
    </dxf>
    <dxf>
      <font>
        <color theme="0"/>
      </font>
    </dxf>
    <dxf>
      <font>
        <color theme="0"/>
        <name val="Cambria"/>
        <scheme val="none"/>
      </font>
    </dxf>
    <dxf>
      <font>
        <color theme="0"/>
      </font>
    </dxf>
    <dxf>
      <font>
        <color theme="0"/>
        <name val="Cambria"/>
        <scheme val="none"/>
      </font>
    </dxf>
    <dxf>
      <font>
        <color theme="0"/>
        <name val="Cambria"/>
        <scheme val="none"/>
      </font>
    </dxf>
    <dxf>
      <font>
        <color theme="0"/>
        <name val="Cambria"/>
        <scheme val="none"/>
      </font>
    </dxf>
    <dxf>
      <font>
        <color rgb="FFFFFF00"/>
      </font>
    </dxf>
    <dxf>
      <font>
        <color theme="0"/>
        <name val="Cambria"/>
        <scheme val="none"/>
      </font>
    </dxf>
    <dxf>
      <font>
        <color theme="0"/>
        <name val="Cambria"/>
        <scheme val="none"/>
      </font>
    </dxf>
    <dxf>
      <font>
        <color theme="0"/>
        <name val="Cambria"/>
        <scheme val="none"/>
      </font>
    </dxf>
    <dxf>
      <font>
        <color theme="0"/>
        <name val="Cambria"/>
        <scheme val="none"/>
      </font>
    </dxf>
    <dxf>
      <font>
        <color rgb="FFFFFF00"/>
      </font>
    </dxf>
    <dxf>
      <font>
        <color theme="0"/>
        <name val="Cambria"/>
        <scheme val="none"/>
      </font>
    </dxf>
    <dxf>
      <font>
        <color theme="0"/>
        <name val="Cambria"/>
        <scheme val="none"/>
      </font>
    </dxf>
    <dxf>
      <font>
        <color theme="0"/>
        <name val="Cambria"/>
        <scheme val="none"/>
      </font>
    </dxf>
    <dxf>
      <font>
        <color theme="0"/>
        <name val="Cambria"/>
        <scheme val="none"/>
      </font>
    </dxf>
    <dxf>
      <font>
        <color theme="0"/>
        <name val="Cambria"/>
        <scheme val="none"/>
      </font>
    </dxf>
    <dxf>
      <font>
        <color theme="0"/>
        <name val="Cambria"/>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hyperlink" Target="https://ospi.k12.wa.us/sites/default/files/2023-11/schoolbusmileagereportfall.xlsx" TargetMode="External"/><Relationship Id="rId1" Type="http://schemas.openxmlformats.org/officeDocument/2006/relationships/hyperlink" Target="https://ospi.k12.wa.us/policy-funding/student-transportation/student-transportation-allocation-reporting-system-st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7"/>
  <sheetViews>
    <sheetView topLeftCell="A285" workbookViewId="0">
      <selection activeCell="C185" sqref="C185"/>
    </sheetView>
  </sheetViews>
  <sheetFormatPr defaultRowHeight="12.75" x14ac:dyDescent="0.2"/>
  <cols>
    <col min="1" max="1" width="8.5703125" bestFit="1" customWidth="1"/>
    <col min="2" max="2" width="10.7109375" customWidth="1"/>
    <col min="3" max="3" width="39.85546875" style="140" customWidth="1"/>
  </cols>
  <sheetData>
    <row r="1" spans="1:3" ht="16.5" x14ac:dyDescent="0.2">
      <c r="A1" s="133" t="s">
        <v>1</v>
      </c>
      <c r="B1" s="134" t="s">
        <v>666</v>
      </c>
      <c r="C1" s="144" t="s">
        <v>14</v>
      </c>
    </row>
    <row r="2" spans="1:3" ht="16.5" x14ac:dyDescent="0.2">
      <c r="A2" s="135" t="s">
        <v>82</v>
      </c>
      <c r="B2" s="136" t="s">
        <v>667</v>
      </c>
      <c r="C2" s="145" t="s">
        <v>423</v>
      </c>
    </row>
    <row r="3" spans="1:3" ht="16.5" x14ac:dyDescent="0.2">
      <c r="A3" s="135" t="s">
        <v>146</v>
      </c>
      <c r="B3" s="136" t="s">
        <v>667</v>
      </c>
      <c r="C3" s="145" t="s">
        <v>485</v>
      </c>
    </row>
    <row r="4" spans="1:3" ht="16.5" x14ac:dyDescent="0.2">
      <c r="A4" s="135" t="s">
        <v>157</v>
      </c>
      <c r="B4" s="137" t="s">
        <v>668</v>
      </c>
      <c r="C4" s="145" t="s">
        <v>495</v>
      </c>
    </row>
    <row r="5" spans="1:3" ht="16.5" x14ac:dyDescent="0.2">
      <c r="A5" s="135" t="s">
        <v>208</v>
      </c>
      <c r="B5" s="136" t="s">
        <v>669</v>
      </c>
      <c r="C5" s="145" t="s">
        <v>536</v>
      </c>
    </row>
    <row r="6" spans="1:3" ht="16.5" x14ac:dyDescent="0.2">
      <c r="A6" s="135" t="s">
        <v>220</v>
      </c>
      <c r="B6" s="136" t="s">
        <v>669</v>
      </c>
      <c r="C6" s="145" t="s">
        <v>548</v>
      </c>
    </row>
    <row r="7" spans="1:3" ht="16.5" x14ac:dyDescent="0.2">
      <c r="A7" s="135" t="s">
        <v>21</v>
      </c>
      <c r="B7" s="136" t="s">
        <v>670</v>
      </c>
      <c r="C7" s="145" t="s">
        <v>365</v>
      </c>
    </row>
    <row r="8" spans="1:3" ht="16.5" x14ac:dyDescent="0.2">
      <c r="A8" s="135" t="s">
        <v>114</v>
      </c>
      <c r="B8" s="136" t="s">
        <v>671</v>
      </c>
      <c r="C8" s="145" t="s">
        <v>454</v>
      </c>
    </row>
    <row r="9" spans="1:3" ht="16.5" x14ac:dyDescent="0.2">
      <c r="A9" s="135" t="s">
        <v>123</v>
      </c>
      <c r="B9" s="136" t="s">
        <v>671</v>
      </c>
      <c r="C9" s="145" t="s">
        <v>672</v>
      </c>
    </row>
    <row r="10" spans="1:3" ht="16.5" x14ac:dyDescent="0.2">
      <c r="A10" s="135" t="s">
        <v>46</v>
      </c>
      <c r="B10" s="136" t="s">
        <v>673</v>
      </c>
      <c r="C10" s="145" t="s">
        <v>388</v>
      </c>
    </row>
    <row r="11" spans="1:3" ht="16.5" x14ac:dyDescent="0.2">
      <c r="A11" s="135" t="s">
        <v>111</v>
      </c>
      <c r="B11" s="136" t="s">
        <v>671</v>
      </c>
      <c r="C11" s="145" t="s">
        <v>451</v>
      </c>
    </row>
    <row r="12" spans="1:3" ht="16.5" x14ac:dyDescent="0.2">
      <c r="A12" s="135" t="s">
        <v>272</v>
      </c>
      <c r="B12" s="136" t="s">
        <v>669</v>
      </c>
      <c r="C12" s="145" t="s">
        <v>594</v>
      </c>
    </row>
    <row r="13" spans="1:3" ht="16.5" x14ac:dyDescent="0.2">
      <c r="A13" s="135" t="s">
        <v>16</v>
      </c>
      <c r="B13" s="136" t="s">
        <v>668</v>
      </c>
      <c r="C13" s="145" t="s">
        <v>360</v>
      </c>
    </row>
    <row r="14" spans="1:3" ht="16.5" x14ac:dyDescent="0.2">
      <c r="A14" s="135" t="s">
        <v>198</v>
      </c>
      <c r="B14" s="136" t="s">
        <v>671</v>
      </c>
      <c r="C14" s="145" t="s">
        <v>531</v>
      </c>
    </row>
    <row r="15" spans="1:3" ht="16.5" x14ac:dyDescent="0.2">
      <c r="A15" s="135" t="s">
        <v>133</v>
      </c>
      <c r="B15" s="136" t="s">
        <v>674</v>
      </c>
      <c r="C15" s="145" t="s">
        <v>472</v>
      </c>
    </row>
    <row r="16" spans="1:3" ht="16.5" x14ac:dyDescent="0.2">
      <c r="A16" s="135" t="s">
        <v>274</v>
      </c>
      <c r="B16" s="136" t="s">
        <v>669</v>
      </c>
      <c r="C16" s="145" t="s">
        <v>596</v>
      </c>
    </row>
    <row r="17" spans="1:3" ht="16.5" x14ac:dyDescent="0.2">
      <c r="A17" s="135" t="s">
        <v>148</v>
      </c>
      <c r="B17" s="136" t="s">
        <v>667</v>
      </c>
      <c r="C17" s="145" t="s">
        <v>487</v>
      </c>
    </row>
    <row r="18" spans="1:3" ht="16.5" x14ac:dyDescent="0.2">
      <c r="A18" s="135" t="s">
        <v>122</v>
      </c>
      <c r="B18" s="136" t="s">
        <v>675</v>
      </c>
      <c r="C18" s="145" t="s">
        <v>462</v>
      </c>
    </row>
    <row r="19" spans="1:3" ht="16.5" x14ac:dyDescent="0.2">
      <c r="A19" s="135" t="s">
        <v>173</v>
      </c>
      <c r="B19" s="137" t="s">
        <v>676</v>
      </c>
      <c r="C19" s="145" t="s">
        <v>677</v>
      </c>
    </row>
    <row r="20" spans="1:3" ht="16.5" x14ac:dyDescent="0.2">
      <c r="A20" s="135" t="s">
        <v>57</v>
      </c>
      <c r="B20" s="136" t="s">
        <v>676</v>
      </c>
      <c r="C20" s="145" t="s">
        <v>399</v>
      </c>
    </row>
    <row r="21" spans="1:3" ht="16.5" x14ac:dyDescent="0.2">
      <c r="A21" s="135" t="s">
        <v>99</v>
      </c>
      <c r="B21" s="136" t="s">
        <v>675</v>
      </c>
      <c r="C21" s="145" t="s">
        <v>439</v>
      </c>
    </row>
    <row r="22" spans="1:3" ht="16.5" x14ac:dyDescent="0.2">
      <c r="A22" s="135" t="s">
        <v>206</v>
      </c>
      <c r="B22" s="136" t="s">
        <v>669</v>
      </c>
      <c r="C22" s="145" t="s">
        <v>678</v>
      </c>
    </row>
    <row r="23" spans="1:3" ht="16.5" x14ac:dyDescent="0.2">
      <c r="A23" s="135" t="s">
        <v>45</v>
      </c>
      <c r="B23" s="136" t="s">
        <v>673</v>
      </c>
      <c r="C23" s="145" t="s">
        <v>387</v>
      </c>
    </row>
    <row r="24" spans="1:3" ht="16.5" x14ac:dyDescent="0.2">
      <c r="A24" s="135" t="s">
        <v>37</v>
      </c>
      <c r="B24" s="136" t="s">
        <v>675</v>
      </c>
      <c r="C24" s="145" t="s">
        <v>381</v>
      </c>
    </row>
    <row r="25" spans="1:3" ht="16.5" x14ac:dyDescent="0.2">
      <c r="A25" s="138" t="s">
        <v>190</v>
      </c>
      <c r="B25" s="136" t="s">
        <v>671</v>
      </c>
      <c r="C25" s="145" t="s">
        <v>525</v>
      </c>
    </row>
    <row r="26" spans="1:3" ht="16.5" x14ac:dyDescent="0.2">
      <c r="A26" s="135" t="s">
        <v>32</v>
      </c>
      <c r="B26" s="136" t="s">
        <v>676</v>
      </c>
      <c r="C26" s="145" t="s">
        <v>376</v>
      </c>
    </row>
    <row r="27" spans="1:3" ht="16.5" x14ac:dyDescent="0.2">
      <c r="A27" s="138" t="s">
        <v>31</v>
      </c>
      <c r="B27" s="136" t="s">
        <v>676</v>
      </c>
      <c r="C27" s="145" t="s">
        <v>375</v>
      </c>
    </row>
    <row r="28" spans="1:3" ht="16.5" x14ac:dyDescent="0.2">
      <c r="A28" s="135" t="s">
        <v>52</v>
      </c>
      <c r="B28" s="136" t="s">
        <v>673</v>
      </c>
      <c r="C28" s="145" t="s">
        <v>394</v>
      </c>
    </row>
    <row r="29" spans="1:3" ht="16.5" x14ac:dyDescent="0.2">
      <c r="A29" s="138" t="s">
        <v>658</v>
      </c>
      <c r="B29" s="136" t="s">
        <v>675</v>
      </c>
      <c r="C29" s="145" t="s">
        <v>679</v>
      </c>
    </row>
    <row r="30" spans="1:3" ht="16.5" x14ac:dyDescent="0.2">
      <c r="A30" s="135" t="s">
        <v>134</v>
      </c>
      <c r="B30" s="136" t="s">
        <v>673</v>
      </c>
      <c r="C30" s="145" t="s">
        <v>473</v>
      </c>
    </row>
    <row r="31" spans="1:3" ht="16.5" x14ac:dyDescent="0.2">
      <c r="A31" s="135" t="s">
        <v>125</v>
      </c>
      <c r="B31" s="136" t="s">
        <v>675</v>
      </c>
      <c r="C31" s="145" t="s">
        <v>464</v>
      </c>
    </row>
    <row r="32" spans="1:3" ht="16.5" x14ac:dyDescent="0.2">
      <c r="A32" s="135" t="s">
        <v>236</v>
      </c>
      <c r="B32" s="136" t="s">
        <v>668</v>
      </c>
      <c r="C32" s="145" t="s">
        <v>563</v>
      </c>
    </row>
    <row r="33" spans="1:3" ht="16.5" x14ac:dyDescent="0.2">
      <c r="A33" s="135" t="s">
        <v>154</v>
      </c>
      <c r="B33" s="137" t="s">
        <v>667</v>
      </c>
      <c r="C33" s="145" t="s">
        <v>493</v>
      </c>
    </row>
    <row r="34" spans="1:3" ht="16.5" x14ac:dyDescent="0.2">
      <c r="A34" s="135" t="s">
        <v>152</v>
      </c>
      <c r="B34" s="137" t="s">
        <v>667</v>
      </c>
      <c r="C34" s="145" t="s">
        <v>491</v>
      </c>
    </row>
    <row r="35" spans="1:3" ht="16.5" x14ac:dyDescent="0.2">
      <c r="A35" s="135" t="s">
        <v>238</v>
      </c>
      <c r="B35" s="136" t="s">
        <v>668</v>
      </c>
      <c r="C35" s="145" t="s">
        <v>565</v>
      </c>
    </row>
    <row r="36" spans="1:3" ht="16.5" x14ac:dyDescent="0.2">
      <c r="A36" s="135" t="s">
        <v>245</v>
      </c>
      <c r="B36" s="136" t="s">
        <v>668</v>
      </c>
      <c r="C36" s="145" t="s">
        <v>570</v>
      </c>
    </row>
    <row r="37" spans="1:3" ht="16.5" x14ac:dyDescent="0.2">
      <c r="A37" s="135" t="s">
        <v>101</v>
      </c>
      <c r="B37" s="136" t="s">
        <v>675</v>
      </c>
      <c r="C37" s="145" t="s">
        <v>441</v>
      </c>
    </row>
    <row r="38" spans="1:3" ht="16.5" x14ac:dyDescent="0.2">
      <c r="A38" s="135" t="s">
        <v>20</v>
      </c>
      <c r="B38" s="136" t="s">
        <v>670</v>
      </c>
      <c r="C38" s="145" t="s">
        <v>364</v>
      </c>
    </row>
    <row r="39" spans="1:3" ht="16.5" x14ac:dyDescent="0.2">
      <c r="A39" s="135" t="s">
        <v>131</v>
      </c>
      <c r="B39" s="136" t="s">
        <v>674</v>
      </c>
      <c r="C39" s="145" t="s">
        <v>680</v>
      </c>
    </row>
    <row r="40" spans="1:3" ht="16.5" x14ac:dyDescent="0.2">
      <c r="A40" s="135" t="s">
        <v>195</v>
      </c>
      <c r="B40" s="136" t="s">
        <v>671</v>
      </c>
      <c r="C40" s="145" t="s">
        <v>681</v>
      </c>
    </row>
    <row r="41" spans="1:3" ht="16.5" x14ac:dyDescent="0.2">
      <c r="A41" s="135" t="s">
        <v>283</v>
      </c>
      <c r="B41" s="137" t="s">
        <v>668</v>
      </c>
      <c r="C41" s="145" t="s">
        <v>603</v>
      </c>
    </row>
    <row r="42" spans="1:3" ht="16.5" x14ac:dyDescent="0.2">
      <c r="A42" s="135" t="s">
        <v>267</v>
      </c>
      <c r="B42" s="136" t="s">
        <v>670</v>
      </c>
      <c r="C42" s="145" t="s">
        <v>590</v>
      </c>
    </row>
    <row r="43" spans="1:3" ht="16.5" x14ac:dyDescent="0.2">
      <c r="A43" s="135" t="s">
        <v>287</v>
      </c>
      <c r="B43" s="136" t="s">
        <v>668</v>
      </c>
      <c r="C43" s="145" t="s">
        <v>607</v>
      </c>
    </row>
    <row r="44" spans="1:3" ht="16.5" x14ac:dyDescent="0.2">
      <c r="A44" s="135" t="s">
        <v>252</v>
      </c>
      <c r="B44" s="136" t="s">
        <v>668</v>
      </c>
      <c r="C44" s="145" t="s">
        <v>682</v>
      </c>
    </row>
    <row r="45" spans="1:3" ht="16.5" x14ac:dyDescent="0.2">
      <c r="A45" s="135" t="s">
        <v>269</v>
      </c>
      <c r="B45" s="136" t="s">
        <v>670</v>
      </c>
      <c r="C45" s="145" t="s">
        <v>683</v>
      </c>
    </row>
    <row r="46" spans="1:3" ht="16.5" x14ac:dyDescent="0.2">
      <c r="A46" s="135" t="s">
        <v>248</v>
      </c>
      <c r="B46" s="136" t="s">
        <v>668</v>
      </c>
      <c r="C46" s="145" t="s">
        <v>573</v>
      </c>
    </row>
    <row r="47" spans="1:3" ht="16.5" x14ac:dyDescent="0.2">
      <c r="A47" s="135" t="s">
        <v>205</v>
      </c>
      <c r="B47" s="136" t="s">
        <v>669</v>
      </c>
      <c r="C47" s="145" t="s">
        <v>535</v>
      </c>
    </row>
    <row r="48" spans="1:3" ht="16.5" x14ac:dyDescent="0.2">
      <c r="A48" s="135" t="s">
        <v>210</v>
      </c>
      <c r="B48" s="136" t="s">
        <v>669</v>
      </c>
      <c r="C48" s="145" t="s">
        <v>538</v>
      </c>
    </row>
    <row r="49" spans="1:3" ht="16.5" x14ac:dyDescent="0.2">
      <c r="A49" s="135" t="s">
        <v>90</v>
      </c>
      <c r="B49" s="136" t="s">
        <v>667</v>
      </c>
      <c r="C49" s="145" t="s">
        <v>430</v>
      </c>
    </row>
    <row r="50" spans="1:3" ht="16.5" x14ac:dyDescent="0.2">
      <c r="A50" s="135" t="s">
        <v>75</v>
      </c>
      <c r="B50" s="136" t="s">
        <v>676</v>
      </c>
      <c r="C50" s="145" t="s">
        <v>684</v>
      </c>
    </row>
    <row r="51" spans="1:3" ht="16.5" x14ac:dyDescent="0.2">
      <c r="A51" s="135" t="s">
        <v>96</v>
      </c>
      <c r="B51" s="136" t="s">
        <v>669</v>
      </c>
      <c r="C51" s="145" t="s">
        <v>436</v>
      </c>
    </row>
    <row r="52" spans="1:3" ht="16.5" x14ac:dyDescent="0.2">
      <c r="A52" s="135" t="s">
        <v>35</v>
      </c>
      <c r="B52" s="137" t="s">
        <v>675</v>
      </c>
      <c r="C52" s="145" t="s">
        <v>379</v>
      </c>
    </row>
    <row r="53" spans="1:3" ht="16.5" x14ac:dyDescent="0.2">
      <c r="A53" s="135" t="s">
        <v>158</v>
      </c>
      <c r="B53" s="137" t="s">
        <v>668</v>
      </c>
      <c r="C53" s="145" t="s">
        <v>496</v>
      </c>
    </row>
    <row r="54" spans="1:3" ht="16.5" x14ac:dyDescent="0.2">
      <c r="A54" s="135" t="s">
        <v>63</v>
      </c>
      <c r="B54" s="136" t="s">
        <v>668</v>
      </c>
      <c r="C54" s="145" t="s">
        <v>405</v>
      </c>
    </row>
    <row r="55" spans="1:3" ht="16.5" x14ac:dyDescent="0.2">
      <c r="A55" s="135" t="s">
        <v>185</v>
      </c>
      <c r="B55" s="136" t="s">
        <v>668</v>
      </c>
      <c r="C55" s="145" t="s">
        <v>521</v>
      </c>
    </row>
    <row r="56" spans="1:3" ht="16.5" x14ac:dyDescent="0.2">
      <c r="A56" s="135" t="s">
        <v>357</v>
      </c>
      <c r="B56" s="137" t="s">
        <v>674</v>
      </c>
      <c r="C56" s="145" t="s">
        <v>466</v>
      </c>
    </row>
    <row r="57" spans="1:3" ht="16.5" x14ac:dyDescent="0.2">
      <c r="A57" s="135" t="s">
        <v>227</v>
      </c>
      <c r="B57" s="136" t="s">
        <v>669</v>
      </c>
      <c r="C57" s="145" t="s">
        <v>555</v>
      </c>
    </row>
    <row r="58" spans="1:3" ht="16.5" x14ac:dyDescent="0.2">
      <c r="A58" s="135" t="s">
        <v>162</v>
      </c>
      <c r="B58" s="136" t="s">
        <v>668</v>
      </c>
      <c r="C58" s="145" t="s">
        <v>500</v>
      </c>
    </row>
    <row r="59" spans="1:3" ht="16.5" x14ac:dyDescent="0.2">
      <c r="A59" s="135" t="s">
        <v>48</v>
      </c>
      <c r="B59" s="136" t="s">
        <v>670</v>
      </c>
      <c r="C59" s="145" t="s">
        <v>390</v>
      </c>
    </row>
    <row r="60" spans="1:3" ht="16.5" x14ac:dyDescent="0.2">
      <c r="A60" s="135" t="s">
        <v>242</v>
      </c>
      <c r="B60" s="136" t="s">
        <v>668</v>
      </c>
      <c r="C60" s="145" t="s">
        <v>567</v>
      </c>
    </row>
    <row r="61" spans="1:3" ht="16.5" x14ac:dyDescent="0.2">
      <c r="A61" s="135" t="s">
        <v>193</v>
      </c>
      <c r="B61" s="137" t="s">
        <v>671</v>
      </c>
      <c r="C61" s="145" t="s">
        <v>527</v>
      </c>
    </row>
    <row r="62" spans="1:3" ht="16.5" x14ac:dyDescent="0.2">
      <c r="A62" s="135" t="s">
        <v>265</v>
      </c>
      <c r="B62" s="136" t="s">
        <v>670</v>
      </c>
      <c r="C62" s="145" t="s">
        <v>588</v>
      </c>
    </row>
    <row r="63" spans="1:3" ht="16.5" x14ac:dyDescent="0.2">
      <c r="A63" s="135" t="s">
        <v>239</v>
      </c>
      <c r="B63" s="136" t="s">
        <v>668</v>
      </c>
      <c r="C63" s="145" t="s">
        <v>685</v>
      </c>
    </row>
    <row r="64" spans="1:3" ht="16.5" x14ac:dyDescent="0.2">
      <c r="A64" s="135" t="s">
        <v>295</v>
      </c>
      <c r="B64" s="136" t="s">
        <v>674</v>
      </c>
      <c r="C64" s="145" t="s">
        <v>686</v>
      </c>
    </row>
    <row r="65" spans="1:3" ht="16.5" x14ac:dyDescent="0.2">
      <c r="A65" s="135" t="s">
        <v>59</v>
      </c>
      <c r="B65" s="136" t="s">
        <v>676</v>
      </c>
      <c r="C65" s="145" t="s">
        <v>401</v>
      </c>
    </row>
    <row r="66" spans="1:3" ht="16.5" x14ac:dyDescent="0.2">
      <c r="A66" s="135" t="s">
        <v>127</v>
      </c>
      <c r="B66" s="136" t="s">
        <v>674</v>
      </c>
      <c r="C66" s="145" t="s">
        <v>467</v>
      </c>
    </row>
    <row r="67" spans="1:3" ht="16.5" x14ac:dyDescent="0.2">
      <c r="A67" s="135" t="s">
        <v>199</v>
      </c>
      <c r="B67" s="136" t="s">
        <v>671</v>
      </c>
      <c r="C67" s="145" t="s">
        <v>532</v>
      </c>
    </row>
    <row r="68" spans="1:3" ht="16.5" x14ac:dyDescent="0.2">
      <c r="A68" s="135" t="s">
        <v>219</v>
      </c>
      <c r="B68" s="136" t="s">
        <v>669</v>
      </c>
      <c r="C68" s="145" t="s">
        <v>547</v>
      </c>
    </row>
    <row r="69" spans="1:3" ht="16.5" x14ac:dyDescent="0.2">
      <c r="A69" s="135" t="s">
        <v>129</v>
      </c>
      <c r="B69" s="136" t="s">
        <v>674</v>
      </c>
      <c r="C69" s="145" t="s">
        <v>469</v>
      </c>
    </row>
    <row r="70" spans="1:3" ht="16.5" x14ac:dyDescent="0.2">
      <c r="A70" s="135" t="s">
        <v>87</v>
      </c>
      <c r="B70" s="136" t="s">
        <v>667</v>
      </c>
      <c r="C70" s="145" t="s">
        <v>427</v>
      </c>
    </row>
    <row r="71" spans="1:3" ht="16.5" x14ac:dyDescent="0.2">
      <c r="A71" s="135" t="s">
        <v>288</v>
      </c>
      <c r="B71" s="136" t="s">
        <v>668</v>
      </c>
      <c r="C71" s="145" t="s">
        <v>608</v>
      </c>
    </row>
    <row r="72" spans="1:3" ht="16.5" x14ac:dyDescent="0.2">
      <c r="A72" s="135" t="s">
        <v>29</v>
      </c>
      <c r="B72" s="136" t="s">
        <v>676</v>
      </c>
      <c r="C72" s="145" t="s">
        <v>373</v>
      </c>
    </row>
    <row r="73" spans="1:3" ht="16.5" x14ac:dyDescent="0.2">
      <c r="A73" s="135" t="s">
        <v>105</v>
      </c>
      <c r="B73" s="136" t="s">
        <v>671</v>
      </c>
      <c r="C73" s="145" t="s">
        <v>445</v>
      </c>
    </row>
    <row r="74" spans="1:3" ht="16.5" x14ac:dyDescent="0.2">
      <c r="A74" s="135" t="s">
        <v>79</v>
      </c>
      <c r="B74" s="136" t="s">
        <v>676</v>
      </c>
      <c r="C74" s="145" t="s">
        <v>420</v>
      </c>
    </row>
    <row r="75" spans="1:3" ht="16.5" x14ac:dyDescent="0.2">
      <c r="A75" s="137" t="s">
        <v>641</v>
      </c>
      <c r="B75" s="136" t="s">
        <v>673</v>
      </c>
      <c r="C75" s="145" t="s">
        <v>356</v>
      </c>
    </row>
    <row r="76" spans="1:3" ht="16.5" x14ac:dyDescent="0.2">
      <c r="A76" s="135" t="s">
        <v>143</v>
      </c>
      <c r="B76" s="136" t="s">
        <v>667</v>
      </c>
      <c r="C76" s="145" t="s">
        <v>482</v>
      </c>
    </row>
    <row r="77" spans="1:3" ht="16.5" x14ac:dyDescent="0.2">
      <c r="A77" s="135" t="s">
        <v>216</v>
      </c>
      <c r="B77" s="136" t="s">
        <v>669</v>
      </c>
      <c r="C77" s="145" t="s">
        <v>544</v>
      </c>
    </row>
    <row r="78" spans="1:3" ht="16.5" x14ac:dyDescent="0.2">
      <c r="A78" s="135" t="s">
        <v>44</v>
      </c>
      <c r="B78" s="136" t="s">
        <v>673</v>
      </c>
      <c r="C78" s="145" t="s">
        <v>687</v>
      </c>
    </row>
    <row r="79" spans="1:3" ht="16.5" x14ac:dyDescent="0.2">
      <c r="A79" s="135" t="s">
        <v>251</v>
      </c>
      <c r="B79" s="136" t="s">
        <v>668</v>
      </c>
      <c r="C79" s="145" t="s">
        <v>688</v>
      </c>
    </row>
    <row r="80" spans="1:3" ht="16.5" x14ac:dyDescent="0.2">
      <c r="A80" s="135" t="s">
        <v>104</v>
      </c>
      <c r="B80" s="136" t="s">
        <v>671</v>
      </c>
      <c r="C80" s="145" t="s">
        <v>444</v>
      </c>
    </row>
    <row r="81" spans="1:3" ht="16.5" x14ac:dyDescent="0.2">
      <c r="A81" s="135" t="s">
        <v>273</v>
      </c>
      <c r="B81" s="136" t="s">
        <v>669</v>
      </c>
      <c r="C81" s="145" t="s">
        <v>595</v>
      </c>
    </row>
    <row r="82" spans="1:3" ht="16.5" x14ac:dyDescent="0.2">
      <c r="A82" s="135" t="s">
        <v>201</v>
      </c>
      <c r="B82" s="136" t="s">
        <v>671</v>
      </c>
      <c r="C82" s="145" t="s">
        <v>534</v>
      </c>
    </row>
    <row r="83" spans="1:3" ht="16.5" x14ac:dyDescent="0.2">
      <c r="A83" s="135" t="s">
        <v>25</v>
      </c>
      <c r="B83" s="136" t="s">
        <v>670</v>
      </c>
      <c r="C83" s="145" t="s">
        <v>368</v>
      </c>
    </row>
    <row r="84" spans="1:3" ht="16.5" x14ac:dyDescent="0.2">
      <c r="A84" s="135" t="s">
        <v>197</v>
      </c>
      <c r="B84" s="136" t="s">
        <v>671</v>
      </c>
      <c r="C84" s="145" t="s">
        <v>530</v>
      </c>
    </row>
    <row r="85" spans="1:3" ht="16.5" x14ac:dyDescent="0.2">
      <c r="A85" s="135" t="s">
        <v>237</v>
      </c>
      <c r="B85" s="136" t="s">
        <v>668</v>
      </c>
      <c r="C85" s="145" t="s">
        <v>564</v>
      </c>
    </row>
    <row r="86" spans="1:3" ht="16.5" x14ac:dyDescent="0.2">
      <c r="A86" s="135" t="s">
        <v>285</v>
      </c>
      <c r="B86" s="136" t="s">
        <v>668</v>
      </c>
      <c r="C86" s="145" t="s">
        <v>605</v>
      </c>
    </row>
    <row r="87" spans="1:3" ht="16.5" x14ac:dyDescent="0.2">
      <c r="A87" s="135" t="s">
        <v>136</v>
      </c>
      <c r="B87" s="136" t="s">
        <v>673</v>
      </c>
      <c r="C87" s="145" t="s">
        <v>475</v>
      </c>
    </row>
    <row r="88" spans="1:3" ht="16.5" x14ac:dyDescent="0.2">
      <c r="A88" s="135" t="s">
        <v>139</v>
      </c>
      <c r="B88" s="136" t="s">
        <v>674</v>
      </c>
      <c r="C88" s="145" t="s">
        <v>478</v>
      </c>
    </row>
    <row r="89" spans="1:3" ht="16.5" x14ac:dyDescent="0.2">
      <c r="A89" s="135" t="s">
        <v>81</v>
      </c>
      <c r="B89" s="136" t="s">
        <v>676</v>
      </c>
      <c r="C89" s="145" t="s">
        <v>422</v>
      </c>
    </row>
    <row r="90" spans="1:3" ht="16.5" x14ac:dyDescent="0.2">
      <c r="A90" s="135" t="s">
        <v>298</v>
      </c>
      <c r="B90" s="136" t="s">
        <v>674</v>
      </c>
      <c r="C90" s="145" t="s">
        <v>616</v>
      </c>
    </row>
    <row r="91" spans="1:3" ht="16.5" x14ac:dyDescent="0.2">
      <c r="A91" s="135" t="s">
        <v>302</v>
      </c>
      <c r="B91" s="136" t="s">
        <v>674</v>
      </c>
      <c r="C91" s="145" t="s">
        <v>620</v>
      </c>
    </row>
    <row r="92" spans="1:3" ht="16.5" x14ac:dyDescent="0.2">
      <c r="A92" s="135" t="s">
        <v>228</v>
      </c>
      <c r="B92" s="136" t="s">
        <v>669</v>
      </c>
      <c r="C92" s="145" t="s">
        <v>556</v>
      </c>
    </row>
    <row r="93" spans="1:3" ht="16.5" x14ac:dyDescent="0.2">
      <c r="A93" s="135" t="s">
        <v>164</v>
      </c>
      <c r="B93" s="136" t="s">
        <v>667</v>
      </c>
      <c r="C93" s="145" t="s">
        <v>502</v>
      </c>
    </row>
    <row r="94" spans="1:3" ht="16.5" x14ac:dyDescent="0.2">
      <c r="A94" s="135" t="s">
        <v>232</v>
      </c>
      <c r="B94" s="137" t="s">
        <v>668</v>
      </c>
      <c r="C94" s="145" t="s">
        <v>559</v>
      </c>
    </row>
    <row r="95" spans="1:3" ht="16.5" x14ac:dyDescent="0.2">
      <c r="A95" s="135" t="s">
        <v>42</v>
      </c>
      <c r="B95" s="136" t="s">
        <v>673</v>
      </c>
      <c r="C95" s="145" t="s">
        <v>385</v>
      </c>
    </row>
    <row r="96" spans="1:3" ht="16.5" x14ac:dyDescent="0.2">
      <c r="A96" s="135" t="s">
        <v>261</v>
      </c>
      <c r="B96" s="136" t="s">
        <v>667</v>
      </c>
      <c r="C96" s="145" t="s">
        <v>584</v>
      </c>
    </row>
    <row r="97" spans="1:3" ht="16.5" x14ac:dyDescent="0.2">
      <c r="A97" s="139" t="s">
        <v>161</v>
      </c>
      <c r="B97" s="137" t="s">
        <v>668</v>
      </c>
      <c r="C97" s="145" t="s">
        <v>499</v>
      </c>
    </row>
    <row r="98" spans="1:3" ht="16.5" x14ac:dyDescent="0.2">
      <c r="A98" s="135" t="s">
        <v>301</v>
      </c>
      <c r="B98" s="136" t="s">
        <v>674</v>
      </c>
      <c r="C98" s="145" t="s">
        <v>619</v>
      </c>
    </row>
    <row r="99" spans="1:3" ht="16.5" x14ac:dyDescent="0.2">
      <c r="A99" s="135" t="s">
        <v>107</v>
      </c>
      <c r="B99" s="136" t="s">
        <v>671</v>
      </c>
      <c r="C99" s="145" t="s">
        <v>447</v>
      </c>
    </row>
    <row r="100" spans="1:3" ht="16.5" x14ac:dyDescent="0.2">
      <c r="A100" s="135" t="s">
        <v>40</v>
      </c>
      <c r="B100" s="136" t="s">
        <v>673</v>
      </c>
      <c r="C100" s="145" t="s">
        <v>384</v>
      </c>
    </row>
    <row r="101" spans="1:3" ht="16.5" x14ac:dyDescent="0.2">
      <c r="A101" s="135" t="s">
        <v>169</v>
      </c>
      <c r="B101" s="136" t="s">
        <v>667</v>
      </c>
      <c r="C101" s="145" t="s">
        <v>507</v>
      </c>
    </row>
    <row r="102" spans="1:3" ht="16.5" x14ac:dyDescent="0.2">
      <c r="A102" s="135" t="s">
        <v>83</v>
      </c>
      <c r="B102" s="136" t="s">
        <v>667</v>
      </c>
      <c r="C102" s="145" t="s">
        <v>424</v>
      </c>
    </row>
    <row r="103" spans="1:3" ht="16.5" x14ac:dyDescent="0.2">
      <c r="A103" s="138" t="s">
        <v>689</v>
      </c>
      <c r="B103" s="136" t="s">
        <v>671</v>
      </c>
      <c r="C103" s="145" t="s">
        <v>690</v>
      </c>
    </row>
    <row r="104" spans="1:3" ht="16.5" x14ac:dyDescent="0.2">
      <c r="A104" s="138" t="s">
        <v>644</v>
      </c>
      <c r="B104" s="136" t="s">
        <v>671</v>
      </c>
      <c r="C104" s="145" t="s">
        <v>691</v>
      </c>
    </row>
    <row r="105" spans="1:3" ht="16.5" x14ac:dyDescent="0.2">
      <c r="A105" s="138" t="s">
        <v>656</v>
      </c>
      <c r="B105" s="136" t="s">
        <v>671</v>
      </c>
      <c r="C105" s="145" t="s">
        <v>692</v>
      </c>
    </row>
    <row r="106" spans="1:3" ht="16.5" x14ac:dyDescent="0.2">
      <c r="A106" s="135" t="s">
        <v>65</v>
      </c>
      <c r="B106" s="136" t="s">
        <v>668</v>
      </c>
      <c r="C106" s="145" t="s">
        <v>407</v>
      </c>
    </row>
    <row r="107" spans="1:3" ht="16.5" x14ac:dyDescent="0.2">
      <c r="A107" s="135" t="s">
        <v>222</v>
      </c>
      <c r="B107" s="137" t="s">
        <v>669</v>
      </c>
      <c r="C107" s="145" t="s">
        <v>550</v>
      </c>
    </row>
    <row r="108" spans="1:3" ht="16.5" x14ac:dyDescent="0.2">
      <c r="A108" s="138" t="s">
        <v>646</v>
      </c>
      <c r="B108" s="136" t="s">
        <v>670</v>
      </c>
      <c r="C108" s="145" t="s">
        <v>693</v>
      </c>
    </row>
    <row r="109" spans="1:3" ht="16.5" x14ac:dyDescent="0.2">
      <c r="A109" s="135" t="s">
        <v>117</v>
      </c>
      <c r="B109" s="136" t="s">
        <v>671</v>
      </c>
      <c r="C109" s="145" t="s">
        <v>457</v>
      </c>
    </row>
    <row r="110" spans="1:3" ht="16.5" x14ac:dyDescent="0.2">
      <c r="A110" s="135" t="s">
        <v>70</v>
      </c>
      <c r="B110" s="136" t="s">
        <v>670</v>
      </c>
      <c r="C110" s="145" t="s">
        <v>412</v>
      </c>
    </row>
    <row r="111" spans="1:3" ht="16.5" x14ac:dyDescent="0.2">
      <c r="A111" s="135" t="s">
        <v>53</v>
      </c>
      <c r="B111" s="136" t="s">
        <v>673</v>
      </c>
      <c r="C111" s="145" t="s">
        <v>395</v>
      </c>
    </row>
    <row r="112" spans="1:3" ht="16.5" x14ac:dyDescent="0.2">
      <c r="A112" s="135" t="s">
        <v>62</v>
      </c>
      <c r="B112" s="137" t="s">
        <v>668</v>
      </c>
      <c r="C112" s="145" t="s">
        <v>404</v>
      </c>
    </row>
    <row r="113" spans="1:3" ht="16.5" x14ac:dyDescent="0.2">
      <c r="A113" s="135" t="s">
        <v>55</v>
      </c>
      <c r="B113" s="136" t="s">
        <v>673</v>
      </c>
      <c r="C113" s="145" t="s">
        <v>397</v>
      </c>
    </row>
    <row r="114" spans="1:3" ht="16.5" x14ac:dyDescent="0.2">
      <c r="A114" s="135" t="s">
        <v>22</v>
      </c>
      <c r="B114" s="136" t="s">
        <v>670</v>
      </c>
      <c r="C114" s="145" t="s">
        <v>366</v>
      </c>
    </row>
    <row r="115" spans="1:3" ht="16.5" x14ac:dyDescent="0.2">
      <c r="A115" s="135" t="s">
        <v>120</v>
      </c>
      <c r="B115" s="136" t="s">
        <v>671</v>
      </c>
      <c r="C115" s="145" t="s">
        <v>460</v>
      </c>
    </row>
    <row r="116" spans="1:3" ht="16.5" x14ac:dyDescent="0.2">
      <c r="A116" s="138" t="s">
        <v>255</v>
      </c>
      <c r="B116" s="136" t="s">
        <v>668</v>
      </c>
      <c r="C116" s="145" t="s">
        <v>578</v>
      </c>
    </row>
    <row r="117" spans="1:3" ht="16.5" x14ac:dyDescent="0.2">
      <c r="A117" s="135" t="s">
        <v>24</v>
      </c>
      <c r="B117" s="136" t="s">
        <v>670</v>
      </c>
      <c r="C117" s="145" t="s">
        <v>694</v>
      </c>
    </row>
    <row r="118" spans="1:3" ht="16.5" x14ac:dyDescent="0.2">
      <c r="A118" s="135" t="s">
        <v>130</v>
      </c>
      <c r="B118" s="136" t="s">
        <v>674</v>
      </c>
      <c r="C118" s="145" t="s">
        <v>470</v>
      </c>
    </row>
    <row r="119" spans="1:3" ht="16.5" x14ac:dyDescent="0.2">
      <c r="A119" s="135" t="s">
        <v>137</v>
      </c>
      <c r="B119" s="136" t="s">
        <v>673</v>
      </c>
      <c r="C119" s="145" t="s">
        <v>476</v>
      </c>
    </row>
    <row r="120" spans="1:3" ht="16.5" x14ac:dyDescent="0.2">
      <c r="A120" s="135" t="s">
        <v>41</v>
      </c>
      <c r="B120" s="136" t="s">
        <v>673</v>
      </c>
      <c r="C120" s="145" t="s">
        <v>695</v>
      </c>
    </row>
    <row r="121" spans="1:3" ht="16.5" x14ac:dyDescent="0.2">
      <c r="A121" s="135" t="s">
        <v>209</v>
      </c>
      <c r="B121" s="136" t="s">
        <v>669</v>
      </c>
      <c r="C121" s="145" t="s">
        <v>537</v>
      </c>
    </row>
    <row r="122" spans="1:3" ht="16.5" x14ac:dyDescent="0.2">
      <c r="A122" s="135" t="s">
        <v>279</v>
      </c>
      <c r="B122" s="137" t="s">
        <v>668</v>
      </c>
      <c r="C122" s="145" t="s">
        <v>696</v>
      </c>
    </row>
    <row r="123" spans="1:3" ht="16.5" x14ac:dyDescent="0.2">
      <c r="A123" s="135" t="s">
        <v>30</v>
      </c>
      <c r="B123" s="136" t="s">
        <v>676</v>
      </c>
      <c r="C123" s="145" t="s">
        <v>374</v>
      </c>
    </row>
    <row r="124" spans="1:3" ht="16.5" x14ac:dyDescent="0.2">
      <c r="A124" s="135" t="s">
        <v>89</v>
      </c>
      <c r="B124" s="136" t="s">
        <v>667</v>
      </c>
      <c r="C124" s="145" t="s">
        <v>429</v>
      </c>
    </row>
    <row r="125" spans="1:3" ht="16.5" x14ac:dyDescent="0.2">
      <c r="A125" s="135" t="s">
        <v>217</v>
      </c>
      <c r="B125" s="136" t="s">
        <v>669</v>
      </c>
      <c r="C125" s="145" t="s">
        <v>545</v>
      </c>
    </row>
    <row r="126" spans="1:3" ht="16.5" x14ac:dyDescent="0.2">
      <c r="A126" s="135" t="s">
        <v>119</v>
      </c>
      <c r="B126" s="136" t="s">
        <v>671</v>
      </c>
      <c r="C126" s="145" t="s">
        <v>459</v>
      </c>
    </row>
    <row r="127" spans="1:3" ht="16.5" x14ac:dyDescent="0.2">
      <c r="A127" s="135" t="s">
        <v>225</v>
      </c>
      <c r="B127" s="136" t="s">
        <v>669</v>
      </c>
      <c r="C127" s="145" t="s">
        <v>553</v>
      </c>
    </row>
    <row r="128" spans="1:3" ht="16.5" x14ac:dyDescent="0.2">
      <c r="A128" s="135" t="s">
        <v>280</v>
      </c>
      <c r="B128" s="136" t="s">
        <v>668</v>
      </c>
      <c r="C128" s="145" t="s">
        <v>600</v>
      </c>
    </row>
    <row r="129" spans="1:3" ht="16.5" x14ac:dyDescent="0.2">
      <c r="A129" s="135" t="s">
        <v>240</v>
      </c>
      <c r="B129" s="136" t="s">
        <v>668</v>
      </c>
      <c r="C129" s="145" t="s">
        <v>566</v>
      </c>
    </row>
    <row r="130" spans="1:3" ht="16.5" x14ac:dyDescent="0.2">
      <c r="A130" s="135" t="s">
        <v>18</v>
      </c>
      <c r="B130" s="136" t="s">
        <v>668</v>
      </c>
      <c r="C130" s="145" t="s">
        <v>362</v>
      </c>
    </row>
    <row r="131" spans="1:3" ht="16.5" x14ac:dyDescent="0.2">
      <c r="A131" s="135" t="s">
        <v>50</v>
      </c>
      <c r="B131" s="136" t="s">
        <v>673</v>
      </c>
      <c r="C131" s="145" t="s">
        <v>392</v>
      </c>
    </row>
    <row r="132" spans="1:3" ht="16.5" x14ac:dyDescent="0.2">
      <c r="A132" s="135" t="s">
        <v>249</v>
      </c>
      <c r="B132" s="137" t="s">
        <v>668</v>
      </c>
      <c r="C132" s="145" t="s">
        <v>574</v>
      </c>
    </row>
    <row r="133" spans="1:3" ht="16.5" x14ac:dyDescent="0.2">
      <c r="A133" s="135" t="s">
        <v>203</v>
      </c>
      <c r="B133" s="136" t="s">
        <v>669</v>
      </c>
      <c r="C133" s="145" t="s">
        <v>697</v>
      </c>
    </row>
    <row r="134" spans="1:3" ht="16.5" x14ac:dyDescent="0.2">
      <c r="A134" s="138" t="s">
        <v>659</v>
      </c>
      <c r="B134" s="136" t="s">
        <v>668</v>
      </c>
      <c r="C134" s="145" t="s">
        <v>698</v>
      </c>
    </row>
    <row r="135" spans="1:3" ht="16.5" x14ac:dyDescent="0.2">
      <c r="A135" s="135" t="s">
        <v>141</v>
      </c>
      <c r="B135" s="136" t="s">
        <v>673</v>
      </c>
      <c r="C135" s="145" t="s">
        <v>480</v>
      </c>
    </row>
    <row r="136" spans="1:3" ht="16.5" x14ac:dyDescent="0.2">
      <c r="A136" s="135" t="s">
        <v>275</v>
      </c>
      <c r="B136" s="136" t="s">
        <v>669</v>
      </c>
      <c r="C136" s="145" t="s">
        <v>597</v>
      </c>
    </row>
    <row r="137" spans="1:3" ht="16.5" x14ac:dyDescent="0.2">
      <c r="A137" s="135" t="s">
        <v>297</v>
      </c>
      <c r="B137" s="136" t="s">
        <v>674</v>
      </c>
      <c r="C137" s="145" t="s">
        <v>615</v>
      </c>
    </row>
    <row r="138" spans="1:3" ht="16.5" x14ac:dyDescent="0.2">
      <c r="A138" s="135" t="s">
        <v>60</v>
      </c>
      <c r="B138" s="136" t="s">
        <v>676</v>
      </c>
      <c r="C138" s="145" t="s">
        <v>402</v>
      </c>
    </row>
    <row r="139" spans="1:3" ht="16.5" x14ac:dyDescent="0.2">
      <c r="A139" s="135" t="s">
        <v>28</v>
      </c>
      <c r="B139" s="136" t="s">
        <v>676</v>
      </c>
      <c r="C139" s="145" t="s">
        <v>371</v>
      </c>
    </row>
    <row r="140" spans="1:3" ht="16.5" x14ac:dyDescent="0.2">
      <c r="A140" s="135" t="s">
        <v>166</v>
      </c>
      <c r="B140" s="136" t="s">
        <v>667</v>
      </c>
      <c r="C140" s="145" t="s">
        <v>504</v>
      </c>
    </row>
    <row r="141" spans="1:3" ht="16.5" x14ac:dyDescent="0.2">
      <c r="A141" s="135" t="s">
        <v>253</v>
      </c>
      <c r="B141" s="136" t="s">
        <v>668</v>
      </c>
      <c r="C141" s="145" t="s">
        <v>576</v>
      </c>
    </row>
    <row r="142" spans="1:3" ht="16.5" x14ac:dyDescent="0.2">
      <c r="A142" s="135" t="s">
        <v>221</v>
      </c>
      <c r="B142" s="136" t="s">
        <v>669</v>
      </c>
      <c r="C142" s="145" t="s">
        <v>549</v>
      </c>
    </row>
    <row r="143" spans="1:3" ht="16.5" x14ac:dyDescent="0.2">
      <c r="A143" s="135" t="s">
        <v>85</v>
      </c>
      <c r="B143" s="136" t="s">
        <v>667</v>
      </c>
      <c r="C143" s="145" t="s">
        <v>699</v>
      </c>
    </row>
    <row r="144" spans="1:3" ht="16.5" x14ac:dyDescent="0.2">
      <c r="A144" s="135" t="s">
        <v>235</v>
      </c>
      <c r="B144" s="136" t="s">
        <v>668</v>
      </c>
      <c r="C144" s="145" t="s">
        <v>562</v>
      </c>
    </row>
    <row r="145" spans="1:3" ht="16.5" x14ac:dyDescent="0.2">
      <c r="A145" s="135" t="s">
        <v>234</v>
      </c>
      <c r="B145" s="136" t="s">
        <v>668</v>
      </c>
      <c r="C145" s="145" t="s">
        <v>561</v>
      </c>
    </row>
    <row r="146" spans="1:3" ht="16.5" x14ac:dyDescent="0.2">
      <c r="A146" s="135" t="s">
        <v>106</v>
      </c>
      <c r="B146" s="136" t="s">
        <v>671</v>
      </c>
      <c r="C146" s="145" t="s">
        <v>446</v>
      </c>
    </row>
    <row r="147" spans="1:3" ht="16.5" x14ac:dyDescent="0.2">
      <c r="A147" s="135" t="s">
        <v>276</v>
      </c>
      <c r="B147" s="136" t="s">
        <v>669</v>
      </c>
      <c r="C147" s="145" t="s">
        <v>598</v>
      </c>
    </row>
    <row r="148" spans="1:3" ht="16.5" x14ac:dyDescent="0.2">
      <c r="A148" s="135" t="s">
        <v>175</v>
      </c>
      <c r="B148" s="136" t="s">
        <v>676</v>
      </c>
      <c r="C148" s="145" t="s">
        <v>512</v>
      </c>
    </row>
    <row r="149" spans="1:3" ht="16.5" x14ac:dyDescent="0.2">
      <c r="A149" s="135" t="s">
        <v>214</v>
      </c>
      <c r="B149" s="136" t="s">
        <v>673</v>
      </c>
      <c r="C149" s="145" t="s">
        <v>542</v>
      </c>
    </row>
    <row r="150" spans="1:3" ht="16.5" x14ac:dyDescent="0.2">
      <c r="A150" s="135" t="s">
        <v>223</v>
      </c>
      <c r="B150" s="136" t="s">
        <v>669</v>
      </c>
      <c r="C150" s="145" t="s">
        <v>551</v>
      </c>
    </row>
    <row r="151" spans="1:3" ht="16.5" x14ac:dyDescent="0.2">
      <c r="A151" s="135" t="s">
        <v>86</v>
      </c>
      <c r="B151" s="136" t="s">
        <v>667</v>
      </c>
      <c r="C151" s="145" t="s">
        <v>426</v>
      </c>
    </row>
    <row r="152" spans="1:3" ht="16.5" x14ac:dyDescent="0.2">
      <c r="A152" s="135" t="s">
        <v>145</v>
      </c>
      <c r="B152" s="136" t="s">
        <v>667</v>
      </c>
      <c r="C152" s="145" t="s">
        <v>484</v>
      </c>
    </row>
    <row r="153" spans="1:3" ht="16.5" x14ac:dyDescent="0.2">
      <c r="A153" s="135" t="s">
        <v>78</v>
      </c>
      <c r="B153" s="136" t="s">
        <v>676</v>
      </c>
      <c r="C153" s="145" t="s">
        <v>419</v>
      </c>
    </row>
    <row r="154" spans="1:3" ht="16.5" x14ac:dyDescent="0.2">
      <c r="A154" s="135" t="s">
        <v>144</v>
      </c>
      <c r="B154" s="136" t="s">
        <v>667</v>
      </c>
      <c r="C154" s="145" t="s">
        <v>483</v>
      </c>
    </row>
    <row r="155" spans="1:3" ht="16.5" x14ac:dyDescent="0.2">
      <c r="A155" s="135" t="s">
        <v>306</v>
      </c>
      <c r="B155" s="136" t="s">
        <v>674</v>
      </c>
      <c r="C155" s="145" t="s">
        <v>623</v>
      </c>
    </row>
    <row r="156" spans="1:3" ht="16.5" x14ac:dyDescent="0.2">
      <c r="A156" s="135" t="s">
        <v>278</v>
      </c>
      <c r="B156" s="136" t="s">
        <v>669</v>
      </c>
      <c r="C156" s="145" t="s">
        <v>700</v>
      </c>
    </row>
    <row r="157" spans="1:3" ht="16.5" x14ac:dyDescent="0.2">
      <c r="A157" s="135" t="s">
        <v>213</v>
      </c>
      <c r="B157" s="136" t="s">
        <v>673</v>
      </c>
      <c r="C157" s="145" t="s">
        <v>541</v>
      </c>
    </row>
    <row r="158" spans="1:3" ht="16.5" x14ac:dyDescent="0.2">
      <c r="A158" s="135" t="s">
        <v>211</v>
      </c>
      <c r="B158" s="136" t="s">
        <v>669</v>
      </c>
      <c r="C158" s="145" t="s">
        <v>539</v>
      </c>
    </row>
    <row r="159" spans="1:3" ht="16.5" x14ac:dyDescent="0.2">
      <c r="A159" s="138" t="s">
        <v>218</v>
      </c>
      <c r="B159" s="136" t="s">
        <v>669</v>
      </c>
      <c r="C159" s="145" t="s">
        <v>546</v>
      </c>
    </row>
    <row r="160" spans="1:3" ht="16.5" x14ac:dyDescent="0.2">
      <c r="A160" s="135" t="s">
        <v>293</v>
      </c>
      <c r="B160" s="136" t="s">
        <v>674</v>
      </c>
      <c r="C160" s="145" t="s">
        <v>612</v>
      </c>
    </row>
    <row r="161" spans="1:3" ht="16.5" x14ac:dyDescent="0.2">
      <c r="A161" s="135" t="s">
        <v>142</v>
      </c>
      <c r="B161" s="136" t="s">
        <v>667</v>
      </c>
      <c r="C161" s="145" t="s">
        <v>481</v>
      </c>
    </row>
    <row r="162" spans="1:3" ht="16.5" x14ac:dyDescent="0.2">
      <c r="A162" s="135" t="s">
        <v>181</v>
      </c>
      <c r="B162" s="136" t="s">
        <v>673</v>
      </c>
      <c r="C162" s="145" t="s">
        <v>701</v>
      </c>
    </row>
    <row r="163" spans="1:3" ht="16.5" x14ac:dyDescent="0.2">
      <c r="A163" s="135" t="s">
        <v>170</v>
      </c>
      <c r="B163" s="136" t="s">
        <v>676</v>
      </c>
      <c r="C163" s="145" t="s">
        <v>508</v>
      </c>
    </row>
    <row r="164" spans="1:3" ht="16.5" x14ac:dyDescent="0.2">
      <c r="A164" s="135" t="s">
        <v>184</v>
      </c>
      <c r="B164" s="136" t="s">
        <v>668</v>
      </c>
      <c r="C164" s="145" t="s">
        <v>520</v>
      </c>
    </row>
    <row r="165" spans="1:3" ht="16.5" x14ac:dyDescent="0.2">
      <c r="A165" s="135" t="s">
        <v>233</v>
      </c>
      <c r="B165" s="136" t="s">
        <v>668</v>
      </c>
      <c r="C165" s="145" t="s">
        <v>560</v>
      </c>
    </row>
    <row r="166" spans="1:3" ht="16.5" x14ac:dyDescent="0.2">
      <c r="A166" s="135" t="s">
        <v>277</v>
      </c>
      <c r="B166" s="136" t="s">
        <v>669</v>
      </c>
      <c r="C166" s="145" t="s">
        <v>599</v>
      </c>
    </row>
    <row r="167" spans="1:3" ht="16.5" x14ac:dyDescent="0.2">
      <c r="A167" s="135" t="s">
        <v>84</v>
      </c>
      <c r="B167" s="136" t="s">
        <v>667</v>
      </c>
      <c r="C167" s="145" t="s">
        <v>425</v>
      </c>
    </row>
    <row r="168" spans="1:3" ht="16.5" x14ac:dyDescent="0.2">
      <c r="A168" s="135" t="s">
        <v>68</v>
      </c>
      <c r="B168" s="136" t="s">
        <v>670</v>
      </c>
      <c r="C168" s="145" t="s">
        <v>410</v>
      </c>
    </row>
    <row r="169" spans="1:3" ht="16.5" x14ac:dyDescent="0.2">
      <c r="A169" s="135" t="s">
        <v>124</v>
      </c>
      <c r="B169" s="136" t="s">
        <v>675</v>
      </c>
      <c r="C169" s="145" t="s">
        <v>463</v>
      </c>
    </row>
    <row r="170" spans="1:3" ht="16.5" x14ac:dyDescent="0.2">
      <c r="A170" s="135" t="s">
        <v>168</v>
      </c>
      <c r="B170" s="136" t="s">
        <v>675</v>
      </c>
      <c r="C170" s="145" t="s">
        <v>506</v>
      </c>
    </row>
    <row r="171" spans="1:3" ht="16.5" x14ac:dyDescent="0.2">
      <c r="A171" s="135" t="s">
        <v>183</v>
      </c>
      <c r="B171" s="137" t="s">
        <v>667</v>
      </c>
      <c r="C171" s="145" t="s">
        <v>519</v>
      </c>
    </row>
    <row r="172" spans="1:3" ht="16.5" x14ac:dyDescent="0.2">
      <c r="A172" s="135" t="s">
        <v>257</v>
      </c>
      <c r="B172" s="136" t="s">
        <v>667</v>
      </c>
      <c r="C172" s="145" t="s">
        <v>580</v>
      </c>
    </row>
    <row r="173" spans="1:3" ht="16.5" x14ac:dyDescent="0.2">
      <c r="A173" s="135" t="s">
        <v>254</v>
      </c>
      <c r="B173" s="137" t="s">
        <v>668</v>
      </c>
      <c r="C173" s="145" t="s">
        <v>577</v>
      </c>
    </row>
    <row r="174" spans="1:3" ht="16.5" x14ac:dyDescent="0.2">
      <c r="A174" s="135" t="s">
        <v>121</v>
      </c>
      <c r="B174" s="136" t="s">
        <v>671</v>
      </c>
      <c r="C174" s="145" t="s">
        <v>461</v>
      </c>
    </row>
    <row r="175" spans="1:3" ht="16.5" x14ac:dyDescent="0.2">
      <c r="A175" s="135" t="s">
        <v>95</v>
      </c>
      <c r="B175" s="136" t="s">
        <v>669</v>
      </c>
      <c r="C175" s="145" t="s">
        <v>435</v>
      </c>
    </row>
    <row r="176" spans="1:3" ht="16.5" x14ac:dyDescent="0.2">
      <c r="A176" s="135" t="s">
        <v>291</v>
      </c>
      <c r="B176" s="136" t="s">
        <v>668</v>
      </c>
      <c r="C176" s="145" t="s">
        <v>610</v>
      </c>
    </row>
    <row r="177" spans="1:3" ht="16.5" x14ac:dyDescent="0.2">
      <c r="A177" s="135" t="s">
        <v>94</v>
      </c>
      <c r="B177" s="136" t="s">
        <v>667</v>
      </c>
      <c r="C177" s="145" t="s">
        <v>434</v>
      </c>
    </row>
    <row r="178" spans="1:3" ht="16.5" x14ac:dyDescent="0.2">
      <c r="A178" s="135" t="s">
        <v>178</v>
      </c>
      <c r="B178" s="136" t="s">
        <v>673</v>
      </c>
      <c r="C178" s="145" t="s">
        <v>515</v>
      </c>
    </row>
    <row r="179" spans="1:3" ht="16.5" x14ac:dyDescent="0.2">
      <c r="A179" s="135" t="s">
        <v>93</v>
      </c>
      <c r="B179" s="136" t="s">
        <v>667</v>
      </c>
      <c r="C179" s="145" t="s">
        <v>433</v>
      </c>
    </row>
    <row r="180" spans="1:3" ht="16.5" x14ac:dyDescent="0.2">
      <c r="A180" s="135" t="s">
        <v>159</v>
      </c>
      <c r="B180" s="136" t="s">
        <v>668</v>
      </c>
      <c r="C180" s="145" t="s">
        <v>497</v>
      </c>
    </row>
    <row r="181" spans="1:3" ht="16.5" x14ac:dyDescent="0.2">
      <c r="A181" s="135" t="s">
        <v>172</v>
      </c>
      <c r="B181" s="136" t="s">
        <v>676</v>
      </c>
      <c r="C181" s="145" t="s">
        <v>510</v>
      </c>
    </row>
    <row r="182" spans="1:3" ht="16.5" x14ac:dyDescent="0.2">
      <c r="A182" s="135" t="s">
        <v>259</v>
      </c>
      <c r="B182" s="136" t="s">
        <v>667</v>
      </c>
      <c r="C182" s="145" t="s">
        <v>582</v>
      </c>
    </row>
    <row r="183" spans="1:3" ht="16.5" x14ac:dyDescent="0.2">
      <c r="A183" s="135" t="s">
        <v>171</v>
      </c>
      <c r="B183" s="136" t="s">
        <v>676</v>
      </c>
      <c r="C183" s="145" t="s">
        <v>509</v>
      </c>
    </row>
    <row r="184" spans="1:3" ht="16.5" x14ac:dyDescent="0.2">
      <c r="A184" s="135" t="s">
        <v>150</v>
      </c>
      <c r="B184" s="136" t="s">
        <v>667</v>
      </c>
      <c r="C184" s="145" t="s">
        <v>489</v>
      </c>
    </row>
    <row r="185" spans="1:3" ht="16.5" x14ac:dyDescent="0.2">
      <c r="A185" s="135" t="s">
        <v>244</v>
      </c>
      <c r="B185" s="136" t="s">
        <v>668</v>
      </c>
      <c r="C185" s="145" t="s">
        <v>569</v>
      </c>
    </row>
    <row r="186" spans="1:3" ht="16.5" x14ac:dyDescent="0.2">
      <c r="A186" s="135" t="s">
        <v>202</v>
      </c>
      <c r="B186" s="137" t="s">
        <v>669</v>
      </c>
      <c r="C186" s="145" t="s">
        <v>702</v>
      </c>
    </row>
    <row r="187" spans="1:3" ht="16.5" x14ac:dyDescent="0.2">
      <c r="A187" s="135" t="s">
        <v>231</v>
      </c>
      <c r="B187" s="136" t="s">
        <v>668</v>
      </c>
      <c r="C187" s="145" t="s">
        <v>558</v>
      </c>
    </row>
    <row r="188" spans="1:3" ht="16.5" x14ac:dyDescent="0.2">
      <c r="A188" s="135" t="s">
        <v>64</v>
      </c>
      <c r="B188" s="136" t="s">
        <v>668</v>
      </c>
      <c r="C188" s="145" t="s">
        <v>406</v>
      </c>
    </row>
    <row r="189" spans="1:3" ht="16.5" x14ac:dyDescent="0.2">
      <c r="A189" s="135" t="s">
        <v>56</v>
      </c>
      <c r="B189" s="136" t="s">
        <v>676</v>
      </c>
      <c r="C189" s="145" t="s">
        <v>398</v>
      </c>
    </row>
    <row r="190" spans="1:3" ht="16.5" x14ac:dyDescent="0.2">
      <c r="A190" s="135" t="s">
        <v>177</v>
      </c>
      <c r="B190" s="136" t="s">
        <v>676</v>
      </c>
      <c r="C190" s="145" t="s">
        <v>514</v>
      </c>
    </row>
    <row r="191" spans="1:3" ht="16.5" x14ac:dyDescent="0.2">
      <c r="A191" s="138" t="s">
        <v>194</v>
      </c>
      <c r="B191" s="136" t="s">
        <v>671</v>
      </c>
      <c r="C191" s="145" t="s">
        <v>528</v>
      </c>
    </row>
    <row r="192" spans="1:3" ht="16.5" x14ac:dyDescent="0.2">
      <c r="A192" s="135" t="s">
        <v>17</v>
      </c>
      <c r="B192" s="136" t="s">
        <v>670</v>
      </c>
      <c r="C192" s="145" t="s">
        <v>361</v>
      </c>
    </row>
    <row r="193" spans="1:3" ht="16.5" x14ac:dyDescent="0.2">
      <c r="A193" s="135" t="s">
        <v>58</v>
      </c>
      <c r="B193" s="136" t="s">
        <v>676</v>
      </c>
      <c r="C193" s="145" t="s">
        <v>400</v>
      </c>
    </row>
    <row r="194" spans="1:3" ht="16.5" x14ac:dyDescent="0.2">
      <c r="A194" s="135" t="s">
        <v>284</v>
      </c>
      <c r="B194" s="136" t="s">
        <v>668</v>
      </c>
      <c r="C194" s="145" t="s">
        <v>604</v>
      </c>
    </row>
    <row r="195" spans="1:3" ht="16.5" x14ac:dyDescent="0.2">
      <c r="A195" s="135" t="s">
        <v>67</v>
      </c>
      <c r="B195" s="136" t="s">
        <v>670</v>
      </c>
      <c r="C195" s="145" t="s">
        <v>409</v>
      </c>
    </row>
    <row r="196" spans="1:3" ht="16.5" x14ac:dyDescent="0.2">
      <c r="A196" s="135" t="s">
        <v>174</v>
      </c>
      <c r="B196" s="137" t="s">
        <v>676</v>
      </c>
      <c r="C196" s="145" t="s">
        <v>511</v>
      </c>
    </row>
    <row r="197" spans="1:3" ht="16.5" x14ac:dyDescent="0.2">
      <c r="A197" s="135" t="s">
        <v>23</v>
      </c>
      <c r="B197" s="137" t="s">
        <v>670</v>
      </c>
      <c r="C197" s="145" t="s">
        <v>367</v>
      </c>
    </row>
    <row r="198" spans="1:3" ht="16.5" x14ac:dyDescent="0.2">
      <c r="A198" s="135" t="s">
        <v>151</v>
      </c>
      <c r="B198" s="136" t="s">
        <v>667</v>
      </c>
      <c r="C198" s="145" t="s">
        <v>490</v>
      </c>
    </row>
    <row r="199" spans="1:3" ht="16.5" x14ac:dyDescent="0.2">
      <c r="A199" s="135" t="s">
        <v>196</v>
      </c>
      <c r="B199" s="136" t="s">
        <v>671</v>
      </c>
      <c r="C199" s="145" t="s">
        <v>529</v>
      </c>
    </row>
    <row r="200" spans="1:3" ht="16.5" x14ac:dyDescent="0.2">
      <c r="A200" s="138" t="s">
        <v>703</v>
      </c>
      <c r="B200" s="136" t="s">
        <v>676</v>
      </c>
      <c r="C200" s="145" t="s">
        <v>704</v>
      </c>
    </row>
    <row r="201" spans="1:3" ht="16.5" x14ac:dyDescent="0.2">
      <c r="A201" s="135" t="s">
        <v>167</v>
      </c>
      <c r="B201" s="136" t="s">
        <v>667</v>
      </c>
      <c r="C201" s="145" t="s">
        <v>505</v>
      </c>
    </row>
    <row r="202" spans="1:3" ht="16.5" x14ac:dyDescent="0.2">
      <c r="A202" s="135" t="s">
        <v>71</v>
      </c>
      <c r="B202" s="136" t="s">
        <v>670</v>
      </c>
      <c r="C202" s="145" t="s">
        <v>413</v>
      </c>
    </row>
    <row r="203" spans="1:3" ht="16.5" x14ac:dyDescent="0.2">
      <c r="A203" s="135" t="s">
        <v>34</v>
      </c>
      <c r="B203" s="136" t="s">
        <v>675</v>
      </c>
      <c r="C203" s="145" t="s">
        <v>378</v>
      </c>
    </row>
    <row r="204" spans="1:3" ht="16.5" x14ac:dyDescent="0.2">
      <c r="A204" s="135" t="s">
        <v>102</v>
      </c>
      <c r="B204" s="136" t="s">
        <v>675</v>
      </c>
      <c r="C204" s="145" t="s">
        <v>442</v>
      </c>
    </row>
    <row r="205" spans="1:3" ht="16.5" x14ac:dyDescent="0.2">
      <c r="A205" s="135" t="s">
        <v>271</v>
      </c>
      <c r="B205" s="136" t="s">
        <v>670</v>
      </c>
      <c r="C205" s="145" t="s">
        <v>593</v>
      </c>
    </row>
    <row r="206" spans="1:3" ht="16.5" x14ac:dyDescent="0.2">
      <c r="A206" s="138" t="s">
        <v>636</v>
      </c>
      <c r="B206" s="136" t="s">
        <v>668</v>
      </c>
      <c r="C206" s="145" t="s">
        <v>705</v>
      </c>
    </row>
    <row r="207" spans="1:3" ht="16.5" x14ac:dyDescent="0.2">
      <c r="A207" s="135" t="s">
        <v>26</v>
      </c>
      <c r="B207" s="136" t="s">
        <v>670</v>
      </c>
      <c r="C207" s="145" t="s">
        <v>369</v>
      </c>
    </row>
    <row r="208" spans="1:3" ht="16.5" x14ac:dyDescent="0.2">
      <c r="A208" s="135" t="s">
        <v>282</v>
      </c>
      <c r="B208" s="136" t="s">
        <v>668</v>
      </c>
      <c r="C208" s="145" t="s">
        <v>602</v>
      </c>
    </row>
    <row r="209" spans="1:3" ht="16.5" x14ac:dyDescent="0.2">
      <c r="A209" s="138" t="s">
        <v>706</v>
      </c>
      <c r="B209" s="136" t="s">
        <v>668</v>
      </c>
      <c r="C209" s="145" t="s">
        <v>707</v>
      </c>
    </row>
    <row r="210" spans="1:3" ht="16.5" x14ac:dyDescent="0.2">
      <c r="A210" s="135" t="s">
        <v>188</v>
      </c>
      <c r="B210" s="136" t="s">
        <v>671</v>
      </c>
      <c r="C210" s="145" t="s">
        <v>523</v>
      </c>
    </row>
    <row r="211" spans="1:3" ht="16.5" x14ac:dyDescent="0.2">
      <c r="A211" s="135" t="s">
        <v>98</v>
      </c>
      <c r="B211" s="137" t="s">
        <v>675</v>
      </c>
      <c r="C211" s="145" t="s">
        <v>438</v>
      </c>
    </row>
    <row r="212" spans="1:3" ht="16.5" x14ac:dyDescent="0.2">
      <c r="A212" s="135" t="s">
        <v>100</v>
      </c>
      <c r="B212" s="136" t="s">
        <v>675</v>
      </c>
      <c r="C212" s="145" t="s">
        <v>440</v>
      </c>
    </row>
    <row r="213" spans="1:3" ht="16.5" x14ac:dyDescent="0.2">
      <c r="A213" s="135" t="s">
        <v>38</v>
      </c>
      <c r="B213" s="136" t="s">
        <v>675</v>
      </c>
      <c r="C213" s="145" t="s">
        <v>382</v>
      </c>
    </row>
    <row r="214" spans="1:3" ht="16.5" x14ac:dyDescent="0.2">
      <c r="A214" s="135" t="s">
        <v>73</v>
      </c>
      <c r="B214" s="136" t="s">
        <v>676</v>
      </c>
      <c r="C214" s="145" t="s">
        <v>415</v>
      </c>
    </row>
    <row r="215" spans="1:3" ht="16.5" x14ac:dyDescent="0.2">
      <c r="A215" s="135" t="s">
        <v>260</v>
      </c>
      <c r="B215" s="136" t="s">
        <v>667</v>
      </c>
      <c r="C215" s="145" t="s">
        <v>583</v>
      </c>
    </row>
    <row r="216" spans="1:3" ht="16.5" x14ac:dyDescent="0.2">
      <c r="A216" s="138" t="s">
        <v>637</v>
      </c>
      <c r="B216" s="136" t="s">
        <v>671</v>
      </c>
      <c r="C216" s="145" t="s">
        <v>708</v>
      </c>
    </row>
    <row r="217" spans="1:3" ht="16.5" x14ac:dyDescent="0.2">
      <c r="A217" s="138" t="s">
        <v>642</v>
      </c>
      <c r="B217" s="137" t="s">
        <v>671</v>
      </c>
      <c r="C217" s="145" t="s">
        <v>709</v>
      </c>
    </row>
    <row r="218" spans="1:3" ht="16.5" x14ac:dyDescent="0.2">
      <c r="A218" s="135" t="s">
        <v>179</v>
      </c>
      <c r="B218" s="136" t="s">
        <v>667</v>
      </c>
      <c r="C218" s="145" t="s">
        <v>516</v>
      </c>
    </row>
    <row r="219" spans="1:3" ht="16.5" x14ac:dyDescent="0.2">
      <c r="A219" s="135" t="s">
        <v>156</v>
      </c>
      <c r="B219" s="136" t="s">
        <v>668</v>
      </c>
      <c r="C219" s="145" t="s">
        <v>710</v>
      </c>
    </row>
    <row r="220" spans="1:3" ht="16.5" x14ac:dyDescent="0.2">
      <c r="A220" s="135" t="s">
        <v>109</v>
      </c>
      <c r="B220" s="136" t="s">
        <v>671</v>
      </c>
      <c r="C220" s="145" t="s">
        <v>449</v>
      </c>
    </row>
    <row r="221" spans="1:3" ht="16.5" x14ac:dyDescent="0.2">
      <c r="A221" s="135" t="s">
        <v>66</v>
      </c>
      <c r="B221" s="136" t="s">
        <v>668</v>
      </c>
      <c r="C221" s="145" t="s">
        <v>408</v>
      </c>
    </row>
    <row r="222" spans="1:3" ht="16.5" x14ac:dyDescent="0.2">
      <c r="A222" s="135" t="s">
        <v>27</v>
      </c>
      <c r="B222" s="136" t="s">
        <v>670</v>
      </c>
      <c r="C222" s="145" t="s">
        <v>370</v>
      </c>
    </row>
    <row r="223" spans="1:3" ht="16.5" x14ac:dyDescent="0.2">
      <c r="A223" s="135" t="s">
        <v>47</v>
      </c>
      <c r="B223" s="136" t="s">
        <v>673</v>
      </c>
      <c r="C223" s="145" t="s">
        <v>389</v>
      </c>
    </row>
    <row r="224" spans="1:3" ht="16.5" x14ac:dyDescent="0.2">
      <c r="A224" s="135" t="s">
        <v>19</v>
      </c>
      <c r="B224" s="136" t="s">
        <v>668</v>
      </c>
      <c r="C224" s="145" t="s">
        <v>363</v>
      </c>
    </row>
    <row r="225" spans="1:3" ht="16.5" x14ac:dyDescent="0.2">
      <c r="A225" s="135" t="s">
        <v>243</v>
      </c>
      <c r="B225" s="136" t="s">
        <v>668</v>
      </c>
      <c r="C225" s="145" t="s">
        <v>568</v>
      </c>
    </row>
    <row r="226" spans="1:3" ht="16.5" x14ac:dyDescent="0.2">
      <c r="A226" s="135" t="s">
        <v>113</v>
      </c>
      <c r="B226" s="136" t="s">
        <v>671</v>
      </c>
      <c r="C226" s="145" t="s">
        <v>453</v>
      </c>
    </row>
    <row r="227" spans="1:3" ht="16.5" x14ac:dyDescent="0.2">
      <c r="A227" s="135" t="s">
        <v>262</v>
      </c>
      <c r="B227" s="136" t="s">
        <v>667</v>
      </c>
      <c r="C227" s="145" t="s">
        <v>585</v>
      </c>
    </row>
    <row r="228" spans="1:3" ht="16.5" x14ac:dyDescent="0.2">
      <c r="A228" s="135" t="s">
        <v>138</v>
      </c>
      <c r="B228" s="136" t="s">
        <v>673</v>
      </c>
      <c r="C228" s="145" t="s">
        <v>477</v>
      </c>
    </row>
    <row r="229" spans="1:3" ht="16.5" x14ac:dyDescent="0.2">
      <c r="A229" s="135" t="s">
        <v>289</v>
      </c>
      <c r="B229" s="136" t="s">
        <v>668</v>
      </c>
      <c r="C229" s="145" t="s">
        <v>609</v>
      </c>
    </row>
    <row r="230" spans="1:3" ht="16.5" x14ac:dyDescent="0.2">
      <c r="A230" s="135" t="s">
        <v>77</v>
      </c>
      <c r="B230" s="136" t="s">
        <v>674</v>
      </c>
      <c r="C230" s="145" t="s">
        <v>418</v>
      </c>
    </row>
    <row r="231" spans="1:3" ht="16.5" x14ac:dyDescent="0.2">
      <c r="A231" s="135" t="s">
        <v>290</v>
      </c>
      <c r="B231" s="136" t="s">
        <v>668</v>
      </c>
      <c r="C231" s="145" t="s">
        <v>711</v>
      </c>
    </row>
    <row r="232" spans="1:3" ht="16.5" x14ac:dyDescent="0.2">
      <c r="A232" s="135" t="s">
        <v>204</v>
      </c>
      <c r="B232" s="136" t="s">
        <v>669</v>
      </c>
      <c r="C232" s="145" t="s">
        <v>712</v>
      </c>
    </row>
    <row r="233" spans="1:3" ht="16.5" x14ac:dyDescent="0.2">
      <c r="A233" s="135" t="s">
        <v>91</v>
      </c>
      <c r="B233" s="136" t="s">
        <v>667</v>
      </c>
      <c r="C233" s="145" t="s">
        <v>431</v>
      </c>
    </row>
    <row r="234" spans="1:3" ht="16.5" x14ac:dyDescent="0.2">
      <c r="A234" s="135" t="s">
        <v>103</v>
      </c>
      <c r="B234" s="136" t="s">
        <v>671</v>
      </c>
      <c r="C234" s="145" t="s">
        <v>443</v>
      </c>
    </row>
    <row r="235" spans="1:3" ht="16.5" x14ac:dyDescent="0.2">
      <c r="A235" s="135" t="s">
        <v>207</v>
      </c>
      <c r="B235" s="136" t="s">
        <v>669</v>
      </c>
      <c r="C235" s="145" t="s">
        <v>713</v>
      </c>
    </row>
    <row r="236" spans="1:3" ht="16.5" x14ac:dyDescent="0.2">
      <c r="A236" s="135" t="s">
        <v>296</v>
      </c>
      <c r="B236" s="136" t="s">
        <v>674</v>
      </c>
      <c r="C236" s="145" t="s">
        <v>614</v>
      </c>
    </row>
    <row r="237" spans="1:3" ht="16.5" x14ac:dyDescent="0.2">
      <c r="A237" s="135" t="s">
        <v>186</v>
      </c>
      <c r="B237" s="136" t="s">
        <v>668</v>
      </c>
      <c r="C237" s="145" t="s">
        <v>522</v>
      </c>
    </row>
    <row r="238" spans="1:3" ht="16.5" x14ac:dyDescent="0.2">
      <c r="A238" s="135" t="s">
        <v>36</v>
      </c>
      <c r="B238" s="136" t="s">
        <v>675</v>
      </c>
      <c r="C238" s="145" t="s">
        <v>380</v>
      </c>
    </row>
    <row r="239" spans="1:3" ht="16.5" x14ac:dyDescent="0.2">
      <c r="A239" s="135" t="s">
        <v>358</v>
      </c>
      <c r="B239" s="137" t="s">
        <v>669</v>
      </c>
      <c r="C239" s="145" t="s">
        <v>714</v>
      </c>
    </row>
    <row r="240" spans="1:3" ht="16.5" x14ac:dyDescent="0.2">
      <c r="A240" s="135" t="s">
        <v>165</v>
      </c>
      <c r="B240" s="136" t="s">
        <v>667</v>
      </c>
      <c r="C240" s="145" t="s">
        <v>503</v>
      </c>
    </row>
    <row r="241" spans="1:3" ht="16.5" x14ac:dyDescent="0.2">
      <c r="A241" s="135" t="s">
        <v>118</v>
      </c>
      <c r="B241" s="136" t="s">
        <v>671</v>
      </c>
      <c r="C241" s="145" t="s">
        <v>458</v>
      </c>
    </row>
    <row r="242" spans="1:3" ht="16.5" x14ac:dyDescent="0.2">
      <c r="A242" s="135" t="s">
        <v>212</v>
      </c>
      <c r="B242" s="136" t="s">
        <v>673</v>
      </c>
      <c r="C242" s="145" t="s">
        <v>540</v>
      </c>
    </row>
    <row r="243" spans="1:3" ht="16.5" x14ac:dyDescent="0.2">
      <c r="A243" s="135" t="s">
        <v>110</v>
      </c>
      <c r="B243" s="137" t="s">
        <v>671</v>
      </c>
      <c r="C243" s="145" t="s">
        <v>450</v>
      </c>
    </row>
    <row r="244" spans="1:3" ht="16.5" x14ac:dyDescent="0.2">
      <c r="A244" s="135" t="s">
        <v>224</v>
      </c>
      <c r="B244" s="136" t="s">
        <v>669</v>
      </c>
      <c r="C244" s="145" t="s">
        <v>552</v>
      </c>
    </row>
    <row r="245" spans="1:3" ht="16.5" x14ac:dyDescent="0.2">
      <c r="A245" s="135" t="s">
        <v>116</v>
      </c>
      <c r="B245" s="136" t="s">
        <v>671</v>
      </c>
      <c r="C245" s="145" t="s">
        <v>456</v>
      </c>
    </row>
    <row r="246" spans="1:3" ht="16.5" x14ac:dyDescent="0.2">
      <c r="A246" s="135" t="s">
        <v>76</v>
      </c>
      <c r="B246" s="136" t="s">
        <v>676</v>
      </c>
      <c r="C246" s="145" t="s">
        <v>417</v>
      </c>
    </row>
    <row r="247" spans="1:3" ht="16.5" x14ac:dyDescent="0.2">
      <c r="A247" s="135" t="s">
        <v>180</v>
      </c>
      <c r="B247" s="136" t="s">
        <v>667</v>
      </c>
      <c r="C247" s="145" t="s">
        <v>517</v>
      </c>
    </row>
    <row r="248" spans="1:3" ht="16.5" x14ac:dyDescent="0.2">
      <c r="A248" s="135" t="s">
        <v>126</v>
      </c>
      <c r="B248" s="136" t="s">
        <v>675</v>
      </c>
      <c r="C248" s="145" t="s">
        <v>465</v>
      </c>
    </row>
    <row r="249" spans="1:3" ht="16.5" x14ac:dyDescent="0.2">
      <c r="A249" s="135" t="s">
        <v>97</v>
      </c>
      <c r="B249" s="136" t="s">
        <v>669</v>
      </c>
      <c r="C249" s="145" t="s">
        <v>437</v>
      </c>
    </row>
    <row r="250" spans="1:3" ht="16.5" x14ac:dyDescent="0.2">
      <c r="A250" s="135" t="s">
        <v>163</v>
      </c>
      <c r="B250" s="136" t="s">
        <v>667</v>
      </c>
      <c r="C250" s="145" t="s">
        <v>501</v>
      </c>
    </row>
    <row r="251" spans="1:3" ht="16.5" x14ac:dyDescent="0.2">
      <c r="A251" s="135" t="s">
        <v>230</v>
      </c>
      <c r="B251" s="136" t="s">
        <v>668</v>
      </c>
      <c r="C251" s="145" t="s">
        <v>557</v>
      </c>
    </row>
    <row r="252" spans="1:3" ht="16.5" x14ac:dyDescent="0.2">
      <c r="A252" s="138" t="s">
        <v>638</v>
      </c>
      <c r="B252" s="136" t="s">
        <v>668</v>
      </c>
      <c r="C252" s="145" t="s">
        <v>715</v>
      </c>
    </row>
    <row r="253" spans="1:3" ht="16.5" x14ac:dyDescent="0.2">
      <c r="A253" s="135" t="s">
        <v>155</v>
      </c>
      <c r="B253" s="136" t="s">
        <v>668</v>
      </c>
      <c r="C253" s="145" t="s">
        <v>494</v>
      </c>
    </row>
    <row r="254" spans="1:3" ht="16.5" x14ac:dyDescent="0.2">
      <c r="A254" s="135" t="s">
        <v>229</v>
      </c>
      <c r="B254" s="136" t="s">
        <v>669</v>
      </c>
      <c r="C254" s="145" t="s">
        <v>716</v>
      </c>
    </row>
    <row r="255" spans="1:3" ht="16.5" x14ac:dyDescent="0.2">
      <c r="A255" s="135" t="s">
        <v>69</v>
      </c>
      <c r="B255" s="136" t="s">
        <v>670</v>
      </c>
      <c r="C255" s="145" t="s">
        <v>411</v>
      </c>
    </row>
    <row r="256" spans="1:3" ht="16.5" x14ac:dyDescent="0.2">
      <c r="A256" s="135" t="s">
        <v>49</v>
      </c>
      <c r="B256" s="136" t="s">
        <v>670</v>
      </c>
      <c r="C256" s="145" t="s">
        <v>391</v>
      </c>
    </row>
    <row r="257" spans="1:3" ht="16.5" x14ac:dyDescent="0.2">
      <c r="A257" s="135" t="s">
        <v>322</v>
      </c>
      <c r="B257" s="136" t="s">
        <v>676</v>
      </c>
      <c r="C257" s="145" t="s">
        <v>372</v>
      </c>
    </row>
    <row r="258" spans="1:3" ht="16.5" x14ac:dyDescent="0.2">
      <c r="A258" s="135" t="s">
        <v>187</v>
      </c>
      <c r="B258" s="136" t="s">
        <v>671</v>
      </c>
      <c r="C258" s="145" t="s">
        <v>717</v>
      </c>
    </row>
    <row r="259" spans="1:3" ht="16.5" x14ac:dyDescent="0.2">
      <c r="A259" s="135" t="s">
        <v>286</v>
      </c>
      <c r="B259" s="137" t="s">
        <v>668</v>
      </c>
      <c r="C259" s="145" t="s">
        <v>606</v>
      </c>
    </row>
    <row r="260" spans="1:3" ht="16.5" x14ac:dyDescent="0.2">
      <c r="A260" s="135" t="s">
        <v>215</v>
      </c>
      <c r="B260" s="136" t="s">
        <v>673</v>
      </c>
      <c r="C260" s="145" t="s">
        <v>543</v>
      </c>
    </row>
    <row r="261" spans="1:3" ht="16.5" x14ac:dyDescent="0.2">
      <c r="A261" s="135" t="s">
        <v>226</v>
      </c>
      <c r="B261" s="136" t="s">
        <v>669</v>
      </c>
      <c r="C261" s="145" t="s">
        <v>554</v>
      </c>
    </row>
    <row r="262" spans="1:3" ht="16.5" x14ac:dyDescent="0.2">
      <c r="A262" s="138" t="s">
        <v>643</v>
      </c>
      <c r="B262" s="136" t="s">
        <v>671</v>
      </c>
      <c r="C262" s="145" t="s">
        <v>718</v>
      </c>
    </row>
    <row r="263" spans="1:3" ht="16.5" x14ac:dyDescent="0.2">
      <c r="A263" s="138" t="s">
        <v>639</v>
      </c>
      <c r="B263" s="136" t="s">
        <v>671</v>
      </c>
      <c r="C263" s="145" t="s">
        <v>719</v>
      </c>
    </row>
    <row r="264" spans="1:3" ht="16.5" x14ac:dyDescent="0.2">
      <c r="A264" s="138" t="s">
        <v>640</v>
      </c>
      <c r="B264" s="136" t="s">
        <v>671</v>
      </c>
      <c r="C264" s="145" t="s">
        <v>720</v>
      </c>
    </row>
    <row r="265" spans="1:3" ht="16.5" x14ac:dyDescent="0.2">
      <c r="A265" s="135" t="s">
        <v>250</v>
      </c>
      <c r="B265" s="137" t="s">
        <v>668</v>
      </c>
      <c r="C265" s="145" t="s">
        <v>575</v>
      </c>
    </row>
    <row r="266" spans="1:3" ht="16.5" x14ac:dyDescent="0.2">
      <c r="A266" s="135" t="s">
        <v>192</v>
      </c>
      <c r="B266" s="136" t="s">
        <v>671</v>
      </c>
      <c r="C266" s="145" t="s">
        <v>721</v>
      </c>
    </row>
    <row r="267" spans="1:3" ht="16.5" x14ac:dyDescent="0.2">
      <c r="A267" s="135" t="s">
        <v>299</v>
      </c>
      <c r="B267" s="136" t="s">
        <v>674</v>
      </c>
      <c r="C267" s="145" t="s">
        <v>617</v>
      </c>
    </row>
    <row r="268" spans="1:3" ht="16.5" x14ac:dyDescent="0.2">
      <c r="A268" s="135">
        <v>18902</v>
      </c>
      <c r="B268" s="136" t="s">
        <v>722</v>
      </c>
      <c r="C268" s="145" t="s">
        <v>723</v>
      </c>
    </row>
    <row r="269" spans="1:3" ht="16.5" x14ac:dyDescent="0.2">
      <c r="A269" s="135" t="s">
        <v>189</v>
      </c>
      <c r="B269" s="136" t="s">
        <v>671</v>
      </c>
      <c r="C269" s="145" t="s">
        <v>524</v>
      </c>
    </row>
    <row r="270" spans="1:3" ht="16.5" x14ac:dyDescent="0.2">
      <c r="A270" s="135" t="s">
        <v>88</v>
      </c>
      <c r="B270" s="136" t="s">
        <v>667</v>
      </c>
      <c r="C270" s="145" t="s">
        <v>428</v>
      </c>
    </row>
    <row r="271" spans="1:3" ht="16.5" x14ac:dyDescent="0.2">
      <c r="A271" s="135" t="s">
        <v>115</v>
      </c>
      <c r="B271" s="136" t="s">
        <v>671</v>
      </c>
      <c r="C271" s="145" t="s">
        <v>455</v>
      </c>
    </row>
    <row r="272" spans="1:3" ht="16.5" x14ac:dyDescent="0.2">
      <c r="A272" s="135" t="s">
        <v>281</v>
      </c>
      <c r="B272" s="136" t="s">
        <v>668</v>
      </c>
      <c r="C272" s="145" t="s">
        <v>601</v>
      </c>
    </row>
    <row r="273" spans="1:3" ht="16.5" x14ac:dyDescent="0.2">
      <c r="A273" s="135" t="s">
        <v>263</v>
      </c>
      <c r="B273" s="136" t="s">
        <v>667</v>
      </c>
      <c r="C273" s="145" t="s">
        <v>586</v>
      </c>
    </row>
    <row r="274" spans="1:3" ht="16.5" x14ac:dyDescent="0.2">
      <c r="A274" s="135" t="s">
        <v>128</v>
      </c>
      <c r="B274" s="136" t="s">
        <v>674</v>
      </c>
      <c r="C274" s="145" t="s">
        <v>468</v>
      </c>
    </row>
    <row r="275" spans="1:3" ht="16.5" x14ac:dyDescent="0.2">
      <c r="A275" s="135" t="s">
        <v>149</v>
      </c>
      <c r="B275" s="136" t="s">
        <v>667</v>
      </c>
      <c r="C275" s="145" t="s">
        <v>488</v>
      </c>
    </row>
    <row r="276" spans="1:3" ht="16.5" x14ac:dyDescent="0.2">
      <c r="A276" s="135" t="s">
        <v>176</v>
      </c>
      <c r="B276" s="136" t="s">
        <v>676</v>
      </c>
      <c r="C276" s="145" t="s">
        <v>513</v>
      </c>
    </row>
    <row r="277" spans="1:3" ht="16.5" x14ac:dyDescent="0.2">
      <c r="A277" s="135" t="s">
        <v>300</v>
      </c>
      <c r="B277" s="136" t="s">
        <v>674</v>
      </c>
      <c r="C277" s="145" t="s">
        <v>618</v>
      </c>
    </row>
    <row r="278" spans="1:3" ht="16.5" x14ac:dyDescent="0.2">
      <c r="A278" s="135" t="s">
        <v>268</v>
      </c>
      <c r="B278" s="136" t="s">
        <v>670</v>
      </c>
      <c r="C278" s="145" t="s">
        <v>591</v>
      </c>
    </row>
    <row r="279" spans="1:3" ht="16.5" x14ac:dyDescent="0.2">
      <c r="A279" s="135" t="s">
        <v>51</v>
      </c>
      <c r="B279" s="136" t="s">
        <v>673</v>
      </c>
      <c r="C279" s="145" t="s">
        <v>393</v>
      </c>
    </row>
    <row r="280" spans="1:3" ht="16.5" x14ac:dyDescent="0.2">
      <c r="A280" s="135" t="s">
        <v>135</v>
      </c>
      <c r="B280" s="136" t="s">
        <v>673</v>
      </c>
      <c r="C280" s="145" t="s">
        <v>474</v>
      </c>
    </row>
    <row r="281" spans="1:3" ht="16.5" x14ac:dyDescent="0.2">
      <c r="A281" s="135" t="s">
        <v>112</v>
      </c>
      <c r="B281" s="136" t="s">
        <v>671</v>
      </c>
      <c r="C281" s="145" t="s">
        <v>452</v>
      </c>
    </row>
    <row r="282" spans="1:3" ht="16.5" x14ac:dyDescent="0.2">
      <c r="A282" s="135" t="s">
        <v>258</v>
      </c>
      <c r="B282" s="136" t="s">
        <v>667</v>
      </c>
      <c r="C282" s="145" t="s">
        <v>581</v>
      </c>
    </row>
    <row r="283" spans="1:3" ht="16.5" x14ac:dyDescent="0.2">
      <c r="A283" s="135" t="s">
        <v>292</v>
      </c>
      <c r="B283" s="136" t="s">
        <v>674</v>
      </c>
      <c r="C283" s="145" t="s">
        <v>611</v>
      </c>
    </row>
    <row r="284" spans="1:3" ht="16.5" x14ac:dyDescent="0.2">
      <c r="A284" s="135" t="s">
        <v>191</v>
      </c>
      <c r="B284" s="136" t="s">
        <v>671</v>
      </c>
      <c r="C284" s="145" t="s">
        <v>526</v>
      </c>
    </row>
    <row r="285" spans="1:3" ht="16.5" x14ac:dyDescent="0.2">
      <c r="A285" s="135" t="s">
        <v>247</v>
      </c>
      <c r="B285" s="136" t="s">
        <v>668</v>
      </c>
      <c r="C285" s="145" t="s">
        <v>572</v>
      </c>
    </row>
    <row r="286" spans="1:3" ht="16.5" x14ac:dyDescent="0.2">
      <c r="A286" s="135" t="s">
        <v>39</v>
      </c>
      <c r="B286" s="136" t="s">
        <v>673</v>
      </c>
      <c r="C286" s="145" t="s">
        <v>383</v>
      </c>
    </row>
    <row r="287" spans="1:3" ht="16.5" x14ac:dyDescent="0.2">
      <c r="A287" s="135" t="s">
        <v>108</v>
      </c>
      <c r="B287" s="136" t="s">
        <v>671</v>
      </c>
      <c r="C287" s="145" t="s">
        <v>448</v>
      </c>
    </row>
    <row r="288" spans="1:3" ht="16.5" x14ac:dyDescent="0.2">
      <c r="A288" s="135">
        <v>34974</v>
      </c>
      <c r="B288" s="136" t="s">
        <v>722</v>
      </c>
      <c r="C288" s="145" t="s">
        <v>724</v>
      </c>
    </row>
    <row r="289" spans="1:3" ht="16.5" x14ac:dyDescent="0.2">
      <c r="A289" s="135">
        <v>34975</v>
      </c>
      <c r="B289" s="136" t="s">
        <v>722</v>
      </c>
      <c r="C289" s="145" t="s">
        <v>725</v>
      </c>
    </row>
    <row r="290" spans="1:3" ht="16.5" x14ac:dyDescent="0.2">
      <c r="A290" s="135" t="s">
        <v>264</v>
      </c>
      <c r="B290" s="136" t="s">
        <v>673</v>
      </c>
      <c r="C290" s="145" t="s">
        <v>587</v>
      </c>
    </row>
    <row r="291" spans="1:3" ht="16.5" x14ac:dyDescent="0.2">
      <c r="A291" s="135" t="s">
        <v>72</v>
      </c>
      <c r="B291" s="136" t="s">
        <v>674</v>
      </c>
      <c r="C291" s="145" t="s">
        <v>414</v>
      </c>
    </row>
    <row r="292" spans="1:3" ht="16.5" x14ac:dyDescent="0.2">
      <c r="A292" s="135" t="s">
        <v>270</v>
      </c>
      <c r="B292" s="136" t="s">
        <v>670</v>
      </c>
      <c r="C292" s="145" t="s">
        <v>592</v>
      </c>
    </row>
    <row r="293" spans="1:3" ht="16.5" x14ac:dyDescent="0.2">
      <c r="A293" s="135" t="s">
        <v>266</v>
      </c>
      <c r="B293" s="136" t="s">
        <v>670</v>
      </c>
      <c r="C293" s="145" t="s">
        <v>589</v>
      </c>
    </row>
    <row r="294" spans="1:3" ht="16.5" x14ac:dyDescent="0.2">
      <c r="A294" s="135" t="s">
        <v>304</v>
      </c>
      <c r="B294" s="136" t="s">
        <v>674</v>
      </c>
      <c r="C294" s="145" t="s">
        <v>622</v>
      </c>
    </row>
    <row r="295" spans="1:3" ht="16.5" x14ac:dyDescent="0.2">
      <c r="A295" s="135" t="s">
        <v>74</v>
      </c>
      <c r="B295" s="136" t="s">
        <v>676</v>
      </c>
      <c r="C295" s="145" t="s">
        <v>416</v>
      </c>
    </row>
    <row r="296" spans="1:3" ht="16.5" x14ac:dyDescent="0.2">
      <c r="A296" s="135" t="s">
        <v>43</v>
      </c>
      <c r="B296" s="136" t="s">
        <v>673</v>
      </c>
      <c r="C296" s="145" t="s">
        <v>386</v>
      </c>
    </row>
    <row r="297" spans="1:3" ht="16.5" x14ac:dyDescent="0.2">
      <c r="A297" s="135" t="s">
        <v>15</v>
      </c>
      <c r="B297" s="136" t="s">
        <v>668</v>
      </c>
      <c r="C297" s="145" t="s">
        <v>359</v>
      </c>
    </row>
    <row r="298" spans="1:3" ht="16.5" x14ac:dyDescent="0.2">
      <c r="A298" s="135" t="s">
        <v>61</v>
      </c>
      <c r="B298" s="136" t="s">
        <v>676</v>
      </c>
      <c r="C298" s="145" t="s">
        <v>403</v>
      </c>
    </row>
    <row r="299" spans="1:3" ht="16.5" x14ac:dyDescent="0.2">
      <c r="A299" s="135" t="s">
        <v>246</v>
      </c>
      <c r="B299" s="137" t="s">
        <v>668</v>
      </c>
      <c r="C299" s="145" t="s">
        <v>571</v>
      </c>
    </row>
    <row r="300" spans="1:3" ht="16.5" x14ac:dyDescent="0.2">
      <c r="A300" s="135" t="s">
        <v>33</v>
      </c>
      <c r="B300" s="136" t="s">
        <v>676</v>
      </c>
      <c r="C300" s="145" t="s">
        <v>377</v>
      </c>
    </row>
    <row r="301" spans="1:3" ht="16.5" x14ac:dyDescent="0.2">
      <c r="A301" s="135" t="s">
        <v>305</v>
      </c>
      <c r="B301" s="136" t="s">
        <v>674</v>
      </c>
      <c r="C301" s="145" t="s">
        <v>726</v>
      </c>
    </row>
    <row r="302" spans="1:3" ht="16.5" x14ac:dyDescent="0.2">
      <c r="A302" s="135" t="s">
        <v>241</v>
      </c>
      <c r="B302" s="136" t="s">
        <v>668</v>
      </c>
      <c r="C302" s="145" t="s">
        <v>727</v>
      </c>
    </row>
    <row r="303" spans="1:3" ht="16.5" x14ac:dyDescent="0.2">
      <c r="A303" s="138" t="s">
        <v>660</v>
      </c>
      <c r="B303" s="136" t="s">
        <v>669</v>
      </c>
      <c r="C303" s="145" t="s">
        <v>728</v>
      </c>
    </row>
    <row r="304" spans="1:3" ht="16.5" x14ac:dyDescent="0.2">
      <c r="A304" s="135" t="s">
        <v>153</v>
      </c>
      <c r="B304" s="136" t="s">
        <v>667</v>
      </c>
      <c r="C304" s="145" t="s">
        <v>492</v>
      </c>
    </row>
    <row r="305" spans="1:3" ht="16.5" x14ac:dyDescent="0.2">
      <c r="A305" s="135" t="s">
        <v>200</v>
      </c>
      <c r="B305" s="136" t="s">
        <v>671</v>
      </c>
      <c r="C305" s="145" t="s">
        <v>533</v>
      </c>
    </row>
    <row r="306" spans="1:3" ht="16.5" x14ac:dyDescent="0.2">
      <c r="A306" s="135" t="s">
        <v>140</v>
      </c>
      <c r="B306" s="136" t="s">
        <v>673</v>
      </c>
      <c r="C306" s="145" t="s">
        <v>479</v>
      </c>
    </row>
    <row r="307" spans="1:3" ht="16.5" x14ac:dyDescent="0.2">
      <c r="A307" s="138" t="s">
        <v>657</v>
      </c>
      <c r="B307" s="136" t="s">
        <v>671</v>
      </c>
      <c r="C307" s="145" t="s">
        <v>729</v>
      </c>
    </row>
    <row r="308" spans="1:3" ht="16.5" x14ac:dyDescent="0.2">
      <c r="A308" s="138" t="s">
        <v>160</v>
      </c>
      <c r="B308" s="136" t="s">
        <v>668</v>
      </c>
      <c r="C308" s="145" t="s">
        <v>498</v>
      </c>
    </row>
    <row r="309" spans="1:3" ht="16.5" x14ac:dyDescent="0.2">
      <c r="A309" s="135" t="s">
        <v>182</v>
      </c>
      <c r="B309" s="136" t="s">
        <v>667</v>
      </c>
      <c r="C309" s="145" t="s">
        <v>518</v>
      </c>
    </row>
    <row r="310" spans="1:3" ht="16.5" x14ac:dyDescent="0.2">
      <c r="A310" s="135" t="s">
        <v>80</v>
      </c>
      <c r="B310" s="136" t="s">
        <v>676</v>
      </c>
      <c r="C310" s="145" t="s">
        <v>421</v>
      </c>
    </row>
    <row r="311" spans="1:3" ht="16.5" x14ac:dyDescent="0.2">
      <c r="A311" s="135" t="s">
        <v>147</v>
      </c>
      <c r="B311" s="136" t="s">
        <v>667</v>
      </c>
      <c r="C311" s="145" t="s">
        <v>486</v>
      </c>
    </row>
    <row r="312" spans="1:3" ht="16.5" x14ac:dyDescent="0.2">
      <c r="A312" s="135" t="s">
        <v>92</v>
      </c>
      <c r="B312" s="137" t="s">
        <v>667</v>
      </c>
      <c r="C312" s="145" t="s">
        <v>432</v>
      </c>
    </row>
    <row r="313" spans="1:3" ht="16.5" x14ac:dyDescent="0.2">
      <c r="A313" s="135" t="s">
        <v>132</v>
      </c>
      <c r="B313" s="136" t="s">
        <v>673</v>
      </c>
      <c r="C313" s="145" t="s">
        <v>471</v>
      </c>
    </row>
    <row r="314" spans="1:3" ht="16.5" x14ac:dyDescent="0.2">
      <c r="A314" s="135" t="s">
        <v>54</v>
      </c>
      <c r="B314" s="136" t="s">
        <v>673</v>
      </c>
      <c r="C314" s="145" t="s">
        <v>396</v>
      </c>
    </row>
    <row r="315" spans="1:3" ht="16.5" x14ac:dyDescent="0.2">
      <c r="A315" s="135" t="s">
        <v>294</v>
      </c>
      <c r="B315" s="136" t="s">
        <v>674</v>
      </c>
      <c r="C315" s="145" t="s">
        <v>613</v>
      </c>
    </row>
    <row r="316" spans="1:3" ht="16.5" x14ac:dyDescent="0.2">
      <c r="A316" s="135" t="s">
        <v>256</v>
      </c>
      <c r="B316" s="136" t="s">
        <v>667</v>
      </c>
      <c r="C316" s="145" t="s">
        <v>579</v>
      </c>
    </row>
    <row r="317" spans="1:3" ht="16.5" x14ac:dyDescent="0.2">
      <c r="A317" s="135" t="s">
        <v>303</v>
      </c>
      <c r="B317" s="136" t="s">
        <v>674</v>
      </c>
      <c r="C317" s="145" t="s">
        <v>621</v>
      </c>
    </row>
  </sheetData>
  <autoFilter ref="A1:B309" xr:uid="{00000000-0009-0000-0000-000000000000}">
    <sortState xmlns:xlrd2="http://schemas.microsoft.com/office/spreadsheetml/2017/richdata2" ref="A2:B309">
      <sortCondition ref="A2:A309"/>
    </sortState>
  </autoFilter>
  <sortState xmlns:xlrd2="http://schemas.microsoft.com/office/spreadsheetml/2017/richdata2" ref="A2:B299">
    <sortCondition ref="B2:B299"/>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49"/>
  <sheetViews>
    <sheetView tabSelected="1" showWhiteSpace="0" zoomScale="90" zoomScaleNormal="90" zoomScaleSheetLayoutView="100" workbookViewId="0">
      <selection activeCell="B3" sqref="B3:C3"/>
    </sheetView>
  </sheetViews>
  <sheetFormatPr defaultColWidth="9.140625" defaultRowHeight="12.75" x14ac:dyDescent="0.2"/>
  <cols>
    <col min="1" max="1" width="42.28515625" style="3" customWidth="1"/>
    <col min="2" max="2" width="15.85546875" style="3" customWidth="1"/>
    <col min="3" max="3" width="12.5703125" style="3" customWidth="1"/>
    <col min="4" max="4" width="17.85546875" style="3" customWidth="1"/>
    <col min="5" max="5" width="17.140625" style="3" customWidth="1"/>
    <col min="6" max="7" width="7.5703125" style="4" customWidth="1"/>
    <col min="8" max="8" width="15.42578125" style="4" bestFit="1" customWidth="1"/>
    <col min="9" max="9" width="10.28515625" style="4" hidden="1" customWidth="1"/>
    <col min="10" max="16384" width="9.140625" style="4"/>
  </cols>
  <sheetData>
    <row r="1" spans="1:9" s="2" customFormat="1" ht="14.25" x14ac:dyDescent="0.2">
      <c r="A1" s="169" t="s">
        <v>13</v>
      </c>
      <c r="B1" s="169"/>
      <c r="C1" s="169"/>
      <c r="D1" s="169"/>
      <c r="E1" s="169"/>
    </row>
    <row r="2" spans="1:9" ht="15" thickBot="1" x14ac:dyDescent="0.25">
      <c r="A2" s="88"/>
      <c r="B2" s="176"/>
      <c r="C2" s="176"/>
      <c r="D2" s="88"/>
      <c r="E2" s="88"/>
      <c r="I2" s="30" t="s">
        <v>731</v>
      </c>
    </row>
    <row r="3" spans="1:9" ht="15" thickBot="1" x14ac:dyDescent="0.25">
      <c r="A3" s="89" t="s">
        <v>1</v>
      </c>
      <c r="B3" s="170"/>
      <c r="C3" s="171"/>
      <c r="D3" s="90"/>
      <c r="E3" s="91"/>
      <c r="F3" s="5"/>
      <c r="G3" s="5"/>
      <c r="H3" s="5"/>
      <c r="I3" s="31" t="s">
        <v>732</v>
      </c>
    </row>
    <row r="4" spans="1:9" ht="14.25" x14ac:dyDescent="0.2">
      <c r="A4" s="92" t="s">
        <v>14</v>
      </c>
      <c r="B4" s="172" t="str">
        <f>IF(ISERROR(VLOOKUP(B3,'District List'!$A$1:$C$317,3,FALSE)=TRUE)," ",(VLOOKUP(B3,'District List'!$A$1:$C$317,3,FALSE)))</f>
        <v xml:space="preserve"> </v>
      </c>
      <c r="C4" s="173"/>
      <c r="D4" s="93"/>
      <c r="E4" s="94"/>
      <c r="F4" s="5"/>
      <c r="G4" s="5"/>
      <c r="H4" s="5"/>
      <c r="I4" s="5"/>
    </row>
    <row r="5" spans="1:9" ht="14.25" x14ac:dyDescent="0.2">
      <c r="A5" s="92"/>
      <c r="B5" s="95"/>
      <c r="C5" s="95"/>
      <c r="D5" s="93"/>
      <c r="E5" s="94"/>
      <c r="F5" s="5"/>
      <c r="G5" s="5"/>
      <c r="H5" s="5"/>
      <c r="I5" s="5"/>
    </row>
    <row r="6" spans="1:9" ht="30.75" customHeight="1" thickBot="1" x14ac:dyDescent="0.25">
      <c r="A6" s="177" t="s">
        <v>664</v>
      </c>
      <c r="B6" s="178"/>
      <c r="C6" s="178"/>
      <c r="D6" s="178"/>
      <c r="E6" s="179"/>
      <c r="F6" s="5"/>
      <c r="G6" s="5"/>
      <c r="H6" s="5"/>
      <c r="I6" s="5"/>
    </row>
    <row r="7" spans="1:9" ht="28.5" customHeight="1" x14ac:dyDescent="0.2">
      <c r="A7" s="180" t="s">
        <v>733</v>
      </c>
      <c r="B7" s="181"/>
      <c r="C7" s="181"/>
      <c r="D7" s="181"/>
      <c r="E7" s="182"/>
      <c r="F7" s="5"/>
      <c r="G7" s="5"/>
      <c r="H7" s="5"/>
      <c r="I7" s="5"/>
    </row>
    <row r="8" spans="1:9" ht="22.5" customHeight="1" thickBot="1" x14ac:dyDescent="0.25">
      <c r="A8" s="180"/>
      <c r="B8" s="181"/>
      <c r="C8" s="181"/>
      <c r="D8" s="181"/>
      <c r="E8" s="183"/>
      <c r="F8" s="5"/>
      <c r="G8" s="5"/>
      <c r="H8" s="5"/>
      <c r="I8" s="5"/>
    </row>
    <row r="9" spans="1:9" ht="14.25" x14ac:dyDescent="0.2">
      <c r="A9" s="98"/>
      <c r="B9" s="99"/>
      <c r="C9" s="99"/>
      <c r="D9" s="99"/>
      <c r="E9" s="100"/>
      <c r="F9" s="5"/>
      <c r="G9" s="5"/>
      <c r="H9" s="5"/>
      <c r="I9" s="5"/>
    </row>
    <row r="10" spans="1:9" ht="14.25" x14ac:dyDescent="0.2">
      <c r="A10" s="98" t="s">
        <v>662</v>
      </c>
      <c r="B10" s="99"/>
      <c r="C10" s="99"/>
      <c r="D10" s="99"/>
      <c r="E10" s="100"/>
      <c r="F10" s="5"/>
      <c r="G10" s="5"/>
      <c r="H10" s="5"/>
      <c r="I10" s="5"/>
    </row>
    <row r="11" spans="1:9" ht="14.25" x14ac:dyDescent="0.2">
      <c r="A11" s="98" t="s">
        <v>12</v>
      </c>
      <c r="B11" s="95"/>
      <c r="C11" s="95"/>
      <c r="D11" s="93"/>
      <c r="E11" s="94"/>
      <c r="F11" s="5"/>
      <c r="G11" s="5"/>
      <c r="H11" s="5"/>
      <c r="I11" s="5"/>
    </row>
    <row r="12" spans="1:9" ht="14.25" x14ac:dyDescent="0.2">
      <c r="A12" s="98" t="s">
        <v>796</v>
      </c>
      <c r="B12" s="101"/>
      <c r="C12" s="101"/>
      <c r="D12" s="101"/>
      <c r="E12" s="94"/>
      <c r="F12" s="5"/>
      <c r="G12" s="5"/>
      <c r="H12" s="5"/>
      <c r="I12" s="5"/>
    </row>
    <row r="13" spans="1:9" ht="15" thickBot="1" x14ac:dyDescent="0.25">
      <c r="A13" s="96"/>
      <c r="B13" s="88"/>
      <c r="C13" s="88"/>
      <c r="D13" s="88"/>
      <c r="E13" s="97"/>
    </row>
    <row r="14" spans="1:9" ht="15" thickBot="1" x14ac:dyDescent="0.25">
      <c r="A14" s="96" t="s">
        <v>324</v>
      </c>
      <c r="B14" s="88"/>
      <c r="C14" s="88"/>
      <c r="D14" s="88"/>
      <c r="E14" s="37">
        <v>1</v>
      </c>
    </row>
    <row r="15" spans="1:9" ht="14.25" x14ac:dyDescent="0.2">
      <c r="A15" s="96"/>
      <c r="B15" s="88"/>
      <c r="C15" s="88"/>
      <c r="D15" s="88"/>
      <c r="E15" s="102"/>
    </row>
    <row r="16" spans="1:9" ht="15" thickBot="1" x14ac:dyDescent="0.25">
      <c r="A16" s="96"/>
      <c r="B16" s="88"/>
      <c r="C16" s="88"/>
      <c r="D16" s="88"/>
      <c r="E16" s="97"/>
    </row>
    <row r="17" spans="1:15" ht="15" thickBot="1" x14ac:dyDescent="0.25">
      <c r="A17" s="103" t="s">
        <v>2</v>
      </c>
      <c r="B17" s="104"/>
      <c r="C17" s="104"/>
      <c r="D17" s="104"/>
      <c r="E17" s="105"/>
    </row>
    <row r="18" spans="1:15" ht="15" thickBot="1" x14ac:dyDescent="0.25">
      <c r="A18" s="98" t="s">
        <v>307</v>
      </c>
      <c r="B18" s="174"/>
      <c r="C18" s="175"/>
      <c r="D18" s="106"/>
      <c r="E18" s="97"/>
      <c r="F18" s="6"/>
      <c r="G18" s="7"/>
      <c r="K18" s="7"/>
      <c r="L18" s="8"/>
      <c r="M18" s="8"/>
      <c r="N18" s="8"/>
      <c r="O18" s="7"/>
    </row>
    <row r="19" spans="1:15" ht="14.25" x14ac:dyDescent="0.2">
      <c r="A19" s="107"/>
      <c r="B19" s="93"/>
      <c r="C19" s="93"/>
      <c r="D19" s="93"/>
      <c r="E19" s="94"/>
      <c r="F19" s="5"/>
      <c r="G19" s="5"/>
      <c r="H19" s="5"/>
      <c r="M19" s="7"/>
      <c r="N19" s="7"/>
      <c r="O19" s="7"/>
    </row>
    <row r="20" spans="1:15" ht="43.5" thickBot="1" x14ac:dyDescent="0.25">
      <c r="A20" s="108"/>
      <c r="B20" s="95" t="s">
        <v>11</v>
      </c>
      <c r="C20" s="95" t="s">
        <v>630</v>
      </c>
      <c r="D20" s="95" t="s">
        <v>3</v>
      </c>
      <c r="E20" s="109" t="s">
        <v>10</v>
      </c>
    </row>
    <row r="21" spans="1:15" ht="15" thickBot="1" x14ac:dyDescent="0.25">
      <c r="A21" s="96" t="s">
        <v>4</v>
      </c>
      <c r="B21" s="38"/>
      <c r="C21" s="39"/>
      <c r="D21" s="40"/>
      <c r="E21" s="41">
        <f>(B21*1.5184)*C21*D21</f>
        <v>0</v>
      </c>
      <c r="F21" s="6"/>
      <c r="G21" s="7"/>
      <c r="H21" s="15"/>
    </row>
    <row r="22" spans="1:15" ht="14.25" x14ac:dyDescent="0.2">
      <c r="A22" s="96"/>
      <c r="B22" s="110"/>
      <c r="C22" s="111"/>
      <c r="D22" s="111"/>
      <c r="E22" s="112"/>
      <c r="F22" s="6"/>
      <c r="G22" s="7"/>
      <c r="H22" s="15"/>
    </row>
    <row r="23" spans="1:15" ht="14.25" x14ac:dyDescent="0.2">
      <c r="A23" s="96" t="s">
        <v>9</v>
      </c>
      <c r="B23" s="88" t="s">
        <v>628</v>
      </c>
      <c r="C23" s="113"/>
      <c r="D23" s="113"/>
      <c r="E23" s="42">
        <f>IFERROR(VLOOKUP($B$3,'23-24_F-196_Data'!$A$1:$H$311,3,0),0)</f>
        <v>0</v>
      </c>
      <c r="F23" s="6"/>
      <c r="G23" s="7"/>
      <c r="H23" s="10"/>
    </row>
    <row r="24" spans="1:15" ht="14.25" x14ac:dyDescent="0.2">
      <c r="A24" s="96" t="s">
        <v>308</v>
      </c>
      <c r="B24" s="88" t="s">
        <v>6</v>
      </c>
      <c r="C24" s="88"/>
      <c r="D24" s="88"/>
      <c r="E24" s="42">
        <f>IFERROR(VLOOKUP($B$3,'23-24_F-196_Data'!$A$1:$H$311,4,0),0)</f>
        <v>0</v>
      </c>
      <c r="F24" s="6"/>
      <c r="G24" s="7"/>
      <c r="H24" s="10"/>
    </row>
    <row r="25" spans="1:15" ht="14.25" x14ac:dyDescent="0.2">
      <c r="A25" s="88"/>
      <c r="B25" s="88" t="s">
        <v>7</v>
      </c>
      <c r="C25" s="88"/>
      <c r="D25" s="88"/>
      <c r="E25" s="42">
        <f>IFERROR(VLOOKUP($B$3,'23-24_F-196_Data'!$A$1:$H$311,5,0),0)</f>
        <v>0</v>
      </c>
      <c r="F25" s="6"/>
      <c r="G25" s="7"/>
      <c r="H25" s="10"/>
    </row>
    <row r="26" spans="1:15" ht="14.25" x14ac:dyDescent="0.2">
      <c r="A26" s="96"/>
      <c r="B26" s="88" t="s">
        <v>5</v>
      </c>
      <c r="C26" s="88"/>
      <c r="D26" s="88"/>
      <c r="E26" s="42">
        <f>IFERROR(VLOOKUP($B$3,'23-24_F-196_Data'!$A$1:$H$311,6,0),0)</f>
        <v>0</v>
      </c>
      <c r="F26" s="6"/>
      <c r="G26" s="7"/>
      <c r="H26" s="10"/>
    </row>
    <row r="27" spans="1:15" ht="14.25" x14ac:dyDescent="0.2">
      <c r="A27" s="96"/>
      <c r="B27" s="88" t="s">
        <v>8</v>
      </c>
      <c r="C27" s="88"/>
      <c r="D27" s="88"/>
      <c r="E27" s="42">
        <f>IFERROR(VLOOKUP($B$3,'23-24_F-196_Data'!$A$1:$H$311,7,0),0)</f>
        <v>0</v>
      </c>
      <c r="F27" s="6"/>
      <c r="G27" s="7"/>
      <c r="H27" s="10"/>
    </row>
    <row r="28" spans="1:15" ht="14.25" x14ac:dyDescent="0.2">
      <c r="A28" s="96"/>
      <c r="B28" s="88" t="s">
        <v>316</v>
      </c>
      <c r="C28" s="88"/>
      <c r="D28" s="88"/>
      <c r="E28" s="42">
        <f>IFERROR(VLOOKUP($B$3,'23-24_F-196_Data'!$A$1:$H$311,8,0),0)</f>
        <v>0</v>
      </c>
      <c r="F28" s="6"/>
      <c r="G28" s="7"/>
      <c r="H28" s="10"/>
    </row>
    <row r="29" spans="1:15" ht="14.25" x14ac:dyDescent="0.2">
      <c r="A29" s="96"/>
      <c r="B29" s="88"/>
      <c r="C29" s="88"/>
      <c r="D29" s="88"/>
      <c r="E29" s="42">
        <f>SUM(E23:E28)</f>
        <v>0</v>
      </c>
      <c r="F29" s="6"/>
      <c r="G29" s="7"/>
      <c r="H29" s="10"/>
    </row>
    <row r="30" spans="1:15" ht="14.25" x14ac:dyDescent="0.2">
      <c r="A30" s="96"/>
      <c r="B30" s="88"/>
      <c r="C30" s="88"/>
      <c r="D30" s="88"/>
      <c r="E30" s="112"/>
      <c r="F30" s="6"/>
      <c r="G30" s="7"/>
      <c r="H30" s="10"/>
    </row>
    <row r="31" spans="1:15" ht="14.25" x14ac:dyDescent="0.2">
      <c r="A31" s="96" t="s">
        <v>310</v>
      </c>
      <c r="B31" s="88"/>
      <c r="C31" s="88"/>
      <c r="D31" s="88"/>
      <c r="E31" s="43">
        <f>IFERROR(VLOOKUP($B$3,'23-24_To-From_Mileage'!$A$1:$C$327,3,FALSE),0)</f>
        <v>0</v>
      </c>
      <c r="F31" s="6"/>
      <c r="G31" s="7"/>
      <c r="H31" s="10"/>
    </row>
    <row r="32" spans="1:15" ht="14.25" x14ac:dyDescent="0.2">
      <c r="A32" s="96"/>
      <c r="B32" s="88"/>
      <c r="C32" s="88"/>
      <c r="D32" s="88"/>
      <c r="E32" s="210" t="e">
        <f>E29/E31</f>
        <v>#DIV/0!</v>
      </c>
      <c r="H32" s="10"/>
    </row>
    <row r="33" spans="1:19" ht="43.5" thickBot="1" x14ac:dyDescent="0.25">
      <c r="A33" s="96"/>
      <c r="B33" s="95" t="s">
        <v>0</v>
      </c>
      <c r="C33" s="95" t="s">
        <v>323</v>
      </c>
      <c r="D33" s="95" t="s">
        <v>311</v>
      </c>
      <c r="E33" s="97"/>
      <c r="H33" s="10"/>
    </row>
    <row r="34" spans="1:19" ht="15" thickBot="1" x14ac:dyDescent="0.25">
      <c r="A34" s="96" t="s">
        <v>312</v>
      </c>
      <c r="B34" s="44" t="e">
        <f>$E$32</f>
        <v>#DIV/0!</v>
      </c>
      <c r="C34" s="45"/>
      <c r="D34" s="46">
        <f>D21</f>
        <v>0</v>
      </c>
      <c r="E34" s="28" t="e">
        <f>(B34*C34*D34)</f>
        <v>#DIV/0!</v>
      </c>
      <c r="F34" s="6"/>
      <c r="G34" s="7"/>
      <c r="H34" s="10"/>
    </row>
    <row r="35" spans="1:19" ht="14.25" x14ac:dyDescent="0.2">
      <c r="A35" s="96"/>
      <c r="B35" s="114"/>
      <c r="C35" s="99"/>
      <c r="D35" s="88"/>
      <c r="E35" s="82"/>
      <c r="F35" s="6"/>
      <c r="G35" s="7"/>
      <c r="H35" s="10"/>
    </row>
    <row r="36" spans="1:19" ht="14.25" x14ac:dyDescent="0.2">
      <c r="A36" s="98" t="s">
        <v>313</v>
      </c>
      <c r="B36" s="115"/>
      <c r="C36" s="99"/>
      <c r="D36" s="88"/>
      <c r="E36" s="28" t="e">
        <f>E21+E34</f>
        <v>#DIV/0!</v>
      </c>
      <c r="F36" s="6"/>
      <c r="G36" s="7"/>
      <c r="H36" s="10"/>
    </row>
    <row r="37" spans="1:19" ht="14.25" x14ac:dyDescent="0.2">
      <c r="A37" s="98"/>
      <c r="B37" s="99"/>
      <c r="C37" s="99"/>
      <c r="D37" s="88"/>
      <c r="E37" s="82"/>
      <c r="H37" s="10"/>
    </row>
    <row r="38" spans="1:19" ht="14.25" x14ac:dyDescent="0.2">
      <c r="A38" s="116" t="s">
        <v>314</v>
      </c>
      <c r="B38" s="113"/>
      <c r="C38" s="113"/>
      <c r="D38" s="88"/>
      <c r="E38" s="27">
        <f>IFERROR(VLOOKUP(B3,'Reimbursement %'!$A$1:$C$286,3,FALSE),0)</f>
        <v>0</v>
      </c>
      <c r="F38" s="6"/>
      <c r="G38" s="11"/>
      <c r="H38" s="10"/>
    </row>
    <row r="39" spans="1:19" ht="14.25" x14ac:dyDescent="0.2">
      <c r="A39" s="117"/>
      <c r="B39" s="118"/>
      <c r="C39" s="118"/>
      <c r="D39" s="88"/>
      <c r="E39" s="119"/>
      <c r="F39" s="6"/>
      <c r="G39" s="7"/>
      <c r="H39" s="10"/>
    </row>
    <row r="40" spans="1:19" ht="14.25" x14ac:dyDescent="0.2">
      <c r="A40" s="98" t="s">
        <v>315</v>
      </c>
      <c r="B40" s="99"/>
      <c r="C40" s="99"/>
      <c r="D40" s="88"/>
      <c r="E40" s="28" t="str">
        <f>IF(ISERROR(SUM(E36*E38)=TRUE),"",(SUM(E36*E38)))</f>
        <v/>
      </c>
      <c r="F40" s="6"/>
      <c r="G40" s="7"/>
      <c r="H40" s="10"/>
      <c r="R40" s="7"/>
      <c r="S40" s="7"/>
    </row>
    <row r="41" spans="1:19" ht="14.25" x14ac:dyDescent="0.2">
      <c r="A41" s="98"/>
      <c r="B41" s="99"/>
      <c r="C41" s="99"/>
      <c r="D41" s="88"/>
      <c r="E41" s="86"/>
      <c r="F41" s="6"/>
      <c r="G41" s="7"/>
      <c r="H41" s="10"/>
      <c r="R41" s="7"/>
      <c r="S41" s="7"/>
    </row>
    <row r="42" spans="1:19" ht="14.25" x14ac:dyDescent="0.2">
      <c r="A42" s="98" t="s">
        <v>326</v>
      </c>
      <c r="B42" s="99"/>
      <c r="C42" s="99"/>
      <c r="D42" s="88"/>
      <c r="E42" s="28" t="str">
        <f>IF(ISERROR(SUM(E36-E40)=TRUE),"",(SUM(E36-E40)))</f>
        <v/>
      </c>
      <c r="F42" s="6"/>
      <c r="G42" s="7"/>
      <c r="H42" s="10"/>
      <c r="R42" s="7"/>
      <c r="S42" s="7"/>
    </row>
    <row r="43" spans="1:19" ht="14.25" x14ac:dyDescent="0.2">
      <c r="A43" s="98"/>
      <c r="B43" s="99"/>
      <c r="C43" s="99"/>
      <c r="D43" s="88"/>
      <c r="E43" s="87"/>
      <c r="F43" s="6"/>
      <c r="G43" s="7"/>
      <c r="H43" s="10"/>
      <c r="R43" s="7"/>
      <c r="S43" s="7"/>
    </row>
    <row r="44" spans="1:19" ht="15" thickBot="1" x14ac:dyDescent="0.25">
      <c r="A44" s="120" t="s">
        <v>794</v>
      </c>
      <c r="B44" s="121"/>
      <c r="C44" s="121"/>
      <c r="D44" s="122"/>
      <c r="E44" s="47" t="str">
        <f>IF(ISERROR(IF(E42/$E$14&gt;1,E42/E14,"0")=TRUE),"0",(IF(E42/$E$14&gt;1,E42/E14,"0")))</f>
        <v>0</v>
      </c>
    </row>
    <row r="45" spans="1:19" ht="14.25" x14ac:dyDescent="0.2">
      <c r="A45" s="88"/>
      <c r="B45" s="88"/>
      <c r="C45" s="88"/>
      <c r="D45" s="88"/>
      <c r="E45" s="88"/>
    </row>
    <row r="46" spans="1:19" ht="27.75" customHeight="1" x14ac:dyDescent="0.2">
      <c r="A46" s="168" t="s">
        <v>793</v>
      </c>
      <c r="B46" s="168"/>
      <c r="C46" s="168"/>
      <c r="D46" s="168"/>
      <c r="E46" s="168"/>
    </row>
    <row r="47" spans="1:19" x14ac:dyDescent="0.2">
      <c r="A47" s="12"/>
      <c r="B47" s="9"/>
      <c r="C47" s="9"/>
      <c r="D47" s="9"/>
      <c r="E47" s="9"/>
    </row>
    <row r="48" spans="1:19" x14ac:dyDescent="0.2">
      <c r="A48" s="9"/>
      <c r="B48" s="9"/>
      <c r="C48" s="9"/>
      <c r="D48" s="9"/>
      <c r="E48" s="9"/>
    </row>
    <row r="49" spans="1:5" x14ac:dyDescent="0.2">
      <c r="A49" s="9"/>
      <c r="B49" s="9"/>
      <c r="C49" s="9"/>
      <c r="D49" s="9"/>
      <c r="E49" s="9"/>
    </row>
  </sheetData>
  <mergeCells count="9">
    <mergeCell ref="A46:E46"/>
    <mergeCell ref="A1:E1"/>
    <mergeCell ref="B3:C3"/>
    <mergeCell ref="B4:C4"/>
    <mergeCell ref="B18:C18"/>
    <mergeCell ref="B2:C2"/>
    <mergeCell ref="A6:E6"/>
    <mergeCell ref="A7:D8"/>
    <mergeCell ref="E7:E8"/>
  </mergeCells>
  <phoneticPr fontId="5" type="noConversion"/>
  <conditionalFormatting sqref="B34">
    <cfRule type="expression" dxfId="18" priority="11" stopIfTrue="1">
      <formula>ISERROR($B$34)</formula>
    </cfRule>
  </conditionalFormatting>
  <conditionalFormatting sqref="E32">
    <cfRule type="expression" dxfId="17" priority="12" stopIfTrue="1">
      <formula>ISERROR($E$32)</formula>
    </cfRule>
  </conditionalFormatting>
  <conditionalFormatting sqref="E34">
    <cfRule type="expression" dxfId="16" priority="10" stopIfTrue="1">
      <formula>ISERROR($E$34)</formula>
    </cfRule>
  </conditionalFormatting>
  <conditionalFormatting sqref="E36">
    <cfRule type="expression" dxfId="15" priority="9" stopIfTrue="1">
      <formula>ISERROR($E$36)</formula>
    </cfRule>
  </conditionalFormatting>
  <conditionalFormatting sqref="E38">
    <cfRule type="expression" dxfId="14" priority="6" stopIfTrue="1">
      <formula>ISERROR($E$38)</formula>
    </cfRule>
  </conditionalFormatting>
  <conditionalFormatting sqref="E40">
    <cfRule type="expression" dxfId="13" priority="4" stopIfTrue="1">
      <formula>ISERROR($E$36)</formula>
    </cfRule>
  </conditionalFormatting>
  <conditionalFormatting sqref="E41 E43">
    <cfRule type="expression" dxfId="12" priority="5" stopIfTrue="1">
      <formula>ISERROR($E$40)</formula>
    </cfRule>
  </conditionalFormatting>
  <conditionalFormatting sqref="E42">
    <cfRule type="expression" dxfId="11" priority="3" stopIfTrue="1">
      <formula>ISERROR($E$36)</formula>
    </cfRule>
  </conditionalFormatting>
  <conditionalFormatting sqref="E44">
    <cfRule type="expression" dxfId="10" priority="2" stopIfTrue="1">
      <formula>ISERROR($E$36)</formula>
    </cfRule>
  </conditionalFormatting>
  <dataValidations count="1">
    <dataValidation type="list" allowBlank="1" showInputMessage="1" showErrorMessage="1" sqref="E7:E8" xr:uid="{07024DEA-A163-44F7-A6B9-F6E8D9539226}">
      <formula1>$I$2:$I$3</formula1>
    </dataValidation>
  </dataValidations>
  <printOptions horizontalCentered="1"/>
  <pageMargins left="0.5" right="0.5" top="1" bottom="1" header="0.5" footer="0.5"/>
  <pageSetup scale="91" orientation="portrait" r:id="rId1"/>
  <headerFooter alignWithMargins="0">
    <oddFooter>&amp;LTransportation Cost Calculator (Rev. 2/2023)</oddFooter>
  </headerFooter>
  <ignoredErrors>
    <ignoredError sqref="E32:E37 E3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1"/>
  <sheetViews>
    <sheetView zoomScaleNormal="100" zoomScaleSheetLayoutView="100" workbookViewId="0">
      <selection activeCell="L40" sqref="L40"/>
    </sheetView>
  </sheetViews>
  <sheetFormatPr defaultColWidth="6.7109375" defaultRowHeight="12.75" x14ac:dyDescent="0.2"/>
  <cols>
    <col min="1" max="1" width="27.85546875" style="30" customWidth="1"/>
    <col min="2" max="11" width="8" style="30" customWidth="1"/>
    <col min="12" max="12" width="15.5703125" style="30" bestFit="1" customWidth="1"/>
    <col min="13" max="14" width="7.5703125" style="30" customWidth="1"/>
    <col min="15" max="15" width="15.42578125" style="30" bestFit="1" customWidth="1"/>
    <col min="16" max="16" width="10.28515625" style="30" hidden="1" customWidth="1"/>
    <col min="17" max="16384" width="6.7109375" style="30"/>
  </cols>
  <sheetData>
    <row r="1" spans="1:16" ht="15" customHeight="1" x14ac:dyDescent="0.25">
      <c r="A1" s="193" t="s">
        <v>327</v>
      </c>
      <c r="B1" s="193"/>
      <c r="C1" s="193"/>
      <c r="D1" s="193"/>
      <c r="E1" s="193"/>
      <c r="F1" s="193"/>
      <c r="G1" s="193"/>
      <c r="H1" s="193"/>
      <c r="I1" s="193"/>
      <c r="J1" s="193"/>
      <c r="K1" s="193"/>
      <c r="L1" s="193"/>
    </row>
    <row r="2" spans="1:16" ht="15" customHeight="1" thickBot="1" x14ac:dyDescent="0.3">
      <c r="A2" s="50"/>
      <c r="B2" s="50"/>
      <c r="C2" s="50"/>
      <c r="D2" s="50"/>
      <c r="E2" s="205" t="s">
        <v>1083</v>
      </c>
      <c r="F2" s="205"/>
      <c r="G2" s="50"/>
      <c r="H2" s="50"/>
      <c r="I2" s="50"/>
      <c r="J2" s="50"/>
      <c r="K2" s="50"/>
      <c r="L2" s="50"/>
      <c r="P2" s="30" t="s">
        <v>731</v>
      </c>
    </row>
    <row r="3" spans="1:16" ht="15" thickBot="1" x14ac:dyDescent="0.3">
      <c r="A3" s="51"/>
      <c r="B3" s="52"/>
      <c r="C3" s="52" t="s">
        <v>1</v>
      </c>
      <c r="D3" s="194"/>
      <c r="E3" s="195"/>
      <c r="F3" s="195"/>
      <c r="G3" s="171"/>
      <c r="H3" s="52"/>
      <c r="I3" s="52"/>
      <c r="J3" s="52"/>
      <c r="K3" s="52"/>
      <c r="L3" s="53"/>
      <c r="P3" s="30" t="s">
        <v>732</v>
      </c>
    </row>
    <row r="4" spans="1:16" ht="13.5" customHeight="1" x14ac:dyDescent="0.25">
      <c r="A4" s="54"/>
      <c r="B4" s="55"/>
      <c r="C4" s="56" t="s">
        <v>14</v>
      </c>
      <c r="D4" s="196" t="str">
        <f>IF(ISERROR(VLOOKUP(D3,'District List'!$A$1:$C$317,3,FALSE)=TRUE)," ",(VLOOKUP(D3,'District List'!$A$1:$C$317,3,FALSE)))</f>
        <v xml:space="preserve"> </v>
      </c>
      <c r="E4" s="197"/>
      <c r="F4" s="197"/>
      <c r="G4" s="198"/>
      <c r="H4" s="57"/>
      <c r="I4" s="57"/>
      <c r="J4" s="57"/>
      <c r="K4" s="57"/>
      <c r="L4" s="58"/>
      <c r="M4" s="31"/>
      <c r="N4" s="31"/>
      <c r="O4" s="31"/>
      <c r="P4" s="31"/>
    </row>
    <row r="5" spans="1:16" ht="14.25" x14ac:dyDescent="0.25">
      <c r="A5" s="54"/>
      <c r="B5" s="59"/>
      <c r="C5" s="55"/>
      <c r="D5" s="60"/>
      <c r="E5" s="60"/>
      <c r="F5" s="60"/>
      <c r="G5" s="60"/>
      <c r="H5" s="57"/>
      <c r="I5" s="57"/>
      <c r="J5" s="57"/>
      <c r="K5" s="57"/>
      <c r="L5" s="58"/>
      <c r="M5" s="31"/>
      <c r="N5" s="31"/>
      <c r="O5" s="31"/>
      <c r="P5" s="31"/>
    </row>
    <row r="6" spans="1:16" ht="14.25" x14ac:dyDescent="0.25">
      <c r="A6" s="54"/>
      <c r="B6" s="60"/>
      <c r="C6" s="60"/>
      <c r="D6" s="60"/>
      <c r="E6" s="60"/>
      <c r="F6" s="60"/>
      <c r="G6" s="60"/>
      <c r="H6" s="57"/>
      <c r="I6" s="57"/>
      <c r="J6" s="57"/>
      <c r="K6" s="57"/>
      <c r="L6" s="58"/>
      <c r="M6" s="31"/>
      <c r="N6" s="31"/>
      <c r="O6" s="31"/>
      <c r="P6" s="31"/>
    </row>
    <row r="7" spans="1:16" ht="33.75" customHeight="1" thickBot="1" x14ac:dyDescent="0.35">
      <c r="A7" s="206" t="s">
        <v>665</v>
      </c>
      <c r="B7" s="207"/>
      <c r="C7" s="207"/>
      <c r="D7" s="207"/>
      <c r="E7" s="207"/>
      <c r="F7" s="207"/>
      <c r="G7" s="207"/>
      <c r="H7" s="207"/>
      <c r="I7" s="207"/>
      <c r="J7" s="207"/>
      <c r="K7" s="207"/>
      <c r="L7" s="208"/>
      <c r="M7" s="31"/>
      <c r="N7" s="31"/>
      <c r="O7" s="31"/>
      <c r="P7" s="31"/>
    </row>
    <row r="8" spans="1:16" ht="24.75" customHeight="1" x14ac:dyDescent="0.2">
      <c r="A8" s="180" t="s">
        <v>733</v>
      </c>
      <c r="B8" s="181"/>
      <c r="C8" s="181"/>
      <c r="D8" s="181"/>
      <c r="E8" s="181"/>
      <c r="F8" s="181"/>
      <c r="G8" s="181"/>
      <c r="H8" s="181"/>
      <c r="I8" s="181"/>
      <c r="J8" s="181"/>
      <c r="K8" s="209"/>
      <c r="L8" s="182"/>
      <c r="M8" s="31"/>
      <c r="N8" s="31"/>
      <c r="O8" s="31"/>
      <c r="P8" s="31"/>
    </row>
    <row r="9" spans="1:16" ht="33.75" customHeight="1" thickBot="1" x14ac:dyDescent="0.25">
      <c r="A9" s="180"/>
      <c r="B9" s="181"/>
      <c r="C9" s="181"/>
      <c r="D9" s="181"/>
      <c r="E9" s="181"/>
      <c r="F9" s="181"/>
      <c r="G9" s="181"/>
      <c r="H9" s="181"/>
      <c r="I9" s="181"/>
      <c r="J9" s="181"/>
      <c r="K9" s="209"/>
      <c r="L9" s="183"/>
      <c r="M9" s="31"/>
      <c r="N9" s="31"/>
      <c r="O9" s="31"/>
      <c r="P9" s="31"/>
    </row>
    <row r="10" spans="1:16" ht="14.25" x14ac:dyDescent="0.25">
      <c r="A10" s="61" t="s">
        <v>662</v>
      </c>
      <c r="B10" s="56"/>
      <c r="C10" s="56"/>
      <c r="D10" s="56"/>
      <c r="E10" s="56"/>
      <c r="F10" s="56"/>
      <c r="G10" s="56"/>
      <c r="H10" s="56"/>
      <c r="I10" s="56"/>
      <c r="J10" s="56"/>
      <c r="K10" s="56"/>
      <c r="L10" s="62"/>
      <c r="M10" s="31"/>
      <c r="N10" s="31"/>
      <c r="O10" s="31"/>
      <c r="P10" s="31"/>
    </row>
    <row r="11" spans="1:16" ht="14.25" x14ac:dyDescent="0.25">
      <c r="A11" s="61" t="s">
        <v>328</v>
      </c>
      <c r="B11" s="56"/>
      <c r="C11" s="56"/>
      <c r="D11" s="56"/>
      <c r="E11" s="56"/>
      <c r="F11" s="56"/>
      <c r="G11" s="56"/>
      <c r="H11" s="56"/>
      <c r="I11" s="56"/>
      <c r="J11" s="56"/>
      <c r="K11" s="56"/>
      <c r="L11" s="62"/>
      <c r="M11" s="31"/>
      <c r="N11" s="31"/>
      <c r="O11" s="31"/>
      <c r="P11" s="31"/>
    </row>
    <row r="12" spans="1:16" ht="13.5" customHeight="1" x14ac:dyDescent="0.25">
      <c r="A12" s="61" t="s">
        <v>796</v>
      </c>
      <c r="B12" s="56"/>
      <c r="C12" s="56"/>
      <c r="D12" s="56"/>
      <c r="E12" s="56"/>
      <c r="F12" s="56"/>
      <c r="G12" s="56"/>
      <c r="H12" s="56"/>
      <c r="I12" s="56"/>
      <c r="J12" s="56"/>
      <c r="K12" s="56"/>
      <c r="L12" s="62"/>
      <c r="M12" s="31"/>
      <c r="N12" s="31"/>
      <c r="O12" s="31"/>
      <c r="P12" s="31"/>
    </row>
    <row r="13" spans="1:16" ht="14.25" x14ac:dyDescent="0.25">
      <c r="A13" s="61"/>
      <c r="B13" s="56"/>
      <c r="C13" s="56"/>
      <c r="D13" s="56"/>
      <c r="E13" s="56"/>
      <c r="F13" s="56"/>
      <c r="G13" s="56"/>
      <c r="H13" s="56"/>
      <c r="I13" s="56"/>
      <c r="J13" s="56"/>
      <c r="K13" s="56"/>
      <c r="L13" s="62"/>
    </row>
    <row r="14" spans="1:16" ht="14.25" x14ac:dyDescent="0.25">
      <c r="A14" s="63" t="s">
        <v>329</v>
      </c>
      <c r="B14" s="56"/>
      <c r="C14" s="56"/>
      <c r="D14" s="56"/>
      <c r="E14" s="56"/>
      <c r="F14" s="56"/>
      <c r="G14" s="56"/>
      <c r="H14" s="56"/>
      <c r="I14" s="56"/>
      <c r="J14" s="56"/>
      <c r="K14" s="56"/>
      <c r="L14" s="62"/>
    </row>
    <row r="15" spans="1:16" ht="14.25" x14ac:dyDescent="0.25">
      <c r="A15" s="61" t="s">
        <v>330</v>
      </c>
      <c r="B15" s="56"/>
      <c r="C15" s="56"/>
      <c r="D15" s="56"/>
      <c r="E15" s="56"/>
      <c r="F15" s="56"/>
      <c r="G15" s="56"/>
      <c r="H15" s="199"/>
      <c r="I15" s="200"/>
      <c r="J15" s="200"/>
      <c r="K15" s="200"/>
      <c r="L15" s="201"/>
    </row>
    <row r="16" spans="1:16" ht="14.25" x14ac:dyDescent="0.25">
      <c r="A16" s="63"/>
      <c r="B16" s="56"/>
      <c r="C16" s="56"/>
      <c r="D16" s="56"/>
      <c r="E16" s="56"/>
      <c r="F16" s="56"/>
      <c r="G16" s="56"/>
      <c r="H16" s="56"/>
      <c r="I16" s="56"/>
      <c r="J16" s="56"/>
      <c r="K16" s="56"/>
      <c r="L16" s="62"/>
    </row>
    <row r="17" spans="1:22" ht="14.25" x14ac:dyDescent="0.25">
      <c r="A17" s="61" t="s">
        <v>331</v>
      </c>
      <c r="B17" s="56"/>
      <c r="C17" s="56"/>
      <c r="D17" s="56"/>
      <c r="E17" s="56"/>
      <c r="F17" s="56"/>
      <c r="G17" s="56"/>
      <c r="H17" s="56"/>
      <c r="I17" s="56"/>
      <c r="J17" s="56"/>
      <c r="K17" s="56"/>
      <c r="L17" s="62"/>
    </row>
    <row r="18" spans="1:22" ht="27" customHeight="1" x14ac:dyDescent="0.25">
      <c r="A18" s="202"/>
      <c r="B18" s="203"/>
      <c r="C18" s="203"/>
      <c r="D18" s="203"/>
      <c r="E18" s="203"/>
      <c r="F18" s="203"/>
      <c r="G18" s="203"/>
      <c r="H18" s="203"/>
      <c r="I18" s="203"/>
      <c r="J18" s="203"/>
      <c r="K18" s="203"/>
      <c r="L18" s="204"/>
    </row>
    <row r="19" spans="1:22" ht="15" thickBot="1" x14ac:dyDescent="0.3">
      <c r="A19" s="61"/>
      <c r="B19" s="56"/>
      <c r="C19" s="56"/>
      <c r="D19" s="56"/>
      <c r="E19" s="56"/>
      <c r="F19" s="56"/>
      <c r="G19" s="56"/>
      <c r="H19" s="56"/>
      <c r="I19" s="56"/>
      <c r="J19" s="56"/>
      <c r="K19" s="56"/>
      <c r="L19" s="64"/>
    </row>
    <row r="20" spans="1:22" ht="15" thickBot="1" x14ac:dyDescent="0.3">
      <c r="A20" s="61" t="s">
        <v>332</v>
      </c>
      <c r="B20" s="56"/>
      <c r="C20" s="56"/>
      <c r="D20" s="56"/>
      <c r="E20" s="56"/>
      <c r="F20" s="56"/>
      <c r="G20" s="56"/>
      <c r="H20" s="56"/>
      <c r="I20" s="56"/>
      <c r="J20" s="56"/>
      <c r="K20" s="56"/>
      <c r="L20" s="17">
        <v>1</v>
      </c>
    </row>
    <row r="21" spans="1:22" ht="14.25" x14ac:dyDescent="0.25">
      <c r="A21" s="61"/>
      <c r="B21" s="56"/>
      <c r="C21" s="56"/>
      <c r="D21" s="56"/>
      <c r="E21" s="56"/>
      <c r="F21" s="56"/>
      <c r="G21" s="56"/>
      <c r="H21" s="56"/>
      <c r="I21" s="56"/>
      <c r="J21" s="56"/>
      <c r="K21" s="56"/>
      <c r="L21" s="64"/>
    </row>
    <row r="22" spans="1:22" ht="15" thickBot="1" x14ac:dyDescent="0.3">
      <c r="A22" s="65"/>
      <c r="B22" s="66"/>
      <c r="C22" s="66"/>
      <c r="D22" s="66"/>
      <c r="E22" s="66"/>
      <c r="F22" s="66"/>
      <c r="G22" s="66"/>
      <c r="H22" s="66"/>
      <c r="I22" s="66"/>
      <c r="J22" s="66"/>
      <c r="K22" s="66"/>
      <c r="L22" s="67"/>
    </row>
    <row r="23" spans="1:22" ht="15" thickBot="1" x14ac:dyDescent="0.3">
      <c r="A23" s="68" t="s">
        <v>2</v>
      </c>
      <c r="B23" s="52"/>
      <c r="C23" s="52"/>
      <c r="D23" s="52"/>
      <c r="E23" s="52"/>
      <c r="F23" s="52"/>
      <c r="G23" s="52"/>
      <c r="H23" s="52"/>
      <c r="I23" s="52"/>
      <c r="J23" s="52"/>
      <c r="K23" s="52"/>
      <c r="L23" s="53"/>
    </row>
    <row r="24" spans="1:22" ht="15" thickBot="1" x14ac:dyDescent="0.3">
      <c r="A24" s="69" t="s">
        <v>333</v>
      </c>
      <c r="B24" s="55" t="s">
        <v>334</v>
      </c>
      <c r="C24" s="55"/>
      <c r="D24" s="188"/>
      <c r="E24" s="189"/>
      <c r="F24" s="190"/>
      <c r="G24" s="60"/>
      <c r="H24" s="70"/>
      <c r="I24" s="70"/>
      <c r="J24" s="70"/>
      <c r="K24" s="70"/>
      <c r="L24" s="62"/>
      <c r="M24" s="6"/>
      <c r="N24" s="7"/>
      <c r="R24" s="7"/>
      <c r="S24" s="8"/>
      <c r="T24" s="8"/>
      <c r="U24" s="8"/>
      <c r="V24" s="7"/>
    </row>
    <row r="25" spans="1:22" ht="14.25" x14ac:dyDescent="0.25">
      <c r="A25" s="69"/>
      <c r="B25" s="60"/>
      <c r="C25" s="60"/>
      <c r="D25" s="60"/>
      <c r="E25" s="60"/>
      <c r="F25" s="60"/>
      <c r="G25" s="60"/>
      <c r="H25" s="70"/>
      <c r="I25" s="70"/>
      <c r="J25" s="70"/>
      <c r="K25" s="70"/>
      <c r="L25" s="62"/>
      <c r="M25" s="6"/>
      <c r="N25" s="7"/>
      <c r="R25" s="7"/>
      <c r="S25" s="8"/>
      <c r="T25" s="8"/>
      <c r="U25" s="8"/>
      <c r="V25" s="7"/>
    </row>
    <row r="26" spans="1:22" ht="14.25" x14ac:dyDescent="0.25">
      <c r="A26" s="69"/>
      <c r="B26" s="60"/>
      <c r="C26" s="60"/>
      <c r="D26" s="60"/>
      <c r="E26" s="60"/>
      <c r="F26" s="60"/>
      <c r="G26" s="60"/>
      <c r="H26" s="70"/>
      <c r="I26" s="70"/>
      <c r="J26" s="70"/>
      <c r="K26" s="70"/>
      <c r="L26" s="62"/>
      <c r="M26" s="6"/>
      <c r="N26" s="7"/>
      <c r="R26" s="7"/>
      <c r="S26" s="8"/>
      <c r="T26" s="8"/>
      <c r="U26" s="8"/>
      <c r="V26" s="7"/>
    </row>
    <row r="27" spans="1:22" ht="14.25" x14ac:dyDescent="0.25">
      <c r="A27" s="71" t="s">
        <v>334</v>
      </c>
      <c r="B27" s="72" t="s">
        <v>335</v>
      </c>
      <c r="C27" s="72" t="s">
        <v>336</v>
      </c>
      <c r="D27" s="72" t="s">
        <v>337</v>
      </c>
      <c r="E27" s="72" t="s">
        <v>338</v>
      </c>
      <c r="F27" s="72" t="s">
        <v>339</v>
      </c>
      <c r="G27" s="72" t="s">
        <v>340</v>
      </c>
      <c r="H27" s="72" t="s">
        <v>341</v>
      </c>
      <c r="I27" s="73" t="s">
        <v>342</v>
      </c>
      <c r="J27" s="73" t="s">
        <v>343</v>
      </c>
      <c r="K27" s="73" t="s">
        <v>344</v>
      </c>
      <c r="L27" s="74" t="s">
        <v>345</v>
      </c>
      <c r="M27" s="6"/>
      <c r="N27" s="7"/>
      <c r="R27" s="7"/>
      <c r="S27" s="8"/>
      <c r="T27" s="8"/>
      <c r="U27" s="8"/>
      <c r="V27" s="7"/>
    </row>
    <row r="28" spans="1:22" ht="14.25" x14ac:dyDescent="0.25">
      <c r="A28" s="75" t="s">
        <v>346</v>
      </c>
      <c r="B28" s="18"/>
      <c r="C28" s="18"/>
      <c r="D28" s="18"/>
      <c r="E28" s="18"/>
      <c r="F28" s="18"/>
      <c r="G28" s="18"/>
      <c r="H28" s="19"/>
      <c r="I28" s="20"/>
      <c r="J28" s="20"/>
      <c r="K28" s="20"/>
      <c r="L28" s="21">
        <f>SUM(B28:K28)</f>
        <v>0</v>
      </c>
      <c r="M28" s="6"/>
      <c r="N28" s="7"/>
      <c r="R28" s="7"/>
      <c r="S28" s="8"/>
      <c r="T28" s="8"/>
      <c r="U28" s="8"/>
      <c r="V28" s="7"/>
    </row>
    <row r="29" spans="1:22" ht="14.25" x14ac:dyDescent="0.25">
      <c r="A29" s="75" t="s">
        <v>347</v>
      </c>
      <c r="B29" s="22"/>
      <c r="C29" s="22"/>
      <c r="D29" s="22"/>
      <c r="E29" s="22"/>
      <c r="F29" s="22"/>
      <c r="G29" s="22"/>
      <c r="H29" s="22"/>
      <c r="I29" s="22"/>
      <c r="J29" s="22"/>
      <c r="K29" s="22"/>
      <c r="L29" s="23">
        <f>SUM(B29:K29)</f>
        <v>0</v>
      </c>
      <c r="M29" s="6"/>
      <c r="N29" s="7"/>
      <c r="R29" s="7"/>
      <c r="S29" s="8"/>
      <c r="T29" s="8"/>
      <c r="U29" s="8"/>
      <c r="V29" s="7"/>
    </row>
    <row r="30" spans="1:22" ht="33" customHeight="1" x14ac:dyDescent="0.3">
      <c r="A30" s="191" t="s">
        <v>661</v>
      </c>
      <c r="B30" s="192"/>
      <c r="C30" s="192"/>
      <c r="D30" s="192"/>
      <c r="E30" s="192"/>
      <c r="F30" s="192"/>
      <c r="G30" s="192"/>
      <c r="H30" s="192"/>
      <c r="I30" s="192"/>
      <c r="J30" s="192"/>
      <c r="K30" s="192"/>
      <c r="L30" s="62"/>
      <c r="M30" s="6"/>
      <c r="N30" s="7"/>
      <c r="R30" s="7"/>
      <c r="S30" s="8"/>
      <c r="T30" s="8"/>
      <c r="U30" s="8"/>
      <c r="V30" s="7"/>
    </row>
    <row r="31" spans="1:22" ht="14.25" x14ac:dyDescent="0.25">
      <c r="A31" s="76"/>
      <c r="B31" s="77"/>
      <c r="C31" s="78"/>
      <c r="D31" s="78"/>
      <c r="E31" s="78"/>
      <c r="F31" s="78"/>
      <c r="G31" s="78"/>
      <c r="H31" s="57"/>
      <c r="I31" s="57"/>
      <c r="J31" s="57"/>
      <c r="K31" s="57"/>
      <c r="L31" s="62"/>
      <c r="M31" s="6"/>
      <c r="N31" s="7"/>
      <c r="R31" s="7"/>
      <c r="S31" s="8"/>
      <c r="T31" s="8"/>
      <c r="U31" s="8"/>
      <c r="V31" s="7"/>
    </row>
    <row r="32" spans="1:22" ht="14.25" x14ac:dyDescent="0.25">
      <c r="A32" s="184" t="s">
        <v>348</v>
      </c>
      <c r="B32" s="185"/>
      <c r="C32" s="185"/>
      <c r="D32" s="185"/>
      <c r="E32" s="185"/>
      <c r="F32" s="185"/>
      <c r="G32" s="185"/>
      <c r="H32" s="185"/>
      <c r="I32" s="185"/>
      <c r="J32" s="185"/>
      <c r="K32" s="186"/>
      <c r="L32" s="24" t="str">
        <f>IF(ISERROR(SUM(L29/L28)=TRUE),"",(L29/L28))</f>
        <v/>
      </c>
      <c r="M32" s="6"/>
      <c r="N32" s="7"/>
      <c r="R32" s="7"/>
      <c r="S32" s="8"/>
      <c r="T32" s="8"/>
      <c r="U32" s="8"/>
      <c r="V32" s="7"/>
    </row>
    <row r="33" spans="1:22" ht="15" thickBot="1" x14ac:dyDescent="0.3">
      <c r="A33" s="69"/>
      <c r="B33" s="60"/>
      <c r="C33" s="60"/>
      <c r="D33" s="60"/>
      <c r="E33" s="60"/>
      <c r="F33" s="60"/>
      <c r="G33" s="60"/>
      <c r="H33" s="57"/>
      <c r="I33" s="57"/>
      <c r="J33" s="57"/>
      <c r="K33" s="57"/>
      <c r="L33" s="79"/>
      <c r="M33" s="6"/>
      <c r="N33" s="7"/>
      <c r="R33" s="7"/>
      <c r="S33" s="8"/>
      <c r="T33" s="8"/>
      <c r="U33" s="8"/>
      <c r="V33" s="7"/>
    </row>
    <row r="34" spans="1:22" ht="15" thickBot="1" x14ac:dyDescent="0.3">
      <c r="A34" s="184" t="s">
        <v>1096</v>
      </c>
      <c r="B34" s="185"/>
      <c r="C34" s="185"/>
      <c r="D34" s="185"/>
      <c r="E34" s="185"/>
      <c r="F34" s="185"/>
      <c r="G34" s="185"/>
      <c r="H34" s="185"/>
      <c r="I34" s="185"/>
      <c r="J34" s="185"/>
      <c r="K34" s="187"/>
      <c r="L34" s="25"/>
      <c r="M34" s="6"/>
      <c r="N34" s="7"/>
      <c r="R34" s="7"/>
      <c r="S34" s="8"/>
      <c r="T34" s="8"/>
      <c r="U34" s="8"/>
      <c r="V34" s="7"/>
    </row>
    <row r="35" spans="1:22" ht="14.25" x14ac:dyDescent="0.25">
      <c r="A35" s="80"/>
      <c r="B35" s="57"/>
      <c r="C35" s="57"/>
      <c r="D35" s="57"/>
      <c r="E35" s="57"/>
      <c r="F35" s="57"/>
      <c r="G35" s="57"/>
      <c r="H35" s="57"/>
      <c r="I35" s="57"/>
      <c r="J35" s="57"/>
      <c r="K35" s="57"/>
      <c r="L35" s="58"/>
      <c r="M35" s="31"/>
      <c r="N35" s="31"/>
      <c r="O35" s="31"/>
      <c r="T35" s="7"/>
      <c r="U35" s="7"/>
      <c r="V35" s="7"/>
    </row>
    <row r="36" spans="1:22" ht="14.25" x14ac:dyDescent="0.25">
      <c r="A36" s="61" t="s">
        <v>349</v>
      </c>
      <c r="B36" s="56"/>
      <c r="C36" s="56"/>
      <c r="D36" s="56"/>
      <c r="E36" s="56"/>
      <c r="F36" s="56"/>
      <c r="G36" s="56"/>
      <c r="H36" s="56"/>
      <c r="I36" s="56"/>
      <c r="J36" s="56"/>
      <c r="K36" s="81"/>
      <c r="L36" s="26" t="str">
        <f>IF(ISERROR(SUM(L32*L34/L20)=TRUE),"",(L32*L34/L20))</f>
        <v/>
      </c>
      <c r="M36" s="6"/>
      <c r="N36" s="7"/>
      <c r="O36" s="32"/>
    </row>
    <row r="37" spans="1:22" ht="14.25" x14ac:dyDescent="0.25">
      <c r="A37" s="61" t="s">
        <v>350</v>
      </c>
      <c r="B37" s="56"/>
      <c r="C37" s="56"/>
      <c r="D37" s="56"/>
      <c r="E37" s="56"/>
      <c r="F37" s="56"/>
      <c r="G37" s="56"/>
      <c r="H37" s="56"/>
      <c r="I37" s="56"/>
      <c r="J37" s="56"/>
      <c r="K37" s="56"/>
      <c r="L37" s="82"/>
      <c r="M37" s="6"/>
      <c r="N37" s="7"/>
      <c r="O37" s="32"/>
    </row>
    <row r="38" spans="1:22" ht="14.25" x14ac:dyDescent="0.25">
      <c r="A38" s="61" t="s">
        <v>351</v>
      </c>
      <c r="B38" s="56"/>
      <c r="C38" s="56"/>
      <c r="D38" s="56"/>
      <c r="E38" s="56"/>
      <c r="F38" s="56"/>
      <c r="G38" s="56"/>
      <c r="H38" s="56"/>
      <c r="I38" s="56"/>
      <c r="J38" s="56"/>
      <c r="K38" s="56"/>
      <c r="L38" s="82"/>
      <c r="M38" s="33"/>
      <c r="N38" s="33"/>
      <c r="O38" s="32"/>
    </row>
    <row r="39" spans="1:22" ht="14.25" x14ac:dyDescent="0.25">
      <c r="A39" s="83"/>
      <c r="B39" s="84"/>
      <c r="C39" s="84"/>
      <c r="D39" s="84"/>
      <c r="E39" s="84"/>
      <c r="F39" s="84"/>
      <c r="G39" s="84"/>
      <c r="H39" s="56"/>
      <c r="I39" s="56"/>
      <c r="J39" s="56"/>
      <c r="K39" s="56"/>
      <c r="L39" s="85"/>
      <c r="M39" s="6"/>
      <c r="N39" s="7"/>
      <c r="O39" s="32"/>
    </row>
    <row r="40" spans="1:22" ht="14.25" x14ac:dyDescent="0.25">
      <c r="A40" s="61" t="s">
        <v>352</v>
      </c>
      <c r="B40" s="56"/>
      <c r="C40" s="56"/>
      <c r="D40" s="56"/>
      <c r="E40" s="56"/>
      <c r="F40" s="56"/>
      <c r="G40" s="56"/>
      <c r="H40" s="56"/>
      <c r="I40" s="56"/>
      <c r="J40" s="56"/>
      <c r="K40" s="56"/>
      <c r="L40" s="27">
        <f>IFERROR(VLOOKUP(D3,'Reimbursement %'!$A$1:$C$286,3,FALSE),0)</f>
        <v>0</v>
      </c>
      <c r="M40" s="6"/>
      <c r="N40" s="7"/>
      <c r="O40" s="32"/>
    </row>
    <row r="41" spans="1:22" ht="14.25" x14ac:dyDescent="0.25">
      <c r="A41" s="83"/>
      <c r="B41" s="84"/>
      <c r="C41" s="84"/>
      <c r="D41" s="84"/>
      <c r="E41" s="84"/>
      <c r="F41" s="84"/>
      <c r="G41" s="84"/>
      <c r="H41" s="56"/>
      <c r="I41" s="56"/>
      <c r="J41" s="56"/>
      <c r="K41" s="56"/>
      <c r="L41" s="85"/>
      <c r="M41" s="6"/>
      <c r="N41" s="7"/>
      <c r="O41" s="32"/>
    </row>
    <row r="42" spans="1:22" ht="14.25" x14ac:dyDescent="0.25">
      <c r="A42" s="184" t="s">
        <v>353</v>
      </c>
      <c r="B42" s="185"/>
      <c r="C42" s="185"/>
      <c r="D42" s="185"/>
      <c r="E42" s="185"/>
      <c r="F42" s="185"/>
      <c r="G42" s="185"/>
      <c r="H42" s="185"/>
      <c r="I42" s="185"/>
      <c r="J42" s="185"/>
      <c r="K42" s="185"/>
      <c r="L42" s="28" t="str">
        <f>IF(ISERROR(SUM(L36*L40)=TRUE),"",(SUM(L36*L40)))</f>
        <v/>
      </c>
      <c r="M42" s="6"/>
      <c r="N42" s="7"/>
      <c r="O42" s="32"/>
    </row>
    <row r="43" spans="1:22" ht="14.25" x14ac:dyDescent="0.25">
      <c r="A43" s="83"/>
      <c r="B43" s="84"/>
      <c r="C43" s="84"/>
      <c r="D43" s="84"/>
      <c r="E43" s="84"/>
      <c r="F43" s="84"/>
      <c r="G43" s="84"/>
      <c r="H43" s="56"/>
      <c r="I43" s="56"/>
      <c r="J43" s="56"/>
      <c r="K43" s="56"/>
      <c r="L43" s="86"/>
      <c r="M43" s="6"/>
      <c r="N43" s="7"/>
      <c r="O43" s="32"/>
    </row>
    <row r="44" spans="1:22" ht="14.25" x14ac:dyDescent="0.25">
      <c r="A44" s="184" t="s">
        <v>354</v>
      </c>
      <c r="B44" s="185"/>
      <c r="C44" s="185"/>
      <c r="D44" s="185"/>
      <c r="E44" s="185"/>
      <c r="F44" s="185"/>
      <c r="G44" s="185"/>
      <c r="H44" s="185"/>
      <c r="I44" s="185"/>
      <c r="J44" s="185"/>
      <c r="K44" s="185"/>
      <c r="L44" s="28" t="str">
        <f>IF(ISERROR(SUM(L36-L42)=TRUE),"",(SUM(L36-L42)))</f>
        <v/>
      </c>
      <c r="M44" s="6"/>
      <c r="N44" s="7"/>
      <c r="O44" s="34"/>
    </row>
    <row r="45" spans="1:22" ht="14.25" x14ac:dyDescent="0.25">
      <c r="A45" s="83"/>
      <c r="B45" s="84"/>
      <c r="C45" s="84"/>
      <c r="D45" s="84"/>
      <c r="E45" s="84"/>
      <c r="F45" s="84"/>
      <c r="G45" s="84"/>
      <c r="H45" s="56"/>
      <c r="I45" s="56"/>
      <c r="J45" s="56"/>
      <c r="K45" s="56"/>
      <c r="L45" s="87"/>
      <c r="M45" s="6"/>
      <c r="N45" s="7"/>
      <c r="O45" s="32"/>
    </row>
    <row r="46" spans="1:22" ht="15" thickBot="1" x14ac:dyDescent="0.3">
      <c r="A46" s="65" t="s">
        <v>795</v>
      </c>
      <c r="B46" s="66"/>
      <c r="C46" s="66"/>
      <c r="D46" s="66"/>
      <c r="E46" s="66"/>
      <c r="F46" s="66"/>
      <c r="G46" s="66"/>
      <c r="H46" s="66"/>
      <c r="I46" s="66"/>
      <c r="J46" s="66"/>
      <c r="K46" s="66"/>
      <c r="L46" s="29" t="str">
        <f>IF(ISERROR(IF(L44/L20&gt;1,L44,"0")=TRUE),"",(IF(L44/L20&gt;1,L44,"0")))</f>
        <v/>
      </c>
      <c r="M46" s="6"/>
      <c r="N46" s="7"/>
      <c r="O46" s="32"/>
    </row>
    <row r="48" spans="1:22" x14ac:dyDescent="0.2">
      <c r="A48" s="35"/>
      <c r="B48" s="36"/>
      <c r="C48" s="36"/>
      <c r="D48" s="36"/>
      <c r="E48" s="36"/>
      <c r="F48" s="36"/>
      <c r="G48" s="36"/>
      <c r="H48" s="36"/>
      <c r="I48" s="36"/>
      <c r="J48" s="36"/>
      <c r="K48" s="36"/>
      <c r="L48" s="36"/>
    </row>
    <row r="49" spans="1:12" x14ac:dyDescent="0.2">
      <c r="A49" s="36"/>
      <c r="B49" s="36"/>
      <c r="C49" s="36"/>
      <c r="D49" s="36"/>
      <c r="E49" s="36"/>
      <c r="F49" s="36"/>
      <c r="G49" s="36"/>
      <c r="H49" s="36"/>
      <c r="I49" s="36"/>
      <c r="J49" s="36"/>
      <c r="K49" s="36"/>
      <c r="L49" s="36"/>
    </row>
    <row r="50" spans="1:12" x14ac:dyDescent="0.2">
      <c r="A50" s="36"/>
      <c r="B50" s="36"/>
      <c r="C50" s="36"/>
      <c r="D50" s="36"/>
      <c r="E50" s="36"/>
      <c r="F50" s="36"/>
      <c r="G50" s="36"/>
      <c r="H50" s="36"/>
      <c r="I50" s="36"/>
      <c r="J50" s="36"/>
      <c r="K50" s="36"/>
      <c r="L50" s="36"/>
    </row>
    <row r="51" spans="1:12" x14ac:dyDescent="0.2">
      <c r="A51" s="36"/>
      <c r="B51" s="36"/>
      <c r="C51" s="36"/>
      <c r="D51" s="36"/>
      <c r="E51" s="36"/>
      <c r="F51" s="36"/>
      <c r="G51" s="36"/>
      <c r="H51" s="36"/>
      <c r="I51" s="36"/>
      <c r="J51" s="36"/>
      <c r="K51" s="36"/>
      <c r="L51" s="36"/>
    </row>
  </sheetData>
  <mergeCells count="15">
    <mergeCell ref="A1:L1"/>
    <mergeCell ref="D3:G3"/>
    <mergeCell ref="D4:G4"/>
    <mergeCell ref="H15:L15"/>
    <mergeCell ref="A18:L18"/>
    <mergeCell ref="E2:F2"/>
    <mergeCell ref="A7:L7"/>
    <mergeCell ref="L8:L9"/>
    <mergeCell ref="A8:K9"/>
    <mergeCell ref="A42:K42"/>
    <mergeCell ref="A44:K44"/>
    <mergeCell ref="A32:K32"/>
    <mergeCell ref="A34:K34"/>
    <mergeCell ref="D24:F24"/>
    <mergeCell ref="A30:K30"/>
  </mergeCells>
  <conditionalFormatting sqref="L40">
    <cfRule type="expression" dxfId="9" priority="5" stopIfTrue="1">
      <formula>ISERROR($E$38)</formula>
    </cfRule>
  </conditionalFormatting>
  <conditionalFormatting sqref="L42">
    <cfRule type="expression" dxfId="8" priority="3" stopIfTrue="1">
      <formula>ISERROR($E$36)</formula>
    </cfRule>
  </conditionalFormatting>
  <conditionalFormatting sqref="L43 L45">
    <cfRule type="expression" dxfId="7" priority="4" stopIfTrue="1">
      <formula>ISERROR($E$40)</formula>
    </cfRule>
  </conditionalFormatting>
  <conditionalFormatting sqref="L44">
    <cfRule type="expression" dxfId="6" priority="2" stopIfTrue="1">
      <formula>ISERROR($E$36)</formula>
    </cfRule>
  </conditionalFormatting>
  <conditionalFormatting sqref="L46">
    <cfRule type="expression" dxfId="5" priority="1" stopIfTrue="1">
      <formula>ISERROR($E$36)</formula>
    </cfRule>
  </conditionalFormatting>
  <dataValidations count="1">
    <dataValidation type="list" allowBlank="1" showInputMessage="1" showErrorMessage="1" sqref="L8:L9" xr:uid="{43AC4DD6-665D-411F-BB0F-C6EBA8AEDB1C}">
      <formula1>$P$2:$P$3</formula1>
    </dataValidation>
  </dataValidations>
  <printOptions horizontalCentered="1"/>
  <pageMargins left="0.25" right="0.25" top="1" bottom="1" header="0.5" footer="0.5"/>
  <pageSetup scale="83" orientation="portrait" r:id="rId1"/>
  <headerFooter alignWithMargins="0">
    <oddHeader xml:space="preserve">&amp;C&amp;12
</oddHeader>
    <oddFooter>&amp;LContracted Transportation Cost Calculator (Rev. 2/2023)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FE816-BE35-4891-9F73-32013226EC85}">
  <dimension ref="A1:N41"/>
  <sheetViews>
    <sheetView showWhiteSpace="0" zoomScaleNormal="100" zoomScaleSheetLayoutView="100" workbookViewId="0">
      <selection activeCell="B3" sqref="B3:C3"/>
    </sheetView>
  </sheetViews>
  <sheetFormatPr defaultColWidth="9.140625" defaultRowHeight="12.75" x14ac:dyDescent="0.2"/>
  <cols>
    <col min="1" max="1" width="38.42578125" style="3" customWidth="1"/>
    <col min="2" max="3" width="10.7109375" style="3" customWidth="1"/>
    <col min="4" max="4" width="18" style="3" bestFit="1" customWidth="1"/>
    <col min="5" max="5" width="17.140625" style="3" customWidth="1"/>
    <col min="6" max="16384" width="9.140625" style="4"/>
  </cols>
  <sheetData>
    <row r="1" spans="1:10" s="2" customFormat="1" ht="14.25" x14ac:dyDescent="0.2">
      <c r="A1" s="169" t="s">
        <v>647</v>
      </c>
      <c r="B1" s="169"/>
      <c r="C1" s="169"/>
      <c r="D1" s="169"/>
      <c r="E1" s="169"/>
    </row>
    <row r="2" spans="1:10" ht="15" customHeight="1" thickBot="1" x14ac:dyDescent="0.25">
      <c r="A2" s="88"/>
      <c r="B2" s="176" t="s">
        <v>1083</v>
      </c>
      <c r="C2" s="176"/>
      <c r="D2" s="88"/>
      <c r="E2" s="88"/>
    </row>
    <row r="3" spans="1:10" ht="15" customHeight="1" thickBot="1" x14ac:dyDescent="0.25">
      <c r="A3" s="89" t="s">
        <v>1</v>
      </c>
      <c r="B3" s="194"/>
      <c r="C3" s="171"/>
      <c r="D3" s="90"/>
      <c r="E3" s="91"/>
    </row>
    <row r="4" spans="1:10" ht="15" customHeight="1" x14ac:dyDescent="0.2">
      <c r="A4" s="92" t="s">
        <v>14</v>
      </c>
      <c r="B4" s="172" t="str">
        <f>IF(ISERROR(VLOOKUP(B3,'District List'!$A$1:$C$317,3,FALSE)=TRUE)," ",(VLOOKUP(B3,'District List'!$A$1:$C$317,3,FALSE)))</f>
        <v xml:space="preserve"> </v>
      </c>
      <c r="C4" s="173"/>
      <c r="D4" s="93"/>
      <c r="E4" s="94"/>
    </row>
    <row r="5" spans="1:10" ht="15" customHeight="1" x14ac:dyDescent="0.2">
      <c r="A5" s="92"/>
      <c r="B5" s="95"/>
      <c r="C5" s="95"/>
      <c r="D5" s="93"/>
      <c r="E5" s="94"/>
    </row>
    <row r="6" spans="1:10" ht="33" customHeight="1" x14ac:dyDescent="0.2">
      <c r="A6" s="177" t="s">
        <v>663</v>
      </c>
      <c r="B6" s="178"/>
      <c r="C6" s="178"/>
      <c r="D6" s="178"/>
      <c r="E6" s="179"/>
    </row>
    <row r="7" spans="1:10" ht="15" customHeight="1" x14ac:dyDescent="0.2">
      <c r="A7" s="98" t="s">
        <v>662</v>
      </c>
      <c r="B7" s="99"/>
      <c r="C7" s="99"/>
      <c r="D7" s="99"/>
      <c r="E7" s="100"/>
    </row>
    <row r="8" spans="1:10" ht="15" customHeight="1" x14ac:dyDescent="0.2">
      <c r="A8" s="98" t="s">
        <v>12</v>
      </c>
      <c r="B8" s="95"/>
      <c r="C8" s="95"/>
      <c r="D8" s="93"/>
      <c r="E8" s="94"/>
    </row>
    <row r="9" spans="1:10" ht="15" customHeight="1" x14ac:dyDescent="0.2">
      <c r="A9" s="98" t="s">
        <v>796</v>
      </c>
      <c r="B9" s="101"/>
      <c r="C9" s="101"/>
      <c r="D9" s="101"/>
      <c r="E9" s="94"/>
    </row>
    <row r="10" spans="1:10" ht="15" customHeight="1" x14ac:dyDescent="0.2">
      <c r="A10" s="96"/>
      <c r="B10" s="88"/>
      <c r="C10" s="88"/>
      <c r="D10" s="88"/>
      <c r="E10" s="97"/>
    </row>
    <row r="11" spans="1:10" ht="15" customHeight="1" thickBot="1" x14ac:dyDescent="0.25">
      <c r="A11" s="123" t="s">
        <v>329</v>
      </c>
      <c r="B11" s="88"/>
      <c r="C11" s="88"/>
      <c r="D11" s="88"/>
      <c r="E11" s="97"/>
    </row>
    <row r="12" spans="1:10" ht="15" customHeight="1" thickBot="1" x14ac:dyDescent="0.25">
      <c r="A12" s="96" t="s">
        <v>648</v>
      </c>
      <c r="B12" s="88"/>
      <c r="C12" s="88"/>
      <c r="D12" s="88"/>
      <c r="E12" s="48"/>
    </row>
    <row r="13" spans="1:10" ht="15" customHeight="1" x14ac:dyDescent="0.2">
      <c r="A13" s="96"/>
      <c r="B13" s="88"/>
      <c r="C13" s="88"/>
      <c r="D13" s="88"/>
      <c r="E13" s="124"/>
    </row>
    <row r="14" spans="1:10" ht="15" customHeight="1" thickBot="1" x14ac:dyDescent="0.25">
      <c r="A14" s="96"/>
      <c r="B14" s="88"/>
      <c r="C14" s="88"/>
      <c r="D14" s="88"/>
      <c r="E14" s="97"/>
    </row>
    <row r="15" spans="1:10" ht="15" customHeight="1" thickBot="1" x14ac:dyDescent="0.25">
      <c r="A15" s="103" t="s">
        <v>2</v>
      </c>
      <c r="B15" s="104"/>
      <c r="C15" s="104"/>
      <c r="D15" s="104"/>
      <c r="E15" s="105"/>
      <c r="F15" s="7"/>
      <c r="G15" s="8"/>
      <c r="H15" s="8"/>
      <c r="I15" s="8"/>
      <c r="J15" s="7"/>
    </row>
    <row r="16" spans="1:10" ht="15" customHeight="1" thickBot="1" x14ac:dyDescent="0.25">
      <c r="A16" s="98" t="s">
        <v>307</v>
      </c>
      <c r="B16" s="174"/>
      <c r="C16" s="175"/>
      <c r="D16" s="106"/>
      <c r="E16" s="97"/>
      <c r="H16" s="7"/>
      <c r="I16" s="7"/>
      <c r="J16" s="7"/>
    </row>
    <row r="17" spans="1:5" ht="45" customHeight="1" x14ac:dyDescent="0.2">
      <c r="A17" s="107"/>
      <c r="B17" s="93"/>
      <c r="C17" s="93"/>
      <c r="D17" s="93"/>
      <c r="E17" s="94"/>
    </row>
    <row r="18" spans="1:5" ht="15" customHeight="1" x14ac:dyDescent="0.2">
      <c r="A18" s="96"/>
      <c r="B18" s="125"/>
      <c r="C18" s="88"/>
      <c r="D18" s="88"/>
      <c r="E18" s="126"/>
    </row>
    <row r="19" spans="1:5" ht="15" customHeight="1" x14ac:dyDescent="0.2">
      <c r="A19" s="96" t="s">
        <v>649</v>
      </c>
      <c r="B19" s="88" t="s">
        <v>316</v>
      </c>
      <c r="C19" s="88"/>
      <c r="D19" s="88"/>
      <c r="E19" s="127">
        <f>IFERROR(VLOOKUP($B$3,'23-24_F-196_Data'!$A$2:$I$311,8,0),0)*-1</f>
        <v>0</v>
      </c>
    </row>
    <row r="20" spans="1:5" ht="15" customHeight="1" x14ac:dyDescent="0.2">
      <c r="A20" s="96" t="s">
        <v>308</v>
      </c>
      <c r="B20" s="88"/>
      <c r="C20" s="88"/>
      <c r="D20" s="88"/>
      <c r="E20" s="124"/>
    </row>
    <row r="21" spans="1:5" ht="15" customHeight="1" x14ac:dyDescent="0.2">
      <c r="A21" s="96"/>
      <c r="B21" s="88"/>
      <c r="C21" s="88"/>
      <c r="D21" s="88"/>
      <c r="E21" s="124"/>
    </row>
    <row r="22" spans="1:5" ht="15" customHeight="1" x14ac:dyDescent="0.2">
      <c r="A22" s="96" t="s">
        <v>650</v>
      </c>
      <c r="B22" s="88"/>
      <c r="C22" s="88"/>
      <c r="D22" s="88"/>
      <c r="E22" s="128">
        <f>IFERROR(VLOOKUP(B3,'23-24_To-From_Mileage'!$A$2:$J$327,8,0),0)</f>
        <v>0</v>
      </c>
    </row>
    <row r="23" spans="1:5" ht="15" customHeight="1" x14ac:dyDescent="0.2">
      <c r="A23" s="96"/>
      <c r="B23" s="88"/>
      <c r="C23" s="88"/>
      <c r="D23" s="88"/>
      <c r="E23" s="124"/>
    </row>
    <row r="24" spans="1:5" ht="29.25" thickBot="1" x14ac:dyDescent="0.25">
      <c r="A24" s="96"/>
      <c r="B24" s="95" t="s">
        <v>0</v>
      </c>
      <c r="C24" s="95" t="s">
        <v>651</v>
      </c>
      <c r="D24" s="95" t="s">
        <v>652</v>
      </c>
      <c r="E24" s="97"/>
    </row>
    <row r="25" spans="1:5" ht="15" customHeight="1" thickBot="1" x14ac:dyDescent="0.25">
      <c r="A25" s="98" t="s">
        <v>653</v>
      </c>
      <c r="B25" s="44" t="e">
        <f>IF(E19/E22&gt;6,6,E19/E22)</f>
        <v>#DIV/0!</v>
      </c>
      <c r="C25" s="45"/>
      <c r="D25" s="49"/>
      <c r="E25" s="129" t="e">
        <f>(B25*C25*D25)</f>
        <v>#DIV/0!</v>
      </c>
    </row>
    <row r="26" spans="1:5" ht="15" customHeight="1" x14ac:dyDescent="0.2">
      <c r="A26" s="96"/>
      <c r="B26" s="93"/>
      <c r="C26" s="93"/>
      <c r="D26" s="93"/>
      <c r="E26" s="94"/>
    </row>
    <row r="27" spans="1:5" ht="15" customHeight="1" thickBot="1" x14ac:dyDescent="0.25">
      <c r="A27" s="120" t="s">
        <v>800</v>
      </c>
      <c r="B27" s="122"/>
      <c r="C27" s="122"/>
      <c r="D27" s="122"/>
      <c r="E27" s="130" t="e">
        <f>E25/E12</f>
        <v>#DIV/0!</v>
      </c>
    </row>
    <row r="28" spans="1:5" ht="46.15" customHeight="1" x14ac:dyDescent="0.2">
      <c r="A28" s="9"/>
    </row>
    <row r="29" spans="1:5" ht="15" customHeight="1" x14ac:dyDescent="0.2">
      <c r="A29" s="9"/>
    </row>
    <row r="30" spans="1:5" ht="15" customHeight="1" x14ac:dyDescent="0.2"/>
    <row r="31" spans="1:5" ht="15" customHeight="1" x14ac:dyDescent="0.2"/>
    <row r="32" spans="1:5" ht="15" customHeight="1" x14ac:dyDescent="0.2"/>
    <row r="33" spans="13:14" ht="15" customHeight="1" x14ac:dyDescent="0.2"/>
    <row r="34" spans="13:14" ht="15" customHeight="1" x14ac:dyDescent="0.2"/>
    <row r="35" spans="13:14" ht="15" customHeight="1" x14ac:dyDescent="0.2">
      <c r="M35" s="7"/>
      <c r="N35" s="7"/>
    </row>
    <row r="36" spans="13:14" ht="15" customHeight="1" x14ac:dyDescent="0.2">
      <c r="M36" s="7"/>
      <c r="N36" s="7"/>
    </row>
    <row r="37" spans="13:14" ht="15" customHeight="1" x14ac:dyDescent="0.2">
      <c r="M37" s="7"/>
      <c r="N37" s="7"/>
    </row>
    <row r="38" spans="13:14" ht="15" customHeight="1" x14ac:dyDescent="0.2">
      <c r="M38" s="7"/>
      <c r="N38" s="7"/>
    </row>
    <row r="39" spans="13:14" ht="15" customHeight="1" x14ac:dyDescent="0.2"/>
    <row r="40" spans="13:14" ht="15" customHeight="1" x14ac:dyDescent="0.2"/>
    <row r="41" spans="13:14" ht="30" customHeight="1" x14ac:dyDescent="0.2"/>
  </sheetData>
  <mergeCells count="6">
    <mergeCell ref="B16:C16"/>
    <mergeCell ref="A1:E1"/>
    <mergeCell ref="B2:C2"/>
    <mergeCell ref="B3:C3"/>
    <mergeCell ref="B4:C4"/>
    <mergeCell ref="A6:E6"/>
  </mergeCells>
  <conditionalFormatting sqref="B25">
    <cfRule type="expression" dxfId="4" priority="6" stopIfTrue="1">
      <formula>ISERROR($B$25)</formula>
    </cfRule>
  </conditionalFormatting>
  <conditionalFormatting sqref="B4:C4 E20:E23">
    <cfRule type="expression" dxfId="3" priority="4" stopIfTrue="1">
      <formula>ISERROR($B$4)</formula>
    </cfRule>
  </conditionalFormatting>
  <conditionalFormatting sqref="E25">
    <cfRule type="expression" dxfId="2" priority="5" stopIfTrue="1">
      <formula>ISERROR($E$25)</formula>
    </cfRule>
  </conditionalFormatting>
  <conditionalFormatting sqref="E27">
    <cfRule type="expression" dxfId="1" priority="3" stopIfTrue="1">
      <formula>ISERROR(E27)</formula>
    </cfRule>
  </conditionalFormatting>
  <printOptions horizontalCentered="1"/>
  <pageMargins left="0.5" right="0.5" top="1" bottom="1" header="0.5" footer="0.5"/>
  <pageSetup scale="91" orientation="portrait" r:id="rId1"/>
  <headerFooter alignWithMargins="0">
    <oddFooter>&amp;LTransportation Cost Calculator (Rev. 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7FD57-341D-41C5-91E8-10EE3CB6AE33}">
  <sheetPr>
    <pageSetUpPr fitToPage="1"/>
  </sheetPr>
  <dimension ref="A1:V37"/>
  <sheetViews>
    <sheetView topLeftCell="A2" zoomScaleNormal="100" zoomScaleSheetLayoutView="100" workbookViewId="0">
      <selection activeCell="A30" sqref="A30:K30"/>
    </sheetView>
  </sheetViews>
  <sheetFormatPr defaultColWidth="6.7109375" defaultRowHeight="12.75" x14ac:dyDescent="0.2"/>
  <cols>
    <col min="1" max="1" width="27.85546875" style="30" customWidth="1"/>
    <col min="2" max="11" width="8" style="30" customWidth="1"/>
    <col min="12" max="12" width="15.5703125" style="30" bestFit="1" customWidth="1"/>
    <col min="13" max="14" width="7.5703125" style="30" customWidth="1"/>
    <col min="15" max="15" width="15.42578125" style="30" bestFit="1" customWidth="1"/>
    <col min="16" max="16" width="10.28515625" style="30" hidden="1" customWidth="1"/>
    <col min="17" max="16384" width="6.7109375" style="30"/>
  </cols>
  <sheetData>
    <row r="1" spans="1:16" ht="15" customHeight="1" x14ac:dyDescent="0.25">
      <c r="A1" s="193" t="s">
        <v>327</v>
      </c>
      <c r="B1" s="193"/>
      <c r="C1" s="193"/>
      <c r="D1" s="193"/>
      <c r="E1" s="193"/>
      <c r="F1" s="193"/>
      <c r="G1" s="193"/>
      <c r="H1" s="193"/>
      <c r="I1" s="193"/>
      <c r="J1" s="193"/>
      <c r="K1" s="193"/>
      <c r="L1" s="193"/>
    </row>
    <row r="2" spans="1:16" ht="15" customHeight="1" thickBot="1" x14ac:dyDescent="0.3">
      <c r="A2" s="50"/>
      <c r="B2" s="50"/>
      <c r="C2" s="50"/>
      <c r="D2" s="50"/>
      <c r="E2" s="205" t="s">
        <v>1083</v>
      </c>
      <c r="F2" s="205"/>
      <c r="G2" s="50"/>
      <c r="H2" s="50"/>
      <c r="I2" s="50"/>
      <c r="J2" s="50"/>
      <c r="K2" s="50"/>
      <c r="L2" s="50"/>
      <c r="P2" s="30" t="s">
        <v>731</v>
      </c>
    </row>
    <row r="3" spans="1:16" ht="15" thickBot="1" x14ac:dyDescent="0.3">
      <c r="A3" s="51"/>
      <c r="B3" s="52"/>
      <c r="C3" s="52" t="s">
        <v>1</v>
      </c>
      <c r="D3" s="194"/>
      <c r="E3" s="195"/>
      <c r="F3" s="195"/>
      <c r="G3" s="171"/>
      <c r="H3" s="52"/>
      <c r="I3" s="52"/>
      <c r="J3" s="52"/>
      <c r="K3" s="52"/>
      <c r="L3" s="53"/>
      <c r="P3" s="30" t="s">
        <v>732</v>
      </c>
    </row>
    <row r="4" spans="1:16" ht="13.5" customHeight="1" x14ac:dyDescent="0.25">
      <c r="A4" s="54"/>
      <c r="B4" s="55"/>
      <c r="C4" s="56" t="s">
        <v>14</v>
      </c>
      <c r="D4" s="196" t="str">
        <f>IF(ISERROR(VLOOKUP(D3,'District List'!$A$1:$C$317,3,FALSE)=TRUE)," ",(VLOOKUP(D3,'District List'!$A$1:$C$317,3,FALSE)))</f>
        <v xml:space="preserve"> </v>
      </c>
      <c r="E4" s="197"/>
      <c r="F4" s="197"/>
      <c r="G4" s="198"/>
      <c r="H4" s="57"/>
      <c r="I4" s="57"/>
      <c r="J4" s="57"/>
      <c r="K4" s="57"/>
      <c r="L4" s="58"/>
      <c r="M4" s="31"/>
      <c r="N4" s="31"/>
      <c r="O4" s="31"/>
      <c r="P4" s="31"/>
    </row>
    <row r="5" spans="1:16" ht="14.25" x14ac:dyDescent="0.25">
      <c r="A5" s="54"/>
      <c r="B5" s="59"/>
      <c r="C5" s="55"/>
      <c r="D5" s="60"/>
      <c r="E5" s="60"/>
      <c r="F5" s="60"/>
      <c r="G5" s="60"/>
      <c r="H5" s="57"/>
      <c r="I5" s="57"/>
      <c r="J5" s="57"/>
      <c r="K5" s="57"/>
      <c r="L5" s="58"/>
      <c r="M5" s="31"/>
      <c r="N5" s="31"/>
      <c r="O5" s="31"/>
      <c r="P5" s="31"/>
    </row>
    <row r="6" spans="1:16" ht="14.25" x14ac:dyDescent="0.25">
      <c r="A6" s="54"/>
      <c r="B6" s="60"/>
      <c r="C6" s="60"/>
      <c r="D6" s="60"/>
      <c r="E6" s="60"/>
      <c r="F6" s="60"/>
      <c r="G6" s="60"/>
      <c r="H6" s="57"/>
      <c r="I6" s="57"/>
      <c r="J6" s="57"/>
      <c r="K6" s="57"/>
      <c r="L6" s="58"/>
      <c r="M6" s="31"/>
      <c r="N6" s="31"/>
      <c r="O6" s="31"/>
      <c r="P6" s="31"/>
    </row>
    <row r="7" spans="1:16" ht="33.75" customHeight="1" thickBot="1" x14ac:dyDescent="0.35">
      <c r="A7" s="206" t="s">
        <v>797</v>
      </c>
      <c r="B7" s="207"/>
      <c r="C7" s="207"/>
      <c r="D7" s="207"/>
      <c r="E7" s="207"/>
      <c r="F7" s="207"/>
      <c r="G7" s="207"/>
      <c r="H7" s="207"/>
      <c r="I7" s="207"/>
      <c r="J7" s="207"/>
      <c r="K7" s="207"/>
      <c r="L7" s="208"/>
      <c r="M7" s="31"/>
      <c r="N7" s="31"/>
      <c r="O7" s="31"/>
      <c r="P7" s="31"/>
    </row>
    <row r="8" spans="1:16" ht="24.75" customHeight="1" x14ac:dyDescent="0.2">
      <c r="A8" s="180" t="s">
        <v>733</v>
      </c>
      <c r="B8" s="181"/>
      <c r="C8" s="181"/>
      <c r="D8" s="181"/>
      <c r="E8" s="181"/>
      <c r="F8" s="181"/>
      <c r="G8" s="181"/>
      <c r="H8" s="181"/>
      <c r="I8" s="181"/>
      <c r="J8" s="181"/>
      <c r="K8" s="209"/>
      <c r="L8" s="182"/>
      <c r="M8" s="31"/>
      <c r="N8" s="31"/>
      <c r="O8" s="31"/>
      <c r="P8" s="31"/>
    </row>
    <row r="9" spans="1:16" ht="33.75" customHeight="1" thickBot="1" x14ac:dyDescent="0.25">
      <c r="A9" s="180"/>
      <c r="B9" s="181"/>
      <c r="C9" s="181"/>
      <c r="D9" s="181"/>
      <c r="E9" s="181"/>
      <c r="F9" s="181"/>
      <c r="G9" s="181"/>
      <c r="H9" s="181"/>
      <c r="I9" s="181"/>
      <c r="J9" s="181"/>
      <c r="K9" s="209"/>
      <c r="L9" s="183"/>
      <c r="M9" s="31"/>
      <c r="N9" s="31"/>
      <c r="O9" s="31"/>
      <c r="P9" s="31"/>
    </row>
    <row r="10" spans="1:16" ht="14.25" x14ac:dyDescent="0.25">
      <c r="A10" s="61" t="s">
        <v>662</v>
      </c>
      <c r="B10" s="56"/>
      <c r="C10" s="56"/>
      <c r="D10" s="56"/>
      <c r="E10" s="56"/>
      <c r="F10" s="56"/>
      <c r="G10" s="56"/>
      <c r="H10" s="56"/>
      <c r="I10" s="56"/>
      <c r="J10" s="56"/>
      <c r="K10" s="56"/>
      <c r="L10" s="62"/>
      <c r="M10" s="31"/>
      <c r="N10" s="31"/>
      <c r="O10" s="31"/>
      <c r="P10" s="31"/>
    </row>
    <row r="11" spans="1:16" ht="14.25" x14ac:dyDescent="0.25">
      <c r="A11" s="61" t="s">
        <v>328</v>
      </c>
      <c r="B11" s="56"/>
      <c r="C11" s="56"/>
      <c r="D11" s="56"/>
      <c r="E11" s="56"/>
      <c r="F11" s="56"/>
      <c r="G11" s="56"/>
      <c r="H11" s="56"/>
      <c r="I11" s="56"/>
      <c r="J11" s="56"/>
      <c r="K11" s="56"/>
      <c r="L11" s="62"/>
      <c r="M11" s="31"/>
      <c r="N11" s="31"/>
      <c r="O11" s="31"/>
      <c r="P11" s="31"/>
    </row>
    <row r="12" spans="1:16" ht="13.5" customHeight="1" x14ac:dyDescent="0.25">
      <c r="A12" s="61" t="s">
        <v>796</v>
      </c>
      <c r="B12" s="56"/>
      <c r="C12" s="56"/>
      <c r="D12" s="56"/>
      <c r="E12" s="56"/>
      <c r="F12" s="56"/>
      <c r="G12" s="56"/>
      <c r="H12" s="56"/>
      <c r="I12" s="56"/>
      <c r="J12" s="56"/>
      <c r="K12" s="56"/>
      <c r="L12" s="62"/>
      <c r="M12" s="31"/>
      <c r="N12" s="31"/>
      <c r="O12" s="31"/>
      <c r="P12" s="31"/>
    </row>
    <row r="13" spans="1:16" ht="14.25" x14ac:dyDescent="0.25">
      <c r="A13" s="61"/>
      <c r="B13" s="56"/>
      <c r="C13" s="56"/>
      <c r="D13" s="56"/>
      <c r="E13" s="56"/>
      <c r="F13" s="56"/>
      <c r="G13" s="56"/>
      <c r="H13" s="56"/>
      <c r="I13" s="56"/>
      <c r="J13" s="56"/>
      <c r="K13" s="56"/>
      <c r="L13" s="62"/>
    </row>
    <row r="14" spans="1:16" ht="14.25" x14ac:dyDescent="0.25">
      <c r="A14" s="63" t="s">
        <v>329</v>
      </c>
      <c r="B14" s="56"/>
      <c r="C14" s="56"/>
      <c r="D14" s="56"/>
      <c r="E14" s="56"/>
      <c r="F14" s="56"/>
      <c r="G14" s="56"/>
      <c r="H14" s="56"/>
      <c r="I14" s="56"/>
      <c r="J14" s="56"/>
      <c r="K14" s="56"/>
      <c r="L14" s="62"/>
    </row>
    <row r="15" spans="1:16" ht="14.25" x14ac:dyDescent="0.25">
      <c r="A15" s="61" t="s">
        <v>330</v>
      </c>
      <c r="B15" s="56"/>
      <c r="C15" s="56"/>
      <c r="D15" s="56"/>
      <c r="E15" s="56"/>
      <c r="F15" s="56"/>
      <c r="G15" s="56"/>
      <c r="H15" s="199"/>
      <c r="I15" s="200"/>
      <c r="J15" s="200"/>
      <c r="K15" s="200"/>
      <c r="L15" s="201"/>
    </row>
    <row r="16" spans="1:16" ht="14.25" x14ac:dyDescent="0.25">
      <c r="A16" s="63"/>
      <c r="B16" s="56"/>
      <c r="C16" s="56"/>
      <c r="D16" s="56"/>
      <c r="E16" s="56"/>
      <c r="F16" s="56"/>
      <c r="G16" s="56"/>
      <c r="H16" s="56"/>
      <c r="I16" s="56"/>
      <c r="J16" s="56"/>
      <c r="K16" s="56"/>
      <c r="L16" s="62"/>
    </row>
    <row r="17" spans="1:22" ht="14.25" x14ac:dyDescent="0.25">
      <c r="A17" s="61" t="s">
        <v>331</v>
      </c>
      <c r="B17" s="56"/>
      <c r="C17" s="56"/>
      <c r="D17" s="56"/>
      <c r="E17" s="56"/>
      <c r="F17" s="56"/>
      <c r="G17" s="56"/>
      <c r="H17" s="56"/>
      <c r="I17" s="56"/>
      <c r="J17" s="56"/>
      <c r="K17" s="56"/>
      <c r="L17" s="62"/>
    </row>
    <row r="18" spans="1:22" ht="27" customHeight="1" x14ac:dyDescent="0.25">
      <c r="A18" s="202"/>
      <c r="B18" s="203"/>
      <c r="C18" s="203"/>
      <c r="D18" s="203"/>
      <c r="E18" s="203"/>
      <c r="F18" s="203"/>
      <c r="G18" s="203"/>
      <c r="H18" s="203"/>
      <c r="I18" s="203"/>
      <c r="J18" s="203"/>
      <c r="K18" s="203"/>
      <c r="L18" s="204"/>
    </row>
    <row r="19" spans="1:22" ht="15" thickBot="1" x14ac:dyDescent="0.3">
      <c r="A19" s="61"/>
      <c r="B19" s="56"/>
      <c r="C19" s="56"/>
      <c r="D19" s="56"/>
      <c r="E19" s="56"/>
      <c r="F19" s="56"/>
      <c r="G19" s="56"/>
      <c r="H19" s="56"/>
      <c r="I19" s="56"/>
      <c r="J19" s="56"/>
      <c r="K19" s="56"/>
      <c r="L19" s="64"/>
    </row>
    <row r="20" spans="1:22" ht="15" thickBot="1" x14ac:dyDescent="0.3">
      <c r="A20" s="61" t="s">
        <v>332</v>
      </c>
      <c r="B20" s="56"/>
      <c r="C20" s="56"/>
      <c r="D20" s="56"/>
      <c r="E20" s="56"/>
      <c r="F20" s="56"/>
      <c r="G20" s="56"/>
      <c r="H20" s="56"/>
      <c r="I20" s="56"/>
      <c r="J20" s="56"/>
      <c r="K20" s="56"/>
      <c r="L20" s="17"/>
    </row>
    <row r="21" spans="1:22" ht="14.25" x14ac:dyDescent="0.25">
      <c r="A21" s="61"/>
      <c r="B21" s="56"/>
      <c r="C21" s="56"/>
      <c r="D21" s="56"/>
      <c r="E21" s="56"/>
      <c r="F21" s="56"/>
      <c r="G21" s="56"/>
      <c r="H21" s="56"/>
      <c r="I21" s="56"/>
      <c r="J21" s="56"/>
      <c r="K21" s="56"/>
      <c r="L21" s="64"/>
    </row>
    <row r="22" spans="1:22" ht="15" thickBot="1" x14ac:dyDescent="0.3">
      <c r="A22" s="65"/>
      <c r="B22" s="66"/>
      <c r="C22" s="66"/>
      <c r="D22" s="66"/>
      <c r="E22" s="66"/>
      <c r="F22" s="66"/>
      <c r="G22" s="66"/>
      <c r="H22" s="66"/>
      <c r="I22" s="66"/>
      <c r="J22" s="66"/>
      <c r="K22" s="66"/>
      <c r="L22" s="67"/>
    </row>
    <row r="23" spans="1:22" ht="15" thickBot="1" x14ac:dyDescent="0.3">
      <c r="A23" s="68" t="s">
        <v>2</v>
      </c>
      <c r="B23" s="52"/>
      <c r="C23" s="52"/>
      <c r="D23" s="52"/>
      <c r="E23" s="52"/>
      <c r="F23" s="52"/>
      <c r="G23" s="52"/>
      <c r="H23" s="52"/>
      <c r="I23" s="52"/>
      <c r="J23" s="52"/>
      <c r="K23" s="52"/>
      <c r="L23" s="53"/>
    </row>
    <row r="24" spans="1:22" ht="15" thickBot="1" x14ac:dyDescent="0.3">
      <c r="A24" s="69" t="s">
        <v>333</v>
      </c>
      <c r="B24" s="55" t="s">
        <v>334</v>
      </c>
      <c r="C24" s="55"/>
      <c r="D24" s="188"/>
      <c r="E24" s="189"/>
      <c r="F24" s="190"/>
      <c r="G24" s="60"/>
      <c r="H24" s="70"/>
      <c r="I24" s="70"/>
      <c r="J24" s="70"/>
      <c r="K24" s="70"/>
      <c r="L24" s="62"/>
      <c r="M24" s="6"/>
      <c r="N24" s="7"/>
      <c r="R24" s="7"/>
      <c r="S24" s="8"/>
      <c r="T24" s="8"/>
      <c r="U24" s="8"/>
      <c r="V24" s="7"/>
    </row>
    <row r="25" spans="1:22" ht="14.25" x14ac:dyDescent="0.25">
      <c r="A25" s="69"/>
      <c r="B25" s="60"/>
      <c r="C25" s="60"/>
      <c r="D25" s="60"/>
      <c r="E25" s="60"/>
      <c r="F25" s="60"/>
      <c r="G25" s="60"/>
      <c r="H25" s="70"/>
      <c r="I25" s="70"/>
      <c r="J25" s="70"/>
      <c r="K25" s="70"/>
      <c r="L25" s="62"/>
      <c r="M25" s="6"/>
      <c r="N25" s="7"/>
      <c r="R25" s="7"/>
      <c r="S25" s="8"/>
      <c r="T25" s="8"/>
      <c r="U25" s="8"/>
      <c r="V25" s="7"/>
    </row>
    <row r="26" spans="1:22" ht="14.25" x14ac:dyDescent="0.25">
      <c r="A26" s="69"/>
      <c r="B26" s="60"/>
      <c r="C26" s="60"/>
      <c r="D26" s="60"/>
      <c r="E26" s="60"/>
      <c r="F26" s="60"/>
      <c r="G26" s="60"/>
      <c r="H26" s="70"/>
      <c r="I26" s="70"/>
      <c r="J26" s="70"/>
      <c r="K26" s="70"/>
      <c r="L26" s="62"/>
      <c r="M26" s="6"/>
      <c r="N26" s="7"/>
      <c r="R26" s="7"/>
      <c r="S26" s="8"/>
      <c r="T26" s="8"/>
      <c r="U26" s="8"/>
      <c r="V26" s="7"/>
    </row>
    <row r="27" spans="1:22" ht="15" thickBot="1" x14ac:dyDescent="0.3">
      <c r="A27" s="76"/>
      <c r="B27" s="77"/>
      <c r="C27" s="78"/>
      <c r="D27" s="78"/>
      <c r="E27" s="78"/>
      <c r="F27" s="78"/>
      <c r="G27" s="78"/>
      <c r="H27" s="57"/>
      <c r="I27" s="57"/>
      <c r="J27" s="57"/>
      <c r="K27" s="57"/>
      <c r="L27" s="62"/>
      <c r="M27" s="6"/>
      <c r="N27" s="7"/>
      <c r="R27" s="7"/>
      <c r="S27" s="8"/>
      <c r="T27" s="8"/>
      <c r="U27" s="8"/>
      <c r="V27" s="7"/>
    </row>
    <row r="28" spans="1:22" ht="15" thickBot="1" x14ac:dyDescent="0.3">
      <c r="A28" s="184" t="s">
        <v>798</v>
      </c>
      <c r="B28" s="185"/>
      <c r="C28" s="185"/>
      <c r="D28" s="185"/>
      <c r="E28" s="185"/>
      <c r="F28" s="185"/>
      <c r="G28" s="185"/>
      <c r="H28" s="185"/>
      <c r="I28" s="185"/>
      <c r="J28" s="185"/>
      <c r="K28" s="186"/>
      <c r="L28" s="146"/>
      <c r="M28" s="6"/>
      <c r="N28" s="7"/>
      <c r="R28" s="7"/>
      <c r="S28" s="8"/>
      <c r="T28" s="8"/>
      <c r="U28" s="8"/>
      <c r="V28" s="7"/>
    </row>
    <row r="29" spans="1:22" ht="15" thickBot="1" x14ac:dyDescent="0.3">
      <c r="A29" s="69"/>
      <c r="B29" s="60"/>
      <c r="C29" s="60"/>
      <c r="D29" s="60"/>
      <c r="E29" s="60"/>
      <c r="F29" s="60"/>
      <c r="G29" s="60"/>
      <c r="H29" s="57"/>
      <c r="I29" s="57"/>
      <c r="J29" s="57"/>
      <c r="K29" s="57"/>
      <c r="L29" s="79"/>
      <c r="M29" s="6"/>
      <c r="N29" s="7"/>
      <c r="R29" s="7"/>
      <c r="S29" s="8"/>
      <c r="T29" s="8"/>
      <c r="U29" s="8"/>
      <c r="V29" s="7"/>
    </row>
    <row r="30" spans="1:22" ht="15" thickBot="1" x14ac:dyDescent="0.3">
      <c r="A30" s="184" t="s">
        <v>1097</v>
      </c>
      <c r="B30" s="185"/>
      <c r="C30" s="185"/>
      <c r="D30" s="185"/>
      <c r="E30" s="185"/>
      <c r="F30" s="185"/>
      <c r="G30" s="185"/>
      <c r="H30" s="185"/>
      <c r="I30" s="185"/>
      <c r="J30" s="185"/>
      <c r="K30" s="187"/>
      <c r="L30" s="25"/>
      <c r="M30" s="6"/>
      <c r="N30" s="7"/>
      <c r="R30" s="7"/>
      <c r="S30" s="8"/>
      <c r="T30" s="8"/>
      <c r="U30" s="8"/>
      <c r="V30" s="7"/>
    </row>
    <row r="31" spans="1:22" ht="14.25" x14ac:dyDescent="0.25">
      <c r="A31" s="80"/>
      <c r="B31" s="57"/>
      <c r="C31" s="57"/>
      <c r="D31" s="57"/>
      <c r="E31" s="57"/>
      <c r="F31" s="57"/>
      <c r="G31" s="57"/>
      <c r="H31" s="57"/>
      <c r="I31" s="57"/>
      <c r="J31" s="57"/>
      <c r="K31" s="57"/>
      <c r="L31" s="58"/>
      <c r="M31" s="31"/>
      <c r="N31" s="31"/>
      <c r="O31" s="31"/>
      <c r="T31" s="7"/>
      <c r="U31" s="7"/>
      <c r="V31" s="7"/>
    </row>
    <row r="32" spans="1:22" ht="15" thickBot="1" x14ac:dyDescent="0.3">
      <c r="A32" s="65" t="s">
        <v>799</v>
      </c>
      <c r="B32" s="66"/>
      <c r="C32" s="66"/>
      <c r="D32" s="66"/>
      <c r="E32" s="66"/>
      <c r="F32" s="66"/>
      <c r="G32" s="66"/>
      <c r="H32" s="66"/>
      <c r="I32" s="66"/>
      <c r="J32" s="66"/>
      <c r="K32" s="147"/>
      <c r="L32" s="47" t="str">
        <f>IF(ISERROR(SUM(L28*L30/L20)=TRUE),"",(L28*L30/L20))</f>
        <v/>
      </c>
      <c r="M32" s="6"/>
      <c r="N32" s="7"/>
      <c r="O32" s="32"/>
    </row>
    <row r="34" spans="1:12" x14ac:dyDescent="0.2">
      <c r="A34" s="35"/>
      <c r="B34" s="36"/>
      <c r="C34" s="36"/>
      <c r="D34" s="36"/>
      <c r="E34" s="36"/>
      <c r="F34" s="36"/>
      <c r="G34" s="36"/>
      <c r="H34" s="36"/>
      <c r="I34" s="36"/>
      <c r="J34" s="36"/>
      <c r="K34" s="36"/>
      <c r="L34" s="36"/>
    </row>
    <row r="35" spans="1:12" x14ac:dyDescent="0.2">
      <c r="A35" s="36"/>
      <c r="B35" s="36"/>
      <c r="C35" s="36"/>
      <c r="D35" s="36"/>
      <c r="E35" s="36"/>
      <c r="F35" s="36"/>
      <c r="G35" s="36"/>
      <c r="H35" s="36"/>
      <c r="I35" s="36"/>
      <c r="J35" s="36"/>
      <c r="K35" s="36"/>
      <c r="L35" s="36"/>
    </row>
    <row r="36" spans="1:12" x14ac:dyDescent="0.2">
      <c r="A36" s="36"/>
      <c r="B36" s="36"/>
      <c r="C36" s="36"/>
      <c r="D36" s="36"/>
      <c r="E36" s="36"/>
      <c r="F36" s="36"/>
      <c r="G36" s="36"/>
      <c r="H36" s="36"/>
      <c r="I36" s="36"/>
      <c r="J36" s="36"/>
      <c r="K36" s="36"/>
      <c r="L36" s="36"/>
    </row>
    <row r="37" spans="1:12" x14ac:dyDescent="0.2">
      <c r="A37" s="36"/>
      <c r="B37" s="36"/>
      <c r="C37" s="36"/>
      <c r="D37" s="36"/>
      <c r="E37" s="36"/>
      <c r="F37" s="36"/>
      <c r="G37" s="36"/>
      <c r="H37" s="36"/>
      <c r="I37" s="36"/>
      <c r="J37" s="36"/>
      <c r="K37" s="36"/>
      <c r="L37" s="36"/>
    </row>
  </sheetData>
  <mergeCells count="12">
    <mergeCell ref="A8:K9"/>
    <mergeCell ref="L8:L9"/>
    <mergeCell ref="A1:L1"/>
    <mergeCell ref="E2:F2"/>
    <mergeCell ref="D3:G3"/>
    <mergeCell ref="D4:G4"/>
    <mergeCell ref="A7:L7"/>
    <mergeCell ref="H15:L15"/>
    <mergeCell ref="A18:L18"/>
    <mergeCell ref="D24:F24"/>
    <mergeCell ref="A28:K28"/>
    <mergeCell ref="A30:K30"/>
  </mergeCells>
  <dataValidations count="1">
    <dataValidation type="list" allowBlank="1" showInputMessage="1" showErrorMessage="1" sqref="L8:L9" xr:uid="{1F91D138-88DF-41DB-8B37-1C4AE1F8ACFE}">
      <formula1>$P$2:$P$3</formula1>
    </dataValidation>
  </dataValidations>
  <printOptions horizontalCentered="1"/>
  <pageMargins left="0.25" right="0.25" top="1" bottom="1" header="0.5" footer="0.5"/>
  <pageSetup scale="83" orientation="portrait" r:id="rId1"/>
  <headerFooter alignWithMargins="0">
    <oddHeader xml:space="preserve">&amp;C&amp;12
</oddHeader>
    <oddFooter>&amp;LContracted Transportation Cost Calculator (Rev. 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286"/>
  <sheetViews>
    <sheetView topLeftCell="A250" workbookViewId="0">
      <selection activeCell="A30" sqref="A30:K30"/>
    </sheetView>
  </sheetViews>
  <sheetFormatPr defaultRowHeight="12.75" x14ac:dyDescent="0.2"/>
  <cols>
    <col min="2" max="2" width="27.85546875" bestFit="1" customWidth="1"/>
    <col min="3" max="3" width="16.7109375" style="1" bestFit="1" customWidth="1"/>
  </cols>
  <sheetData>
    <row r="1" spans="1:3" x14ac:dyDescent="0.2">
      <c r="A1" t="s">
        <v>1</v>
      </c>
      <c r="B1" t="s">
        <v>325</v>
      </c>
      <c r="C1" s="1" t="s">
        <v>1084</v>
      </c>
    </row>
    <row r="2" spans="1:3" x14ac:dyDescent="0.2">
      <c r="A2" s="149" t="s">
        <v>82</v>
      </c>
      <c r="B2" s="150" t="s">
        <v>801</v>
      </c>
      <c r="C2" s="151">
        <v>1</v>
      </c>
    </row>
    <row r="3" spans="1:3" x14ac:dyDescent="0.2">
      <c r="A3" s="152" t="s">
        <v>146</v>
      </c>
      <c r="B3" s="153" t="s">
        <v>802</v>
      </c>
      <c r="C3" s="154">
        <v>0.96847662201457174</v>
      </c>
    </row>
    <row r="4" spans="1:3" x14ac:dyDescent="0.2">
      <c r="A4" s="149" t="s">
        <v>157</v>
      </c>
      <c r="B4" s="150" t="s">
        <v>803</v>
      </c>
      <c r="C4" s="151">
        <v>0.94843494853283561</v>
      </c>
    </row>
    <row r="5" spans="1:3" x14ac:dyDescent="0.2">
      <c r="A5" s="152" t="s">
        <v>208</v>
      </c>
      <c r="B5" s="153" t="s">
        <v>804</v>
      </c>
      <c r="C5" s="154">
        <v>0.64392390243214803</v>
      </c>
    </row>
    <row r="6" spans="1:3" x14ac:dyDescent="0.2">
      <c r="A6" s="149" t="s">
        <v>220</v>
      </c>
      <c r="B6" s="150" t="s">
        <v>805</v>
      </c>
      <c r="C6" s="151">
        <v>0.93490257438077751</v>
      </c>
    </row>
    <row r="7" spans="1:3" x14ac:dyDescent="0.2">
      <c r="A7" s="152" t="s">
        <v>21</v>
      </c>
      <c r="B7" s="153" t="s">
        <v>806</v>
      </c>
      <c r="C7" s="154">
        <v>1</v>
      </c>
    </row>
    <row r="8" spans="1:3" x14ac:dyDescent="0.2">
      <c r="A8" s="149" t="s">
        <v>114</v>
      </c>
      <c r="B8" s="150" t="s">
        <v>807</v>
      </c>
      <c r="C8" s="151">
        <v>0.94962721973350372</v>
      </c>
    </row>
    <row r="9" spans="1:3" x14ac:dyDescent="0.2">
      <c r="A9" s="152" t="s">
        <v>123</v>
      </c>
      <c r="B9" s="153" t="s">
        <v>808</v>
      </c>
      <c r="C9" s="154">
        <v>0.71426949031848253</v>
      </c>
    </row>
    <row r="10" spans="1:3" x14ac:dyDescent="0.2">
      <c r="A10" s="149" t="s">
        <v>46</v>
      </c>
      <c r="B10" s="150" t="s">
        <v>809</v>
      </c>
      <c r="C10" s="151">
        <v>0.96248550878070938</v>
      </c>
    </row>
    <row r="11" spans="1:3" x14ac:dyDescent="0.2">
      <c r="A11" s="152" t="s">
        <v>111</v>
      </c>
      <c r="B11" s="153" t="s">
        <v>810</v>
      </c>
      <c r="C11" s="154">
        <v>0.67673625459014863</v>
      </c>
    </row>
    <row r="12" spans="1:3" x14ac:dyDescent="0.2">
      <c r="A12" s="149" t="s">
        <v>272</v>
      </c>
      <c r="B12" s="150" t="s">
        <v>811</v>
      </c>
      <c r="C12" s="151">
        <v>1</v>
      </c>
    </row>
    <row r="13" spans="1:3" x14ac:dyDescent="0.2">
      <c r="A13" s="152" t="s">
        <v>16</v>
      </c>
      <c r="B13" s="153" t="s">
        <v>812</v>
      </c>
      <c r="C13" s="154">
        <v>0.93192756004735966</v>
      </c>
    </row>
    <row r="14" spans="1:3" x14ac:dyDescent="0.2">
      <c r="A14" s="149" t="s">
        <v>198</v>
      </c>
      <c r="B14" s="150" t="s">
        <v>813</v>
      </c>
      <c r="C14" s="151">
        <v>1</v>
      </c>
    </row>
    <row r="15" spans="1:3" x14ac:dyDescent="0.2">
      <c r="A15" s="152" t="s">
        <v>133</v>
      </c>
      <c r="B15" s="153" t="s">
        <v>814</v>
      </c>
      <c r="C15" s="154">
        <v>1</v>
      </c>
    </row>
    <row r="16" spans="1:3" x14ac:dyDescent="0.2">
      <c r="A16" s="149" t="s">
        <v>274</v>
      </c>
      <c r="B16" s="150" t="s">
        <v>815</v>
      </c>
      <c r="C16" s="151">
        <v>0.86414972881139662</v>
      </c>
    </row>
    <row r="17" spans="1:3" x14ac:dyDescent="0.2">
      <c r="A17" s="152" t="s">
        <v>148</v>
      </c>
      <c r="B17" s="153" t="s">
        <v>816</v>
      </c>
      <c r="C17" s="154">
        <v>1</v>
      </c>
    </row>
    <row r="18" spans="1:3" x14ac:dyDescent="0.2">
      <c r="A18" s="149" t="s">
        <v>122</v>
      </c>
      <c r="B18" s="150" t="s">
        <v>817</v>
      </c>
      <c r="C18" s="151">
        <v>0.9133964074047457</v>
      </c>
    </row>
    <row r="19" spans="1:3" x14ac:dyDescent="0.2">
      <c r="A19" s="152" t="s">
        <v>173</v>
      </c>
      <c r="B19" s="153" t="s">
        <v>818</v>
      </c>
      <c r="C19" s="154">
        <v>1</v>
      </c>
    </row>
    <row r="20" spans="1:3" x14ac:dyDescent="0.2">
      <c r="A20" s="149" t="s">
        <v>57</v>
      </c>
      <c r="B20" s="150" t="s">
        <v>819</v>
      </c>
      <c r="C20" s="151">
        <v>1</v>
      </c>
    </row>
    <row r="21" spans="1:3" x14ac:dyDescent="0.2">
      <c r="A21" s="152" t="s">
        <v>99</v>
      </c>
      <c r="B21" s="153" t="s">
        <v>820</v>
      </c>
      <c r="C21" s="154">
        <v>1</v>
      </c>
    </row>
    <row r="22" spans="1:3" x14ac:dyDescent="0.2">
      <c r="A22" s="149" t="s">
        <v>206</v>
      </c>
      <c r="B22" s="150" t="s">
        <v>821</v>
      </c>
      <c r="C22" s="151">
        <v>0.93828539755198814</v>
      </c>
    </row>
    <row r="23" spans="1:3" x14ac:dyDescent="0.2">
      <c r="A23" s="152" t="s">
        <v>45</v>
      </c>
      <c r="B23" s="153" t="s">
        <v>822</v>
      </c>
      <c r="C23" s="154">
        <v>0.82068649009928607</v>
      </c>
    </row>
    <row r="24" spans="1:3" x14ac:dyDescent="0.2">
      <c r="A24" s="149" t="s">
        <v>37</v>
      </c>
      <c r="B24" s="150" t="s">
        <v>823</v>
      </c>
      <c r="C24" s="151">
        <v>0.83071985163598239</v>
      </c>
    </row>
    <row r="25" spans="1:3" x14ac:dyDescent="0.2">
      <c r="A25" s="152" t="s">
        <v>190</v>
      </c>
      <c r="B25" s="153" t="s">
        <v>824</v>
      </c>
      <c r="C25" s="154">
        <v>0.946421265106418</v>
      </c>
    </row>
    <row r="26" spans="1:3" x14ac:dyDescent="0.2">
      <c r="A26" s="149" t="s">
        <v>32</v>
      </c>
      <c r="B26" s="150" t="s">
        <v>825</v>
      </c>
      <c r="C26" s="151">
        <v>1</v>
      </c>
    </row>
    <row r="27" spans="1:3" x14ac:dyDescent="0.2">
      <c r="A27" s="152" t="s">
        <v>31</v>
      </c>
      <c r="B27" s="153" t="s">
        <v>826</v>
      </c>
      <c r="C27" s="154">
        <v>1</v>
      </c>
    </row>
    <row r="28" spans="1:3" x14ac:dyDescent="0.2">
      <c r="A28" s="149" t="s">
        <v>52</v>
      </c>
      <c r="B28" s="150" t="s">
        <v>827</v>
      </c>
      <c r="C28" s="151">
        <v>1</v>
      </c>
    </row>
    <row r="29" spans="1:3" x14ac:dyDescent="0.2">
      <c r="A29" s="152" t="s">
        <v>134</v>
      </c>
      <c r="B29" s="153" t="s">
        <v>828</v>
      </c>
      <c r="C29" s="154">
        <v>1</v>
      </c>
    </row>
    <row r="30" spans="1:3" x14ac:dyDescent="0.2">
      <c r="A30" s="149" t="s">
        <v>125</v>
      </c>
      <c r="B30" s="150" t="s">
        <v>829</v>
      </c>
      <c r="C30" s="151">
        <v>0.85722990292398904</v>
      </c>
    </row>
    <row r="31" spans="1:3" x14ac:dyDescent="0.2">
      <c r="A31" s="152" t="s">
        <v>236</v>
      </c>
      <c r="B31" s="153" t="s">
        <v>830</v>
      </c>
      <c r="C31" s="154">
        <v>0.93789965167409095</v>
      </c>
    </row>
    <row r="32" spans="1:3" x14ac:dyDescent="0.2">
      <c r="A32" s="149" t="s">
        <v>154</v>
      </c>
      <c r="B32" s="150" t="s">
        <v>831</v>
      </c>
      <c r="C32" s="151">
        <v>0.98334931919865753</v>
      </c>
    </row>
    <row r="33" spans="1:3" x14ac:dyDescent="0.2">
      <c r="A33" s="152" t="s">
        <v>152</v>
      </c>
      <c r="B33" s="153" t="s">
        <v>832</v>
      </c>
      <c r="C33" s="154">
        <v>1</v>
      </c>
    </row>
    <row r="34" spans="1:3" x14ac:dyDescent="0.2">
      <c r="A34" s="149" t="s">
        <v>238</v>
      </c>
      <c r="B34" s="150" t="s">
        <v>833</v>
      </c>
      <c r="C34" s="151">
        <v>1</v>
      </c>
    </row>
    <row r="35" spans="1:3" x14ac:dyDescent="0.2">
      <c r="A35" s="152" t="s">
        <v>245</v>
      </c>
      <c r="B35" s="153" t="s">
        <v>834</v>
      </c>
      <c r="C35" s="154">
        <v>1</v>
      </c>
    </row>
    <row r="36" spans="1:3" x14ac:dyDescent="0.2">
      <c r="A36" s="149" t="s">
        <v>101</v>
      </c>
      <c r="B36" s="150" t="s">
        <v>835</v>
      </c>
      <c r="C36" s="151">
        <v>0.95065843403954797</v>
      </c>
    </row>
    <row r="37" spans="1:3" x14ac:dyDescent="0.2">
      <c r="A37" s="152" t="s">
        <v>20</v>
      </c>
      <c r="B37" s="153" t="s">
        <v>836</v>
      </c>
      <c r="C37" s="154">
        <v>0.95454258641757339</v>
      </c>
    </row>
    <row r="38" spans="1:3" x14ac:dyDescent="0.2">
      <c r="A38" s="149" t="s">
        <v>131</v>
      </c>
      <c r="B38" s="150" t="s">
        <v>837</v>
      </c>
      <c r="C38" s="151">
        <v>1</v>
      </c>
    </row>
    <row r="39" spans="1:3" x14ac:dyDescent="0.2">
      <c r="A39" s="152" t="s">
        <v>195</v>
      </c>
      <c r="B39" s="153" t="s">
        <v>838</v>
      </c>
      <c r="C39" s="154">
        <v>0.87381755591778199</v>
      </c>
    </row>
    <row r="40" spans="1:3" x14ac:dyDescent="0.2">
      <c r="A40" s="149" t="s">
        <v>283</v>
      </c>
      <c r="B40" s="150" t="s">
        <v>839</v>
      </c>
      <c r="C40" s="151">
        <v>0.9370011555936868</v>
      </c>
    </row>
    <row r="41" spans="1:3" x14ac:dyDescent="0.2">
      <c r="A41" s="152" t="s">
        <v>267</v>
      </c>
      <c r="B41" s="153" t="s">
        <v>840</v>
      </c>
      <c r="C41" s="154">
        <v>1</v>
      </c>
    </row>
    <row r="42" spans="1:3" x14ac:dyDescent="0.2">
      <c r="A42" s="149" t="s">
        <v>287</v>
      </c>
      <c r="B42" s="150" t="s">
        <v>841</v>
      </c>
      <c r="C42" s="151">
        <v>0.9559398697842123</v>
      </c>
    </row>
    <row r="43" spans="1:3" x14ac:dyDescent="0.2">
      <c r="A43" s="152" t="s">
        <v>252</v>
      </c>
      <c r="B43" s="153" t="s">
        <v>842</v>
      </c>
      <c r="C43" s="154">
        <v>0.95683408523215241</v>
      </c>
    </row>
    <row r="44" spans="1:3" x14ac:dyDescent="0.2">
      <c r="A44" s="149" t="s">
        <v>269</v>
      </c>
      <c r="B44" s="150" t="s">
        <v>843</v>
      </c>
      <c r="C44" s="151">
        <v>1</v>
      </c>
    </row>
    <row r="45" spans="1:3" x14ac:dyDescent="0.2">
      <c r="A45" s="152" t="s">
        <v>248</v>
      </c>
      <c r="B45" s="153" t="s">
        <v>844</v>
      </c>
      <c r="C45" s="154">
        <v>0.72241046007587961</v>
      </c>
    </row>
    <row r="46" spans="1:3" x14ac:dyDescent="0.2">
      <c r="A46" s="149" t="s">
        <v>205</v>
      </c>
      <c r="B46" s="150" t="s">
        <v>845</v>
      </c>
      <c r="C46" s="151">
        <v>1</v>
      </c>
    </row>
    <row r="47" spans="1:3" x14ac:dyDescent="0.2">
      <c r="A47" s="152" t="s">
        <v>210</v>
      </c>
      <c r="B47" s="153" t="s">
        <v>846</v>
      </c>
      <c r="C47" s="154">
        <v>1</v>
      </c>
    </row>
    <row r="48" spans="1:3" x14ac:dyDescent="0.2">
      <c r="A48" s="149" t="s">
        <v>90</v>
      </c>
      <c r="B48" s="150" t="s">
        <v>847</v>
      </c>
      <c r="C48" s="151">
        <v>1</v>
      </c>
    </row>
    <row r="49" spans="1:3" x14ac:dyDescent="0.2">
      <c r="A49" s="152" t="s">
        <v>75</v>
      </c>
      <c r="B49" s="153" t="s">
        <v>848</v>
      </c>
      <c r="C49" s="154">
        <v>0.9665871419416151</v>
      </c>
    </row>
    <row r="50" spans="1:3" x14ac:dyDescent="0.2">
      <c r="A50" s="149" t="s">
        <v>96</v>
      </c>
      <c r="B50" s="150" t="s">
        <v>849</v>
      </c>
      <c r="C50" s="151">
        <v>1</v>
      </c>
    </row>
    <row r="51" spans="1:3" x14ac:dyDescent="0.2">
      <c r="A51" s="152" t="s">
        <v>35</v>
      </c>
      <c r="B51" s="153" t="s">
        <v>850</v>
      </c>
      <c r="C51" s="154">
        <v>1</v>
      </c>
    </row>
    <row r="52" spans="1:3" x14ac:dyDescent="0.2">
      <c r="A52" s="149" t="s">
        <v>158</v>
      </c>
      <c r="B52" s="150" t="s">
        <v>851</v>
      </c>
      <c r="C52" s="151">
        <v>0.94186600986666447</v>
      </c>
    </row>
    <row r="53" spans="1:3" x14ac:dyDescent="0.2">
      <c r="A53" s="152" t="s">
        <v>63</v>
      </c>
      <c r="B53" s="153" t="s">
        <v>405</v>
      </c>
      <c r="C53" s="154">
        <v>0.94177712942787351</v>
      </c>
    </row>
    <row r="54" spans="1:3" x14ac:dyDescent="0.2">
      <c r="A54" s="149" t="s">
        <v>185</v>
      </c>
      <c r="B54" s="150" t="s">
        <v>852</v>
      </c>
      <c r="C54" s="151">
        <v>0.83444375423409378</v>
      </c>
    </row>
    <row r="55" spans="1:3" x14ac:dyDescent="0.2">
      <c r="A55" s="152" t="s">
        <v>227</v>
      </c>
      <c r="B55" s="153" t="s">
        <v>853</v>
      </c>
      <c r="C55" s="154">
        <v>0.86438027226071223</v>
      </c>
    </row>
    <row r="56" spans="1:3" x14ac:dyDescent="0.2">
      <c r="A56" s="149" t="s">
        <v>162</v>
      </c>
      <c r="B56" s="150" t="s">
        <v>854</v>
      </c>
      <c r="C56" s="151">
        <v>0.96065009864360684</v>
      </c>
    </row>
    <row r="57" spans="1:3" x14ac:dyDescent="0.2">
      <c r="A57" s="152" t="s">
        <v>48</v>
      </c>
      <c r="B57" s="153" t="s">
        <v>855</v>
      </c>
      <c r="C57" s="154">
        <v>1</v>
      </c>
    </row>
    <row r="58" spans="1:3" x14ac:dyDescent="0.2">
      <c r="A58" s="149" t="s">
        <v>242</v>
      </c>
      <c r="B58" s="150" t="s">
        <v>856</v>
      </c>
      <c r="C58" s="151">
        <v>1</v>
      </c>
    </row>
    <row r="59" spans="1:3" x14ac:dyDescent="0.2">
      <c r="A59" s="152" t="s">
        <v>193</v>
      </c>
      <c r="B59" s="153" t="s">
        <v>857</v>
      </c>
      <c r="C59" s="154">
        <v>0.95676466691085948</v>
      </c>
    </row>
    <row r="60" spans="1:3" x14ac:dyDescent="0.2">
      <c r="A60" s="149" t="s">
        <v>265</v>
      </c>
      <c r="B60" s="150" t="s">
        <v>858</v>
      </c>
      <c r="C60" s="151">
        <v>0.90267838644601806</v>
      </c>
    </row>
    <row r="61" spans="1:3" x14ac:dyDescent="0.2">
      <c r="A61" s="152" t="s">
        <v>239</v>
      </c>
      <c r="B61" s="153" t="s">
        <v>859</v>
      </c>
      <c r="C61" s="154">
        <v>0.86598341919602428</v>
      </c>
    </row>
    <row r="62" spans="1:3" x14ac:dyDescent="0.2">
      <c r="A62" s="149" t="s">
        <v>295</v>
      </c>
      <c r="B62" s="150" t="s">
        <v>860</v>
      </c>
      <c r="C62" s="151">
        <v>1</v>
      </c>
    </row>
    <row r="63" spans="1:3" x14ac:dyDescent="0.2">
      <c r="A63" s="152" t="s">
        <v>59</v>
      </c>
      <c r="B63" s="153" t="s">
        <v>861</v>
      </c>
      <c r="C63" s="154">
        <v>1</v>
      </c>
    </row>
    <row r="64" spans="1:3" x14ac:dyDescent="0.2">
      <c r="A64" s="149" t="s">
        <v>127</v>
      </c>
      <c r="B64" s="150" t="s">
        <v>862</v>
      </c>
      <c r="C64" s="151">
        <v>0.99800122405471758</v>
      </c>
    </row>
    <row r="65" spans="1:3" x14ac:dyDescent="0.2">
      <c r="A65" s="152" t="s">
        <v>199</v>
      </c>
      <c r="B65" s="153" t="s">
        <v>863</v>
      </c>
      <c r="C65" s="154">
        <v>0.74810751680293985</v>
      </c>
    </row>
    <row r="66" spans="1:3" x14ac:dyDescent="0.2">
      <c r="A66" s="149" t="s">
        <v>219</v>
      </c>
      <c r="B66" s="150" t="s">
        <v>864</v>
      </c>
      <c r="C66" s="151">
        <v>1</v>
      </c>
    </row>
    <row r="67" spans="1:3" x14ac:dyDescent="0.2">
      <c r="A67" s="152" t="s">
        <v>785</v>
      </c>
      <c r="B67" s="153" t="s">
        <v>865</v>
      </c>
      <c r="C67" s="154">
        <v>0.93814741873915919</v>
      </c>
    </row>
    <row r="68" spans="1:3" x14ac:dyDescent="0.2">
      <c r="A68" s="149" t="s">
        <v>129</v>
      </c>
      <c r="B68" s="150" t="s">
        <v>866</v>
      </c>
      <c r="C68" s="151">
        <v>0.96155816943319961</v>
      </c>
    </row>
    <row r="69" spans="1:3" x14ac:dyDescent="0.2">
      <c r="A69" s="152" t="s">
        <v>87</v>
      </c>
      <c r="B69" s="153" t="s">
        <v>867</v>
      </c>
      <c r="C69" s="154">
        <v>1</v>
      </c>
    </row>
    <row r="70" spans="1:3" x14ac:dyDescent="0.2">
      <c r="A70" s="149" t="s">
        <v>288</v>
      </c>
      <c r="B70" s="150" t="s">
        <v>868</v>
      </c>
      <c r="C70" s="151">
        <v>1</v>
      </c>
    </row>
    <row r="71" spans="1:3" x14ac:dyDescent="0.2">
      <c r="A71" s="152" t="s">
        <v>29</v>
      </c>
      <c r="B71" s="153" t="s">
        <v>869</v>
      </c>
      <c r="C71" s="154">
        <v>1</v>
      </c>
    </row>
    <row r="72" spans="1:3" x14ac:dyDescent="0.2">
      <c r="A72" s="149" t="s">
        <v>105</v>
      </c>
      <c r="B72" s="150" t="s">
        <v>870</v>
      </c>
      <c r="C72" s="151">
        <v>0.90321893285498767</v>
      </c>
    </row>
    <row r="73" spans="1:3" x14ac:dyDescent="0.2">
      <c r="A73" s="152" t="s">
        <v>79</v>
      </c>
      <c r="B73" s="153" t="s">
        <v>871</v>
      </c>
      <c r="C73" s="154">
        <v>1</v>
      </c>
    </row>
    <row r="74" spans="1:3" x14ac:dyDescent="0.2">
      <c r="A74" s="149" t="s">
        <v>786</v>
      </c>
      <c r="B74" s="150" t="s">
        <v>744</v>
      </c>
      <c r="C74" s="151">
        <v>0.9381474187391593</v>
      </c>
    </row>
    <row r="75" spans="1:3" x14ac:dyDescent="0.2">
      <c r="A75" s="152" t="s">
        <v>787</v>
      </c>
      <c r="B75" s="153" t="s">
        <v>745</v>
      </c>
      <c r="C75" s="154">
        <v>0.9381474187391593</v>
      </c>
    </row>
    <row r="76" spans="1:3" x14ac:dyDescent="0.2">
      <c r="A76" s="149" t="s">
        <v>143</v>
      </c>
      <c r="B76" s="150" t="s">
        <v>872</v>
      </c>
      <c r="C76" s="151">
        <v>1</v>
      </c>
    </row>
    <row r="77" spans="1:3" x14ac:dyDescent="0.2">
      <c r="A77" s="152" t="s">
        <v>216</v>
      </c>
      <c r="B77" s="153" t="s">
        <v>873</v>
      </c>
      <c r="C77" s="154">
        <v>1</v>
      </c>
    </row>
    <row r="78" spans="1:3" x14ac:dyDescent="0.2">
      <c r="A78" s="149" t="s">
        <v>44</v>
      </c>
      <c r="B78" s="150" t="s">
        <v>874</v>
      </c>
      <c r="C78" s="151">
        <v>1</v>
      </c>
    </row>
    <row r="79" spans="1:3" x14ac:dyDescent="0.2">
      <c r="A79" s="152" t="s">
        <v>104</v>
      </c>
      <c r="B79" s="153" t="s">
        <v>875</v>
      </c>
      <c r="C79" s="154">
        <v>0.86172985513903144</v>
      </c>
    </row>
    <row r="80" spans="1:3" x14ac:dyDescent="0.2">
      <c r="A80" s="149" t="s">
        <v>273</v>
      </c>
      <c r="B80" s="150" t="s">
        <v>876</v>
      </c>
      <c r="C80" s="151">
        <v>1</v>
      </c>
    </row>
    <row r="81" spans="1:3" x14ac:dyDescent="0.2">
      <c r="A81" s="152" t="s">
        <v>201</v>
      </c>
      <c r="B81" s="153" t="s">
        <v>877</v>
      </c>
      <c r="C81" s="154">
        <v>0.7553614921413998</v>
      </c>
    </row>
    <row r="82" spans="1:3" x14ac:dyDescent="0.2">
      <c r="A82" s="149" t="s">
        <v>25</v>
      </c>
      <c r="B82" s="150" t="s">
        <v>878</v>
      </c>
      <c r="C82" s="151">
        <v>1</v>
      </c>
    </row>
    <row r="83" spans="1:3" x14ac:dyDescent="0.2">
      <c r="A83" s="152" t="s">
        <v>197</v>
      </c>
      <c r="B83" s="153" t="s">
        <v>879</v>
      </c>
      <c r="C83" s="154">
        <v>0.79154494560145539</v>
      </c>
    </row>
    <row r="84" spans="1:3" x14ac:dyDescent="0.2">
      <c r="A84" s="149" t="s">
        <v>237</v>
      </c>
      <c r="B84" s="150" t="s">
        <v>880</v>
      </c>
      <c r="C84" s="151">
        <v>1</v>
      </c>
    </row>
    <row r="85" spans="1:3" x14ac:dyDescent="0.2">
      <c r="A85" s="152" t="s">
        <v>285</v>
      </c>
      <c r="B85" s="153" t="s">
        <v>881</v>
      </c>
      <c r="C85" s="154">
        <v>0.96183618355312017</v>
      </c>
    </row>
    <row r="86" spans="1:3" x14ac:dyDescent="0.2">
      <c r="A86" s="149" t="s">
        <v>136</v>
      </c>
      <c r="B86" s="150" t="s">
        <v>882</v>
      </c>
      <c r="C86" s="151">
        <v>0.93726636368775129</v>
      </c>
    </row>
    <row r="87" spans="1:3" x14ac:dyDescent="0.2">
      <c r="A87" s="152" t="s">
        <v>139</v>
      </c>
      <c r="B87" s="153" t="s">
        <v>883</v>
      </c>
      <c r="C87" s="154">
        <v>0.85533734198152189</v>
      </c>
    </row>
    <row r="88" spans="1:3" x14ac:dyDescent="0.2">
      <c r="A88" s="149" t="s">
        <v>81</v>
      </c>
      <c r="B88" s="150" t="s">
        <v>884</v>
      </c>
      <c r="C88" s="151">
        <v>1</v>
      </c>
    </row>
    <row r="89" spans="1:3" x14ac:dyDescent="0.2">
      <c r="A89" s="152" t="s">
        <v>298</v>
      </c>
      <c r="B89" s="153" t="s">
        <v>885</v>
      </c>
      <c r="C89" s="154">
        <v>0.88440174744761868</v>
      </c>
    </row>
    <row r="90" spans="1:3" x14ac:dyDescent="0.2">
      <c r="A90" s="149" t="s">
        <v>302</v>
      </c>
      <c r="B90" s="150" t="s">
        <v>886</v>
      </c>
      <c r="C90" s="151">
        <v>0.92373997542051312</v>
      </c>
    </row>
    <row r="91" spans="1:3" x14ac:dyDescent="0.2">
      <c r="A91" s="152" t="s">
        <v>228</v>
      </c>
      <c r="B91" s="153" t="s">
        <v>887</v>
      </c>
      <c r="C91" s="154">
        <v>0.95667295250643936</v>
      </c>
    </row>
    <row r="92" spans="1:3" x14ac:dyDescent="0.2">
      <c r="A92" s="149" t="s">
        <v>164</v>
      </c>
      <c r="B92" s="150" t="s">
        <v>888</v>
      </c>
      <c r="C92" s="151">
        <v>1</v>
      </c>
    </row>
    <row r="93" spans="1:3" x14ac:dyDescent="0.2">
      <c r="A93" s="152" t="s">
        <v>232</v>
      </c>
      <c r="B93" s="153" t="s">
        <v>889</v>
      </c>
      <c r="C93" s="154">
        <v>0.90677923319527298</v>
      </c>
    </row>
    <row r="94" spans="1:3" x14ac:dyDescent="0.2">
      <c r="A94" s="149" t="s">
        <v>42</v>
      </c>
      <c r="B94" s="150" t="s">
        <v>890</v>
      </c>
      <c r="C94" s="151">
        <v>0.91484207906748316</v>
      </c>
    </row>
    <row r="95" spans="1:3" x14ac:dyDescent="0.2">
      <c r="A95" s="152" t="s">
        <v>261</v>
      </c>
      <c r="B95" s="153" t="s">
        <v>891</v>
      </c>
      <c r="C95" s="154">
        <v>0.94930202991983015</v>
      </c>
    </row>
    <row r="96" spans="1:3" x14ac:dyDescent="0.2">
      <c r="A96" s="149" t="s">
        <v>161</v>
      </c>
      <c r="B96" s="150" t="s">
        <v>892</v>
      </c>
      <c r="C96" s="151">
        <v>0.95247301398617823</v>
      </c>
    </row>
    <row r="97" spans="1:3" x14ac:dyDescent="0.2">
      <c r="A97" s="152" t="s">
        <v>301</v>
      </c>
      <c r="B97" s="153" t="s">
        <v>893</v>
      </c>
      <c r="C97" s="154">
        <v>1</v>
      </c>
    </row>
    <row r="98" spans="1:3" x14ac:dyDescent="0.2">
      <c r="A98" s="149" t="s">
        <v>107</v>
      </c>
      <c r="B98" s="150" t="s">
        <v>894</v>
      </c>
      <c r="C98" s="151">
        <v>0.75387338114829794</v>
      </c>
    </row>
    <row r="99" spans="1:3" x14ac:dyDescent="0.2">
      <c r="A99" s="152" t="s">
        <v>40</v>
      </c>
      <c r="B99" s="153" t="s">
        <v>895</v>
      </c>
      <c r="C99" s="154">
        <v>0.96499828278352118</v>
      </c>
    </row>
    <row r="100" spans="1:3" x14ac:dyDescent="0.2">
      <c r="A100" s="149" t="s">
        <v>169</v>
      </c>
      <c r="B100" s="150" t="s">
        <v>896</v>
      </c>
      <c r="C100" s="151">
        <v>0.93236287748011737</v>
      </c>
    </row>
    <row r="101" spans="1:3" x14ac:dyDescent="0.2">
      <c r="A101" s="152" t="s">
        <v>83</v>
      </c>
      <c r="B101" s="153" t="s">
        <v>897</v>
      </c>
      <c r="C101" s="154">
        <v>0.97432512355239431</v>
      </c>
    </row>
    <row r="102" spans="1:3" x14ac:dyDescent="0.2">
      <c r="A102" s="149" t="s">
        <v>222</v>
      </c>
      <c r="B102" s="150" t="s">
        <v>898</v>
      </c>
      <c r="C102" s="151">
        <v>0.91066814860362955</v>
      </c>
    </row>
    <row r="103" spans="1:3" x14ac:dyDescent="0.2">
      <c r="A103" s="152" t="s">
        <v>117</v>
      </c>
      <c r="B103" s="153" t="s">
        <v>899</v>
      </c>
      <c r="C103" s="154">
        <v>0.87424341514566639</v>
      </c>
    </row>
    <row r="104" spans="1:3" x14ac:dyDescent="0.2">
      <c r="A104" s="149" t="s">
        <v>70</v>
      </c>
      <c r="B104" s="150" t="s">
        <v>900</v>
      </c>
      <c r="C104" s="151">
        <v>1</v>
      </c>
    </row>
    <row r="105" spans="1:3" x14ac:dyDescent="0.2">
      <c r="A105" s="152" t="s">
        <v>62</v>
      </c>
      <c r="B105" s="153" t="s">
        <v>901</v>
      </c>
      <c r="C105" s="154">
        <v>0.93735439471655646</v>
      </c>
    </row>
    <row r="106" spans="1:3" x14ac:dyDescent="0.2">
      <c r="A106" s="149" t="s">
        <v>55</v>
      </c>
      <c r="B106" s="150" t="s">
        <v>902</v>
      </c>
      <c r="C106" s="151">
        <v>1</v>
      </c>
    </row>
    <row r="107" spans="1:3" x14ac:dyDescent="0.2">
      <c r="A107" s="152" t="s">
        <v>22</v>
      </c>
      <c r="B107" s="153" t="s">
        <v>903</v>
      </c>
      <c r="C107" s="154">
        <v>1</v>
      </c>
    </row>
    <row r="108" spans="1:3" x14ac:dyDescent="0.2">
      <c r="A108" s="149" t="s">
        <v>120</v>
      </c>
      <c r="B108" s="150" t="s">
        <v>904</v>
      </c>
      <c r="C108" s="151">
        <v>0.9852238445264373</v>
      </c>
    </row>
    <row r="109" spans="1:3" x14ac:dyDescent="0.2">
      <c r="A109" s="152" t="s">
        <v>255</v>
      </c>
      <c r="B109" s="153" t="s">
        <v>905</v>
      </c>
      <c r="C109" s="154">
        <v>0.96574533003166019</v>
      </c>
    </row>
    <row r="110" spans="1:3" x14ac:dyDescent="0.2">
      <c r="A110" s="149" t="s">
        <v>24</v>
      </c>
      <c r="B110" s="150" t="s">
        <v>906</v>
      </c>
      <c r="C110" s="151">
        <v>1</v>
      </c>
    </row>
    <row r="111" spans="1:3" x14ac:dyDescent="0.2">
      <c r="A111" s="152" t="s">
        <v>130</v>
      </c>
      <c r="B111" s="153" t="s">
        <v>907</v>
      </c>
      <c r="C111" s="154">
        <v>0.98475412767443105</v>
      </c>
    </row>
    <row r="112" spans="1:3" x14ac:dyDescent="0.2">
      <c r="A112" s="149" t="s">
        <v>137</v>
      </c>
      <c r="B112" s="150" t="s">
        <v>908</v>
      </c>
      <c r="C112" s="151" t="e">
        <v>#N/A</v>
      </c>
    </row>
    <row r="113" spans="1:3" x14ac:dyDescent="0.2">
      <c r="A113" s="152" t="s">
        <v>209</v>
      </c>
      <c r="B113" s="153" t="s">
        <v>909</v>
      </c>
      <c r="C113" s="154">
        <v>0.79630761846474885</v>
      </c>
    </row>
    <row r="114" spans="1:3" x14ac:dyDescent="0.2">
      <c r="A114" s="149" t="s">
        <v>279</v>
      </c>
      <c r="B114" s="150" t="s">
        <v>910</v>
      </c>
      <c r="C114" s="151">
        <v>0.95493371357259371</v>
      </c>
    </row>
    <row r="115" spans="1:3" x14ac:dyDescent="0.2">
      <c r="A115" s="152" t="s">
        <v>30</v>
      </c>
      <c r="B115" s="153" t="s">
        <v>911</v>
      </c>
      <c r="C115" s="154">
        <v>1</v>
      </c>
    </row>
    <row r="116" spans="1:3" x14ac:dyDescent="0.2">
      <c r="A116" s="149" t="s">
        <v>217</v>
      </c>
      <c r="B116" s="150" t="s">
        <v>912</v>
      </c>
      <c r="C116" s="151">
        <v>0.96868352186197582</v>
      </c>
    </row>
    <row r="117" spans="1:3" x14ac:dyDescent="0.2">
      <c r="A117" s="152" t="s">
        <v>119</v>
      </c>
      <c r="B117" s="153" t="s">
        <v>913</v>
      </c>
      <c r="C117" s="154">
        <v>1</v>
      </c>
    </row>
    <row r="118" spans="1:3" x14ac:dyDescent="0.2">
      <c r="A118" s="149" t="s">
        <v>225</v>
      </c>
      <c r="B118" s="150" t="s">
        <v>914</v>
      </c>
      <c r="C118" s="151">
        <v>0.94836471677782486</v>
      </c>
    </row>
    <row r="119" spans="1:3" x14ac:dyDescent="0.2">
      <c r="A119" s="152" t="s">
        <v>280</v>
      </c>
      <c r="B119" s="153" t="s">
        <v>915</v>
      </c>
      <c r="C119" s="154">
        <v>1</v>
      </c>
    </row>
    <row r="120" spans="1:3" x14ac:dyDescent="0.2">
      <c r="A120" s="149" t="s">
        <v>240</v>
      </c>
      <c r="B120" s="150" t="s">
        <v>916</v>
      </c>
      <c r="C120" s="151">
        <v>1</v>
      </c>
    </row>
    <row r="121" spans="1:3" x14ac:dyDescent="0.2">
      <c r="A121" s="152" t="s">
        <v>18</v>
      </c>
      <c r="B121" s="153" t="s">
        <v>917</v>
      </c>
      <c r="C121" s="154">
        <v>0.93559691014785562</v>
      </c>
    </row>
    <row r="122" spans="1:3" x14ac:dyDescent="0.2">
      <c r="A122" s="149" t="s">
        <v>50</v>
      </c>
      <c r="B122" s="150" t="s">
        <v>918</v>
      </c>
      <c r="C122" s="151">
        <v>0.99162794136420851</v>
      </c>
    </row>
    <row r="123" spans="1:3" x14ac:dyDescent="0.2">
      <c r="A123" s="152" t="s">
        <v>203</v>
      </c>
      <c r="B123" s="153" t="s">
        <v>919</v>
      </c>
      <c r="C123" s="154">
        <v>0.94427213932701071</v>
      </c>
    </row>
    <row r="124" spans="1:3" x14ac:dyDescent="0.2">
      <c r="A124" s="149" t="s">
        <v>141</v>
      </c>
      <c r="B124" s="150" t="s">
        <v>920</v>
      </c>
      <c r="C124" s="151" t="e">
        <v>#N/A</v>
      </c>
    </row>
    <row r="125" spans="1:3" x14ac:dyDescent="0.2">
      <c r="A125" s="152" t="s">
        <v>275</v>
      </c>
      <c r="B125" s="153" t="s">
        <v>921</v>
      </c>
      <c r="C125" s="154">
        <v>1</v>
      </c>
    </row>
    <row r="126" spans="1:3" x14ac:dyDescent="0.2">
      <c r="A126" s="149" t="s">
        <v>297</v>
      </c>
      <c r="B126" s="150" t="s">
        <v>922</v>
      </c>
      <c r="C126" s="151">
        <v>1</v>
      </c>
    </row>
    <row r="127" spans="1:3" x14ac:dyDescent="0.2">
      <c r="A127" s="152" t="s">
        <v>60</v>
      </c>
      <c r="B127" s="153" t="s">
        <v>923</v>
      </c>
      <c r="C127" s="154">
        <v>0.92219665870885015</v>
      </c>
    </row>
    <row r="128" spans="1:3" x14ac:dyDescent="0.2">
      <c r="A128" s="149" t="s">
        <v>28</v>
      </c>
      <c r="B128" s="150" t="s">
        <v>924</v>
      </c>
      <c r="C128" s="151">
        <v>0.95722261223578797</v>
      </c>
    </row>
    <row r="129" spans="1:3" x14ac:dyDescent="0.2">
      <c r="A129" s="152" t="s">
        <v>166</v>
      </c>
      <c r="B129" s="153" t="s">
        <v>925</v>
      </c>
      <c r="C129" s="154">
        <v>0.97546791521329057</v>
      </c>
    </row>
    <row r="130" spans="1:3" x14ac:dyDescent="0.2">
      <c r="A130" s="149" t="s">
        <v>253</v>
      </c>
      <c r="B130" s="150" t="s">
        <v>926</v>
      </c>
      <c r="C130" s="151">
        <v>1</v>
      </c>
    </row>
    <row r="131" spans="1:3" x14ac:dyDescent="0.2">
      <c r="A131" s="152" t="s">
        <v>221</v>
      </c>
      <c r="B131" s="153" t="s">
        <v>927</v>
      </c>
      <c r="C131" s="154">
        <v>1</v>
      </c>
    </row>
    <row r="132" spans="1:3" x14ac:dyDescent="0.2">
      <c r="A132" s="149" t="s">
        <v>85</v>
      </c>
      <c r="B132" s="150" t="s">
        <v>928</v>
      </c>
      <c r="C132" s="151">
        <v>0.96789954810854184</v>
      </c>
    </row>
    <row r="133" spans="1:3" x14ac:dyDescent="0.2">
      <c r="A133" s="152" t="s">
        <v>235</v>
      </c>
      <c r="B133" s="153" t="s">
        <v>929</v>
      </c>
      <c r="C133" s="154">
        <v>0.84771031666038577</v>
      </c>
    </row>
    <row r="134" spans="1:3" x14ac:dyDescent="0.2">
      <c r="A134" s="149" t="s">
        <v>234</v>
      </c>
      <c r="B134" s="150" t="s">
        <v>930</v>
      </c>
      <c r="C134" s="151">
        <v>0.88742604673927383</v>
      </c>
    </row>
    <row r="135" spans="1:3" x14ac:dyDescent="0.2">
      <c r="A135" s="152" t="s">
        <v>106</v>
      </c>
      <c r="B135" s="153" t="s">
        <v>931</v>
      </c>
      <c r="C135" s="154">
        <v>0.6994294291386618</v>
      </c>
    </row>
    <row r="136" spans="1:3" x14ac:dyDescent="0.2">
      <c r="A136" s="149" t="s">
        <v>276</v>
      </c>
      <c r="B136" s="150" t="s">
        <v>932</v>
      </c>
      <c r="C136" s="151">
        <v>1</v>
      </c>
    </row>
    <row r="137" spans="1:3" x14ac:dyDescent="0.2">
      <c r="A137" s="152" t="s">
        <v>175</v>
      </c>
      <c r="B137" s="153" t="s">
        <v>933</v>
      </c>
      <c r="C137" s="154">
        <v>1</v>
      </c>
    </row>
    <row r="138" spans="1:3" x14ac:dyDescent="0.2">
      <c r="A138" s="149" t="s">
        <v>214</v>
      </c>
      <c r="B138" s="150" t="s">
        <v>934</v>
      </c>
      <c r="C138" s="151">
        <v>1</v>
      </c>
    </row>
    <row r="139" spans="1:3" x14ac:dyDescent="0.2">
      <c r="A139" s="152" t="s">
        <v>223</v>
      </c>
      <c r="B139" s="153" t="s">
        <v>935</v>
      </c>
      <c r="C139" s="154">
        <v>0.79388509739647839</v>
      </c>
    </row>
    <row r="140" spans="1:3" x14ac:dyDescent="0.2">
      <c r="A140" s="149" t="s">
        <v>86</v>
      </c>
      <c r="B140" s="150" t="s">
        <v>936</v>
      </c>
      <c r="C140" s="151">
        <v>1</v>
      </c>
    </row>
    <row r="141" spans="1:3" x14ac:dyDescent="0.2">
      <c r="A141" s="152" t="s">
        <v>145</v>
      </c>
      <c r="B141" s="153" t="s">
        <v>937</v>
      </c>
      <c r="C141" s="154">
        <v>1</v>
      </c>
    </row>
    <row r="142" spans="1:3" x14ac:dyDescent="0.2">
      <c r="A142" s="149" t="s">
        <v>78</v>
      </c>
      <c r="B142" s="150" t="s">
        <v>938</v>
      </c>
      <c r="C142" s="151">
        <v>1</v>
      </c>
    </row>
    <row r="143" spans="1:3" x14ac:dyDescent="0.2">
      <c r="A143" s="152" t="s">
        <v>144</v>
      </c>
      <c r="B143" s="153" t="s">
        <v>939</v>
      </c>
      <c r="C143" s="154">
        <v>1</v>
      </c>
    </row>
    <row r="144" spans="1:3" x14ac:dyDescent="0.2">
      <c r="A144" s="149" t="s">
        <v>306</v>
      </c>
      <c r="B144" s="150" t="s">
        <v>940</v>
      </c>
      <c r="C144" s="151">
        <v>1</v>
      </c>
    </row>
    <row r="145" spans="1:3" x14ac:dyDescent="0.2">
      <c r="A145" s="152" t="s">
        <v>278</v>
      </c>
      <c r="B145" s="153" t="s">
        <v>941</v>
      </c>
      <c r="C145" s="154">
        <v>0.79413136529728923</v>
      </c>
    </row>
    <row r="146" spans="1:3" x14ac:dyDescent="0.2">
      <c r="A146" s="149" t="s">
        <v>213</v>
      </c>
      <c r="B146" s="150" t="s">
        <v>942</v>
      </c>
      <c r="C146" s="151">
        <v>1</v>
      </c>
    </row>
    <row r="147" spans="1:3" x14ac:dyDescent="0.2">
      <c r="A147" s="152" t="s">
        <v>211</v>
      </c>
      <c r="B147" s="153" t="s">
        <v>943</v>
      </c>
      <c r="C147" s="154">
        <v>0.85852207099846234</v>
      </c>
    </row>
    <row r="148" spans="1:3" x14ac:dyDescent="0.2">
      <c r="A148" s="149" t="s">
        <v>218</v>
      </c>
      <c r="B148" s="150" t="s">
        <v>944</v>
      </c>
      <c r="C148" s="151">
        <v>0.95113325850677344</v>
      </c>
    </row>
    <row r="149" spans="1:3" x14ac:dyDescent="0.2">
      <c r="A149" s="152" t="s">
        <v>293</v>
      </c>
      <c r="B149" s="153" t="s">
        <v>945</v>
      </c>
      <c r="C149" s="154">
        <v>0.95989463207302728</v>
      </c>
    </row>
    <row r="150" spans="1:3" x14ac:dyDescent="0.2">
      <c r="A150" s="149" t="s">
        <v>142</v>
      </c>
      <c r="B150" s="150" t="s">
        <v>946</v>
      </c>
      <c r="C150" s="151">
        <v>1</v>
      </c>
    </row>
    <row r="151" spans="1:3" x14ac:dyDescent="0.2">
      <c r="A151" s="152" t="s">
        <v>181</v>
      </c>
      <c r="B151" s="153" t="s">
        <v>947</v>
      </c>
      <c r="C151" s="154">
        <v>0.93651661143106502</v>
      </c>
    </row>
    <row r="152" spans="1:3" x14ac:dyDescent="0.2">
      <c r="A152" s="149" t="s">
        <v>170</v>
      </c>
      <c r="B152" s="150" t="s">
        <v>948</v>
      </c>
      <c r="C152" s="151">
        <v>1</v>
      </c>
    </row>
    <row r="153" spans="1:3" x14ac:dyDescent="0.2">
      <c r="A153" s="152" t="s">
        <v>184</v>
      </c>
      <c r="B153" s="153" t="s">
        <v>949</v>
      </c>
      <c r="C153" s="154">
        <v>0.70403259163943843</v>
      </c>
    </row>
    <row r="154" spans="1:3" x14ac:dyDescent="0.2">
      <c r="A154" s="149" t="s">
        <v>233</v>
      </c>
      <c r="B154" s="150" t="s">
        <v>950</v>
      </c>
      <c r="C154" s="151">
        <v>0.97202871124112578</v>
      </c>
    </row>
    <row r="155" spans="1:3" x14ac:dyDescent="0.2">
      <c r="A155" s="152" t="s">
        <v>277</v>
      </c>
      <c r="B155" s="153" t="s">
        <v>951</v>
      </c>
      <c r="C155" s="154">
        <v>1</v>
      </c>
    </row>
    <row r="156" spans="1:3" x14ac:dyDescent="0.2">
      <c r="A156" s="149" t="s">
        <v>84</v>
      </c>
      <c r="B156" s="150" t="s">
        <v>952</v>
      </c>
      <c r="C156" s="151">
        <v>0.94047638675084289</v>
      </c>
    </row>
    <row r="157" spans="1:3" x14ac:dyDescent="0.2">
      <c r="A157" s="152" t="s">
        <v>68</v>
      </c>
      <c r="B157" s="153" t="s">
        <v>953</v>
      </c>
      <c r="C157" s="154">
        <v>1</v>
      </c>
    </row>
    <row r="158" spans="1:3" x14ac:dyDescent="0.2">
      <c r="A158" s="149" t="s">
        <v>124</v>
      </c>
      <c r="B158" s="150" t="s">
        <v>954</v>
      </c>
      <c r="C158" s="151">
        <v>0.69965969705780495</v>
      </c>
    </row>
    <row r="159" spans="1:3" x14ac:dyDescent="0.2">
      <c r="A159" s="152" t="s">
        <v>168</v>
      </c>
      <c r="B159" s="153" t="s">
        <v>955</v>
      </c>
      <c r="C159" s="154">
        <v>0.9676530843993093</v>
      </c>
    </row>
    <row r="160" spans="1:3" x14ac:dyDescent="0.2">
      <c r="A160" s="149" t="s">
        <v>183</v>
      </c>
      <c r="B160" s="150" t="s">
        <v>956</v>
      </c>
      <c r="C160" s="151">
        <v>0.99800122405471747</v>
      </c>
    </row>
    <row r="161" spans="1:3" x14ac:dyDescent="0.2">
      <c r="A161" s="152" t="s">
        <v>257</v>
      </c>
      <c r="B161" s="153" t="s">
        <v>957</v>
      </c>
      <c r="C161" s="154">
        <v>0.87499085717951208</v>
      </c>
    </row>
    <row r="162" spans="1:3" x14ac:dyDescent="0.2">
      <c r="A162" s="149" t="s">
        <v>254</v>
      </c>
      <c r="B162" s="150" t="s">
        <v>958</v>
      </c>
      <c r="C162" s="151">
        <v>0.91795550409742233</v>
      </c>
    </row>
    <row r="163" spans="1:3" x14ac:dyDescent="0.2">
      <c r="A163" s="152" t="s">
        <v>121</v>
      </c>
      <c r="B163" s="153" t="s">
        <v>959</v>
      </c>
      <c r="C163" s="154">
        <v>1</v>
      </c>
    </row>
    <row r="164" spans="1:3" x14ac:dyDescent="0.2">
      <c r="A164" s="149" t="s">
        <v>95</v>
      </c>
      <c r="B164" s="150" t="s">
        <v>960</v>
      </c>
      <c r="C164" s="151">
        <v>0.74346840400247027</v>
      </c>
    </row>
    <row r="165" spans="1:3" x14ac:dyDescent="0.2">
      <c r="A165" s="152" t="s">
        <v>291</v>
      </c>
      <c r="B165" s="153" t="s">
        <v>961</v>
      </c>
      <c r="C165" s="154">
        <v>0.95083958084481479</v>
      </c>
    </row>
    <row r="166" spans="1:3" x14ac:dyDescent="0.2">
      <c r="A166" s="149" t="s">
        <v>94</v>
      </c>
      <c r="B166" s="150" t="s">
        <v>962</v>
      </c>
      <c r="C166" s="151">
        <v>1</v>
      </c>
    </row>
    <row r="167" spans="1:3" x14ac:dyDescent="0.2">
      <c r="A167" s="152" t="s">
        <v>178</v>
      </c>
      <c r="B167" s="153" t="s">
        <v>963</v>
      </c>
      <c r="C167" s="154">
        <v>1</v>
      </c>
    </row>
    <row r="168" spans="1:3" x14ac:dyDescent="0.2">
      <c r="A168" s="149" t="s">
        <v>93</v>
      </c>
      <c r="B168" s="150" t="s">
        <v>964</v>
      </c>
      <c r="C168" s="151">
        <v>1</v>
      </c>
    </row>
    <row r="169" spans="1:3" x14ac:dyDescent="0.2">
      <c r="A169" s="152" t="s">
        <v>159</v>
      </c>
      <c r="B169" s="153" t="s">
        <v>965</v>
      </c>
      <c r="C169" s="154">
        <v>0.96921552302099401</v>
      </c>
    </row>
    <row r="170" spans="1:3" x14ac:dyDescent="0.2">
      <c r="A170" s="149" t="s">
        <v>172</v>
      </c>
      <c r="B170" s="150" t="s">
        <v>966</v>
      </c>
      <c r="C170" s="151">
        <v>1</v>
      </c>
    </row>
    <row r="171" spans="1:3" x14ac:dyDescent="0.2">
      <c r="A171" s="152" t="s">
        <v>259</v>
      </c>
      <c r="B171" s="153" t="s">
        <v>967</v>
      </c>
      <c r="C171" s="154">
        <v>0.90462455068071157</v>
      </c>
    </row>
    <row r="172" spans="1:3" x14ac:dyDescent="0.2">
      <c r="A172" s="149" t="s">
        <v>171</v>
      </c>
      <c r="B172" s="150" t="s">
        <v>968</v>
      </c>
      <c r="C172" s="151">
        <v>1</v>
      </c>
    </row>
    <row r="173" spans="1:3" x14ac:dyDescent="0.2">
      <c r="A173" s="152" t="s">
        <v>150</v>
      </c>
      <c r="B173" s="153" t="s">
        <v>969</v>
      </c>
      <c r="C173" s="154">
        <v>0.8852103833812498</v>
      </c>
    </row>
    <row r="174" spans="1:3" x14ac:dyDescent="0.2">
      <c r="A174" s="149" t="s">
        <v>244</v>
      </c>
      <c r="B174" s="150" t="s">
        <v>970</v>
      </c>
      <c r="C174" s="151">
        <v>1</v>
      </c>
    </row>
    <row r="175" spans="1:3" x14ac:dyDescent="0.2">
      <c r="A175" s="152" t="s">
        <v>202</v>
      </c>
      <c r="B175" s="153" t="s">
        <v>971</v>
      </c>
      <c r="C175" s="154">
        <v>0.89724105372176355</v>
      </c>
    </row>
    <row r="176" spans="1:3" x14ac:dyDescent="0.2">
      <c r="A176" s="149" t="s">
        <v>231</v>
      </c>
      <c r="B176" s="150" t="s">
        <v>972</v>
      </c>
      <c r="C176" s="151">
        <v>1</v>
      </c>
    </row>
    <row r="177" spans="1:3" x14ac:dyDescent="0.2">
      <c r="A177" s="152" t="s">
        <v>64</v>
      </c>
      <c r="B177" s="153" t="s">
        <v>973</v>
      </c>
      <c r="C177" s="154">
        <v>0.95933982894810854</v>
      </c>
    </row>
    <row r="178" spans="1:3" x14ac:dyDescent="0.2">
      <c r="A178" s="149" t="s">
        <v>56</v>
      </c>
      <c r="B178" s="150" t="s">
        <v>974</v>
      </c>
      <c r="C178" s="151">
        <v>1</v>
      </c>
    </row>
    <row r="179" spans="1:3" x14ac:dyDescent="0.2">
      <c r="A179" s="152" t="s">
        <v>177</v>
      </c>
      <c r="B179" s="153" t="s">
        <v>975</v>
      </c>
      <c r="C179" s="154">
        <v>1</v>
      </c>
    </row>
    <row r="180" spans="1:3" x14ac:dyDescent="0.2">
      <c r="A180" s="149" t="s">
        <v>194</v>
      </c>
      <c r="B180" s="150" t="s">
        <v>976</v>
      </c>
      <c r="C180" s="151">
        <v>0.97019067729828845</v>
      </c>
    </row>
    <row r="181" spans="1:3" x14ac:dyDescent="0.2">
      <c r="A181" s="152" t="s">
        <v>17</v>
      </c>
      <c r="B181" s="153" t="s">
        <v>977</v>
      </c>
      <c r="C181" s="154">
        <v>1</v>
      </c>
    </row>
    <row r="182" spans="1:3" x14ac:dyDescent="0.2">
      <c r="A182" s="149" t="s">
        <v>58</v>
      </c>
      <c r="B182" s="150" t="s">
        <v>978</v>
      </c>
      <c r="C182" s="151">
        <v>0.92867420391123523</v>
      </c>
    </row>
    <row r="183" spans="1:3" x14ac:dyDescent="0.2">
      <c r="A183" s="152" t="s">
        <v>67</v>
      </c>
      <c r="B183" s="153" t="s">
        <v>979</v>
      </c>
      <c r="C183" s="154">
        <v>0.82934399834626804</v>
      </c>
    </row>
    <row r="184" spans="1:3" x14ac:dyDescent="0.2">
      <c r="A184" s="149" t="s">
        <v>174</v>
      </c>
      <c r="B184" s="150" t="s">
        <v>980</v>
      </c>
      <c r="C184" s="151">
        <v>0.89178913774883184</v>
      </c>
    </row>
    <row r="185" spans="1:3" x14ac:dyDescent="0.2">
      <c r="A185" s="152" t="s">
        <v>23</v>
      </c>
      <c r="B185" s="153" t="s">
        <v>981</v>
      </c>
      <c r="C185" s="154">
        <v>1</v>
      </c>
    </row>
    <row r="186" spans="1:3" x14ac:dyDescent="0.2">
      <c r="A186" s="149" t="s">
        <v>151</v>
      </c>
      <c r="B186" s="150" t="s">
        <v>982</v>
      </c>
      <c r="C186" s="151">
        <v>1</v>
      </c>
    </row>
    <row r="187" spans="1:3" x14ac:dyDescent="0.2">
      <c r="A187" s="152" t="s">
        <v>196</v>
      </c>
      <c r="B187" s="153" t="s">
        <v>983</v>
      </c>
      <c r="C187" s="154">
        <v>0.99994204737794801</v>
      </c>
    </row>
    <row r="188" spans="1:3" x14ac:dyDescent="0.2">
      <c r="A188" s="149" t="s">
        <v>167</v>
      </c>
      <c r="B188" s="150" t="s">
        <v>984</v>
      </c>
      <c r="C188" s="151">
        <v>0.94053456229829213</v>
      </c>
    </row>
    <row r="189" spans="1:3" x14ac:dyDescent="0.2">
      <c r="A189" s="152" t="s">
        <v>71</v>
      </c>
      <c r="B189" s="153" t="s">
        <v>985</v>
      </c>
      <c r="C189" s="154">
        <v>0.93472063693426755</v>
      </c>
    </row>
    <row r="190" spans="1:3" x14ac:dyDescent="0.2">
      <c r="A190" s="149" t="s">
        <v>34</v>
      </c>
      <c r="B190" s="150" t="s">
        <v>986</v>
      </c>
      <c r="C190" s="151">
        <v>0.87104604544774844</v>
      </c>
    </row>
    <row r="191" spans="1:3" x14ac:dyDescent="0.2">
      <c r="A191" s="152" t="s">
        <v>102</v>
      </c>
      <c r="B191" s="153" t="s">
        <v>987</v>
      </c>
      <c r="C191" s="154">
        <v>0.96229989784467984</v>
      </c>
    </row>
    <row r="192" spans="1:3" x14ac:dyDescent="0.2">
      <c r="A192" s="149" t="s">
        <v>271</v>
      </c>
      <c r="B192" s="150" t="s">
        <v>988</v>
      </c>
      <c r="C192" s="151">
        <v>1</v>
      </c>
    </row>
    <row r="193" spans="1:3" x14ac:dyDescent="0.2">
      <c r="A193" s="152" t="s">
        <v>26</v>
      </c>
      <c r="B193" s="153" t="s">
        <v>989</v>
      </c>
      <c r="C193" s="154">
        <v>1</v>
      </c>
    </row>
    <row r="194" spans="1:3" x14ac:dyDescent="0.2">
      <c r="A194" s="149" t="s">
        <v>791</v>
      </c>
      <c r="B194" s="150" t="s">
        <v>990</v>
      </c>
      <c r="C194" s="151">
        <v>0.93445807495760058</v>
      </c>
    </row>
    <row r="195" spans="1:3" x14ac:dyDescent="0.2">
      <c r="A195" s="152" t="s">
        <v>282</v>
      </c>
      <c r="B195" s="153" t="s">
        <v>991</v>
      </c>
      <c r="C195" s="154">
        <v>0.84821063109150818</v>
      </c>
    </row>
    <row r="196" spans="1:3" x14ac:dyDescent="0.2">
      <c r="A196" s="149" t="s">
        <v>188</v>
      </c>
      <c r="B196" s="150" t="s">
        <v>992</v>
      </c>
      <c r="C196" s="151">
        <v>0.79992030519471302</v>
      </c>
    </row>
    <row r="197" spans="1:3" x14ac:dyDescent="0.2">
      <c r="A197" s="152" t="s">
        <v>98</v>
      </c>
      <c r="B197" s="153" t="s">
        <v>993</v>
      </c>
      <c r="C197" s="154">
        <v>1</v>
      </c>
    </row>
    <row r="198" spans="1:3" x14ac:dyDescent="0.2">
      <c r="A198" s="149" t="s">
        <v>100</v>
      </c>
      <c r="B198" s="150" t="s">
        <v>994</v>
      </c>
      <c r="C198" s="151">
        <v>0.96229989784467984</v>
      </c>
    </row>
    <row r="199" spans="1:3" x14ac:dyDescent="0.2">
      <c r="A199" s="152" t="s">
        <v>38</v>
      </c>
      <c r="B199" s="153" t="s">
        <v>995</v>
      </c>
      <c r="C199" s="154">
        <v>1</v>
      </c>
    </row>
    <row r="200" spans="1:3" x14ac:dyDescent="0.2">
      <c r="A200" s="149" t="s">
        <v>89</v>
      </c>
      <c r="B200" s="150" t="s">
        <v>996</v>
      </c>
      <c r="C200" s="151">
        <v>1</v>
      </c>
    </row>
    <row r="201" spans="1:3" x14ac:dyDescent="0.2">
      <c r="A201" s="152" t="s">
        <v>73</v>
      </c>
      <c r="B201" s="153" t="s">
        <v>997</v>
      </c>
      <c r="C201" s="154">
        <v>1</v>
      </c>
    </row>
    <row r="202" spans="1:3" x14ac:dyDescent="0.2">
      <c r="A202" s="149" t="s">
        <v>260</v>
      </c>
      <c r="B202" s="150" t="s">
        <v>998</v>
      </c>
      <c r="C202" s="151">
        <v>1</v>
      </c>
    </row>
    <row r="203" spans="1:3" x14ac:dyDescent="0.2">
      <c r="A203" s="152" t="s">
        <v>179</v>
      </c>
      <c r="B203" s="153" t="s">
        <v>999</v>
      </c>
      <c r="C203" s="154">
        <v>0.88805488987114911</v>
      </c>
    </row>
    <row r="204" spans="1:3" x14ac:dyDescent="0.2">
      <c r="A204" s="149" t="s">
        <v>156</v>
      </c>
      <c r="B204" s="150" t="s">
        <v>1000</v>
      </c>
      <c r="C204" s="151">
        <v>0.9597784094509233</v>
      </c>
    </row>
    <row r="205" spans="1:3" x14ac:dyDescent="0.2">
      <c r="A205" s="152" t="s">
        <v>109</v>
      </c>
      <c r="B205" s="153" t="s">
        <v>1001</v>
      </c>
      <c r="C205" s="154">
        <v>0.70942914664387591</v>
      </c>
    </row>
    <row r="206" spans="1:3" x14ac:dyDescent="0.2">
      <c r="A206" s="149" t="s">
        <v>66</v>
      </c>
      <c r="B206" s="150" t="s">
        <v>1002</v>
      </c>
      <c r="C206" s="151">
        <v>0.94146191108271704</v>
      </c>
    </row>
    <row r="207" spans="1:3" x14ac:dyDescent="0.2">
      <c r="A207" s="152" t="s">
        <v>27</v>
      </c>
      <c r="B207" s="153" t="s">
        <v>1003</v>
      </c>
      <c r="C207" s="154">
        <v>0.97900463998279519</v>
      </c>
    </row>
    <row r="208" spans="1:3" x14ac:dyDescent="0.2">
      <c r="A208" s="149" t="s">
        <v>243</v>
      </c>
      <c r="B208" s="150" t="s">
        <v>1004</v>
      </c>
      <c r="C208" s="151">
        <v>1</v>
      </c>
    </row>
    <row r="209" spans="1:3" x14ac:dyDescent="0.2">
      <c r="A209" s="152" t="s">
        <v>113</v>
      </c>
      <c r="B209" s="153" t="s">
        <v>1005</v>
      </c>
      <c r="C209" s="154">
        <v>0.86151204411868987</v>
      </c>
    </row>
    <row r="210" spans="1:3" x14ac:dyDescent="0.2">
      <c r="A210" s="149" t="s">
        <v>262</v>
      </c>
      <c r="B210" s="150" t="s">
        <v>1006</v>
      </c>
      <c r="C210" s="151">
        <v>0.82788208809099961</v>
      </c>
    </row>
    <row r="211" spans="1:3" x14ac:dyDescent="0.2">
      <c r="A211" s="152" t="s">
        <v>138</v>
      </c>
      <c r="B211" s="153" t="s">
        <v>1007</v>
      </c>
      <c r="C211" s="154">
        <v>1</v>
      </c>
    </row>
    <row r="212" spans="1:3" x14ac:dyDescent="0.2">
      <c r="A212" s="149" t="s">
        <v>289</v>
      </c>
      <c r="B212" s="150" t="s">
        <v>1008</v>
      </c>
      <c r="C212" s="151">
        <v>0.94507691671848248</v>
      </c>
    </row>
    <row r="213" spans="1:3" x14ac:dyDescent="0.2">
      <c r="A213" s="152" t="s">
        <v>77</v>
      </c>
      <c r="B213" s="153" t="s">
        <v>1009</v>
      </c>
      <c r="C213" s="154">
        <v>1</v>
      </c>
    </row>
    <row r="214" spans="1:3" x14ac:dyDescent="0.2">
      <c r="A214" s="149" t="s">
        <v>204</v>
      </c>
      <c r="B214" s="150" t="s">
        <v>1010</v>
      </c>
      <c r="C214" s="151">
        <v>1</v>
      </c>
    </row>
    <row r="215" spans="1:3" x14ac:dyDescent="0.2">
      <c r="A215" s="152" t="s">
        <v>103</v>
      </c>
      <c r="B215" s="153" t="s">
        <v>1011</v>
      </c>
      <c r="C215" s="154">
        <v>0.60851039160529707</v>
      </c>
    </row>
    <row r="216" spans="1:3" x14ac:dyDescent="0.2">
      <c r="A216" s="149" t="s">
        <v>207</v>
      </c>
      <c r="B216" s="150" t="s">
        <v>1012</v>
      </c>
      <c r="C216" s="151">
        <v>1</v>
      </c>
    </row>
    <row r="217" spans="1:3" x14ac:dyDescent="0.2">
      <c r="A217" s="152" t="s">
        <v>296</v>
      </c>
      <c r="B217" s="153" t="s">
        <v>1013</v>
      </c>
      <c r="C217" s="154">
        <v>1</v>
      </c>
    </row>
    <row r="218" spans="1:3" x14ac:dyDescent="0.2">
      <c r="A218" s="149" t="s">
        <v>186</v>
      </c>
      <c r="B218" s="150" t="s">
        <v>1014</v>
      </c>
      <c r="C218" s="151">
        <v>0.93682645644862239</v>
      </c>
    </row>
    <row r="219" spans="1:3" x14ac:dyDescent="0.2">
      <c r="A219" s="152" t="s">
        <v>36</v>
      </c>
      <c r="B219" s="153" t="s">
        <v>1015</v>
      </c>
      <c r="C219" s="154">
        <v>0.76462364060429944</v>
      </c>
    </row>
    <row r="220" spans="1:3" x14ac:dyDescent="0.2">
      <c r="A220" s="149" t="s">
        <v>165</v>
      </c>
      <c r="B220" s="150" t="s">
        <v>1016</v>
      </c>
      <c r="C220" s="151">
        <v>0.97025201638607572</v>
      </c>
    </row>
    <row r="221" spans="1:3" x14ac:dyDescent="0.2">
      <c r="A221" s="152" t="s">
        <v>118</v>
      </c>
      <c r="B221" s="153" t="s">
        <v>1017</v>
      </c>
      <c r="C221" s="154">
        <v>0.94134499185243359</v>
      </c>
    </row>
    <row r="222" spans="1:3" x14ac:dyDescent="0.2">
      <c r="A222" s="149" t="s">
        <v>212</v>
      </c>
      <c r="B222" s="150" t="s">
        <v>1018</v>
      </c>
      <c r="C222" s="151">
        <v>1</v>
      </c>
    </row>
    <row r="223" spans="1:3" x14ac:dyDescent="0.2">
      <c r="A223" s="152" t="s">
        <v>110</v>
      </c>
      <c r="B223" s="153" t="s">
        <v>1019</v>
      </c>
      <c r="C223" s="154">
        <v>1</v>
      </c>
    </row>
    <row r="224" spans="1:3" x14ac:dyDescent="0.2">
      <c r="A224" s="149" t="s">
        <v>224</v>
      </c>
      <c r="B224" s="150" t="s">
        <v>1020</v>
      </c>
      <c r="C224" s="151">
        <v>0.93572796129144264</v>
      </c>
    </row>
    <row r="225" spans="1:3" x14ac:dyDescent="0.2">
      <c r="A225" s="152" t="s">
        <v>116</v>
      </c>
      <c r="B225" s="153" t="s">
        <v>1021</v>
      </c>
      <c r="C225" s="154">
        <v>0.73758726667487207</v>
      </c>
    </row>
    <row r="226" spans="1:3" x14ac:dyDescent="0.2">
      <c r="A226" s="149" t="s">
        <v>76</v>
      </c>
      <c r="B226" s="150" t="s">
        <v>1022</v>
      </c>
      <c r="C226" s="151">
        <v>1</v>
      </c>
    </row>
    <row r="227" spans="1:3" x14ac:dyDescent="0.2">
      <c r="A227" s="152" t="s">
        <v>180</v>
      </c>
      <c r="B227" s="153" t="s">
        <v>1023</v>
      </c>
      <c r="C227" s="154">
        <v>1</v>
      </c>
    </row>
    <row r="228" spans="1:3" x14ac:dyDescent="0.2">
      <c r="A228" s="149" t="s">
        <v>126</v>
      </c>
      <c r="B228" s="150" t="s">
        <v>1024</v>
      </c>
      <c r="C228" s="151">
        <v>0.81397257508241649</v>
      </c>
    </row>
    <row r="229" spans="1:3" x14ac:dyDescent="0.2">
      <c r="A229" s="152" t="s">
        <v>97</v>
      </c>
      <c r="B229" s="153" t="s">
        <v>1025</v>
      </c>
      <c r="C229" s="154">
        <v>0.8734355938578745</v>
      </c>
    </row>
    <row r="230" spans="1:3" x14ac:dyDescent="0.2">
      <c r="A230" s="149" t="s">
        <v>163</v>
      </c>
      <c r="B230" s="150" t="s">
        <v>1026</v>
      </c>
      <c r="C230" s="151">
        <v>1</v>
      </c>
    </row>
    <row r="231" spans="1:3" x14ac:dyDescent="0.2">
      <c r="A231" s="152" t="s">
        <v>230</v>
      </c>
      <c r="B231" s="153" t="s">
        <v>1027</v>
      </c>
      <c r="C231" s="154">
        <v>0.81911415339792637</v>
      </c>
    </row>
    <row r="232" spans="1:3" x14ac:dyDescent="0.2">
      <c r="A232" s="149" t="s">
        <v>155</v>
      </c>
      <c r="B232" s="150" t="s">
        <v>1028</v>
      </c>
      <c r="C232" s="151">
        <v>0.93717834919214715</v>
      </c>
    </row>
    <row r="233" spans="1:3" x14ac:dyDescent="0.2">
      <c r="A233" s="152" t="s">
        <v>290</v>
      </c>
      <c r="B233" s="153" t="s">
        <v>1029</v>
      </c>
      <c r="C233" s="154">
        <v>0.95192791306249291</v>
      </c>
    </row>
    <row r="234" spans="1:3" x14ac:dyDescent="0.2">
      <c r="A234" s="149" t="s">
        <v>229</v>
      </c>
      <c r="B234" s="150" t="s">
        <v>1030</v>
      </c>
      <c r="C234" s="151">
        <v>0.80835456013425044</v>
      </c>
    </row>
    <row r="235" spans="1:3" x14ac:dyDescent="0.2">
      <c r="A235" s="152" t="s">
        <v>69</v>
      </c>
      <c r="B235" s="153" t="s">
        <v>1031</v>
      </c>
      <c r="C235" s="154">
        <v>0.91526157745296899</v>
      </c>
    </row>
    <row r="236" spans="1:3" x14ac:dyDescent="0.2">
      <c r="A236" s="149" t="s">
        <v>49</v>
      </c>
      <c r="B236" s="150" t="s">
        <v>1032</v>
      </c>
      <c r="C236" s="151">
        <v>1</v>
      </c>
    </row>
    <row r="237" spans="1:3" x14ac:dyDescent="0.2">
      <c r="A237" s="152" t="s">
        <v>187</v>
      </c>
      <c r="B237" s="153" t="s">
        <v>1033</v>
      </c>
      <c r="C237" s="154">
        <v>0.78497872819110259</v>
      </c>
    </row>
    <row r="238" spans="1:3" x14ac:dyDescent="0.2">
      <c r="A238" s="149" t="s">
        <v>286</v>
      </c>
      <c r="B238" s="150" t="s">
        <v>1034</v>
      </c>
      <c r="C238" s="151">
        <v>0.91795550409742244</v>
      </c>
    </row>
    <row r="239" spans="1:3" x14ac:dyDescent="0.2">
      <c r="A239" s="152" t="s">
        <v>215</v>
      </c>
      <c r="B239" s="153" t="s">
        <v>1035</v>
      </c>
      <c r="C239" s="154">
        <v>0.92888903315379046</v>
      </c>
    </row>
    <row r="240" spans="1:3" x14ac:dyDescent="0.2">
      <c r="A240" s="149" t="s">
        <v>226</v>
      </c>
      <c r="B240" s="150" t="s">
        <v>1036</v>
      </c>
      <c r="C240" s="151">
        <v>1</v>
      </c>
    </row>
    <row r="241" spans="1:3" x14ac:dyDescent="0.2">
      <c r="A241" s="152" t="s">
        <v>192</v>
      </c>
      <c r="B241" s="153" t="s">
        <v>1037</v>
      </c>
      <c r="C241" s="154">
        <v>0.86293740286129639</v>
      </c>
    </row>
    <row r="242" spans="1:3" x14ac:dyDescent="0.2">
      <c r="A242" s="149" t="s">
        <v>299</v>
      </c>
      <c r="B242" s="150" t="s">
        <v>1038</v>
      </c>
      <c r="C242" s="151">
        <v>1</v>
      </c>
    </row>
    <row r="243" spans="1:3" x14ac:dyDescent="0.2">
      <c r="A243" s="152" t="s">
        <v>189</v>
      </c>
      <c r="B243" s="153" t="s">
        <v>1039</v>
      </c>
      <c r="C243" s="154">
        <v>0.76656354566968588</v>
      </c>
    </row>
    <row r="244" spans="1:3" x14ac:dyDescent="0.2">
      <c r="A244" s="149" t="s">
        <v>88</v>
      </c>
      <c r="B244" s="150" t="s">
        <v>1040</v>
      </c>
      <c r="C244" s="151">
        <v>1</v>
      </c>
    </row>
    <row r="245" spans="1:3" x14ac:dyDescent="0.2">
      <c r="A245" s="152" t="s">
        <v>115</v>
      </c>
      <c r="B245" s="153" t="s">
        <v>1041</v>
      </c>
      <c r="C245" s="154">
        <v>0.93831540685172166</v>
      </c>
    </row>
    <row r="246" spans="1:3" x14ac:dyDescent="0.2">
      <c r="A246" s="149" t="s">
        <v>281</v>
      </c>
      <c r="B246" s="150" t="s">
        <v>1042</v>
      </c>
      <c r="C246" s="151">
        <v>0.94115543573624827</v>
      </c>
    </row>
    <row r="247" spans="1:3" x14ac:dyDescent="0.2">
      <c r="A247" s="152" t="s">
        <v>263</v>
      </c>
      <c r="B247" s="153" t="s">
        <v>1043</v>
      </c>
      <c r="C247" s="154">
        <v>1</v>
      </c>
    </row>
    <row r="248" spans="1:3" x14ac:dyDescent="0.2">
      <c r="A248" s="149" t="s">
        <v>128</v>
      </c>
      <c r="B248" s="150" t="s">
        <v>1044</v>
      </c>
      <c r="C248" s="151">
        <v>0.9484900437699274</v>
      </c>
    </row>
    <row r="249" spans="1:3" x14ac:dyDescent="0.2">
      <c r="A249" s="152" t="s">
        <v>149</v>
      </c>
      <c r="B249" s="153" t="s">
        <v>1045</v>
      </c>
      <c r="C249" s="154">
        <v>1</v>
      </c>
    </row>
    <row r="250" spans="1:3" x14ac:dyDescent="0.2">
      <c r="A250" s="149" t="s">
        <v>176</v>
      </c>
      <c r="B250" s="150" t="s">
        <v>1046</v>
      </c>
      <c r="C250" s="151">
        <v>0.98543621332120412</v>
      </c>
    </row>
    <row r="251" spans="1:3" x14ac:dyDescent="0.2">
      <c r="A251" s="152" t="s">
        <v>300</v>
      </c>
      <c r="B251" s="153" t="s">
        <v>1047</v>
      </c>
      <c r="C251" s="154">
        <v>1</v>
      </c>
    </row>
    <row r="252" spans="1:3" x14ac:dyDescent="0.2">
      <c r="A252" s="149" t="s">
        <v>268</v>
      </c>
      <c r="B252" s="150" t="s">
        <v>1048</v>
      </c>
      <c r="C252" s="151">
        <v>0.96574533003166008</v>
      </c>
    </row>
    <row r="253" spans="1:3" x14ac:dyDescent="0.2">
      <c r="A253" s="152" t="s">
        <v>51</v>
      </c>
      <c r="B253" s="153" t="s">
        <v>1049</v>
      </c>
      <c r="C253" s="154">
        <v>1</v>
      </c>
    </row>
    <row r="254" spans="1:3" x14ac:dyDescent="0.2">
      <c r="A254" s="149" t="s">
        <v>135</v>
      </c>
      <c r="B254" s="150" t="s">
        <v>1050</v>
      </c>
      <c r="C254" s="151">
        <v>1</v>
      </c>
    </row>
    <row r="255" spans="1:3" x14ac:dyDescent="0.2">
      <c r="A255" s="152" t="s">
        <v>112</v>
      </c>
      <c r="B255" s="153" t="s">
        <v>1051</v>
      </c>
      <c r="C255" s="154">
        <v>0.78862471060536499</v>
      </c>
    </row>
    <row r="256" spans="1:3" x14ac:dyDescent="0.2">
      <c r="A256" s="149" t="s">
        <v>258</v>
      </c>
      <c r="B256" s="150" t="s">
        <v>1052</v>
      </c>
      <c r="C256" s="151">
        <v>0.80716010925873782</v>
      </c>
    </row>
    <row r="257" spans="1:3" x14ac:dyDescent="0.2">
      <c r="A257" s="152" t="s">
        <v>292</v>
      </c>
      <c r="B257" s="153" t="s">
        <v>1053</v>
      </c>
      <c r="C257" s="154">
        <v>1</v>
      </c>
    </row>
    <row r="258" spans="1:3" x14ac:dyDescent="0.2">
      <c r="A258" s="149" t="s">
        <v>191</v>
      </c>
      <c r="B258" s="150" t="s">
        <v>1054</v>
      </c>
      <c r="C258" s="151">
        <v>0.87229653110531702</v>
      </c>
    </row>
    <row r="259" spans="1:3" x14ac:dyDescent="0.2">
      <c r="A259" s="152" t="s">
        <v>247</v>
      </c>
      <c r="B259" s="153" t="s">
        <v>1055</v>
      </c>
      <c r="C259" s="154">
        <v>0.93157959866957674</v>
      </c>
    </row>
    <row r="260" spans="1:3" x14ac:dyDescent="0.2">
      <c r="A260" s="149" t="s">
        <v>39</v>
      </c>
      <c r="B260" s="150" t="s">
        <v>1056</v>
      </c>
      <c r="C260" s="151">
        <v>0.98649849408731827</v>
      </c>
    </row>
    <row r="261" spans="1:3" x14ac:dyDescent="0.2">
      <c r="A261" s="152" t="s">
        <v>108</v>
      </c>
      <c r="B261" s="153" t="s">
        <v>1057</v>
      </c>
      <c r="C261" s="154">
        <v>0.86147816416970657</v>
      </c>
    </row>
    <row r="262" spans="1:3" x14ac:dyDescent="0.2">
      <c r="A262" s="149" t="s">
        <v>264</v>
      </c>
      <c r="B262" s="150" t="s">
        <v>1058</v>
      </c>
      <c r="C262" s="151">
        <v>0.93448153485596741</v>
      </c>
    </row>
    <row r="263" spans="1:3" x14ac:dyDescent="0.2">
      <c r="A263" s="152" t="s">
        <v>72</v>
      </c>
      <c r="B263" s="153" t="s">
        <v>1059</v>
      </c>
      <c r="C263" s="154">
        <v>1</v>
      </c>
    </row>
    <row r="264" spans="1:3" x14ac:dyDescent="0.2">
      <c r="A264" s="149" t="s">
        <v>270</v>
      </c>
      <c r="B264" s="150" t="s">
        <v>1060</v>
      </c>
      <c r="C264" s="151">
        <v>0.93878350723988413</v>
      </c>
    </row>
    <row r="265" spans="1:3" x14ac:dyDescent="0.2">
      <c r="A265" s="152" t="s">
        <v>266</v>
      </c>
      <c r="B265" s="153" t="s">
        <v>1061</v>
      </c>
      <c r="C265" s="154">
        <v>0.82194523997478997</v>
      </c>
    </row>
    <row r="266" spans="1:3" x14ac:dyDescent="0.2">
      <c r="A266" s="149" t="s">
        <v>304</v>
      </c>
      <c r="B266" s="150" t="s">
        <v>1062</v>
      </c>
      <c r="C266" s="151">
        <v>1</v>
      </c>
    </row>
    <row r="267" spans="1:3" x14ac:dyDescent="0.2">
      <c r="A267" s="152" t="s">
        <v>74</v>
      </c>
      <c r="B267" s="153" t="s">
        <v>1063</v>
      </c>
      <c r="C267" s="154">
        <v>0.80152683371357403</v>
      </c>
    </row>
    <row r="268" spans="1:3" x14ac:dyDescent="0.2">
      <c r="A268" s="149" t="s">
        <v>43</v>
      </c>
      <c r="B268" s="150" t="s">
        <v>1064</v>
      </c>
      <c r="C268" s="151">
        <v>0.92164032512262473</v>
      </c>
    </row>
    <row r="269" spans="1:3" x14ac:dyDescent="0.2">
      <c r="A269" s="152" t="s">
        <v>15</v>
      </c>
      <c r="B269" s="153" t="s">
        <v>1065</v>
      </c>
      <c r="C269" s="154">
        <v>1</v>
      </c>
    </row>
    <row r="270" spans="1:3" x14ac:dyDescent="0.2">
      <c r="A270" s="149" t="s">
        <v>61</v>
      </c>
      <c r="B270" s="150" t="s">
        <v>1066</v>
      </c>
      <c r="C270" s="151">
        <v>0.92759663914370993</v>
      </c>
    </row>
    <row r="271" spans="1:3" x14ac:dyDescent="0.2">
      <c r="A271" s="152" t="s">
        <v>246</v>
      </c>
      <c r="B271" s="153" t="s">
        <v>1067</v>
      </c>
      <c r="C271" s="154">
        <v>0.82107861549633665</v>
      </c>
    </row>
    <row r="272" spans="1:3" x14ac:dyDescent="0.2">
      <c r="A272" s="149" t="s">
        <v>33</v>
      </c>
      <c r="B272" s="150" t="s">
        <v>1068</v>
      </c>
      <c r="C272" s="151">
        <v>0.90216072051801477</v>
      </c>
    </row>
    <row r="273" spans="1:3" x14ac:dyDescent="0.2">
      <c r="A273" s="152" t="s">
        <v>241</v>
      </c>
      <c r="B273" s="153" t="s">
        <v>1069</v>
      </c>
      <c r="C273" s="154">
        <v>0.91640996241913042</v>
      </c>
    </row>
    <row r="274" spans="1:3" x14ac:dyDescent="0.2">
      <c r="A274" s="149" t="s">
        <v>305</v>
      </c>
      <c r="B274" s="150" t="s">
        <v>1070</v>
      </c>
      <c r="C274" s="151">
        <v>1</v>
      </c>
    </row>
    <row r="275" spans="1:3" x14ac:dyDescent="0.2">
      <c r="A275" s="152" t="s">
        <v>153</v>
      </c>
      <c r="B275" s="153" t="s">
        <v>1071</v>
      </c>
      <c r="C275" s="154">
        <v>1</v>
      </c>
    </row>
    <row r="276" spans="1:3" x14ac:dyDescent="0.2">
      <c r="A276" s="149" t="s">
        <v>200</v>
      </c>
      <c r="B276" s="150" t="s">
        <v>1072</v>
      </c>
      <c r="C276" s="151">
        <v>0.92716614539187236</v>
      </c>
    </row>
    <row r="277" spans="1:3" x14ac:dyDescent="0.2">
      <c r="A277" s="152" t="s">
        <v>140</v>
      </c>
      <c r="B277" s="153" t="s">
        <v>1073</v>
      </c>
      <c r="C277" s="154">
        <v>0.96322866910020033</v>
      </c>
    </row>
    <row r="278" spans="1:3" x14ac:dyDescent="0.2">
      <c r="A278" s="149" t="s">
        <v>182</v>
      </c>
      <c r="B278" s="150" t="s">
        <v>1074</v>
      </c>
      <c r="C278" s="151">
        <v>1</v>
      </c>
    </row>
    <row r="279" spans="1:3" x14ac:dyDescent="0.2">
      <c r="A279" s="152" t="s">
        <v>80</v>
      </c>
      <c r="B279" s="153" t="s">
        <v>1075</v>
      </c>
      <c r="C279" s="154">
        <v>1</v>
      </c>
    </row>
    <row r="280" spans="1:3" x14ac:dyDescent="0.2">
      <c r="A280" s="149" t="s">
        <v>147</v>
      </c>
      <c r="B280" s="150" t="s">
        <v>1076</v>
      </c>
      <c r="C280" s="151">
        <v>1</v>
      </c>
    </row>
    <row r="281" spans="1:3" x14ac:dyDescent="0.2">
      <c r="A281" s="152" t="s">
        <v>92</v>
      </c>
      <c r="B281" s="153" t="s">
        <v>1077</v>
      </c>
      <c r="C281" s="154">
        <v>1</v>
      </c>
    </row>
    <row r="282" spans="1:3" x14ac:dyDescent="0.2">
      <c r="A282" s="149" t="s">
        <v>132</v>
      </c>
      <c r="B282" s="150" t="s">
        <v>1078</v>
      </c>
      <c r="C282" s="151">
        <v>0.97318500639172845</v>
      </c>
    </row>
    <row r="283" spans="1:3" x14ac:dyDescent="0.2">
      <c r="A283" s="152" t="s">
        <v>54</v>
      </c>
      <c r="B283" s="153" t="s">
        <v>1079</v>
      </c>
      <c r="C283" s="154">
        <v>1</v>
      </c>
    </row>
    <row r="284" spans="1:3" x14ac:dyDescent="0.2">
      <c r="A284" s="149" t="s">
        <v>294</v>
      </c>
      <c r="B284" s="150" t="s">
        <v>1080</v>
      </c>
      <c r="C284" s="151">
        <v>0.77933393338746437</v>
      </c>
    </row>
    <row r="285" spans="1:3" x14ac:dyDescent="0.2">
      <c r="A285" s="152" t="s">
        <v>256</v>
      </c>
      <c r="B285" s="153" t="s">
        <v>1081</v>
      </c>
      <c r="C285" s="154">
        <v>1</v>
      </c>
    </row>
    <row r="286" spans="1:3" x14ac:dyDescent="0.2">
      <c r="A286" s="149" t="s">
        <v>303</v>
      </c>
      <c r="B286" s="150" t="s">
        <v>1082</v>
      </c>
      <c r="C286" s="151">
        <v>1</v>
      </c>
    </row>
  </sheetData>
  <autoFilter ref="A1:C286" xr:uid="{00000000-0001-0000-0500-000000000000}"/>
  <sortState xmlns:xlrd2="http://schemas.microsoft.com/office/spreadsheetml/2017/richdata2" ref="A2:C285">
    <sortCondition ref="B2:B285"/>
  </sortState>
  <conditionalFormatting sqref="B1:B286">
    <cfRule type="duplicateValues" dxfId="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311"/>
  <sheetViews>
    <sheetView topLeftCell="A132" workbookViewId="0">
      <selection activeCell="A30" sqref="A30:K30"/>
    </sheetView>
  </sheetViews>
  <sheetFormatPr defaultRowHeight="12.75" x14ac:dyDescent="0.2"/>
  <cols>
    <col min="1" max="1" width="7.85546875" bestFit="1" customWidth="1"/>
    <col min="2" max="2" width="27.85546875" bestFit="1" customWidth="1"/>
    <col min="3" max="3" width="18.7109375" customWidth="1"/>
    <col min="4" max="4" width="20.5703125" customWidth="1"/>
    <col min="5" max="5" width="19.85546875" customWidth="1"/>
    <col min="6" max="6" width="16" customWidth="1"/>
    <col min="7" max="7" width="19.140625" customWidth="1"/>
    <col min="8" max="8" width="18.7109375" customWidth="1"/>
  </cols>
  <sheetData>
    <row r="1" spans="1:10" ht="16.5" x14ac:dyDescent="0.3">
      <c r="A1" s="13" t="s">
        <v>355</v>
      </c>
      <c r="B1" s="13" t="s">
        <v>14</v>
      </c>
      <c r="C1" s="14" t="s">
        <v>629</v>
      </c>
      <c r="D1" s="14" t="s">
        <v>317</v>
      </c>
      <c r="E1" s="14" t="s">
        <v>318</v>
      </c>
      <c r="F1" s="14" t="s">
        <v>319</v>
      </c>
      <c r="G1" s="14" t="s">
        <v>320</v>
      </c>
      <c r="H1" s="14" t="s">
        <v>321</v>
      </c>
      <c r="J1" s="14" t="s">
        <v>1085</v>
      </c>
    </row>
    <row r="2" spans="1:10" x14ac:dyDescent="0.2">
      <c r="A2" s="140" t="s">
        <v>15</v>
      </c>
      <c r="B2" s="140"/>
      <c r="D2" s="148">
        <v>29212.42</v>
      </c>
      <c r="E2">
        <v>7591.91</v>
      </c>
      <c r="F2">
        <v>7162.21</v>
      </c>
      <c r="G2" s="148">
        <v>18105.68</v>
      </c>
      <c r="H2">
        <v>-11579.33</v>
      </c>
      <c r="J2" t="s">
        <v>1095</v>
      </c>
    </row>
    <row r="3" spans="1:10" x14ac:dyDescent="0.2">
      <c r="A3" s="140" t="s">
        <v>16</v>
      </c>
      <c r="B3" s="140"/>
      <c r="D3" s="148">
        <v>13314.97</v>
      </c>
      <c r="E3">
        <v>3699.57</v>
      </c>
      <c r="F3">
        <v>6292.24</v>
      </c>
      <c r="G3" s="148"/>
      <c r="H3">
        <v>-1321.14</v>
      </c>
    </row>
    <row r="4" spans="1:10" x14ac:dyDescent="0.2">
      <c r="A4" s="140" t="s">
        <v>17</v>
      </c>
      <c r="B4" s="140"/>
      <c r="D4" s="148">
        <v>225725.9</v>
      </c>
      <c r="E4">
        <v>14784.75</v>
      </c>
      <c r="F4">
        <v>507670.31000000006</v>
      </c>
      <c r="G4" s="148">
        <v>63862.61</v>
      </c>
      <c r="H4">
        <v>-310859.13</v>
      </c>
    </row>
    <row r="5" spans="1:10" x14ac:dyDescent="0.2">
      <c r="A5" s="140" t="s">
        <v>18</v>
      </c>
      <c r="B5" s="140"/>
      <c r="D5" s="148">
        <v>220066.69</v>
      </c>
      <c r="E5">
        <v>17875.43</v>
      </c>
      <c r="F5">
        <v>202889.43</v>
      </c>
      <c r="G5" s="148">
        <v>43496.52</v>
      </c>
      <c r="H5">
        <v>-24860.68</v>
      </c>
    </row>
    <row r="6" spans="1:10" x14ac:dyDescent="0.2">
      <c r="A6" s="140" t="s">
        <v>19</v>
      </c>
      <c r="B6" s="140"/>
      <c r="D6" s="148">
        <v>57.22</v>
      </c>
      <c r="E6">
        <v>142573.09</v>
      </c>
      <c r="G6" s="148"/>
    </row>
    <row r="7" spans="1:10" x14ac:dyDescent="0.2">
      <c r="A7" s="140" t="s">
        <v>20</v>
      </c>
      <c r="B7" s="140"/>
      <c r="C7">
        <v>1585.18</v>
      </c>
      <c r="D7" s="148">
        <v>120798.95</v>
      </c>
      <c r="E7">
        <v>7494.91</v>
      </c>
      <c r="F7">
        <v>223401.91</v>
      </c>
      <c r="G7" s="148">
        <v>33624.400000000001</v>
      </c>
      <c r="H7">
        <v>-162523.06</v>
      </c>
    </row>
    <row r="8" spans="1:10" x14ac:dyDescent="0.2">
      <c r="A8" s="140" t="s">
        <v>21</v>
      </c>
      <c r="B8" s="140"/>
      <c r="D8" s="148">
        <v>56137.94</v>
      </c>
      <c r="E8">
        <v>3787.17</v>
      </c>
      <c r="F8">
        <v>107033.65000000001</v>
      </c>
      <c r="G8" s="148">
        <v>24735.35</v>
      </c>
      <c r="H8">
        <v>-41354.300000000003</v>
      </c>
    </row>
    <row r="9" spans="1:10" x14ac:dyDescent="0.2">
      <c r="A9" s="140" t="s">
        <v>22</v>
      </c>
      <c r="B9" s="140"/>
      <c r="D9" s="148">
        <v>864445.93</v>
      </c>
      <c r="E9">
        <v>73418.14</v>
      </c>
      <c r="F9">
        <v>1082925.76</v>
      </c>
      <c r="G9" s="148">
        <v>327372.83</v>
      </c>
      <c r="H9">
        <v>-380511.4</v>
      </c>
    </row>
    <row r="10" spans="1:10" x14ac:dyDescent="0.2">
      <c r="A10" s="140" t="s">
        <v>23</v>
      </c>
      <c r="B10" s="140"/>
      <c r="D10" s="148">
        <v>5963.08</v>
      </c>
      <c r="E10">
        <v>8869.7099999999991</v>
      </c>
      <c r="F10">
        <v>159607.87</v>
      </c>
      <c r="G10" s="148"/>
      <c r="H10">
        <v>-20622.919999999998</v>
      </c>
    </row>
    <row r="11" spans="1:10" x14ac:dyDescent="0.2">
      <c r="A11" s="140" t="s">
        <v>24</v>
      </c>
      <c r="B11" s="140"/>
      <c r="D11" s="148">
        <v>100156.41</v>
      </c>
      <c r="E11">
        <v>12732.51</v>
      </c>
      <c r="F11">
        <v>146484.31</v>
      </c>
      <c r="G11" s="148">
        <v>1362.8</v>
      </c>
      <c r="H11">
        <v>-100194</v>
      </c>
    </row>
    <row r="12" spans="1:10" x14ac:dyDescent="0.2">
      <c r="A12" s="140" t="s">
        <v>25</v>
      </c>
      <c r="B12" s="140"/>
      <c r="D12" s="148">
        <v>67821.63</v>
      </c>
      <c r="E12">
        <v>1701</v>
      </c>
      <c r="F12">
        <v>122268.82</v>
      </c>
      <c r="G12" s="148">
        <v>30911.99</v>
      </c>
      <c r="H12">
        <v>-30280.09</v>
      </c>
    </row>
    <row r="13" spans="1:10" x14ac:dyDescent="0.2">
      <c r="A13" s="140" t="s">
        <v>26</v>
      </c>
      <c r="B13" s="140"/>
      <c r="D13" s="148">
        <v>227081.06</v>
      </c>
      <c r="E13">
        <v>6510.27</v>
      </c>
      <c r="F13">
        <v>307268.25</v>
      </c>
      <c r="G13" s="148">
        <v>30433.02</v>
      </c>
      <c r="H13">
        <v>-216047.37</v>
      </c>
    </row>
    <row r="14" spans="1:10" x14ac:dyDescent="0.2">
      <c r="A14" s="140" t="s">
        <v>27</v>
      </c>
      <c r="B14" s="140"/>
      <c r="D14" s="148">
        <v>452900.98</v>
      </c>
      <c r="E14">
        <v>145546.28</v>
      </c>
      <c r="F14">
        <v>1104166.99</v>
      </c>
      <c r="G14" s="148"/>
      <c r="H14">
        <v>-458858.46</v>
      </c>
    </row>
    <row r="15" spans="1:10" x14ac:dyDescent="0.2">
      <c r="A15" s="140" t="s">
        <v>28</v>
      </c>
      <c r="B15" s="140"/>
      <c r="D15" s="148">
        <v>41979.4</v>
      </c>
      <c r="E15">
        <v>237.05</v>
      </c>
      <c r="F15">
        <v>80496.459999999992</v>
      </c>
      <c r="G15" s="148">
        <v>19159.349999999999</v>
      </c>
      <c r="H15">
        <v>-43674.32</v>
      </c>
    </row>
    <row r="16" spans="1:10" x14ac:dyDescent="0.2">
      <c r="A16" s="140" t="s">
        <v>29</v>
      </c>
      <c r="B16" s="140"/>
      <c r="D16" s="148">
        <v>35740.89</v>
      </c>
      <c r="E16">
        <v>5959.53</v>
      </c>
      <c r="F16">
        <v>43223.05</v>
      </c>
      <c r="G16" s="148">
        <v>12706.03</v>
      </c>
      <c r="H16">
        <v>-69685.11</v>
      </c>
    </row>
    <row r="17" spans="1:8" x14ac:dyDescent="0.2">
      <c r="A17" s="140" t="s">
        <v>30</v>
      </c>
      <c r="B17" s="140"/>
      <c r="D17" s="148">
        <v>102788.62</v>
      </c>
      <c r="E17">
        <v>16688.580000000002</v>
      </c>
      <c r="F17">
        <v>143990.93</v>
      </c>
      <c r="G17" s="148">
        <v>32642.62</v>
      </c>
      <c r="H17">
        <v>-203478.6</v>
      </c>
    </row>
    <row r="18" spans="1:8" x14ac:dyDescent="0.2">
      <c r="A18" s="140" t="s">
        <v>31</v>
      </c>
      <c r="B18" s="140"/>
      <c r="D18" s="148">
        <v>91234.37</v>
      </c>
      <c r="E18">
        <v>5999.73</v>
      </c>
      <c r="F18">
        <v>109083.84999999999</v>
      </c>
      <c r="G18" s="148">
        <v>38870.35</v>
      </c>
      <c r="H18">
        <v>-239293.22</v>
      </c>
    </row>
    <row r="19" spans="1:8" x14ac:dyDescent="0.2">
      <c r="A19" s="140" t="s">
        <v>32</v>
      </c>
      <c r="B19" s="140"/>
      <c r="D19" s="148">
        <v>171130.29</v>
      </c>
      <c r="E19">
        <v>5999.25</v>
      </c>
      <c r="F19">
        <v>196529.02</v>
      </c>
      <c r="G19" s="148">
        <v>32499.21</v>
      </c>
      <c r="H19">
        <v>-154795.1</v>
      </c>
    </row>
    <row r="20" spans="1:8" x14ac:dyDescent="0.2">
      <c r="A20" s="140" t="s">
        <v>33</v>
      </c>
      <c r="B20" s="140"/>
      <c r="D20" s="148">
        <v>290775.95</v>
      </c>
      <c r="E20">
        <v>40388.89</v>
      </c>
      <c r="F20">
        <v>436637.83999999997</v>
      </c>
      <c r="G20" s="148">
        <v>59934.37</v>
      </c>
      <c r="H20">
        <v>-279621.19</v>
      </c>
    </row>
    <row r="21" spans="1:8" x14ac:dyDescent="0.2">
      <c r="A21" s="140" t="s">
        <v>703</v>
      </c>
      <c r="B21" s="140"/>
      <c r="D21" s="148">
        <v>20480.07</v>
      </c>
      <c r="E21">
        <v>7279.6</v>
      </c>
      <c r="G21" s="148"/>
    </row>
    <row r="22" spans="1:8" x14ac:dyDescent="0.2">
      <c r="A22" s="140" t="s">
        <v>34</v>
      </c>
      <c r="B22" s="140"/>
      <c r="D22" s="148">
        <v>182915.1</v>
      </c>
      <c r="E22">
        <v>7880.36</v>
      </c>
      <c r="F22">
        <v>482189.38</v>
      </c>
      <c r="G22" s="148">
        <v>5161.1899999999996</v>
      </c>
      <c r="H22">
        <v>-210954.88</v>
      </c>
    </row>
    <row r="23" spans="1:8" x14ac:dyDescent="0.2">
      <c r="A23" s="140" t="s">
        <v>35</v>
      </c>
      <c r="B23" s="140"/>
      <c r="D23" s="148">
        <v>18196.95</v>
      </c>
      <c r="E23">
        <v>140</v>
      </c>
      <c r="F23">
        <v>12970.33</v>
      </c>
      <c r="G23" s="148">
        <v>17480</v>
      </c>
      <c r="H23">
        <v>-36088.99</v>
      </c>
    </row>
    <row r="24" spans="1:8" x14ac:dyDescent="0.2">
      <c r="A24" s="140" t="s">
        <v>36</v>
      </c>
      <c r="B24" s="140"/>
      <c r="D24" s="148">
        <v>166909.06</v>
      </c>
      <c r="E24">
        <v>8623.36</v>
      </c>
      <c r="F24">
        <v>294127.07000000007</v>
      </c>
      <c r="G24" s="148">
        <v>48281.99</v>
      </c>
      <c r="H24">
        <v>-155357.68</v>
      </c>
    </row>
    <row r="25" spans="1:8" x14ac:dyDescent="0.2">
      <c r="A25" s="140" t="s">
        <v>37</v>
      </c>
      <c r="B25" s="140"/>
      <c r="D25" s="148">
        <v>35942.559999999998</v>
      </c>
      <c r="E25">
        <v>3485.44</v>
      </c>
      <c r="F25">
        <v>93423.84</v>
      </c>
      <c r="G25" s="148">
        <v>29024</v>
      </c>
      <c r="H25">
        <v>-147390.37</v>
      </c>
    </row>
    <row r="26" spans="1:8" x14ac:dyDescent="0.2">
      <c r="A26" s="140" t="s">
        <v>38</v>
      </c>
      <c r="B26" s="140"/>
      <c r="D26" s="148">
        <v>59389.05</v>
      </c>
      <c r="E26">
        <v>5920.56</v>
      </c>
      <c r="F26">
        <v>236496</v>
      </c>
      <c r="G26" s="148">
        <v>44778</v>
      </c>
      <c r="H26">
        <v>-213184.01</v>
      </c>
    </row>
    <row r="27" spans="1:8" x14ac:dyDescent="0.2">
      <c r="A27" s="140" t="s">
        <v>634</v>
      </c>
      <c r="B27" s="140"/>
      <c r="D27" s="148">
        <v>14148.81</v>
      </c>
      <c r="E27">
        <v>3808.4</v>
      </c>
      <c r="F27">
        <v>2456.83</v>
      </c>
      <c r="G27" s="148"/>
    </row>
    <row r="28" spans="1:8" x14ac:dyDescent="0.2">
      <c r="A28" s="140" t="s">
        <v>39</v>
      </c>
      <c r="B28" s="140"/>
      <c r="D28" s="148">
        <v>1042363.54</v>
      </c>
      <c r="E28">
        <v>488539.75</v>
      </c>
      <c r="F28">
        <v>2242564.4300000002</v>
      </c>
      <c r="G28" s="148"/>
      <c r="H28">
        <v>-530752.94999999995</v>
      </c>
    </row>
    <row r="29" spans="1:8" x14ac:dyDescent="0.2">
      <c r="A29" s="140" t="s">
        <v>40</v>
      </c>
      <c r="B29" s="140"/>
      <c r="D29" s="148">
        <v>102908.63</v>
      </c>
      <c r="E29">
        <v>1598295.01</v>
      </c>
      <c r="G29" s="148"/>
    </row>
    <row r="30" spans="1:8" x14ac:dyDescent="0.2">
      <c r="A30" s="140" t="s">
        <v>41</v>
      </c>
      <c r="B30" s="140"/>
      <c r="D30" s="148"/>
      <c r="E30">
        <v>1773364.68</v>
      </c>
      <c r="G30" s="148"/>
    </row>
    <row r="31" spans="1:8" x14ac:dyDescent="0.2">
      <c r="A31" s="140" t="s">
        <v>42</v>
      </c>
      <c r="B31" s="140"/>
      <c r="D31" s="148">
        <v>20172.59</v>
      </c>
      <c r="E31">
        <v>8046.21</v>
      </c>
      <c r="F31">
        <v>12413.66</v>
      </c>
      <c r="G31" s="148">
        <v>3699.33</v>
      </c>
      <c r="H31">
        <v>-236.4</v>
      </c>
    </row>
    <row r="32" spans="1:8" x14ac:dyDescent="0.2">
      <c r="A32" s="140" t="s">
        <v>43</v>
      </c>
      <c r="B32" s="140"/>
      <c r="D32" s="148">
        <v>220809.59</v>
      </c>
      <c r="E32">
        <v>93643.64</v>
      </c>
      <c r="F32">
        <v>370506.04</v>
      </c>
      <c r="G32" s="148">
        <v>184673.12</v>
      </c>
      <c r="H32">
        <v>-138084.26999999999</v>
      </c>
    </row>
    <row r="33" spans="1:8" x14ac:dyDescent="0.2">
      <c r="A33" s="140" t="s">
        <v>44</v>
      </c>
      <c r="B33" s="140"/>
      <c r="D33" s="148">
        <v>1432309.67</v>
      </c>
      <c r="E33">
        <v>352840.94</v>
      </c>
      <c r="F33">
        <v>1935162.22</v>
      </c>
      <c r="G33" s="148">
        <v>368164.31</v>
      </c>
      <c r="H33">
        <v>-1323980.05</v>
      </c>
    </row>
    <row r="34" spans="1:8" x14ac:dyDescent="0.2">
      <c r="A34" s="140" t="s">
        <v>45</v>
      </c>
      <c r="B34" s="140"/>
      <c r="D34" s="148">
        <v>388583.23</v>
      </c>
      <c r="E34">
        <v>102398.66</v>
      </c>
      <c r="F34">
        <v>510189.05</v>
      </c>
      <c r="G34" s="148">
        <v>112411</v>
      </c>
      <c r="H34">
        <v>-321371.25</v>
      </c>
    </row>
    <row r="35" spans="1:8" x14ac:dyDescent="0.2">
      <c r="A35" s="140" t="s">
        <v>46</v>
      </c>
      <c r="B35" s="140"/>
      <c r="D35" s="148">
        <v>844372.51</v>
      </c>
      <c r="E35">
        <v>12075536.23</v>
      </c>
      <c r="G35" s="148"/>
    </row>
    <row r="36" spans="1:8" x14ac:dyDescent="0.2">
      <c r="A36" s="140" t="s">
        <v>47</v>
      </c>
      <c r="B36" s="140"/>
      <c r="D36" s="148"/>
      <c r="E36">
        <v>2963166.96</v>
      </c>
      <c r="G36" s="148"/>
    </row>
    <row r="37" spans="1:8" x14ac:dyDescent="0.2">
      <c r="A37" s="140" t="s">
        <v>48</v>
      </c>
      <c r="B37" s="140"/>
      <c r="D37" s="148">
        <v>29805.61</v>
      </c>
      <c r="F37">
        <v>66430.52</v>
      </c>
      <c r="G37" s="148">
        <v>3709.79</v>
      </c>
      <c r="H37">
        <v>-51506.87</v>
      </c>
    </row>
    <row r="38" spans="1:8" x14ac:dyDescent="0.2">
      <c r="A38" s="140" t="s">
        <v>49</v>
      </c>
      <c r="B38" s="140"/>
      <c r="D38" s="148">
        <v>15021.54</v>
      </c>
      <c r="E38">
        <v>3441.52</v>
      </c>
      <c r="F38">
        <v>1486.57</v>
      </c>
      <c r="G38" s="148"/>
    </row>
    <row r="39" spans="1:8" x14ac:dyDescent="0.2">
      <c r="A39" s="140" t="s">
        <v>50</v>
      </c>
      <c r="B39" s="140"/>
      <c r="C39">
        <v>31589</v>
      </c>
      <c r="D39" s="148">
        <v>342356.52</v>
      </c>
      <c r="E39">
        <v>50192.44</v>
      </c>
      <c r="F39">
        <v>363034.3</v>
      </c>
      <c r="G39" s="148">
        <v>50850.28</v>
      </c>
      <c r="H39">
        <v>-245292.61</v>
      </c>
    </row>
    <row r="40" spans="1:8" x14ac:dyDescent="0.2">
      <c r="A40" s="140" t="s">
        <v>51</v>
      </c>
      <c r="B40" s="140"/>
      <c r="D40" s="148">
        <v>48576.17</v>
      </c>
      <c r="F40">
        <v>196647.27999999997</v>
      </c>
      <c r="G40" s="148">
        <v>15266.45</v>
      </c>
      <c r="H40">
        <v>-44368.95</v>
      </c>
    </row>
    <row r="41" spans="1:8" x14ac:dyDescent="0.2">
      <c r="A41" s="140" t="s">
        <v>52</v>
      </c>
      <c r="B41" s="140"/>
      <c r="D41" s="148">
        <v>103182.66</v>
      </c>
      <c r="E41">
        <v>11801.88</v>
      </c>
      <c r="F41">
        <v>152100.58000000002</v>
      </c>
      <c r="G41" s="148">
        <v>30463</v>
      </c>
      <c r="H41">
        <v>-23201.11</v>
      </c>
    </row>
    <row r="42" spans="1:8" x14ac:dyDescent="0.2">
      <c r="A42" s="140" t="s">
        <v>53</v>
      </c>
      <c r="B42" s="140"/>
      <c r="D42" s="148"/>
      <c r="E42">
        <v>999375</v>
      </c>
      <c r="G42" s="148"/>
    </row>
    <row r="43" spans="1:8" x14ac:dyDescent="0.2">
      <c r="A43" s="140" t="s">
        <v>54</v>
      </c>
      <c r="B43" s="140"/>
      <c r="D43" s="148">
        <v>854041.29</v>
      </c>
      <c r="E43">
        <v>150444.04999999999</v>
      </c>
      <c r="F43">
        <v>1036692.34</v>
      </c>
      <c r="G43" s="148">
        <v>163510.20000000001</v>
      </c>
      <c r="H43">
        <v>-231396.1</v>
      </c>
    </row>
    <row r="44" spans="1:8" x14ac:dyDescent="0.2">
      <c r="A44" s="140" t="s">
        <v>55</v>
      </c>
      <c r="B44" s="140"/>
      <c r="D44" s="148">
        <v>244348.12</v>
      </c>
      <c r="E44">
        <v>55603.199999999997</v>
      </c>
      <c r="F44">
        <v>473408</v>
      </c>
      <c r="G44" s="148">
        <v>45079</v>
      </c>
      <c r="H44">
        <v>-249243.55</v>
      </c>
    </row>
    <row r="45" spans="1:8" x14ac:dyDescent="0.2">
      <c r="A45" s="140" t="s">
        <v>56</v>
      </c>
      <c r="B45" s="140"/>
      <c r="D45" s="148">
        <v>52463</v>
      </c>
      <c r="E45">
        <v>1732.06</v>
      </c>
      <c r="F45">
        <v>90857.919999999984</v>
      </c>
      <c r="G45" s="148">
        <v>-1707.78</v>
      </c>
      <c r="H45">
        <v>-15838.44</v>
      </c>
    </row>
    <row r="46" spans="1:8" x14ac:dyDescent="0.2">
      <c r="A46" s="140" t="s">
        <v>57</v>
      </c>
      <c r="B46" s="140"/>
      <c r="D46" s="148">
        <v>21295.39</v>
      </c>
      <c r="E46">
        <v>1335</v>
      </c>
      <c r="F46">
        <v>31164.99</v>
      </c>
      <c r="G46" s="148">
        <v>15829.76</v>
      </c>
      <c r="H46">
        <v>-73881.3</v>
      </c>
    </row>
    <row r="47" spans="1:8" x14ac:dyDescent="0.2">
      <c r="A47" s="140" t="s">
        <v>58</v>
      </c>
      <c r="B47" s="140"/>
      <c r="D47" s="148">
        <v>719.65</v>
      </c>
      <c r="F47">
        <v>25971.159999999996</v>
      </c>
      <c r="G47" s="148">
        <v>10744.06</v>
      </c>
      <c r="H47">
        <v>-5130.8</v>
      </c>
    </row>
    <row r="48" spans="1:8" x14ac:dyDescent="0.2">
      <c r="A48" s="140" t="s">
        <v>59</v>
      </c>
      <c r="B48" s="140"/>
      <c r="D48" s="148">
        <v>249885.78</v>
      </c>
      <c r="E48">
        <v>12251.71</v>
      </c>
      <c r="F48">
        <v>543777.87</v>
      </c>
      <c r="G48" s="148">
        <v>121784</v>
      </c>
      <c r="H48">
        <v>-313761.13</v>
      </c>
    </row>
    <row r="49" spans="1:8" x14ac:dyDescent="0.2">
      <c r="A49" t="s">
        <v>60</v>
      </c>
      <c r="D49">
        <v>37868.410000000003</v>
      </c>
      <c r="E49">
        <v>3379.33</v>
      </c>
      <c r="F49">
        <v>39816.15</v>
      </c>
      <c r="G49">
        <v>15835.64</v>
      </c>
      <c r="H49">
        <v>-52770.559999999998</v>
      </c>
    </row>
    <row r="50" spans="1:8" x14ac:dyDescent="0.2">
      <c r="A50" t="s">
        <v>61</v>
      </c>
      <c r="D50">
        <v>38358.379999999997</v>
      </c>
      <c r="E50">
        <v>44380.45</v>
      </c>
      <c r="F50">
        <v>36566.83</v>
      </c>
      <c r="G50">
        <v>31100.9</v>
      </c>
      <c r="H50">
        <v>-124837.1</v>
      </c>
    </row>
    <row r="51" spans="1:8" x14ac:dyDescent="0.2">
      <c r="A51" s="140" t="s">
        <v>62</v>
      </c>
      <c r="B51" s="140"/>
      <c r="D51" s="148">
        <v>19657.55</v>
      </c>
      <c r="E51">
        <v>724.88</v>
      </c>
      <c r="F51">
        <v>55205.99</v>
      </c>
      <c r="G51" s="148">
        <v>11711.43</v>
      </c>
      <c r="H51">
        <v>-3692.99</v>
      </c>
    </row>
    <row r="52" spans="1:8" x14ac:dyDescent="0.2">
      <c r="A52" s="140" t="s">
        <v>63</v>
      </c>
      <c r="B52" s="140"/>
      <c r="D52" s="148">
        <v>32371.21</v>
      </c>
      <c r="E52">
        <v>13995.94</v>
      </c>
      <c r="F52">
        <v>29356.799999999999</v>
      </c>
      <c r="G52" s="148">
        <v>45430.21</v>
      </c>
      <c r="H52">
        <v>-22147.79</v>
      </c>
    </row>
    <row r="53" spans="1:8" x14ac:dyDescent="0.2">
      <c r="A53" s="140" t="s">
        <v>64</v>
      </c>
      <c r="B53" s="140"/>
      <c r="D53" s="148">
        <v>16682.97</v>
      </c>
      <c r="E53">
        <v>3316.31</v>
      </c>
      <c r="F53">
        <v>29155.620000000003</v>
      </c>
      <c r="G53" s="148">
        <v>14803.99</v>
      </c>
      <c r="H53">
        <v>-274.31</v>
      </c>
    </row>
    <row r="54" spans="1:8" x14ac:dyDescent="0.2">
      <c r="A54" s="140" t="s">
        <v>66</v>
      </c>
      <c r="B54" s="140"/>
      <c r="D54" s="148">
        <v>35245.82</v>
      </c>
      <c r="F54">
        <v>60351.08</v>
      </c>
      <c r="G54" s="148">
        <v>32720.400000000001</v>
      </c>
      <c r="H54">
        <v>-21843.16</v>
      </c>
    </row>
    <row r="55" spans="1:8" x14ac:dyDescent="0.2">
      <c r="A55" s="140" t="s">
        <v>67</v>
      </c>
      <c r="B55" s="140"/>
      <c r="D55" s="148">
        <v>1071064.95</v>
      </c>
      <c r="E55">
        <v>220171.51999999999</v>
      </c>
      <c r="F55">
        <v>1569752.17</v>
      </c>
      <c r="G55" s="148">
        <v>502028.96</v>
      </c>
      <c r="H55">
        <v>-379612.34</v>
      </c>
    </row>
    <row r="56" spans="1:8" x14ac:dyDescent="0.2">
      <c r="A56" s="140" t="s">
        <v>68</v>
      </c>
      <c r="B56" s="140"/>
      <c r="D56" s="148">
        <v>293996.37</v>
      </c>
      <c r="E56">
        <v>28114.87</v>
      </c>
      <c r="F56">
        <v>342488.57</v>
      </c>
      <c r="G56" s="148">
        <v>66901.89</v>
      </c>
      <c r="H56">
        <v>-246451.31</v>
      </c>
    </row>
    <row r="57" spans="1:8" x14ac:dyDescent="0.2">
      <c r="A57" s="140" t="s">
        <v>69</v>
      </c>
      <c r="B57" s="140"/>
      <c r="D57" s="148">
        <v>13524.07</v>
      </c>
      <c r="E57">
        <v>278</v>
      </c>
      <c r="F57">
        <v>6647.17</v>
      </c>
      <c r="G57" s="148"/>
    </row>
    <row r="58" spans="1:8" x14ac:dyDescent="0.2">
      <c r="A58" s="140" t="s">
        <v>70</v>
      </c>
      <c r="B58" s="140"/>
      <c r="D58" s="148">
        <v>11035.68</v>
      </c>
      <c r="E58">
        <v>840.42</v>
      </c>
      <c r="F58">
        <v>1977.04</v>
      </c>
      <c r="G58" s="148">
        <v>14580.73</v>
      </c>
    </row>
    <row r="59" spans="1:8" x14ac:dyDescent="0.2">
      <c r="A59" s="140" t="s">
        <v>71</v>
      </c>
      <c r="B59" s="140"/>
      <c r="D59" s="148">
        <v>52754.66</v>
      </c>
      <c r="E59">
        <v>4149.29</v>
      </c>
      <c r="F59">
        <v>159191.21</v>
      </c>
      <c r="G59" s="148">
        <v>16239.97</v>
      </c>
      <c r="H59">
        <v>-31709.5</v>
      </c>
    </row>
    <row r="60" spans="1:8" x14ac:dyDescent="0.2">
      <c r="A60" s="140" t="s">
        <v>72</v>
      </c>
      <c r="B60" s="140"/>
      <c r="D60" s="148">
        <v>217507.62</v>
      </c>
      <c r="E60">
        <v>24202.93</v>
      </c>
      <c r="F60">
        <v>276906.78999999998</v>
      </c>
      <c r="G60" s="148">
        <v>33814.69</v>
      </c>
      <c r="H60">
        <v>-296116.52</v>
      </c>
    </row>
    <row r="61" spans="1:8" x14ac:dyDescent="0.2">
      <c r="A61" s="140" t="s">
        <v>73</v>
      </c>
      <c r="B61" s="140"/>
      <c r="D61" s="148">
        <v>114195.76</v>
      </c>
      <c r="E61">
        <v>34857.660000000003</v>
      </c>
      <c r="F61">
        <v>350282.04</v>
      </c>
      <c r="G61" s="148">
        <v>54701.57</v>
      </c>
      <c r="H61">
        <v>-129148.88</v>
      </c>
    </row>
    <row r="62" spans="1:8" x14ac:dyDescent="0.2">
      <c r="A62" s="140" t="s">
        <v>74</v>
      </c>
      <c r="B62" s="140"/>
      <c r="D62" s="148">
        <v>76283.34</v>
      </c>
      <c r="E62">
        <v>5115.8900000000003</v>
      </c>
      <c r="F62">
        <v>113822.53</v>
      </c>
      <c r="G62" s="148">
        <v>24335.919999999998</v>
      </c>
      <c r="H62">
        <v>-156663.17000000001</v>
      </c>
    </row>
    <row r="63" spans="1:8" x14ac:dyDescent="0.2">
      <c r="A63" s="140" t="s">
        <v>75</v>
      </c>
      <c r="B63" s="140"/>
      <c r="D63" s="148">
        <v>67009.210000000006</v>
      </c>
      <c r="E63">
        <v>10574.85</v>
      </c>
      <c r="F63">
        <v>63501.21</v>
      </c>
      <c r="G63" s="148">
        <v>82348.89</v>
      </c>
      <c r="H63">
        <v>-36223</v>
      </c>
    </row>
    <row r="64" spans="1:8" x14ac:dyDescent="0.2">
      <c r="A64" s="140" t="s">
        <v>76</v>
      </c>
      <c r="B64" s="140"/>
      <c r="D64" s="148">
        <v>48059</v>
      </c>
      <c r="E64">
        <v>1664.9</v>
      </c>
      <c r="F64">
        <v>47963.47</v>
      </c>
      <c r="G64" s="148">
        <v>19465.66</v>
      </c>
      <c r="H64">
        <v>-71403.64</v>
      </c>
    </row>
    <row r="65" spans="1:8" x14ac:dyDescent="0.2">
      <c r="A65" s="140" t="s">
        <v>77</v>
      </c>
      <c r="B65" s="140"/>
      <c r="D65" s="148">
        <v>242114.94</v>
      </c>
      <c r="E65">
        <v>6621.23</v>
      </c>
      <c r="F65">
        <v>345239.29000000004</v>
      </c>
      <c r="G65" s="148">
        <v>59486.94</v>
      </c>
      <c r="H65">
        <v>-232572.56</v>
      </c>
    </row>
    <row r="66" spans="1:8" x14ac:dyDescent="0.2">
      <c r="A66" s="140" t="s">
        <v>78</v>
      </c>
      <c r="B66" s="140"/>
      <c r="D66" s="148">
        <v>539279.51</v>
      </c>
      <c r="E66">
        <v>43063.11</v>
      </c>
      <c r="F66">
        <v>925511.77999999991</v>
      </c>
      <c r="G66" s="148">
        <v>116014.95</v>
      </c>
      <c r="H66">
        <v>-172805.1</v>
      </c>
    </row>
    <row r="67" spans="1:8" x14ac:dyDescent="0.2">
      <c r="A67" s="140" t="s">
        <v>79</v>
      </c>
      <c r="B67" s="140"/>
      <c r="D67" s="148">
        <v>290482.84999999998</v>
      </c>
      <c r="E67">
        <v>45333.61</v>
      </c>
      <c r="F67">
        <v>419262.25</v>
      </c>
      <c r="G67" s="148">
        <v>49897.45</v>
      </c>
      <c r="H67">
        <v>-313406.48</v>
      </c>
    </row>
    <row r="68" spans="1:8" x14ac:dyDescent="0.2">
      <c r="A68" s="140" t="s">
        <v>80</v>
      </c>
      <c r="B68" s="140"/>
      <c r="D68" s="148">
        <v>50195.77</v>
      </c>
      <c r="E68">
        <v>6125.08</v>
      </c>
      <c r="F68">
        <v>22492.92</v>
      </c>
      <c r="G68" s="148">
        <v>11032.5</v>
      </c>
      <c r="H68">
        <v>-22087.77</v>
      </c>
    </row>
    <row r="69" spans="1:8" x14ac:dyDescent="0.2">
      <c r="A69" s="140" t="s">
        <v>81</v>
      </c>
      <c r="B69" s="140"/>
      <c r="D69" s="148">
        <v>83486.289999999994</v>
      </c>
      <c r="E69">
        <v>20456.419999999998</v>
      </c>
      <c r="F69">
        <v>117613.47</v>
      </c>
      <c r="G69" s="148">
        <v>29865.72</v>
      </c>
      <c r="H69">
        <v>-139521.66</v>
      </c>
    </row>
    <row r="70" spans="1:8" x14ac:dyDescent="0.2">
      <c r="A70" s="140" t="s">
        <v>82</v>
      </c>
      <c r="B70" s="140"/>
      <c r="C70">
        <v>626714.86</v>
      </c>
      <c r="D70" s="148">
        <v>155558.76</v>
      </c>
      <c r="E70">
        <v>29489.97</v>
      </c>
      <c r="F70">
        <v>125</v>
      </c>
      <c r="G70" s="148">
        <v>77772.67</v>
      </c>
      <c r="H70">
        <v>-271035.05</v>
      </c>
    </row>
    <row r="71" spans="1:8" x14ac:dyDescent="0.2">
      <c r="A71" s="140" t="s">
        <v>83</v>
      </c>
      <c r="B71" s="140"/>
      <c r="D71" s="148">
        <v>93873.36</v>
      </c>
      <c r="E71">
        <v>23966.06</v>
      </c>
      <c r="F71">
        <v>652077.67999999993</v>
      </c>
      <c r="G71" s="148">
        <v>24920.720000000001</v>
      </c>
      <c r="H71">
        <v>-167580.99</v>
      </c>
    </row>
    <row r="72" spans="1:8" x14ac:dyDescent="0.2">
      <c r="A72" s="140" t="s">
        <v>84</v>
      </c>
      <c r="B72" s="140"/>
      <c r="C72">
        <v>138093.13</v>
      </c>
      <c r="D72" s="148">
        <v>91724.87</v>
      </c>
      <c r="E72">
        <v>1423.91</v>
      </c>
      <c r="G72" s="148">
        <v>39033.879999999997</v>
      </c>
      <c r="H72">
        <v>-132275.82999999999</v>
      </c>
    </row>
    <row r="73" spans="1:8" x14ac:dyDescent="0.2">
      <c r="A73" s="140" t="s">
        <v>85</v>
      </c>
      <c r="B73" s="140"/>
      <c r="C73">
        <v>197949.47</v>
      </c>
      <c r="D73" s="148"/>
      <c r="F73">
        <v>1897.42</v>
      </c>
      <c r="G73" s="148">
        <v>14459.97</v>
      </c>
    </row>
    <row r="74" spans="1:8" x14ac:dyDescent="0.2">
      <c r="A74" s="140" t="s">
        <v>86</v>
      </c>
      <c r="B74" s="140"/>
      <c r="D74" s="148">
        <v>63445.52</v>
      </c>
      <c r="E74">
        <v>3550.5</v>
      </c>
      <c r="F74">
        <v>84139.06</v>
      </c>
      <c r="G74" s="148">
        <v>21839.49</v>
      </c>
      <c r="H74">
        <v>-125302.01</v>
      </c>
    </row>
    <row r="75" spans="1:8" x14ac:dyDescent="0.2">
      <c r="A75" s="140" t="s">
        <v>87</v>
      </c>
      <c r="B75" s="140"/>
      <c r="D75" s="148">
        <v>84548.74</v>
      </c>
      <c r="E75">
        <v>4130.74</v>
      </c>
      <c r="F75">
        <v>118189.21</v>
      </c>
      <c r="G75" s="148">
        <v>35288.199999999997</v>
      </c>
      <c r="H75">
        <v>-66377.25</v>
      </c>
    </row>
    <row r="76" spans="1:8" x14ac:dyDescent="0.2">
      <c r="A76" s="140" t="s">
        <v>88</v>
      </c>
      <c r="B76" s="140"/>
      <c r="D76" s="148">
        <v>18169.900000000001</v>
      </c>
      <c r="E76">
        <v>5058.47</v>
      </c>
      <c r="F76">
        <v>22455.27</v>
      </c>
      <c r="G76" s="148">
        <v>8467.5</v>
      </c>
      <c r="H76">
        <v>-93054.9</v>
      </c>
    </row>
    <row r="77" spans="1:8" x14ac:dyDescent="0.2">
      <c r="A77" s="140" t="s">
        <v>89</v>
      </c>
      <c r="B77" s="140"/>
      <c r="D77" s="148">
        <v>33200.199999999997</v>
      </c>
      <c r="E77">
        <v>1177</v>
      </c>
      <c r="F77">
        <v>61599.29</v>
      </c>
      <c r="G77" s="148">
        <v>17742.849999999999</v>
      </c>
      <c r="H77">
        <v>-25377.29</v>
      </c>
    </row>
    <row r="78" spans="1:8" x14ac:dyDescent="0.2">
      <c r="A78" s="140" t="s">
        <v>90</v>
      </c>
      <c r="B78" s="140"/>
      <c r="D78" s="148">
        <v>8754.4500000000007</v>
      </c>
      <c r="E78">
        <v>521.25</v>
      </c>
      <c r="F78">
        <v>25980.59</v>
      </c>
      <c r="G78" s="148">
        <v>6109.36</v>
      </c>
    </row>
    <row r="79" spans="1:8" x14ac:dyDescent="0.2">
      <c r="A79" s="140" t="s">
        <v>91</v>
      </c>
      <c r="B79" s="140"/>
      <c r="C79">
        <v>733.18</v>
      </c>
      <c r="D79" s="148"/>
      <c r="G79" s="148"/>
    </row>
    <row r="80" spans="1:8" x14ac:dyDescent="0.2">
      <c r="A80" s="140" t="s">
        <v>92</v>
      </c>
      <c r="B80" s="140"/>
      <c r="D80" s="148">
        <v>19545.79</v>
      </c>
      <c r="E80">
        <v>20848.150000000001</v>
      </c>
      <c r="F80">
        <v>28.03</v>
      </c>
      <c r="G80" s="148">
        <v>14439.47</v>
      </c>
      <c r="H80">
        <v>-30350.35</v>
      </c>
    </row>
    <row r="81" spans="1:8" x14ac:dyDescent="0.2">
      <c r="A81" s="140" t="s">
        <v>93</v>
      </c>
      <c r="B81" s="140"/>
      <c r="D81" s="148">
        <v>76515.100000000006</v>
      </c>
      <c r="E81">
        <v>11677.83</v>
      </c>
      <c r="F81">
        <v>57401.850000000006</v>
      </c>
      <c r="G81" s="148">
        <v>34077.61</v>
      </c>
      <c r="H81">
        <v>-70264.179999999993</v>
      </c>
    </row>
    <row r="82" spans="1:8" x14ac:dyDescent="0.2">
      <c r="A82" s="140" t="s">
        <v>94</v>
      </c>
      <c r="B82" s="140"/>
      <c r="D82" s="148">
        <v>16827.63</v>
      </c>
      <c r="E82">
        <v>4538.67</v>
      </c>
      <c r="F82">
        <v>22126.98</v>
      </c>
      <c r="G82" s="148">
        <v>35987.06</v>
      </c>
      <c r="H82">
        <v>-53780.58</v>
      </c>
    </row>
    <row r="83" spans="1:8" x14ac:dyDescent="0.2">
      <c r="A83" s="140" t="s">
        <v>95</v>
      </c>
      <c r="B83" s="140"/>
      <c r="D83" s="148">
        <v>157565.19</v>
      </c>
      <c r="E83">
        <v>6497.92</v>
      </c>
      <c r="F83">
        <v>497878.92</v>
      </c>
      <c r="G83" s="148">
        <v>139284.72</v>
      </c>
    </row>
    <row r="84" spans="1:8" x14ac:dyDescent="0.2">
      <c r="A84" s="140" t="s">
        <v>96</v>
      </c>
      <c r="B84" s="140"/>
      <c r="D84" s="148">
        <v>76662.03</v>
      </c>
      <c r="E84">
        <v>27276.73</v>
      </c>
      <c r="F84">
        <v>28465.46</v>
      </c>
      <c r="G84" s="148">
        <v>31645</v>
      </c>
      <c r="H84">
        <v>-71032.570000000007</v>
      </c>
    </row>
    <row r="85" spans="1:8" x14ac:dyDescent="0.2">
      <c r="A85" s="140" t="s">
        <v>97</v>
      </c>
      <c r="B85" s="140"/>
      <c r="D85" s="148">
        <v>45620.04</v>
      </c>
      <c r="E85">
        <v>115.45</v>
      </c>
      <c r="F85">
        <v>241312.81999999998</v>
      </c>
      <c r="G85" s="148">
        <v>66411</v>
      </c>
      <c r="H85">
        <v>-82623.39</v>
      </c>
    </row>
    <row r="86" spans="1:8" x14ac:dyDescent="0.2">
      <c r="A86" s="140" t="s">
        <v>98</v>
      </c>
      <c r="B86" s="140"/>
      <c r="D86" s="148">
        <v>5476.18</v>
      </c>
      <c r="E86">
        <v>459</v>
      </c>
      <c r="F86">
        <v>3360.18</v>
      </c>
      <c r="G86" s="148">
        <v>8822</v>
      </c>
    </row>
    <row r="87" spans="1:8" x14ac:dyDescent="0.2">
      <c r="A87" s="140" t="s">
        <v>99</v>
      </c>
      <c r="B87" s="140"/>
      <c r="D87" s="148">
        <v>15281.2</v>
      </c>
      <c r="E87">
        <v>1029.3</v>
      </c>
      <c r="F87">
        <v>28913.14</v>
      </c>
      <c r="G87" s="148">
        <v>8828</v>
      </c>
      <c r="H87">
        <v>-2378.83</v>
      </c>
    </row>
    <row r="88" spans="1:8" x14ac:dyDescent="0.2">
      <c r="A88" s="140" t="s">
        <v>100</v>
      </c>
      <c r="B88" s="140"/>
      <c r="D88" s="148">
        <v>42705.97</v>
      </c>
      <c r="E88">
        <v>13828.96</v>
      </c>
      <c r="F88">
        <v>100642.26</v>
      </c>
      <c r="G88" s="148">
        <v>23154</v>
      </c>
      <c r="H88">
        <v>-38478.42</v>
      </c>
    </row>
    <row r="89" spans="1:8" x14ac:dyDescent="0.2">
      <c r="A89" s="140" t="s">
        <v>101</v>
      </c>
      <c r="B89" s="140"/>
      <c r="D89" s="148">
        <v>102960.6</v>
      </c>
      <c r="E89">
        <v>6619.08</v>
      </c>
      <c r="F89">
        <v>303303.97000000003</v>
      </c>
      <c r="G89" s="148">
        <v>55259</v>
      </c>
      <c r="H89">
        <v>-7002.5</v>
      </c>
    </row>
    <row r="90" spans="1:8" x14ac:dyDescent="0.2">
      <c r="A90" s="140" t="s">
        <v>102</v>
      </c>
      <c r="B90" s="140"/>
      <c r="C90">
        <v>297234.03999999998</v>
      </c>
      <c r="D90" s="148">
        <v>60919.57</v>
      </c>
      <c r="E90">
        <v>3224.03</v>
      </c>
      <c r="F90">
        <v>19083</v>
      </c>
      <c r="G90" s="148">
        <v>43736</v>
      </c>
      <c r="H90">
        <v>-64530.12</v>
      </c>
    </row>
    <row r="91" spans="1:8" x14ac:dyDescent="0.2">
      <c r="A91" s="140" t="s">
        <v>103</v>
      </c>
      <c r="B91" s="140"/>
      <c r="D91" s="148">
        <v>2024052.34</v>
      </c>
      <c r="E91">
        <v>56534103.869999997</v>
      </c>
      <c r="G91" s="148"/>
      <c r="H91">
        <v>-290836.65000000002</v>
      </c>
    </row>
    <row r="92" spans="1:8" x14ac:dyDescent="0.2">
      <c r="A92" s="140" t="s">
        <v>104</v>
      </c>
      <c r="B92" s="140"/>
      <c r="D92" s="148">
        <v>947608.5</v>
      </c>
      <c r="E92">
        <v>5790579.6900000004</v>
      </c>
      <c r="F92">
        <v>1808529.41</v>
      </c>
      <c r="G92" s="148">
        <v>556255</v>
      </c>
      <c r="H92">
        <v>-907865.46</v>
      </c>
    </row>
    <row r="93" spans="1:8" x14ac:dyDescent="0.2">
      <c r="A93" s="140" t="s">
        <v>105</v>
      </c>
      <c r="B93" s="140"/>
      <c r="D93" s="148">
        <v>259660.98</v>
      </c>
      <c r="E93">
        <v>279931.93</v>
      </c>
      <c r="F93">
        <v>517675.66999999993</v>
      </c>
      <c r="G93" s="148">
        <v>173944.95999999999</v>
      </c>
      <c r="H93">
        <v>-128621.13</v>
      </c>
    </row>
    <row r="94" spans="1:8" x14ac:dyDescent="0.2">
      <c r="A94" s="140" t="s">
        <v>106</v>
      </c>
      <c r="B94" s="140"/>
      <c r="D94" s="148">
        <v>68320.89</v>
      </c>
      <c r="E94">
        <v>139224.89000000001</v>
      </c>
      <c r="F94">
        <v>410278.5</v>
      </c>
      <c r="G94" s="148">
        <v>114228</v>
      </c>
      <c r="H94">
        <v>-147084.63</v>
      </c>
    </row>
    <row r="95" spans="1:8" x14ac:dyDescent="0.2">
      <c r="A95" s="140" t="s">
        <v>107</v>
      </c>
      <c r="B95" s="140"/>
      <c r="D95" s="148">
        <v>701277.48</v>
      </c>
      <c r="E95">
        <v>4431090.13</v>
      </c>
      <c r="F95">
        <v>958651.50999999989</v>
      </c>
      <c r="G95" s="148">
        <v>325900.93</v>
      </c>
      <c r="H95">
        <v>-1750457.06</v>
      </c>
    </row>
    <row r="96" spans="1:8" x14ac:dyDescent="0.2">
      <c r="A96" s="140" t="s">
        <v>108</v>
      </c>
      <c r="B96" s="140"/>
      <c r="D96" s="148">
        <v>73113.97</v>
      </c>
      <c r="E96">
        <v>1341577.3799999999</v>
      </c>
      <c r="F96">
        <v>5641.0300000000007</v>
      </c>
      <c r="G96" s="148"/>
      <c r="H96">
        <v>-4754.24</v>
      </c>
    </row>
    <row r="97" spans="1:8" x14ac:dyDescent="0.2">
      <c r="A97" s="140" t="s">
        <v>109</v>
      </c>
      <c r="B97" s="140"/>
      <c r="C97">
        <v>201998.72</v>
      </c>
      <c r="D97" s="148">
        <v>515174.39</v>
      </c>
      <c r="E97">
        <v>2417595.64</v>
      </c>
      <c r="F97">
        <v>1047166.2000000001</v>
      </c>
      <c r="G97" s="148">
        <v>140612.9</v>
      </c>
      <c r="H97">
        <v>-405990.49</v>
      </c>
    </row>
    <row r="98" spans="1:8" x14ac:dyDescent="0.2">
      <c r="A98" s="140" t="s">
        <v>110</v>
      </c>
      <c r="B98" s="140"/>
      <c r="D98" s="148">
        <v>13135.22</v>
      </c>
      <c r="E98">
        <v>7326.81</v>
      </c>
      <c r="F98">
        <v>1288.18</v>
      </c>
      <c r="G98" s="148"/>
      <c r="H98">
        <v>-34003.339999999997</v>
      </c>
    </row>
    <row r="99" spans="1:8" x14ac:dyDescent="0.2">
      <c r="A99" s="140" t="s">
        <v>111</v>
      </c>
      <c r="B99" s="140"/>
      <c r="D99" s="148">
        <v>352265.23</v>
      </c>
      <c r="E99">
        <v>1893807.35</v>
      </c>
      <c r="F99">
        <v>1195753.45</v>
      </c>
      <c r="G99" s="148">
        <v>24903.42</v>
      </c>
      <c r="H99">
        <v>-1174416.57</v>
      </c>
    </row>
    <row r="100" spans="1:8" x14ac:dyDescent="0.2">
      <c r="A100" s="140" t="s">
        <v>112</v>
      </c>
      <c r="B100" s="140"/>
      <c r="D100" s="148">
        <v>62821.32</v>
      </c>
      <c r="E100">
        <v>287915.56</v>
      </c>
      <c r="F100">
        <v>160734.09</v>
      </c>
      <c r="G100" s="148"/>
      <c r="H100">
        <v>-146246.57999999999</v>
      </c>
    </row>
    <row r="101" spans="1:8" x14ac:dyDescent="0.2">
      <c r="A101" s="140" t="s">
        <v>113</v>
      </c>
      <c r="B101" s="140"/>
      <c r="D101" s="148">
        <v>246046.71</v>
      </c>
      <c r="E101">
        <v>111511.96</v>
      </c>
      <c r="F101">
        <v>377267.59</v>
      </c>
      <c r="G101" s="148">
        <v>112449</v>
      </c>
    </row>
    <row r="102" spans="1:8" x14ac:dyDescent="0.2">
      <c r="A102" s="140" t="s">
        <v>114</v>
      </c>
      <c r="B102" s="140"/>
      <c r="C102">
        <v>34417.660000000003</v>
      </c>
      <c r="D102" s="148">
        <v>808856.13</v>
      </c>
      <c r="E102">
        <v>31959.599999999999</v>
      </c>
      <c r="F102">
        <v>1262969.6099999999</v>
      </c>
      <c r="G102" s="148">
        <v>358768</v>
      </c>
      <c r="H102">
        <v>-1306822</v>
      </c>
    </row>
    <row r="103" spans="1:8" x14ac:dyDescent="0.2">
      <c r="A103" s="140" t="s">
        <v>115</v>
      </c>
      <c r="B103" s="140"/>
      <c r="D103" s="148">
        <v>374163.23</v>
      </c>
      <c r="E103">
        <v>745656.31</v>
      </c>
      <c r="F103">
        <v>660741.80999999994</v>
      </c>
      <c r="G103" s="148">
        <v>321651</v>
      </c>
      <c r="H103">
        <v>-107883.4</v>
      </c>
    </row>
    <row r="104" spans="1:8" x14ac:dyDescent="0.2">
      <c r="A104" s="140" t="s">
        <v>116</v>
      </c>
      <c r="B104" s="140"/>
      <c r="C104">
        <v>14931.83</v>
      </c>
      <c r="D104" s="148">
        <v>560296.63</v>
      </c>
      <c r="E104">
        <v>747754.29</v>
      </c>
      <c r="F104">
        <v>519917.38</v>
      </c>
      <c r="G104" s="148">
        <v>169880.49</v>
      </c>
      <c r="H104">
        <v>-407696.9</v>
      </c>
    </row>
    <row r="105" spans="1:8" x14ac:dyDescent="0.2">
      <c r="A105" s="140" t="s">
        <v>117</v>
      </c>
      <c r="B105" s="140"/>
      <c r="D105" s="148">
        <v>755742.66</v>
      </c>
      <c r="E105">
        <v>2298095.1800000002</v>
      </c>
      <c r="F105">
        <v>1388045.73</v>
      </c>
      <c r="G105" s="148">
        <v>526863</v>
      </c>
      <c r="H105">
        <v>-528303</v>
      </c>
    </row>
    <row r="106" spans="1:8" x14ac:dyDescent="0.2">
      <c r="A106" s="140" t="s">
        <v>118</v>
      </c>
      <c r="B106" s="140"/>
      <c r="D106" s="148">
        <v>307575.18</v>
      </c>
      <c r="E106">
        <v>673887.78</v>
      </c>
      <c r="F106">
        <v>832947.29</v>
      </c>
      <c r="G106" s="148">
        <v>230179.98</v>
      </c>
      <c r="H106">
        <v>-331335.75</v>
      </c>
    </row>
    <row r="107" spans="1:8" x14ac:dyDescent="0.2">
      <c r="A107" s="140" t="s">
        <v>119</v>
      </c>
      <c r="B107" s="140"/>
      <c r="C107">
        <v>20924.66</v>
      </c>
      <c r="D107" s="148">
        <v>838959.47</v>
      </c>
      <c r="E107">
        <v>4360551.12</v>
      </c>
      <c r="F107">
        <v>1449150.77</v>
      </c>
      <c r="G107" s="148">
        <v>223062</v>
      </c>
      <c r="H107">
        <v>-1083605.6399999999</v>
      </c>
    </row>
    <row r="108" spans="1:8" x14ac:dyDescent="0.2">
      <c r="A108" s="140" t="s">
        <v>120</v>
      </c>
      <c r="B108" s="140"/>
      <c r="D108" s="148">
        <v>849094.17</v>
      </c>
      <c r="E108">
        <v>6127423.5700000003</v>
      </c>
      <c r="F108">
        <v>1360486.1099999999</v>
      </c>
      <c r="G108" s="148">
        <v>211156.39</v>
      </c>
      <c r="H108">
        <v>-1604430.17</v>
      </c>
    </row>
    <row r="109" spans="1:8" x14ac:dyDescent="0.2">
      <c r="A109" s="140" t="s">
        <v>121</v>
      </c>
      <c r="B109" s="140"/>
      <c r="D109" s="148">
        <v>964082.83</v>
      </c>
      <c r="E109">
        <v>462502.75</v>
      </c>
      <c r="F109">
        <v>1709280.08</v>
      </c>
      <c r="G109" s="148">
        <v>420349</v>
      </c>
      <c r="H109">
        <v>-1635105.54</v>
      </c>
    </row>
    <row r="110" spans="1:8" x14ac:dyDescent="0.2">
      <c r="A110" s="140" t="s">
        <v>640</v>
      </c>
      <c r="B110" s="140"/>
      <c r="D110" s="148"/>
      <c r="E110">
        <v>261493.29</v>
      </c>
      <c r="G110" s="148"/>
    </row>
    <row r="111" spans="1:8" x14ac:dyDescent="0.2">
      <c r="A111" s="140" t="s">
        <v>635</v>
      </c>
      <c r="B111" s="140"/>
      <c r="D111" s="148"/>
      <c r="E111">
        <v>1116617.17</v>
      </c>
      <c r="G111" s="148"/>
    </row>
    <row r="112" spans="1:8" x14ac:dyDescent="0.2">
      <c r="A112" s="140" t="s">
        <v>643</v>
      </c>
      <c r="B112" s="140"/>
      <c r="D112" s="148"/>
      <c r="E112">
        <v>523457.69</v>
      </c>
      <c r="G112" s="148"/>
    </row>
    <row r="113" spans="1:8" x14ac:dyDescent="0.2">
      <c r="A113" s="140" t="s">
        <v>637</v>
      </c>
      <c r="B113" s="140"/>
      <c r="D113" s="148"/>
      <c r="E113">
        <v>615186.25</v>
      </c>
      <c r="G113" s="148"/>
    </row>
    <row r="114" spans="1:8" x14ac:dyDescent="0.2">
      <c r="A114" s="140" t="s">
        <v>642</v>
      </c>
      <c r="B114" s="140"/>
      <c r="D114" s="148"/>
      <c r="E114">
        <v>59369.91</v>
      </c>
      <c r="G114" s="148"/>
    </row>
    <row r="115" spans="1:8" x14ac:dyDescent="0.2">
      <c r="A115" s="140" t="s">
        <v>644</v>
      </c>
      <c r="B115" s="140"/>
      <c r="D115" s="148"/>
      <c r="E115">
        <v>698730.7</v>
      </c>
      <c r="G115" s="148"/>
    </row>
    <row r="116" spans="1:8" x14ac:dyDescent="0.2">
      <c r="A116" s="140" t="s">
        <v>656</v>
      </c>
      <c r="B116" s="140"/>
      <c r="D116" s="148"/>
      <c r="E116">
        <v>262569.52</v>
      </c>
      <c r="G116" s="148"/>
    </row>
    <row r="117" spans="1:8" x14ac:dyDescent="0.2">
      <c r="A117" s="140" t="s">
        <v>657</v>
      </c>
      <c r="B117" s="140"/>
      <c r="D117" s="148">
        <v>5008.07</v>
      </c>
      <c r="E117">
        <v>6153.98</v>
      </c>
      <c r="G117" s="148"/>
    </row>
    <row r="118" spans="1:8" x14ac:dyDescent="0.2">
      <c r="A118" s="140" t="s">
        <v>1086</v>
      </c>
      <c r="B118" s="140"/>
      <c r="D118" s="148"/>
      <c r="E118">
        <v>161622.84</v>
      </c>
      <c r="G118" s="148"/>
    </row>
    <row r="119" spans="1:8" x14ac:dyDescent="0.2">
      <c r="A119" s="140" t="s">
        <v>122</v>
      </c>
      <c r="B119" s="140"/>
      <c r="D119" s="148">
        <v>206779.08</v>
      </c>
      <c r="E119">
        <v>515845.8</v>
      </c>
      <c r="F119">
        <v>106302.66</v>
      </c>
      <c r="G119" s="148">
        <v>140313.91</v>
      </c>
      <c r="H119">
        <v>-163248.53</v>
      </c>
    </row>
    <row r="120" spans="1:8" x14ac:dyDescent="0.2">
      <c r="A120" s="140" t="s">
        <v>123</v>
      </c>
      <c r="B120" s="140"/>
      <c r="D120" s="148">
        <v>148270.13</v>
      </c>
      <c r="E120">
        <v>176474.15</v>
      </c>
      <c r="F120">
        <v>375337.34</v>
      </c>
      <c r="G120" s="148">
        <v>138178.01999999999</v>
      </c>
      <c r="H120">
        <v>-279795.98</v>
      </c>
    </row>
    <row r="121" spans="1:8" x14ac:dyDescent="0.2">
      <c r="A121" s="140" t="s">
        <v>124</v>
      </c>
      <c r="B121" s="140"/>
      <c r="D121" s="148">
        <v>449561.63</v>
      </c>
      <c r="E121">
        <v>90543.72</v>
      </c>
      <c r="F121">
        <v>506256.57</v>
      </c>
      <c r="G121" s="148"/>
      <c r="H121">
        <v>-344079.24</v>
      </c>
    </row>
    <row r="122" spans="1:8" x14ac:dyDescent="0.2">
      <c r="A122" s="140" t="s">
        <v>125</v>
      </c>
      <c r="B122" s="140"/>
      <c r="D122" s="148">
        <v>22711.34</v>
      </c>
      <c r="E122">
        <v>371545.5</v>
      </c>
      <c r="F122">
        <v>2615345.94</v>
      </c>
      <c r="G122" s="148">
        <v>165560.29999999999</v>
      </c>
      <c r="H122">
        <v>-1140219.8600000001</v>
      </c>
    </row>
    <row r="123" spans="1:8" x14ac:dyDescent="0.2">
      <c r="A123" s="140" t="s">
        <v>126</v>
      </c>
      <c r="B123" s="140"/>
      <c r="C123">
        <v>122562.93</v>
      </c>
      <c r="D123" s="148">
        <v>819232.18</v>
      </c>
      <c r="E123">
        <v>156985.14000000001</v>
      </c>
      <c r="F123">
        <v>1396681.02</v>
      </c>
      <c r="G123" s="148">
        <v>175601</v>
      </c>
      <c r="H123">
        <v>-343147.21</v>
      </c>
    </row>
    <row r="124" spans="1:8" x14ac:dyDescent="0.2">
      <c r="A124" s="140" t="s">
        <v>658</v>
      </c>
      <c r="B124" s="140"/>
      <c r="D124" s="148">
        <v>59290.06</v>
      </c>
      <c r="E124">
        <v>40259.5</v>
      </c>
      <c r="F124">
        <v>27121.32</v>
      </c>
      <c r="G124" s="148">
        <v>16307.34</v>
      </c>
    </row>
    <row r="125" spans="1:8" x14ac:dyDescent="0.2">
      <c r="A125" s="140" t="s">
        <v>631</v>
      </c>
      <c r="B125" s="140"/>
      <c r="D125" s="148">
        <v>4464.04</v>
      </c>
      <c r="G125" s="148"/>
    </row>
    <row r="126" spans="1:8" x14ac:dyDescent="0.2">
      <c r="A126" s="140" t="s">
        <v>357</v>
      </c>
      <c r="B126" s="140"/>
      <c r="C126">
        <v>1472.81</v>
      </c>
      <c r="D126" s="148"/>
      <c r="G126" s="148"/>
    </row>
    <row r="127" spans="1:8" x14ac:dyDescent="0.2">
      <c r="A127" s="140" t="s">
        <v>127</v>
      </c>
      <c r="B127" s="140"/>
      <c r="D127" s="148">
        <v>20930.63</v>
      </c>
      <c r="E127">
        <v>8663.9599999999991</v>
      </c>
      <c r="F127">
        <v>16229.05</v>
      </c>
      <c r="G127" s="148">
        <v>9743.58</v>
      </c>
      <c r="H127">
        <v>-19254.55</v>
      </c>
    </row>
    <row r="128" spans="1:8" x14ac:dyDescent="0.2">
      <c r="A128" s="140" t="s">
        <v>128</v>
      </c>
      <c r="B128" s="140"/>
      <c r="D128" s="148">
        <v>26408.34</v>
      </c>
      <c r="E128">
        <v>101.3</v>
      </c>
      <c r="F128">
        <v>34555.4</v>
      </c>
      <c r="G128" s="148">
        <v>28596</v>
      </c>
      <c r="H128">
        <v>-149463.46</v>
      </c>
    </row>
    <row r="129" spans="1:8" x14ac:dyDescent="0.2">
      <c r="A129" s="140" t="s">
        <v>129</v>
      </c>
      <c r="B129" s="140"/>
      <c r="D129" s="148">
        <v>189082.08</v>
      </c>
      <c r="E129">
        <v>67488.399999999994</v>
      </c>
      <c r="F129">
        <v>605143.63</v>
      </c>
      <c r="G129" s="148">
        <v>52380.46</v>
      </c>
      <c r="H129">
        <v>-210908.41</v>
      </c>
    </row>
    <row r="130" spans="1:8" x14ac:dyDescent="0.2">
      <c r="A130" s="140" t="s">
        <v>130</v>
      </c>
      <c r="B130" s="140"/>
      <c r="D130" s="148">
        <v>59757.93</v>
      </c>
      <c r="E130">
        <v>3339.79</v>
      </c>
      <c r="F130">
        <v>23922.699999999997</v>
      </c>
      <c r="G130" s="148">
        <v>15131.85</v>
      </c>
      <c r="H130">
        <v>-82525.08</v>
      </c>
    </row>
    <row r="131" spans="1:8" x14ac:dyDescent="0.2">
      <c r="A131" s="140" t="s">
        <v>131</v>
      </c>
      <c r="B131" s="140"/>
      <c r="D131" s="148">
        <v>120768.76</v>
      </c>
      <c r="E131">
        <v>10577.98</v>
      </c>
      <c r="F131">
        <v>89912.44</v>
      </c>
      <c r="G131" s="148">
        <v>60004.800000000003</v>
      </c>
      <c r="H131">
        <v>-122439.93</v>
      </c>
    </row>
    <row r="132" spans="1:8" x14ac:dyDescent="0.2">
      <c r="A132" s="140" t="s">
        <v>132</v>
      </c>
      <c r="B132" s="140"/>
      <c r="D132" s="148">
        <v>15086.24</v>
      </c>
      <c r="E132">
        <v>2655.74</v>
      </c>
      <c r="F132">
        <v>1340.97</v>
      </c>
      <c r="G132" s="148"/>
      <c r="H132">
        <v>-29184.59</v>
      </c>
    </row>
    <row r="133" spans="1:8" x14ac:dyDescent="0.2">
      <c r="A133" s="140" t="s">
        <v>133</v>
      </c>
      <c r="B133" s="140"/>
      <c r="D133" s="148">
        <v>38372.300000000003</v>
      </c>
      <c r="E133">
        <v>8028.56</v>
      </c>
      <c r="F133">
        <v>14837.32</v>
      </c>
      <c r="G133" s="148"/>
    </row>
    <row r="134" spans="1:8" x14ac:dyDescent="0.2">
      <c r="A134" s="140" t="s">
        <v>134</v>
      </c>
      <c r="B134" s="140"/>
      <c r="D134" s="148">
        <v>21332.76</v>
      </c>
      <c r="E134">
        <v>3254.11</v>
      </c>
      <c r="F134">
        <v>9289.5399999999991</v>
      </c>
      <c r="G134" s="148"/>
      <c r="H134">
        <v>-9350.9699999999993</v>
      </c>
    </row>
    <row r="135" spans="1:8" x14ac:dyDescent="0.2">
      <c r="A135" s="140" t="s">
        <v>135</v>
      </c>
      <c r="B135" s="140"/>
      <c r="D135" s="148">
        <v>21464.37</v>
      </c>
      <c r="E135">
        <v>2087.15</v>
      </c>
      <c r="F135">
        <v>37245.770000000004</v>
      </c>
      <c r="G135" s="148">
        <v>6988.33</v>
      </c>
      <c r="H135">
        <v>-14961.08</v>
      </c>
    </row>
    <row r="136" spans="1:8" x14ac:dyDescent="0.2">
      <c r="A136" s="140" t="s">
        <v>136</v>
      </c>
      <c r="B136" s="140"/>
      <c r="D136" s="148">
        <v>19272.259999999998</v>
      </c>
      <c r="F136">
        <v>42172.93</v>
      </c>
      <c r="G136" s="148">
        <v>3981.52</v>
      </c>
      <c r="H136">
        <v>-14618.38</v>
      </c>
    </row>
    <row r="137" spans="1:8" x14ac:dyDescent="0.2">
      <c r="A137" s="140" t="s">
        <v>137</v>
      </c>
      <c r="B137" s="140"/>
      <c r="D137" s="148">
        <v>109.1</v>
      </c>
      <c r="E137">
        <v>187902.43</v>
      </c>
      <c r="G137" s="148"/>
    </row>
    <row r="138" spans="1:8" x14ac:dyDescent="0.2">
      <c r="A138" s="140" t="s">
        <v>138</v>
      </c>
      <c r="B138" s="140"/>
      <c r="D138" s="148">
        <v>11228.89</v>
      </c>
      <c r="E138">
        <v>39969.730000000003</v>
      </c>
      <c r="F138">
        <v>7667.1</v>
      </c>
      <c r="G138" s="148">
        <v>3283</v>
      </c>
    </row>
    <row r="139" spans="1:8" x14ac:dyDescent="0.2">
      <c r="A139" s="140" t="s">
        <v>139</v>
      </c>
      <c r="B139" s="140"/>
      <c r="D139" s="148">
        <v>87776.72</v>
      </c>
      <c r="E139">
        <v>4789.12</v>
      </c>
      <c r="F139">
        <v>229728.56</v>
      </c>
      <c r="G139" s="148">
        <v>25682.67</v>
      </c>
      <c r="H139">
        <v>-162127.84</v>
      </c>
    </row>
    <row r="140" spans="1:8" x14ac:dyDescent="0.2">
      <c r="A140" s="140" t="s">
        <v>140</v>
      </c>
      <c r="B140" s="140"/>
      <c r="C140">
        <v>29372.71</v>
      </c>
      <c r="D140" s="148">
        <v>78872.55</v>
      </c>
      <c r="E140">
        <v>116057.73</v>
      </c>
      <c r="F140">
        <v>220439.79</v>
      </c>
      <c r="G140" s="148"/>
      <c r="H140">
        <v>-148861.59</v>
      </c>
    </row>
    <row r="141" spans="1:8" x14ac:dyDescent="0.2">
      <c r="A141" s="140" t="s">
        <v>141</v>
      </c>
      <c r="B141" s="140"/>
      <c r="C141">
        <v>206900.24</v>
      </c>
      <c r="D141" s="148">
        <v>21596.74</v>
      </c>
      <c r="E141">
        <v>7161.1</v>
      </c>
      <c r="G141" s="148">
        <v>8378</v>
      </c>
    </row>
    <row r="142" spans="1:8" x14ac:dyDescent="0.2">
      <c r="A142" s="140" t="s">
        <v>142</v>
      </c>
      <c r="B142" s="140"/>
      <c r="D142" s="148">
        <v>46343.25</v>
      </c>
      <c r="E142">
        <v>1576</v>
      </c>
      <c r="F142">
        <v>66604.52</v>
      </c>
      <c r="G142" s="148">
        <v>15127.88</v>
      </c>
      <c r="H142">
        <v>-47462.21</v>
      </c>
    </row>
    <row r="143" spans="1:8" x14ac:dyDescent="0.2">
      <c r="A143" s="140" t="s">
        <v>143</v>
      </c>
      <c r="B143" s="140"/>
      <c r="D143" s="148">
        <v>5759.57</v>
      </c>
      <c r="E143">
        <v>531.25</v>
      </c>
      <c r="F143">
        <v>2749.81</v>
      </c>
      <c r="G143" s="148">
        <v>3099.19</v>
      </c>
      <c r="H143">
        <v>-3157.11</v>
      </c>
    </row>
    <row r="144" spans="1:8" x14ac:dyDescent="0.2">
      <c r="A144" s="140" t="s">
        <v>144</v>
      </c>
      <c r="B144" s="140"/>
      <c r="D144" s="148">
        <v>62180.13</v>
      </c>
      <c r="E144">
        <v>2854.45</v>
      </c>
      <c r="F144">
        <v>82889.399999999994</v>
      </c>
      <c r="G144" s="148">
        <v>27794.67</v>
      </c>
      <c r="H144">
        <v>-27292.53</v>
      </c>
    </row>
    <row r="145" spans="1:8" x14ac:dyDescent="0.2">
      <c r="A145" s="140" t="s">
        <v>145</v>
      </c>
      <c r="B145" s="140"/>
      <c r="D145" s="148">
        <v>48501.82</v>
      </c>
      <c r="E145">
        <v>27153.23</v>
      </c>
      <c r="F145">
        <v>16191.029999999999</v>
      </c>
      <c r="G145" s="148">
        <v>38754</v>
      </c>
      <c r="H145">
        <v>-47911.83</v>
      </c>
    </row>
    <row r="146" spans="1:8" x14ac:dyDescent="0.2">
      <c r="A146" s="140" t="s">
        <v>146</v>
      </c>
      <c r="B146" s="140"/>
      <c r="D146" s="148">
        <v>51695.22</v>
      </c>
      <c r="E146">
        <v>34446.620000000003</v>
      </c>
      <c r="F146">
        <v>73559.81</v>
      </c>
      <c r="G146" s="148">
        <v>5764.42</v>
      </c>
      <c r="H146">
        <v>-25211.4</v>
      </c>
    </row>
    <row r="147" spans="1:8" x14ac:dyDescent="0.2">
      <c r="A147" s="140" t="s">
        <v>147</v>
      </c>
      <c r="B147" s="140"/>
      <c r="D147" s="148">
        <v>65206.64</v>
      </c>
      <c r="E147">
        <v>3536.59</v>
      </c>
      <c r="F147">
        <v>61151.460000000006</v>
      </c>
      <c r="G147" s="148">
        <v>118193.42</v>
      </c>
      <c r="H147">
        <v>-36568</v>
      </c>
    </row>
    <row r="148" spans="1:8" x14ac:dyDescent="0.2">
      <c r="A148" s="140" t="s">
        <v>148</v>
      </c>
      <c r="B148" s="140"/>
      <c r="D148" s="148">
        <v>45253.36</v>
      </c>
      <c r="E148">
        <v>21922.67</v>
      </c>
      <c r="G148" s="148">
        <v>27423.7</v>
      </c>
      <c r="H148">
        <v>-5620.22</v>
      </c>
    </row>
    <row r="149" spans="1:8" x14ac:dyDescent="0.2">
      <c r="A149" s="140" t="s">
        <v>149</v>
      </c>
      <c r="B149" s="140"/>
      <c r="D149" s="148">
        <v>117778.12</v>
      </c>
      <c r="E149">
        <v>31121.03</v>
      </c>
      <c r="F149">
        <v>151761.43</v>
      </c>
      <c r="G149" s="148">
        <v>22386.240000000002</v>
      </c>
      <c r="H149">
        <v>-73306.990000000005</v>
      </c>
    </row>
    <row r="150" spans="1:8" x14ac:dyDescent="0.2">
      <c r="A150" s="140" t="s">
        <v>150</v>
      </c>
      <c r="B150" s="140"/>
      <c r="D150" s="148">
        <v>107474.72</v>
      </c>
      <c r="E150">
        <v>30983.84</v>
      </c>
      <c r="F150">
        <v>52520.61</v>
      </c>
      <c r="G150" s="148">
        <v>15489.51</v>
      </c>
      <c r="H150">
        <v>-136892.45000000001</v>
      </c>
    </row>
    <row r="151" spans="1:8" x14ac:dyDescent="0.2">
      <c r="A151" s="140" t="s">
        <v>151</v>
      </c>
      <c r="B151" s="140"/>
      <c r="D151" s="148">
        <v>26518.85</v>
      </c>
      <c r="E151">
        <v>7802.13</v>
      </c>
      <c r="F151">
        <v>62346.26</v>
      </c>
      <c r="G151" s="148">
        <v>23156.02</v>
      </c>
      <c r="H151">
        <v>-83456.27</v>
      </c>
    </row>
    <row r="152" spans="1:8" x14ac:dyDescent="0.2">
      <c r="A152" s="140" t="s">
        <v>152</v>
      </c>
      <c r="B152" s="140"/>
      <c r="D152" s="148">
        <v>128673.95</v>
      </c>
      <c r="E152">
        <v>784409.01</v>
      </c>
      <c r="F152">
        <v>24624.43</v>
      </c>
      <c r="G152" s="148">
        <v>48221.49</v>
      </c>
      <c r="H152">
        <v>-101642.58</v>
      </c>
    </row>
    <row r="153" spans="1:8" x14ac:dyDescent="0.2">
      <c r="A153" s="140" t="s">
        <v>153</v>
      </c>
      <c r="B153" s="140"/>
      <c r="D153" s="148">
        <v>86320.66</v>
      </c>
      <c r="E153">
        <v>12245.35</v>
      </c>
      <c r="F153">
        <v>119992.14</v>
      </c>
      <c r="G153" s="148">
        <v>63345.91</v>
      </c>
      <c r="H153">
        <v>-126651.92</v>
      </c>
    </row>
    <row r="154" spans="1:8" x14ac:dyDescent="0.2">
      <c r="A154" s="140" t="s">
        <v>154</v>
      </c>
      <c r="B154" s="140"/>
      <c r="D154" s="148">
        <v>79255.960000000006</v>
      </c>
      <c r="E154">
        <v>28402.11</v>
      </c>
      <c r="F154">
        <v>1231330.9300000002</v>
      </c>
      <c r="G154" s="148">
        <v>96250.29</v>
      </c>
      <c r="H154">
        <v>-500921.19</v>
      </c>
    </row>
    <row r="155" spans="1:8" x14ac:dyDescent="0.2">
      <c r="A155" s="140" t="s">
        <v>155</v>
      </c>
      <c r="B155" s="140"/>
      <c r="D155" s="148">
        <v>10679.45</v>
      </c>
      <c r="E155">
        <v>1914.63</v>
      </c>
      <c r="F155">
        <v>46040.27</v>
      </c>
      <c r="G155" s="148">
        <v>13311.56</v>
      </c>
      <c r="H155">
        <v>-9830</v>
      </c>
    </row>
    <row r="156" spans="1:8" x14ac:dyDescent="0.2">
      <c r="A156" s="140" t="s">
        <v>156</v>
      </c>
      <c r="B156" s="140"/>
      <c r="D156" s="148">
        <v>120781.73</v>
      </c>
      <c r="E156">
        <v>32739.86</v>
      </c>
      <c r="F156">
        <v>167165.78</v>
      </c>
      <c r="G156" s="148">
        <v>46869.67</v>
      </c>
      <c r="H156">
        <v>-22623.81</v>
      </c>
    </row>
    <row r="157" spans="1:8" x14ac:dyDescent="0.2">
      <c r="A157" s="140" t="s">
        <v>157</v>
      </c>
      <c r="B157" s="140"/>
      <c r="D157" s="148">
        <v>34605.21</v>
      </c>
      <c r="E157">
        <v>7707.24</v>
      </c>
      <c r="F157">
        <v>58841.799999999996</v>
      </c>
      <c r="G157" s="148">
        <v>26665.14</v>
      </c>
      <c r="H157">
        <v>-61969.14</v>
      </c>
    </row>
    <row r="158" spans="1:8" x14ac:dyDescent="0.2">
      <c r="A158" s="140" t="s">
        <v>158</v>
      </c>
      <c r="B158" s="140"/>
      <c r="D158" s="148">
        <v>64964.04</v>
      </c>
      <c r="E158">
        <v>312249.28000000003</v>
      </c>
      <c r="F158">
        <v>35772.11</v>
      </c>
      <c r="G158" s="148">
        <v>52336.09</v>
      </c>
      <c r="H158">
        <v>-16801</v>
      </c>
    </row>
    <row r="159" spans="1:8" x14ac:dyDescent="0.2">
      <c r="A159" s="140" t="s">
        <v>159</v>
      </c>
      <c r="B159" s="140"/>
      <c r="D159" s="148">
        <v>54737.33</v>
      </c>
      <c r="E159">
        <v>867</v>
      </c>
      <c r="F159">
        <v>117556.78</v>
      </c>
      <c r="G159" s="148">
        <v>20209.310000000001</v>
      </c>
      <c r="H159">
        <v>-64000.21</v>
      </c>
    </row>
    <row r="160" spans="1:8" x14ac:dyDescent="0.2">
      <c r="A160" s="140" t="s">
        <v>160</v>
      </c>
      <c r="B160" s="140"/>
      <c r="D160" s="148"/>
      <c r="E160">
        <v>44770.91</v>
      </c>
      <c r="G160" s="148"/>
    </row>
    <row r="161" spans="1:8" x14ac:dyDescent="0.2">
      <c r="A161" s="140" t="s">
        <v>161</v>
      </c>
      <c r="B161" s="140"/>
      <c r="D161" s="148">
        <v>30959</v>
      </c>
      <c r="E161">
        <v>2629.6</v>
      </c>
      <c r="F161">
        <v>11918.98</v>
      </c>
      <c r="G161" s="148">
        <v>16685.53</v>
      </c>
      <c r="H161">
        <v>-25151.54</v>
      </c>
    </row>
    <row r="162" spans="1:8" x14ac:dyDescent="0.2">
      <c r="A162" s="140" t="s">
        <v>162</v>
      </c>
      <c r="B162" s="140"/>
      <c r="D162" s="148">
        <v>29990.080000000002</v>
      </c>
      <c r="E162">
        <v>12371.46</v>
      </c>
      <c r="F162">
        <v>318055.02999999997</v>
      </c>
      <c r="G162" s="148">
        <v>25852.1</v>
      </c>
      <c r="H162">
        <v>-105231.37</v>
      </c>
    </row>
    <row r="163" spans="1:8" x14ac:dyDescent="0.2">
      <c r="A163" s="140" t="s">
        <v>163</v>
      </c>
      <c r="B163" s="140"/>
      <c r="D163" s="148">
        <v>1075.82</v>
      </c>
      <c r="E163">
        <v>13588.46</v>
      </c>
      <c r="F163">
        <v>10430.82</v>
      </c>
      <c r="G163" s="148">
        <v>4035.71</v>
      </c>
    </row>
    <row r="164" spans="1:8" x14ac:dyDescent="0.2">
      <c r="A164" s="140" t="s">
        <v>164</v>
      </c>
      <c r="B164" s="140"/>
      <c r="D164" s="148">
        <v>24382.23</v>
      </c>
      <c r="E164">
        <v>15714.66</v>
      </c>
      <c r="F164">
        <v>155.16</v>
      </c>
      <c r="G164" s="148">
        <v>7841.52</v>
      </c>
      <c r="H164">
        <v>-14526.09</v>
      </c>
    </row>
    <row r="165" spans="1:8" x14ac:dyDescent="0.2">
      <c r="A165" s="140" t="s">
        <v>165</v>
      </c>
      <c r="B165" s="140"/>
      <c r="D165" s="148">
        <v>436279.47</v>
      </c>
      <c r="E165">
        <v>62464.5</v>
      </c>
      <c r="F165">
        <v>398875.26999999996</v>
      </c>
      <c r="G165" s="148">
        <v>75243.08</v>
      </c>
      <c r="H165">
        <v>-170170.13</v>
      </c>
    </row>
    <row r="166" spans="1:8" x14ac:dyDescent="0.2">
      <c r="A166" s="140" t="s">
        <v>166</v>
      </c>
      <c r="B166" s="140"/>
      <c r="D166" s="148">
        <v>29486.02</v>
      </c>
      <c r="E166">
        <v>396.5</v>
      </c>
      <c r="F166">
        <v>93401.17</v>
      </c>
      <c r="G166" s="148">
        <v>12166.93</v>
      </c>
      <c r="H166">
        <v>-87723.72</v>
      </c>
    </row>
    <row r="167" spans="1:8" x14ac:dyDescent="0.2">
      <c r="A167" s="140" t="s">
        <v>167</v>
      </c>
      <c r="B167" s="140"/>
      <c r="D167" s="148">
        <v>93587.17</v>
      </c>
      <c r="E167">
        <v>113093.78</v>
      </c>
      <c r="F167">
        <v>90578.1</v>
      </c>
      <c r="G167" s="148">
        <v>16466.93</v>
      </c>
      <c r="H167">
        <v>-13253.27</v>
      </c>
    </row>
    <row r="168" spans="1:8" x14ac:dyDescent="0.2">
      <c r="A168" s="140" t="s">
        <v>168</v>
      </c>
      <c r="B168" s="140"/>
      <c r="D168" s="148">
        <v>274384.64000000001</v>
      </c>
      <c r="E168">
        <v>83420.350000000006</v>
      </c>
      <c r="F168">
        <v>373682.15</v>
      </c>
      <c r="G168" s="148">
        <v>58393.13</v>
      </c>
      <c r="H168">
        <v>-159129.59</v>
      </c>
    </row>
    <row r="169" spans="1:8" x14ac:dyDescent="0.2">
      <c r="A169" s="140" t="s">
        <v>169</v>
      </c>
      <c r="B169" s="140"/>
      <c r="D169" s="148">
        <v>53138.61</v>
      </c>
      <c r="E169">
        <v>5792.25</v>
      </c>
      <c r="F169">
        <v>44382.84</v>
      </c>
      <c r="G169" s="148">
        <v>18622.89</v>
      </c>
      <c r="H169">
        <v>-17298</v>
      </c>
    </row>
    <row r="170" spans="1:8" x14ac:dyDescent="0.2">
      <c r="A170" s="140" t="s">
        <v>170</v>
      </c>
      <c r="B170" s="140"/>
      <c r="D170" s="148">
        <v>23235.38</v>
      </c>
      <c r="E170">
        <v>1797.82</v>
      </c>
      <c r="F170">
        <v>39072.82</v>
      </c>
      <c r="G170" s="148">
        <v>14005.18</v>
      </c>
      <c r="H170">
        <v>-23385.26</v>
      </c>
    </row>
    <row r="171" spans="1:8" x14ac:dyDescent="0.2">
      <c r="A171" s="140" t="s">
        <v>171</v>
      </c>
      <c r="B171" s="140"/>
      <c r="D171" s="148">
        <v>116624.35</v>
      </c>
      <c r="E171">
        <v>2274.23</v>
      </c>
      <c r="F171">
        <v>144680.38999999998</v>
      </c>
      <c r="G171" s="148">
        <v>61206.38</v>
      </c>
      <c r="H171">
        <v>-35656</v>
      </c>
    </row>
    <row r="172" spans="1:8" x14ac:dyDescent="0.2">
      <c r="A172" s="140" t="s">
        <v>172</v>
      </c>
      <c r="B172" s="140"/>
      <c r="D172" s="148">
        <v>83776.710000000006</v>
      </c>
      <c r="E172">
        <v>5205.16</v>
      </c>
      <c r="F172">
        <v>377999.65</v>
      </c>
      <c r="G172" s="148">
        <v>16689.66</v>
      </c>
      <c r="H172">
        <v>-264304.08</v>
      </c>
    </row>
    <row r="173" spans="1:8" x14ac:dyDescent="0.2">
      <c r="A173" s="140" t="s">
        <v>173</v>
      </c>
      <c r="B173" s="140"/>
      <c r="D173" s="148">
        <v>96076.5</v>
      </c>
      <c r="E173">
        <v>2890.18</v>
      </c>
      <c r="F173">
        <v>79024.02</v>
      </c>
      <c r="G173" s="148">
        <v>21050.93</v>
      </c>
      <c r="H173">
        <v>-192822.94</v>
      </c>
    </row>
    <row r="174" spans="1:8" x14ac:dyDescent="0.2">
      <c r="A174" s="140" t="s">
        <v>174</v>
      </c>
      <c r="B174" s="140"/>
      <c r="D174" s="148">
        <v>21241.65</v>
      </c>
      <c r="E174">
        <v>1435.25</v>
      </c>
      <c r="F174">
        <v>3329.32</v>
      </c>
      <c r="G174" s="148">
        <v>36670.51</v>
      </c>
      <c r="H174">
        <v>-48231.7</v>
      </c>
    </row>
    <row r="175" spans="1:8" x14ac:dyDescent="0.2">
      <c r="A175" s="140" t="s">
        <v>175</v>
      </c>
      <c r="B175" s="140"/>
      <c r="D175" s="148">
        <v>116035.81</v>
      </c>
      <c r="E175">
        <v>4556.76</v>
      </c>
      <c r="F175">
        <v>149196.34</v>
      </c>
      <c r="G175" s="148">
        <v>51971.37</v>
      </c>
      <c r="H175">
        <v>-246011.34</v>
      </c>
    </row>
    <row r="176" spans="1:8" x14ac:dyDescent="0.2">
      <c r="A176" s="140" t="s">
        <v>176</v>
      </c>
      <c r="B176" s="140"/>
      <c r="D176" s="148">
        <v>139417.20000000001</v>
      </c>
      <c r="E176">
        <v>17448.89</v>
      </c>
      <c r="F176">
        <v>156073.85999999999</v>
      </c>
      <c r="G176" s="148">
        <v>51212.69</v>
      </c>
      <c r="H176">
        <v>-119116.16</v>
      </c>
    </row>
    <row r="177" spans="1:8" x14ac:dyDescent="0.2">
      <c r="A177" s="140" t="s">
        <v>177</v>
      </c>
      <c r="B177" s="140"/>
      <c r="D177" s="148">
        <v>26800.17</v>
      </c>
      <c r="E177">
        <v>2165.4699999999998</v>
      </c>
      <c r="F177">
        <v>41649.24</v>
      </c>
      <c r="G177" s="148">
        <v>13380.02</v>
      </c>
      <c r="H177">
        <v>-55425.27</v>
      </c>
    </row>
    <row r="178" spans="1:8" x14ac:dyDescent="0.2">
      <c r="A178" s="140" t="s">
        <v>178</v>
      </c>
      <c r="B178" s="140"/>
      <c r="D178" s="148">
        <v>173222.42</v>
      </c>
      <c r="E178">
        <v>10183.950000000001</v>
      </c>
      <c r="F178">
        <v>185162.75</v>
      </c>
      <c r="G178" s="148"/>
      <c r="H178">
        <v>-175126.66</v>
      </c>
    </row>
    <row r="179" spans="1:8" x14ac:dyDescent="0.2">
      <c r="A179" s="140" t="s">
        <v>179</v>
      </c>
      <c r="B179" s="140"/>
      <c r="D179" s="148">
        <v>49631.34</v>
      </c>
      <c r="E179">
        <v>531.25</v>
      </c>
      <c r="F179">
        <v>68013.3</v>
      </c>
      <c r="G179" s="148">
        <v>920.4</v>
      </c>
      <c r="H179">
        <v>-73299</v>
      </c>
    </row>
    <row r="180" spans="1:8" x14ac:dyDescent="0.2">
      <c r="A180" s="140" t="s">
        <v>180</v>
      </c>
      <c r="B180" s="140"/>
      <c r="D180" s="148">
        <v>33556.58</v>
      </c>
      <c r="E180">
        <v>4094.61</v>
      </c>
      <c r="F180">
        <v>194481.24</v>
      </c>
      <c r="G180" s="148">
        <v>570.12</v>
      </c>
      <c r="H180">
        <v>-76033.23</v>
      </c>
    </row>
    <row r="181" spans="1:8" x14ac:dyDescent="0.2">
      <c r="A181" s="140" t="s">
        <v>181</v>
      </c>
      <c r="B181" s="140"/>
      <c r="D181" s="148">
        <v>52576.43</v>
      </c>
      <c r="E181">
        <v>1552.6</v>
      </c>
      <c r="F181">
        <v>141944.84</v>
      </c>
      <c r="G181" s="148"/>
      <c r="H181">
        <v>-136529</v>
      </c>
    </row>
    <row r="182" spans="1:8" x14ac:dyDescent="0.2">
      <c r="A182" s="140" t="s">
        <v>182</v>
      </c>
      <c r="B182" s="140"/>
      <c r="D182" s="148">
        <v>64313.97</v>
      </c>
      <c r="E182">
        <v>2391.2800000000002</v>
      </c>
      <c r="F182">
        <v>61510.11</v>
      </c>
      <c r="G182" s="148">
        <v>22528.47</v>
      </c>
      <c r="H182">
        <v>-81010.91</v>
      </c>
    </row>
    <row r="183" spans="1:8" x14ac:dyDescent="0.2">
      <c r="A183" s="140" t="s">
        <v>183</v>
      </c>
      <c r="B183" s="140"/>
      <c r="D183" s="148">
        <v>21874.48</v>
      </c>
      <c r="E183">
        <v>339.98</v>
      </c>
      <c r="F183">
        <v>4200.4799999999996</v>
      </c>
      <c r="G183" s="148">
        <v>8583.09</v>
      </c>
      <c r="H183">
        <v>-63013.66</v>
      </c>
    </row>
    <row r="184" spans="1:8" x14ac:dyDescent="0.2">
      <c r="A184" s="140" t="s">
        <v>184</v>
      </c>
      <c r="B184" s="140"/>
      <c r="D184" s="148">
        <v>108974.04</v>
      </c>
      <c r="E184">
        <v>1018357.33</v>
      </c>
      <c r="G184" s="148"/>
    </row>
    <row r="185" spans="1:8" x14ac:dyDescent="0.2">
      <c r="A185" s="140" t="s">
        <v>185</v>
      </c>
      <c r="B185" s="140"/>
      <c r="D185" s="148">
        <v>35408.81</v>
      </c>
      <c r="F185">
        <v>74253.790000000008</v>
      </c>
      <c r="G185" s="148">
        <v>17104.689999999999</v>
      </c>
      <c r="H185">
        <v>-18845.95</v>
      </c>
    </row>
    <row r="186" spans="1:8" x14ac:dyDescent="0.2">
      <c r="A186" s="140" t="s">
        <v>186</v>
      </c>
      <c r="B186" s="140"/>
      <c r="D186" s="148">
        <v>38332.480000000003</v>
      </c>
      <c r="E186">
        <v>17787.73</v>
      </c>
      <c r="F186">
        <v>81679.61</v>
      </c>
      <c r="G186" s="148">
        <v>25896.94</v>
      </c>
      <c r="H186">
        <v>-96498.16</v>
      </c>
    </row>
    <row r="187" spans="1:8" x14ac:dyDescent="0.2">
      <c r="A187" s="140" t="s">
        <v>187</v>
      </c>
      <c r="B187" s="140"/>
      <c r="D187" s="148">
        <v>256798.43</v>
      </c>
      <c r="E187">
        <v>2866001.09</v>
      </c>
      <c r="G187" s="148"/>
      <c r="H187">
        <v>-69083.429999999993</v>
      </c>
    </row>
    <row r="188" spans="1:8" x14ac:dyDescent="0.2">
      <c r="A188" s="140" t="s">
        <v>188</v>
      </c>
      <c r="B188" s="140"/>
      <c r="D188" s="148">
        <v>1091467.58</v>
      </c>
      <c r="E188">
        <v>2486400.6800000002</v>
      </c>
      <c r="F188">
        <v>1589866.33</v>
      </c>
      <c r="G188" s="148">
        <v>499865</v>
      </c>
      <c r="H188">
        <v>-369393.35</v>
      </c>
    </row>
    <row r="189" spans="1:8" x14ac:dyDescent="0.2">
      <c r="A189" s="140" t="s">
        <v>189</v>
      </c>
      <c r="B189" s="140"/>
      <c r="D189" s="148">
        <v>1249929.1299999999</v>
      </c>
      <c r="E189">
        <v>13603366.689999999</v>
      </c>
      <c r="F189">
        <v>44447.97</v>
      </c>
      <c r="G189" s="148"/>
      <c r="H189">
        <v>-2135925.85</v>
      </c>
    </row>
    <row r="190" spans="1:8" x14ac:dyDescent="0.2">
      <c r="A190" s="140" t="s">
        <v>190</v>
      </c>
      <c r="B190" s="140"/>
      <c r="D190" s="148">
        <v>10272.709999999999</v>
      </c>
      <c r="E190">
        <v>1915.9</v>
      </c>
      <c r="F190">
        <v>14958.21</v>
      </c>
      <c r="G190" s="148">
        <v>28450</v>
      </c>
    </row>
    <row r="191" spans="1:8" x14ac:dyDescent="0.2">
      <c r="A191" s="140" t="s">
        <v>191</v>
      </c>
      <c r="B191" s="140"/>
      <c r="C191">
        <v>49388.42</v>
      </c>
      <c r="D191" s="148">
        <v>164524.57</v>
      </c>
      <c r="E191">
        <v>119634.75</v>
      </c>
      <c r="F191">
        <v>324465.51</v>
      </c>
      <c r="G191" s="148">
        <v>136960</v>
      </c>
      <c r="H191">
        <v>-388779.76</v>
      </c>
    </row>
    <row r="192" spans="1:8" x14ac:dyDescent="0.2">
      <c r="A192" s="140" t="s">
        <v>192</v>
      </c>
      <c r="B192" s="140"/>
      <c r="D192" s="148">
        <v>373007.59</v>
      </c>
      <c r="E192">
        <v>654505.47</v>
      </c>
      <c r="F192">
        <v>968228.52</v>
      </c>
      <c r="G192" s="148">
        <v>193810.05</v>
      </c>
      <c r="H192">
        <v>-464339.49</v>
      </c>
    </row>
    <row r="193" spans="1:8" x14ac:dyDescent="0.2">
      <c r="A193" s="140" t="s">
        <v>193</v>
      </c>
      <c r="B193" s="140"/>
      <c r="D193" s="148">
        <v>85300.46</v>
      </c>
      <c r="E193">
        <v>49297.37</v>
      </c>
      <c r="F193">
        <v>216257.12999999998</v>
      </c>
      <c r="G193" s="148">
        <v>50399</v>
      </c>
      <c r="H193">
        <v>-65221.25</v>
      </c>
    </row>
    <row r="194" spans="1:8" x14ac:dyDescent="0.2">
      <c r="A194" s="140" t="s">
        <v>194</v>
      </c>
      <c r="B194" s="140"/>
      <c r="D194" s="148">
        <v>174169.99</v>
      </c>
      <c r="E194">
        <v>175269.11</v>
      </c>
      <c r="F194">
        <v>314420.06</v>
      </c>
      <c r="G194" s="148">
        <v>90638.99</v>
      </c>
      <c r="H194">
        <v>-321096.13</v>
      </c>
    </row>
    <row r="195" spans="1:8" x14ac:dyDescent="0.2">
      <c r="A195" s="140" t="s">
        <v>195</v>
      </c>
      <c r="B195" s="140"/>
      <c r="D195" s="148">
        <v>568888.18000000005</v>
      </c>
      <c r="E195">
        <v>823740.92</v>
      </c>
      <c r="F195">
        <v>1304697.8800000001</v>
      </c>
      <c r="G195" s="148"/>
      <c r="H195">
        <v>-725597.25</v>
      </c>
    </row>
    <row r="196" spans="1:8" x14ac:dyDescent="0.2">
      <c r="A196" s="140" t="s">
        <v>196</v>
      </c>
      <c r="B196" s="140"/>
      <c r="D196" s="148">
        <v>760852.45</v>
      </c>
      <c r="E196">
        <v>478042.51</v>
      </c>
      <c r="F196">
        <v>1373119.98</v>
      </c>
      <c r="G196" s="148"/>
      <c r="H196">
        <v>-380912.31</v>
      </c>
    </row>
    <row r="197" spans="1:8" x14ac:dyDescent="0.2">
      <c r="A197" s="140" t="s">
        <v>197</v>
      </c>
      <c r="B197" s="140"/>
      <c r="D197" s="148">
        <v>335144.05</v>
      </c>
      <c r="E197">
        <v>826025.69</v>
      </c>
      <c r="F197">
        <v>955148.29999999993</v>
      </c>
      <c r="G197" s="148">
        <v>191637</v>
      </c>
      <c r="H197">
        <v>-94058.57</v>
      </c>
    </row>
    <row r="198" spans="1:8" x14ac:dyDescent="0.2">
      <c r="A198" s="140" t="s">
        <v>198</v>
      </c>
      <c r="B198" s="140"/>
      <c r="D198" s="148">
        <v>1080832.74</v>
      </c>
      <c r="E198">
        <v>2341012.54</v>
      </c>
      <c r="F198">
        <v>1917515.2399999998</v>
      </c>
      <c r="G198" s="148">
        <v>466241.74</v>
      </c>
      <c r="H198">
        <v>-380207.69</v>
      </c>
    </row>
    <row r="199" spans="1:8" x14ac:dyDescent="0.2">
      <c r="A199" s="140" t="s">
        <v>199</v>
      </c>
      <c r="B199" s="140"/>
      <c r="D199" s="148">
        <v>132563.75</v>
      </c>
      <c r="E199">
        <v>131835.10999999999</v>
      </c>
      <c r="F199">
        <v>334244.44</v>
      </c>
      <c r="G199" s="148">
        <v>119778</v>
      </c>
      <c r="H199">
        <v>-105832.5</v>
      </c>
    </row>
    <row r="200" spans="1:8" x14ac:dyDescent="0.2">
      <c r="A200" s="140" t="s">
        <v>200</v>
      </c>
      <c r="B200" s="140"/>
      <c r="C200">
        <v>24483.95</v>
      </c>
      <c r="D200" s="148">
        <v>243252.54</v>
      </c>
      <c r="E200">
        <v>206721.23</v>
      </c>
      <c r="F200">
        <v>519113.74000000005</v>
      </c>
      <c r="G200" s="148">
        <v>141253</v>
      </c>
      <c r="H200">
        <v>-132625.12</v>
      </c>
    </row>
    <row r="201" spans="1:8" x14ac:dyDescent="0.2">
      <c r="A201" s="140" t="s">
        <v>201</v>
      </c>
      <c r="B201" s="140"/>
      <c r="D201" s="148">
        <v>206471.18</v>
      </c>
      <c r="E201">
        <v>455653.58</v>
      </c>
      <c r="F201">
        <v>546054.84</v>
      </c>
      <c r="G201" s="148">
        <v>138597.99</v>
      </c>
      <c r="H201">
        <v>-73175.710000000006</v>
      </c>
    </row>
    <row r="202" spans="1:8" x14ac:dyDescent="0.2">
      <c r="A202" s="140" t="s">
        <v>655</v>
      </c>
      <c r="B202" s="140"/>
      <c r="D202" s="148"/>
      <c r="G202" s="148"/>
    </row>
    <row r="203" spans="1:8" x14ac:dyDescent="0.2">
      <c r="A203" s="140" t="s">
        <v>689</v>
      </c>
      <c r="B203" s="140"/>
      <c r="D203" s="148"/>
      <c r="E203">
        <v>185161.29</v>
      </c>
      <c r="G203" s="148"/>
    </row>
    <row r="204" spans="1:8" x14ac:dyDescent="0.2">
      <c r="A204" s="140" t="s">
        <v>639</v>
      </c>
      <c r="B204" s="140"/>
      <c r="D204" s="148"/>
      <c r="E204">
        <v>104403.25</v>
      </c>
      <c r="G204" s="148"/>
    </row>
    <row r="205" spans="1:8" x14ac:dyDescent="0.2">
      <c r="A205" s="140" t="s">
        <v>202</v>
      </c>
      <c r="B205" s="140"/>
      <c r="D205" s="148">
        <v>22866.560000000001</v>
      </c>
      <c r="E205">
        <v>11402.82</v>
      </c>
      <c r="F205">
        <v>16860.46</v>
      </c>
      <c r="G205" s="148">
        <v>20774.64</v>
      </c>
      <c r="H205">
        <v>-68355.7</v>
      </c>
    </row>
    <row r="206" spans="1:8" x14ac:dyDescent="0.2">
      <c r="A206" s="140" t="s">
        <v>203</v>
      </c>
      <c r="B206" s="140"/>
      <c r="D206" s="148">
        <v>45624.1</v>
      </c>
      <c r="E206">
        <v>4299.92</v>
      </c>
      <c r="F206">
        <v>22038.66</v>
      </c>
      <c r="G206" s="148">
        <v>20876</v>
      </c>
      <c r="H206">
        <v>-57854.26</v>
      </c>
    </row>
    <row r="207" spans="1:8" x14ac:dyDescent="0.2">
      <c r="A207" s="140" t="s">
        <v>204</v>
      </c>
      <c r="B207" s="140"/>
      <c r="D207" s="148">
        <v>37295.39</v>
      </c>
      <c r="E207">
        <v>9227.49</v>
      </c>
      <c r="F207">
        <v>44861.06</v>
      </c>
      <c r="G207" s="148">
        <v>27037</v>
      </c>
      <c r="H207">
        <v>-74603.009999999995</v>
      </c>
    </row>
    <row r="208" spans="1:8" x14ac:dyDescent="0.2">
      <c r="A208" s="140" t="s">
        <v>205</v>
      </c>
      <c r="B208" s="140"/>
      <c r="D208" s="148">
        <v>63309.88</v>
      </c>
      <c r="E208">
        <v>8383.6299999999992</v>
      </c>
      <c r="F208">
        <v>91432.6</v>
      </c>
      <c r="G208" s="148">
        <v>60198</v>
      </c>
      <c r="H208">
        <v>-101942.75</v>
      </c>
    </row>
    <row r="209" spans="1:8" x14ac:dyDescent="0.2">
      <c r="A209" s="140" t="s">
        <v>206</v>
      </c>
      <c r="B209" s="140"/>
      <c r="D209" s="148">
        <v>270259.68</v>
      </c>
      <c r="E209">
        <v>7943</v>
      </c>
      <c r="F209">
        <v>279600.16000000003</v>
      </c>
      <c r="G209" s="148">
        <v>171579</v>
      </c>
      <c r="H209">
        <v>-152495.26999999999</v>
      </c>
    </row>
    <row r="210" spans="1:8" x14ac:dyDescent="0.2">
      <c r="A210" s="140" t="s">
        <v>207</v>
      </c>
      <c r="B210" s="140"/>
      <c r="D210" s="148">
        <v>316957.31</v>
      </c>
      <c r="E210">
        <v>38741.050000000003</v>
      </c>
      <c r="F210">
        <v>491088.33999999997</v>
      </c>
      <c r="G210" s="148">
        <v>168310.24</v>
      </c>
      <c r="H210">
        <v>-149797.5</v>
      </c>
    </row>
    <row r="211" spans="1:8" x14ac:dyDescent="0.2">
      <c r="A211" s="140" t="s">
        <v>208</v>
      </c>
      <c r="B211" s="140"/>
      <c r="D211" s="148">
        <v>179020.62</v>
      </c>
      <c r="E211">
        <v>9148.7999999999993</v>
      </c>
      <c r="F211">
        <v>289884.49000000005</v>
      </c>
      <c r="G211" s="148">
        <v>81939</v>
      </c>
      <c r="H211">
        <v>-153782.57999999999</v>
      </c>
    </row>
    <row r="212" spans="1:8" x14ac:dyDescent="0.2">
      <c r="A212" s="140" t="s">
        <v>209</v>
      </c>
      <c r="B212" s="140"/>
      <c r="D212" s="148">
        <v>47318.97</v>
      </c>
      <c r="E212">
        <v>3126.88</v>
      </c>
      <c r="F212">
        <v>47620.03</v>
      </c>
      <c r="G212" s="148">
        <v>37327.46</v>
      </c>
      <c r="H212">
        <v>-68244.88</v>
      </c>
    </row>
    <row r="213" spans="1:8" x14ac:dyDescent="0.2">
      <c r="A213" s="140" t="s">
        <v>210</v>
      </c>
      <c r="B213" s="140"/>
      <c r="D213" s="148">
        <v>40739.01</v>
      </c>
      <c r="E213">
        <v>3830.9</v>
      </c>
      <c r="F213">
        <v>17011.5</v>
      </c>
      <c r="G213" s="148">
        <v>25553</v>
      </c>
      <c r="H213">
        <v>-19324.89</v>
      </c>
    </row>
    <row r="214" spans="1:8" x14ac:dyDescent="0.2">
      <c r="A214" s="140" t="s">
        <v>211</v>
      </c>
      <c r="B214" s="140"/>
      <c r="D214" s="148">
        <v>368220.22</v>
      </c>
      <c r="E214">
        <v>119243.46</v>
      </c>
      <c r="F214">
        <v>552538.94999999995</v>
      </c>
      <c r="G214" s="148">
        <v>167993.28</v>
      </c>
      <c r="H214">
        <v>-213831.1</v>
      </c>
    </row>
    <row r="215" spans="1:8" x14ac:dyDescent="0.2">
      <c r="A215" s="140" t="s">
        <v>212</v>
      </c>
      <c r="B215" s="140"/>
      <c r="D215" s="148">
        <v>14553.56</v>
      </c>
      <c r="E215">
        <v>6017.48</v>
      </c>
      <c r="F215">
        <v>22124.379999999997</v>
      </c>
      <c r="G215" s="148"/>
      <c r="H215">
        <v>-817.44</v>
      </c>
    </row>
    <row r="216" spans="1:8" x14ac:dyDescent="0.2">
      <c r="A216" s="140" t="s">
        <v>213</v>
      </c>
      <c r="B216" s="140"/>
      <c r="D216" s="148">
        <v>6456.03</v>
      </c>
      <c r="E216">
        <v>3418.5</v>
      </c>
      <c r="F216">
        <v>2941.7</v>
      </c>
      <c r="G216" s="148">
        <v>10875</v>
      </c>
      <c r="H216">
        <v>-4276.3500000000004</v>
      </c>
    </row>
    <row r="217" spans="1:8" x14ac:dyDescent="0.2">
      <c r="A217" s="140" t="s">
        <v>214</v>
      </c>
      <c r="B217" s="140"/>
      <c r="D217" s="148">
        <v>15776.64</v>
      </c>
      <c r="E217">
        <v>3291.5</v>
      </c>
      <c r="F217">
        <v>29929.19</v>
      </c>
      <c r="G217" s="148"/>
      <c r="H217">
        <v>-2218.17</v>
      </c>
    </row>
    <row r="218" spans="1:8" x14ac:dyDescent="0.2">
      <c r="A218" s="140" t="s">
        <v>215</v>
      </c>
      <c r="B218" s="140"/>
      <c r="D218" s="148">
        <v>91717.9</v>
      </c>
      <c r="E218">
        <v>16560.060000000001</v>
      </c>
      <c r="F218">
        <v>184066.07</v>
      </c>
      <c r="G218" s="148">
        <v>23935</v>
      </c>
      <c r="H218">
        <v>-103795.58</v>
      </c>
    </row>
    <row r="219" spans="1:8" x14ac:dyDescent="0.2">
      <c r="A219" s="140" t="s">
        <v>216</v>
      </c>
      <c r="B219" s="140"/>
      <c r="D219" s="148">
        <v>1218838.8799999999</v>
      </c>
      <c r="E219">
        <v>12776046.83</v>
      </c>
      <c r="F219">
        <v>105973.73999999999</v>
      </c>
      <c r="G219" s="148">
        <v>60587</v>
      </c>
      <c r="H219">
        <v>-975362.85</v>
      </c>
    </row>
    <row r="220" spans="1:8" x14ac:dyDescent="0.2">
      <c r="A220" s="140" t="s">
        <v>217</v>
      </c>
      <c r="B220" s="140"/>
      <c r="D220" s="148">
        <v>509048.38</v>
      </c>
      <c r="E220">
        <v>366491.01</v>
      </c>
      <c r="F220">
        <v>781998.92</v>
      </c>
      <c r="G220" s="148">
        <v>247101</v>
      </c>
      <c r="H220">
        <v>-256847.35999999999</v>
      </c>
    </row>
    <row r="221" spans="1:8" x14ac:dyDescent="0.2">
      <c r="A221" s="140" t="s">
        <v>218</v>
      </c>
      <c r="B221" s="140"/>
      <c r="D221" s="148">
        <v>729092.25</v>
      </c>
      <c r="E221">
        <v>735854.3</v>
      </c>
      <c r="F221">
        <v>1181527.54</v>
      </c>
      <c r="G221" s="148">
        <v>320753.03000000003</v>
      </c>
      <c r="H221">
        <v>-372898.81</v>
      </c>
    </row>
    <row r="222" spans="1:8" x14ac:dyDescent="0.2">
      <c r="A222" s="140" t="s">
        <v>219</v>
      </c>
      <c r="B222" s="140"/>
      <c r="D222" s="148">
        <v>982319.62</v>
      </c>
      <c r="E222">
        <v>278180.99</v>
      </c>
      <c r="F222">
        <v>3202986.6900000009</v>
      </c>
      <c r="G222" s="148">
        <v>251524</v>
      </c>
      <c r="H222">
        <v>-682477.83</v>
      </c>
    </row>
    <row r="223" spans="1:8" x14ac:dyDescent="0.2">
      <c r="A223" s="140" t="s">
        <v>220</v>
      </c>
      <c r="B223" s="140"/>
      <c r="D223" s="148">
        <v>361190.23</v>
      </c>
      <c r="E223">
        <v>320115.87</v>
      </c>
      <c r="F223">
        <v>538959.42999999993</v>
      </c>
      <c r="G223" s="148">
        <v>157144</v>
      </c>
      <c r="H223">
        <v>-197508.26</v>
      </c>
    </row>
    <row r="224" spans="1:8" x14ac:dyDescent="0.2">
      <c r="A224" s="140" t="s">
        <v>221</v>
      </c>
      <c r="B224" s="140"/>
      <c r="D224" s="148">
        <v>482591.48</v>
      </c>
      <c r="E224">
        <v>97271.89</v>
      </c>
      <c r="F224">
        <v>1142818.6300000001</v>
      </c>
      <c r="G224" s="148">
        <v>287974</v>
      </c>
      <c r="H224">
        <v>-558336.63</v>
      </c>
    </row>
    <row r="225" spans="1:8" x14ac:dyDescent="0.2">
      <c r="A225" s="140" t="s">
        <v>222</v>
      </c>
      <c r="B225" s="140"/>
      <c r="D225" s="148">
        <v>5940.08</v>
      </c>
      <c r="E225">
        <v>1721.6</v>
      </c>
      <c r="F225">
        <v>19040.22</v>
      </c>
      <c r="G225" s="148">
        <v>13454</v>
      </c>
      <c r="H225">
        <v>-1574</v>
      </c>
    </row>
    <row r="226" spans="1:8" x14ac:dyDescent="0.2">
      <c r="A226" s="140" t="s">
        <v>223</v>
      </c>
      <c r="B226" s="140"/>
      <c r="D226" s="148">
        <v>382714.44</v>
      </c>
      <c r="E226">
        <v>304742.2</v>
      </c>
      <c r="F226">
        <v>608612.98</v>
      </c>
      <c r="G226" s="148">
        <v>267029.98</v>
      </c>
      <c r="H226">
        <v>-244168.31</v>
      </c>
    </row>
    <row r="227" spans="1:8" x14ac:dyDescent="0.2">
      <c r="A227" s="140" t="s">
        <v>224</v>
      </c>
      <c r="B227" s="140"/>
      <c r="D227" s="148">
        <v>405027.94</v>
      </c>
      <c r="E227">
        <v>534438.06000000006</v>
      </c>
      <c r="F227">
        <v>845815.36</v>
      </c>
      <c r="G227" s="148">
        <v>220935.66</v>
      </c>
      <c r="H227">
        <v>-102286.29</v>
      </c>
    </row>
    <row r="228" spans="1:8" x14ac:dyDescent="0.2">
      <c r="A228" s="140" t="s">
        <v>225</v>
      </c>
      <c r="B228" s="140"/>
      <c r="D228" s="148">
        <v>125805.1</v>
      </c>
      <c r="E228">
        <v>87210.79</v>
      </c>
      <c r="F228">
        <v>454507.63</v>
      </c>
      <c r="G228" s="148">
        <v>73083.649999999994</v>
      </c>
      <c r="H228">
        <v>-117059.65</v>
      </c>
    </row>
    <row r="229" spans="1:8" x14ac:dyDescent="0.2">
      <c r="A229" s="140" t="s">
        <v>226</v>
      </c>
      <c r="B229" s="140"/>
      <c r="D229" s="148">
        <v>202386.5</v>
      </c>
      <c r="E229">
        <v>21649.360000000001</v>
      </c>
      <c r="F229">
        <v>278179.61</v>
      </c>
      <c r="G229" s="148">
        <v>83643</v>
      </c>
      <c r="H229">
        <v>-77584</v>
      </c>
    </row>
    <row r="230" spans="1:8" x14ac:dyDescent="0.2">
      <c r="A230" s="140" t="s">
        <v>227</v>
      </c>
      <c r="B230" s="140"/>
      <c r="D230" s="148">
        <v>40390.410000000003</v>
      </c>
      <c r="E230">
        <v>13</v>
      </c>
      <c r="F230">
        <v>94770.15</v>
      </c>
      <c r="G230" s="148">
        <v>36887.480000000003</v>
      </c>
      <c r="H230">
        <v>-54127.3</v>
      </c>
    </row>
    <row r="231" spans="1:8" x14ac:dyDescent="0.2">
      <c r="A231" s="140" t="s">
        <v>228</v>
      </c>
      <c r="B231" s="140"/>
      <c r="D231" s="148">
        <v>127871.8</v>
      </c>
      <c r="E231">
        <v>1931942.49</v>
      </c>
      <c r="F231">
        <v>13542.18</v>
      </c>
      <c r="G231" s="148">
        <v>110303.1</v>
      </c>
      <c r="H231">
        <v>-49513.73</v>
      </c>
    </row>
    <row r="232" spans="1:8" x14ac:dyDescent="0.2">
      <c r="A232" s="140" t="s">
        <v>229</v>
      </c>
      <c r="B232" s="140"/>
      <c r="D232" s="148">
        <v>392861.89</v>
      </c>
      <c r="E232">
        <v>3409</v>
      </c>
      <c r="F232">
        <v>580250.43000000005</v>
      </c>
      <c r="G232" s="148">
        <v>116635</v>
      </c>
      <c r="H232">
        <v>-175371.12</v>
      </c>
    </row>
    <row r="233" spans="1:8" x14ac:dyDescent="0.2">
      <c r="A233" s="140" t="s">
        <v>230</v>
      </c>
      <c r="B233" s="140"/>
      <c r="D233" s="148">
        <v>36136.379999999997</v>
      </c>
      <c r="E233">
        <v>16064590.289999999</v>
      </c>
      <c r="G233" s="148"/>
    </row>
    <row r="234" spans="1:8" x14ac:dyDescent="0.2">
      <c r="A234" s="140" t="s">
        <v>231</v>
      </c>
      <c r="B234" s="140"/>
      <c r="D234" s="148">
        <v>5678.73</v>
      </c>
      <c r="E234">
        <v>160</v>
      </c>
      <c r="G234" s="148">
        <v>1939.07</v>
      </c>
      <c r="H234">
        <v>-5209.78</v>
      </c>
    </row>
    <row r="235" spans="1:8" x14ac:dyDescent="0.2">
      <c r="A235" s="140" t="s">
        <v>232</v>
      </c>
      <c r="B235" s="140"/>
      <c r="D235" s="148">
        <v>12054.04</v>
      </c>
      <c r="F235">
        <v>9940.92</v>
      </c>
      <c r="G235" s="148">
        <v>8432.67</v>
      </c>
      <c r="H235">
        <v>-1101.78</v>
      </c>
    </row>
    <row r="236" spans="1:8" x14ac:dyDescent="0.2">
      <c r="A236" s="140" t="s">
        <v>233</v>
      </c>
      <c r="B236" s="140"/>
      <c r="D236" s="148">
        <v>139757.31</v>
      </c>
      <c r="E236">
        <v>1266884.68</v>
      </c>
      <c r="F236">
        <v>4496.62</v>
      </c>
      <c r="G236" s="148"/>
    </row>
    <row r="237" spans="1:8" x14ac:dyDescent="0.2">
      <c r="A237" s="140" t="s">
        <v>234</v>
      </c>
      <c r="B237" s="140"/>
      <c r="D237" s="148">
        <v>170704.02</v>
      </c>
      <c r="E237">
        <v>71139.83</v>
      </c>
      <c r="F237">
        <v>196783.52</v>
      </c>
      <c r="G237" s="148">
        <v>62043.06</v>
      </c>
      <c r="H237">
        <v>-146855.35999999999</v>
      </c>
    </row>
    <row r="238" spans="1:8" x14ac:dyDescent="0.2">
      <c r="A238" s="140" t="s">
        <v>235</v>
      </c>
      <c r="B238" s="140"/>
      <c r="D238" s="148">
        <v>795980.7</v>
      </c>
      <c r="E238">
        <v>253459.26</v>
      </c>
      <c r="F238">
        <v>1185932.4200000002</v>
      </c>
      <c r="G238" s="148">
        <v>157910.43</v>
      </c>
      <c r="H238">
        <v>-455963.15</v>
      </c>
    </row>
    <row r="239" spans="1:8" x14ac:dyDescent="0.2">
      <c r="A239" s="140" t="s">
        <v>236</v>
      </c>
      <c r="B239" s="140"/>
      <c r="D239" s="148">
        <v>581579.04</v>
      </c>
      <c r="E239">
        <v>1044017.39</v>
      </c>
      <c r="F239">
        <v>1067874.46</v>
      </c>
      <c r="G239" s="148">
        <v>196069.51</v>
      </c>
      <c r="H239">
        <v>-548043.43000000005</v>
      </c>
    </row>
    <row r="240" spans="1:8" x14ac:dyDescent="0.2">
      <c r="A240" s="140" t="s">
        <v>237</v>
      </c>
      <c r="B240" s="140"/>
      <c r="D240" s="148">
        <v>146766.53</v>
      </c>
      <c r="E240">
        <v>43729.33</v>
      </c>
      <c r="F240">
        <v>129907.31</v>
      </c>
      <c r="G240" s="148">
        <v>55787.55</v>
      </c>
      <c r="H240">
        <v>-82186</v>
      </c>
    </row>
    <row r="241" spans="1:8" x14ac:dyDescent="0.2">
      <c r="A241" s="140" t="s">
        <v>238</v>
      </c>
      <c r="B241" s="140"/>
      <c r="D241" s="148">
        <v>535359.47</v>
      </c>
      <c r="E241">
        <v>77730.73</v>
      </c>
      <c r="F241">
        <v>407782.98</v>
      </c>
      <c r="G241" s="148">
        <v>113493.53</v>
      </c>
      <c r="H241">
        <v>-540504.89</v>
      </c>
    </row>
    <row r="242" spans="1:8" x14ac:dyDescent="0.2">
      <c r="A242" s="140" t="s">
        <v>239</v>
      </c>
      <c r="B242" s="140"/>
      <c r="C242">
        <v>16811.900000000001</v>
      </c>
      <c r="D242" s="148">
        <v>304124.02</v>
      </c>
      <c r="E242">
        <v>294789.76000000001</v>
      </c>
      <c r="F242">
        <v>289966.89</v>
      </c>
      <c r="G242" s="148">
        <v>86431.72</v>
      </c>
      <c r="H242">
        <v>-234151.96</v>
      </c>
    </row>
    <row r="243" spans="1:8" x14ac:dyDescent="0.2">
      <c r="A243" s="140" t="s">
        <v>240</v>
      </c>
      <c r="B243" s="140"/>
      <c r="D243" s="148">
        <v>85315.66</v>
      </c>
      <c r="E243">
        <v>4848.43</v>
      </c>
      <c r="F243">
        <v>112206.36</v>
      </c>
      <c r="G243" s="148">
        <v>39642.75</v>
      </c>
      <c r="H243">
        <v>-51673.51</v>
      </c>
    </row>
    <row r="244" spans="1:8" x14ac:dyDescent="0.2">
      <c r="A244" s="140" t="s">
        <v>241</v>
      </c>
      <c r="B244" s="140"/>
      <c r="C244">
        <v>20690.39</v>
      </c>
      <c r="D244" s="148">
        <v>151425.28</v>
      </c>
      <c r="E244">
        <v>74460.179999999993</v>
      </c>
      <c r="F244">
        <v>287168.57999999996</v>
      </c>
      <c r="G244" s="148">
        <v>100355.64</v>
      </c>
      <c r="H244">
        <v>-154210.6</v>
      </c>
    </row>
    <row r="245" spans="1:8" x14ac:dyDescent="0.2">
      <c r="A245" s="140" t="s">
        <v>242</v>
      </c>
      <c r="B245" s="140"/>
      <c r="D245" s="148">
        <v>231926.38</v>
      </c>
      <c r="E245">
        <v>76064.38</v>
      </c>
      <c r="F245">
        <v>237363.86000000002</v>
      </c>
      <c r="G245" s="148">
        <v>54174.71</v>
      </c>
      <c r="H245">
        <v>-163186.41</v>
      </c>
    </row>
    <row r="246" spans="1:8" x14ac:dyDescent="0.2">
      <c r="A246" s="140" t="s">
        <v>243</v>
      </c>
      <c r="B246" s="140"/>
      <c r="D246" s="148"/>
      <c r="E246">
        <v>1614922.7</v>
      </c>
      <c r="G246" s="148"/>
    </row>
    <row r="247" spans="1:8" x14ac:dyDescent="0.2">
      <c r="A247" s="140" t="s">
        <v>638</v>
      </c>
      <c r="B247" s="140"/>
      <c r="D247" s="148"/>
      <c r="E247">
        <v>649591.36</v>
      </c>
      <c r="G247" s="148"/>
    </row>
    <row r="248" spans="1:8" x14ac:dyDescent="0.2">
      <c r="A248" s="140" t="s">
        <v>659</v>
      </c>
      <c r="B248" s="140"/>
      <c r="D248" s="148"/>
      <c r="E248">
        <v>358</v>
      </c>
      <c r="G248" s="148"/>
    </row>
    <row r="249" spans="1:8" x14ac:dyDescent="0.2">
      <c r="A249" s="140" t="s">
        <v>636</v>
      </c>
      <c r="B249" s="140"/>
      <c r="D249" s="148"/>
      <c r="E249">
        <v>813187.2</v>
      </c>
      <c r="G249" s="148"/>
    </row>
    <row r="250" spans="1:8" x14ac:dyDescent="0.2">
      <c r="A250" s="140" t="s">
        <v>244</v>
      </c>
      <c r="B250" s="140"/>
      <c r="D250" s="148">
        <v>15107.42</v>
      </c>
      <c r="E250">
        <v>704</v>
      </c>
      <c r="F250">
        <v>15056.31</v>
      </c>
      <c r="G250" s="148">
        <v>4667.03</v>
      </c>
      <c r="H250">
        <v>-1060</v>
      </c>
    </row>
    <row r="251" spans="1:8" x14ac:dyDescent="0.2">
      <c r="A251" s="140" t="s">
        <v>245</v>
      </c>
      <c r="B251" s="140"/>
      <c r="D251" s="148">
        <v>78466.850000000006</v>
      </c>
      <c r="E251">
        <v>5744.25</v>
      </c>
      <c r="F251">
        <v>192990.56000000003</v>
      </c>
      <c r="G251" s="148">
        <v>26875.86</v>
      </c>
      <c r="H251">
        <v>-63098</v>
      </c>
    </row>
    <row r="252" spans="1:8" x14ac:dyDescent="0.2">
      <c r="A252" s="140" t="s">
        <v>246</v>
      </c>
      <c r="B252" s="140"/>
      <c r="D252" s="148">
        <v>78015.58</v>
      </c>
      <c r="E252">
        <v>1973</v>
      </c>
      <c r="F252">
        <v>154436.96</v>
      </c>
      <c r="G252" s="148">
        <v>34943.949999999997</v>
      </c>
      <c r="H252">
        <v>-107381.63</v>
      </c>
    </row>
    <row r="253" spans="1:8" x14ac:dyDescent="0.2">
      <c r="A253" s="140" t="s">
        <v>247</v>
      </c>
      <c r="B253" s="140"/>
      <c r="D253" s="148">
        <v>10.15</v>
      </c>
      <c r="E253">
        <v>17919.150000000001</v>
      </c>
      <c r="F253">
        <v>299107.47000000003</v>
      </c>
      <c r="G253" s="148">
        <v>51526.63</v>
      </c>
      <c r="H253">
        <v>-27096.83</v>
      </c>
    </row>
    <row r="254" spans="1:8" x14ac:dyDescent="0.2">
      <c r="A254" s="140" t="s">
        <v>248</v>
      </c>
      <c r="B254" s="140"/>
      <c r="D254" s="148"/>
      <c r="E254">
        <v>2040772.5</v>
      </c>
      <c r="G254" s="148"/>
    </row>
    <row r="255" spans="1:8" x14ac:dyDescent="0.2">
      <c r="A255" s="140" t="s">
        <v>252</v>
      </c>
      <c r="B255" s="140"/>
      <c r="D255" s="148">
        <v>51496.04</v>
      </c>
      <c r="E255">
        <v>7739.23</v>
      </c>
      <c r="F255">
        <v>78247.039999999994</v>
      </c>
      <c r="G255" s="148">
        <v>22638.62</v>
      </c>
      <c r="H255">
        <v>-37497.71</v>
      </c>
    </row>
    <row r="256" spans="1:8" x14ac:dyDescent="0.2">
      <c r="A256" s="140" t="s">
        <v>253</v>
      </c>
      <c r="B256" s="140"/>
      <c r="D256" s="148">
        <v>310</v>
      </c>
      <c r="E256">
        <v>3166.76</v>
      </c>
      <c r="F256">
        <v>135067.54999999999</v>
      </c>
      <c r="G256" s="148">
        <v>42065.52</v>
      </c>
      <c r="H256">
        <v>-68959</v>
      </c>
    </row>
    <row r="257" spans="1:8" x14ac:dyDescent="0.2">
      <c r="A257" s="140" t="s">
        <v>254</v>
      </c>
      <c r="B257" s="140"/>
      <c r="D257" s="148">
        <v>51790.31</v>
      </c>
      <c r="E257">
        <v>430.63</v>
      </c>
      <c r="F257">
        <v>80288.599999999991</v>
      </c>
      <c r="G257" s="148">
        <v>32725.42</v>
      </c>
    </row>
    <row r="258" spans="1:8" x14ac:dyDescent="0.2">
      <c r="A258" s="140" t="s">
        <v>255</v>
      </c>
      <c r="B258" s="140"/>
      <c r="D258" s="148">
        <v>82933.119999999995</v>
      </c>
      <c r="E258">
        <v>42084.99</v>
      </c>
      <c r="F258">
        <v>207190</v>
      </c>
      <c r="G258" s="148">
        <v>79594.23</v>
      </c>
      <c r="H258">
        <v>-103860.5</v>
      </c>
    </row>
    <row r="259" spans="1:8" x14ac:dyDescent="0.2">
      <c r="A259" s="140" t="s">
        <v>256</v>
      </c>
      <c r="B259" s="140"/>
      <c r="D259" s="148">
        <v>356130.09</v>
      </c>
      <c r="E259">
        <v>256038.04</v>
      </c>
      <c r="F259">
        <v>444557.79000000004</v>
      </c>
      <c r="G259" s="148">
        <v>133316.53</v>
      </c>
      <c r="H259">
        <v>-88923</v>
      </c>
    </row>
    <row r="260" spans="1:8" x14ac:dyDescent="0.2">
      <c r="A260" s="140" t="s">
        <v>257</v>
      </c>
      <c r="B260" s="140"/>
      <c r="D260" s="148">
        <v>709604.35</v>
      </c>
      <c r="E260">
        <v>189473.7</v>
      </c>
      <c r="F260">
        <v>1285977.3400000001</v>
      </c>
      <c r="G260" s="148">
        <v>176979.56</v>
      </c>
      <c r="H260">
        <v>-456491.66</v>
      </c>
    </row>
    <row r="261" spans="1:8" x14ac:dyDescent="0.2">
      <c r="A261" s="140" t="s">
        <v>258</v>
      </c>
      <c r="B261" s="140"/>
      <c r="C261">
        <v>1014.08</v>
      </c>
      <c r="D261" s="148">
        <v>424870.08</v>
      </c>
      <c r="E261">
        <v>415377.4</v>
      </c>
      <c r="F261">
        <v>675224.63000000012</v>
      </c>
      <c r="G261" s="148">
        <v>163109.84</v>
      </c>
      <c r="H261">
        <v>-271276.68</v>
      </c>
    </row>
    <row r="262" spans="1:8" x14ac:dyDescent="0.2">
      <c r="A262" s="140" t="s">
        <v>259</v>
      </c>
      <c r="B262" s="140"/>
      <c r="D262" s="148">
        <v>425427.68</v>
      </c>
      <c r="E262">
        <v>46211.5</v>
      </c>
      <c r="F262">
        <v>654930.11999999988</v>
      </c>
      <c r="G262" s="148">
        <v>168950.72</v>
      </c>
      <c r="H262">
        <v>-258389.22</v>
      </c>
    </row>
    <row r="263" spans="1:8" x14ac:dyDescent="0.2">
      <c r="A263" s="140" t="s">
        <v>260</v>
      </c>
      <c r="B263" s="140"/>
      <c r="D263" s="148">
        <v>60698.93</v>
      </c>
      <c r="E263">
        <v>63.5</v>
      </c>
      <c r="F263">
        <v>79954.84</v>
      </c>
      <c r="G263" s="148">
        <v>21702.720000000001</v>
      </c>
      <c r="H263">
        <v>-40854.5</v>
      </c>
    </row>
    <row r="264" spans="1:8" x14ac:dyDescent="0.2">
      <c r="A264" s="140" t="s">
        <v>261</v>
      </c>
      <c r="B264" s="140"/>
      <c r="C264">
        <v>21223.48</v>
      </c>
      <c r="D264" s="148">
        <v>38402.71</v>
      </c>
      <c r="E264">
        <v>6577.57</v>
      </c>
      <c r="F264">
        <v>127190.79</v>
      </c>
      <c r="G264" s="148">
        <v>26089.53</v>
      </c>
      <c r="H264">
        <v>-20460.68</v>
      </c>
    </row>
    <row r="265" spans="1:8" x14ac:dyDescent="0.2">
      <c r="A265" s="140" t="s">
        <v>262</v>
      </c>
      <c r="B265" s="140"/>
      <c r="D265" s="148"/>
      <c r="E265">
        <v>2793591.51</v>
      </c>
      <c r="G265" s="148"/>
    </row>
    <row r="266" spans="1:8" x14ac:dyDescent="0.2">
      <c r="A266" s="140" t="s">
        <v>263</v>
      </c>
      <c r="B266" s="140"/>
      <c r="D266" s="148"/>
      <c r="E266">
        <v>1386151.9</v>
      </c>
      <c r="G266" s="148"/>
      <c r="H266">
        <v>-125777.7</v>
      </c>
    </row>
    <row r="267" spans="1:8" x14ac:dyDescent="0.2">
      <c r="A267" s="140" t="s">
        <v>645</v>
      </c>
      <c r="B267" s="140"/>
      <c r="D267" s="148">
        <v>55554.19</v>
      </c>
      <c r="E267">
        <v>40613.980000000003</v>
      </c>
      <c r="G267" s="148"/>
    </row>
    <row r="268" spans="1:8" x14ac:dyDescent="0.2">
      <c r="A268" s="140" t="s">
        <v>264</v>
      </c>
      <c r="B268" s="140"/>
      <c r="D268" s="148">
        <v>65999.039999999994</v>
      </c>
      <c r="E268">
        <v>830.06</v>
      </c>
      <c r="F268">
        <v>42271.039999999994</v>
      </c>
      <c r="G268" s="148">
        <v>22958</v>
      </c>
      <c r="H268">
        <v>-65605.11</v>
      </c>
    </row>
    <row r="269" spans="1:8" x14ac:dyDescent="0.2">
      <c r="A269" s="140" t="s">
        <v>265</v>
      </c>
      <c r="B269" s="140"/>
      <c r="D269" s="148">
        <v>14102.07</v>
      </c>
      <c r="E269">
        <v>5639.23</v>
      </c>
      <c r="F269">
        <v>102.28</v>
      </c>
      <c r="G269" s="148"/>
    </row>
    <row r="270" spans="1:8" x14ac:dyDescent="0.2">
      <c r="A270" s="140" t="s">
        <v>266</v>
      </c>
      <c r="B270" s="140"/>
      <c r="D270" s="148">
        <v>242633.18</v>
      </c>
      <c r="E270">
        <v>29945.08</v>
      </c>
      <c r="F270">
        <v>550267.85</v>
      </c>
      <c r="G270" s="148"/>
      <c r="H270">
        <v>-455875.45</v>
      </c>
    </row>
    <row r="271" spans="1:8" x14ac:dyDescent="0.2">
      <c r="A271" s="140" t="s">
        <v>267</v>
      </c>
      <c r="B271" s="140"/>
      <c r="D271" s="148">
        <v>83700.44</v>
      </c>
      <c r="E271">
        <v>31464.07</v>
      </c>
      <c r="F271">
        <v>94082.95</v>
      </c>
      <c r="G271" s="148">
        <v>61504.46</v>
      </c>
      <c r="H271">
        <v>-214840.89</v>
      </c>
    </row>
    <row r="272" spans="1:8" x14ac:dyDescent="0.2">
      <c r="A272" s="140" t="s">
        <v>268</v>
      </c>
      <c r="B272" s="140"/>
      <c r="D272" s="148">
        <v>18809.740000000002</v>
      </c>
      <c r="E272">
        <v>2005.18</v>
      </c>
      <c r="F272">
        <v>16588.28</v>
      </c>
      <c r="G272" s="148">
        <v>23266.87</v>
      </c>
    </row>
    <row r="273" spans="1:8" x14ac:dyDescent="0.2">
      <c r="A273" s="140" t="s">
        <v>269</v>
      </c>
      <c r="B273" s="140"/>
      <c r="D273" s="148">
        <v>60489.120000000003</v>
      </c>
      <c r="E273">
        <v>3244</v>
      </c>
      <c r="F273">
        <v>60605.78</v>
      </c>
      <c r="G273" s="148">
        <v>19263.490000000002</v>
      </c>
      <c r="H273">
        <v>-45090.41</v>
      </c>
    </row>
    <row r="274" spans="1:8" x14ac:dyDescent="0.2">
      <c r="A274" s="140" t="s">
        <v>270</v>
      </c>
      <c r="B274" s="140"/>
      <c r="D274" s="148">
        <v>20856.2</v>
      </c>
      <c r="E274">
        <v>1441</v>
      </c>
      <c r="F274">
        <v>37106.93</v>
      </c>
      <c r="G274" s="148">
        <v>14975.37</v>
      </c>
      <c r="H274">
        <v>-28431.71</v>
      </c>
    </row>
    <row r="275" spans="1:8" x14ac:dyDescent="0.2">
      <c r="A275" s="140" t="s">
        <v>271</v>
      </c>
      <c r="B275" s="140"/>
      <c r="D275" s="148">
        <v>50868.99</v>
      </c>
      <c r="E275">
        <v>3977.69</v>
      </c>
      <c r="F275">
        <v>1023.34</v>
      </c>
      <c r="G275" s="148">
        <v>51378.2</v>
      </c>
    </row>
    <row r="276" spans="1:8" x14ac:dyDescent="0.2">
      <c r="A276" s="140" t="s">
        <v>272</v>
      </c>
      <c r="B276" s="140"/>
      <c r="D276" s="148">
        <v>546972.09</v>
      </c>
      <c r="E276">
        <v>21268.880000000001</v>
      </c>
      <c r="F276">
        <v>775000.44</v>
      </c>
      <c r="G276" s="148">
        <v>136229.81</v>
      </c>
      <c r="H276">
        <v>-488199.06</v>
      </c>
    </row>
    <row r="277" spans="1:8" x14ac:dyDescent="0.2">
      <c r="A277" s="140" t="s">
        <v>273</v>
      </c>
      <c r="B277" s="140"/>
      <c r="D277" s="148">
        <v>302391.03000000003</v>
      </c>
      <c r="E277">
        <v>65595.69</v>
      </c>
      <c r="F277">
        <v>385534.82000000007</v>
      </c>
      <c r="G277" s="148">
        <v>121003.26</v>
      </c>
      <c r="H277">
        <v>-548113.84</v>
      </c>
    </row>
    <row r="278" spans="1:8" x14ac:dyDescent="0.2">
      <c r="A278" s="140" t="s">
        <v>274</v>
      </c>
      <c r="B278" s="140"/>
      <c r="D278" s="148">
        <v>93650.03</v>
      </c>
      <c r="E278">
        <v>22598.42</v>
      </c>
      <c r="F278">
        <v>180779.79</v>
      </c>
      <c r="G278" s="148">
        <v>87260</v>
      </c>
      <c r="H278">
        <v>-51467.19</v>
      </c>
    </row>
    <row r="279" spans="1:8" x14ac:dyDescent="0.2">
      <c r="A279" s="140" t="s">
        <v>275</v>
      </c>
      <c r="B279" s="140"/>
      <c r="D279" s="148">
        <v>168449.93</v>
      </c>
      <c r="E279">
        <v>25461.21</v>
      </c>
      <c r="F279">
        <v>269374.48</v>
      </c>
      <c r="G279" s="148">
        <v>86443</v>
      </c>
      <c r="H279">
        <v>-205849.12</v>
      </c>
    </row>
    <row r="280" spans="1:8" x14ac:dyDescent="0.2">
      <c r="A280" s="140" t="s">
        <v>276</v>
      </c>
      <c r="B280" s="140"/>
      <c r="D280" s="148">
        <v>125881.23</v>
      </c>
      <c r="E280">
        <v>21098.43</v>
      </c>
      <c r="F280">
        <v>213831.7</v>
      </c>
      <c r="G280" s="148">
        <v>79393</v>
      </c>
      <c r="H280">
        <v>-143393.72</v>
      </c>
    </row>
    <row r="281" spans="1:8" x14ac:dyDescent="0.2">
      <c r="A281" s="140" t="s">
        <v>277</v>
      </c>
      <c r="B281" s="140"/>
      <c r="D281" s="148">
        <v>166315.67000000001</v>
      </c>
      <c r="E281">
        <v>29420.61</v>
      </c>
      <c r="F281">
        <v>298197.09999999998</v>
      </c>
      <c r="G281" s="148">
        <v>82032</v>
      </c>
      <c r="H281">
        <v>-260633.46</v>
      </c>
    </row>
    <row r="282" spans="1:8" x14ac:dyDescent="0.2">
      <c r="A282" s="140" t="s">
        <v>278</v>
      </c>
      <c r="B282" s="140"/>
      <c r="D282" s="148">
        <v>261403.85</v>
      </c>
      <c r="E282">
        <v>93207.15</v>
      </c>
      <c r="F282">
        <v>403502.31000000006</v>
      </c>
      <c r="G282" s="148">
        <v>108548</v>
      </c>
      <c r="H282">
        <v>-134514.73000000001</v>
      </c>
    </row>
    <row r="283" spans="1:8" x14ac:dyDescent="0.2">
      <c r="A283" s="140" t="s">
        <v>632</v>
      </c>
      <c r="B283" s="140"/>
      <c r="D283" s="148">
        <v>62580.02</v>
      </c>
      <c r="E283">
        <v>2442</v>
      </c>
      <c r="G283" s="148"/>
    </row>
    <row r="284" spans="1:8" x14ac:dyDescent="0.2">
      <c r="A284" s="140" t="s">
        <v>279</v>
      </c>
      <c r="B284" s="140"/>
      <c r="D284" s="148">
        <v>22772.03</v>
      </c>
      <c r="E284">
        <v>1999.75</v>
      </c>
      <c r="F284">
        <v>116113.15</v>
      </c>
      <c r="G284" s="148">
        <v>17385.830000000002</v>
      </c>
      <c r="H284">
        <v>-9789.7199999999993</v>
      </c>
    </row>
    <row r="285" spans="1:8" x14ac:dyDescent="0.2">
      <c r="A285" s="140" t="s">
        <v>280</v>
      </c>
      <c r="B285" s="140"/>
      <c r="D285" s="148">
        <v>5898.12</v>
      </c>
      <c r="E285">
        <v>4553.42</v>
      </c>
      <c r="F285">
        <v>2085.8000000000002</v>
      </c>
      <c r="G285" s="148">
        <v>11839.65</v>
      </c>
      <c r="H285">
        <v>-272</v>
      </c>
    </row>
    <row r="286" spans="1:8" x14ac:dyDescent="0.2">
      <c r="A286" s="140" t="s">
        <v>281</v>
      </c>
      <c r="B286" s="140"/>
      <c r="D286" s="148">
        <v>22019.69</v>
      </c>
      <c r="E286">
        <v>2923.3</v>
      </c>
      <c r="F286">
        <v>58797.95</v>
      </c>
      <c r="G286" s="148">
        <v>19680.919999999998</v>
      </c>
      <c r="H286">
        <v>-32327</v>
      </c>
    </row>
    <row r="287" spans="1:8" x14ac:dyDescent="0.2">
      <c r="A287" s="140" t="s">
        <v>282</v>
      </c>
      <c r="B287" s="140"/>
      <c r="D287" s="148">
        <v>102644.1</v>
      </c>
      <c r="E287">
        <v>4688.95</v>
      </c>
      <c r="F287">
        <v>200816.84</v>
      </c>
      <c r="G287" s="148">
        <v>39209.64</v>
      </c>
      <c r="H287">
        <v>-205400.57</v>
      </c>
    </row>
    <row r="288" spans="1:8" x14ac:dyDescent="0.2">
      <c r="A288" s="140" t="s">
        <v>283</v>
      </c>
      <c r="B288" s="140"/>
      <c r="D288" s="148">
        <v>72370.179999999993</v>
      </c>
      <c r="E288">
        <v>1285</v>
      </c>
      <c r="F288">
        <v>92970.93</v>
      </c>
      <c r="G288" s="148">
        <v>39088.81</v>
      </c>
      <c r="H288">
        <v>-63620.53</v>
      </c>
    </row>
    <row r="289" spans="1:8" x14ac:dyDescent="0.2">
      <c r="A289" s="140" t="s">
        <v>285</v>
      </c>
      <c r="B289" s="140"/>
      <c r="D289" s="148">
        <v>47735.02</v>
      </c>
      <c r="E289">
        <v>29533.31</v>
      </c>
      <c r="F289">
        <v>74807.819999999992</v>
      </c>
      <c r="G289" s="148">
        <v>18108.759999999998</v>
      </c>
      <c r="H289">
        <v>-23084.38</v>
      </c>
    </row>
    <row r="290" spans="1:8" x14ac:dyDescent="0.2">
      <c r="A290" s="140" t="s">
        <v>286</v>
      </c>
      <c r="B290" s="140"/>
      <c r="D290" s="148">
        <v>9849.0499999999993</v>
      </c>
      <c r="E290">
        <v>74.069999999999993</v>
      </c>
      <c r="F290">
        <v>9610.02</v>
      </c>
      <c r="G290" s="148">
        <v>13818.79</v>
      </c>
      <c r="H290">
        <v>-3956.58</v>
      </c>
    </row>
    <row r="291" spans="1:8" x14ac:dyDescent="0.2">
      <c r="A291" s="140" t="s">
        <v>287</v>
      </c>
      <c r="B291" s="140"/>
      <c r="D291" s="148">
        <v>23680.54</v>
      </c>
      <c r="E291">
        <v>1351.94</v>
      </c>
      <c r="F291">
        <v>68659.94</v>
      </c>
      <c r="G291" s="148">
        <v>19272.560000000001</v>
      </c>
      <c r="H291">
        <v>-27460.32</v>
      </c>
    </row>
    <row r="292" spans="1:8" x14ac:dyDescent="0.2">
      <c r="A292" s="140" t="s">
        <v>288</v>
      </c>
      <c r="B292" s="140"/>
      <c r="D292" s="148">
        <v>25296.93</v>
      </c>
      <c r="E292">
        <v>1677.45</v>
      </c>
      <c r="F292">
        <v>54439.45</v>
      </c>
      <c r="G292" s="148">
        <v>14064.44</v>
      </c>
      <c r="H292">
        <v>-48955.06</v>
      </c>
    </row>
    <row r="293" spans="1:8" x14ac:dyDescent="0.2">
      <c r="A293" s="140" t="s">
        <v>289</v>
      </c>
      <c r="B293" s="140"/>
      <c r="D293" s="148">
        <v>30514.48</v>
      </c>
      <c r="E293">
        <v>6238.7</v>
      </c>
      <c r="F293">
        <v>50885.369999999995</v>
      </c>
      <c r="G293" s="148">
        <v>16864.490000000002</v>
      </c>
      <c r="H293">
        <v>-72173</v>
      </c>
    </row>
    <row r="294" spans="1:8" x14ac:dyDescent="0.2">
      <c r="A294" s="140" t="s">
        <v>290</v>
      </c>
      <c r="B294" s="140"/>
      <c r="D294" s="148">
        <v>62097.440000000002</v>
      </c>
      <c r="E294">
        <v>6971.15</v>
      </c>
      <c r="F294">
        <v>78996.36</v>
      </c>
      <c r="G294" s="148">
        <v>22061.62</v>
      </c>
      <c r="H294">
        <v>-81431.55</v>
      </c>
    </row>
    <row r="295" spans="1:8" x14ac:dyDescent="0.2">
      <c r="A295" s="140" t="s">
        <v>291</v>
      </c>
      <c r="B295" s="140"/>
      <c r="D295" s="148">
        <v>55647.66</v>
      </c>
      <c r="E295">
        <v>3949.89</v>
      </c>
      <c r="F295">
        <v>41608.15</v>
      </c>
      <c r="G295" s="148">
        <v>19513.86</v>
      </c>
      <c r="H295">
        <v>-53475.34</v>
      </c>
    </row>
    <row r="296" spans="1:8" x14ac:dyDescent="0.2">
      <c r="A296" s="140" t="s">
        <v>706</v>
      </c>
      <c r="B296" s="140"/>
      <c r="D296" s="148">
        <v>14060.62</v>
      </c>
      <c r="F296">
        <v>6708.65</v>
      </c>
      <c r="G296" s="148"/>
    </row>
    <row r="297" spans="1:8" x14ac:dyDescent="0.2">
      <c r="A297" s="140" t="s">
        <v>292</v>
      </c>
      <c r="B297" s="140"/>
      <c r="D297" s="148">
        <v>6039.76</v>
      </c>
      <c r="E297">
        <v>5452.46</v>
      </c>
      <c r="F297">
        <v>6128.1500000000005</v>
      </c>
      <c r="G297" s="148">
        <v>16045.86</v>
      </c>
      <c r="H297">
        <v>-5677.37</v>
      </c>
    </row>
    <row r="298" spans="1:8" x14ac:dyDescent="0.2">
      <c r="A298" s="140" t="s">
        <v>293</v>
      </c>
      <c r="B298" s="140"/>
      <c r="D298" s="148">
        <v>90317.58</v>
      </c>
      <c r="E298">
        <v>15187.89</v>
      </c>
      <c r="F298">
        <v>260219.56</v>
      </c>
      <c r="G298" s="148">
        <v>34979.97</v>
      </c>
      <c r="H298">
        <v>-149365.19</v>
      </c>
    </row>
    <row r="299" spans="1:8" x14ac:dyDescent="0.2">
      <c r="A299" s="140" t="s">
        <v>294</v>
      </c>
      <c r="B299" s="140"/>
      <c r="D299" s="148">
        <v>470872.39</v>
      </c>
      <c r="E299">
        <v>359105</v>
      </c>
      <c r="F299">
        <v>927712.38</v>
      </c>
      <c r="G299" s="148">
        <v>26478.51</v>
      </c>
      <c r="H299">
        <v>-787425.3</v>
      </c>
    </row>
    <row r="300" spans="1:8" x14ac:dyDescent="0.2">
      <c r="A300" s="140" t="s">
        <v>295</v>
      </c>
      <c r="B300" s="140"/>
      <c r="D300" s="148">
        <v>176271.8</v>
      </c>
      <c r="E300">
        <v>13271.59</v>
      </c>
      <c r="F300">
        <v>404854.82999999996</v>
      </c>
      <c r="G300" s="148">
        <v>33132.67</v>
      </c>
      <c r="H300">
        <v>-184793.85</v>
      </c>
    </row>
    <row r="301" spans="1:8" x14ac:dyDescent="0.2">
      <c r="A301" s="140" t="s">
        <v>296</v>
      </c>
      <c r="B301" s="140"/>
      <c r="D301" s="148">
        <v>195122.82</v>
      </c>
      <c r="E301">
        <v>44115.35</v>
      </c>
      <c r="F301">
        <v>286734.44</v>
      </c>
      <c r="G301" s="148">
        <v>60986.07</v>
      </c>
      <c r="H301">
        <v>-220105.05</v>
      </c>
    </row>
    <row r="302" spans="1:8" x14ac:dyDescent="0.2">
      <c r="A302" s="140" t="s">
        <v>297</v>
      </c>
      <c r="B302" s="140"/>
      <c r="D302" s="148">
        <v>33020.980000000003</v>
      </c>
      <c r="E302">
        <v>4492.5200000000004</v>
      </c>
      <c r="F302">
        <v>256.31</v>
      </c>
      <c r="G302" s="148"/>
    </row>
    <row r="303" spans="1:8" x14ac:dyDescent="0.2">
      <c r="A303" s="140" t="s">
        <v>298</v>
      </c>
      <c r="B303" s="140"/>
      <c r="D303" s="148">
        <v>180064.24</v>
      </c>
      <c r="E303">
        <v>9114.01</v>
      </c>
      <c r="F303">
        <v>454853.46</v>
      </c>
      <c r="G303" s="148">
        <v>39239</v>
      </c>
      <c r="H303">
        <v>-300514.71999999997</v>
      </c>
    </row>
    <row r="304" spans="1:8" x14ac:dyDescent="0.2">
      <c r="A304" s="140" t="s">
        <v>299</v>
      </c>
      <c r="B304" s="140"/>
      <c r="D304" s="148">
        <v>342283.44</v>
      </c>
      <c r="E304">
        <v>30481.58</v>
      </c>
      <c r="F304">
        <v>495172.43000000005</v>
      </c>
      <c r="G304" s="148">
        <v>69122.75</v>
      </c>
      <c r="H304">
        <v>-414795.96</v>
      </c>
    </row>
    <row r="305" spans="1:8" x14ac:dyDescent="0.2">
      <c r="A305" s="140" t="s">
        <v>300</v>
      </c>
      <c r="B305" s="140"/>
      <c r="D305" s="148">
        <v>143855.97</v>
      </c>
      <c r="E305">
        <v>19155.36</v>
      </c>
      <c r="F305">
        <v>549549.36</v>
      </c>
      <c r="G305" s="148">
        <v>83558</v>
      </c>
      <c r="H305">
        <v>-297452.84000000003</v>
      </c>
    </row>
    <row r="306" spans="1:8" x14ac:dyDescent="0.2">
      <c r="A306" s="140" t="s">
        <v>301</v>
      </c>
      <c r="B306" s="140"/>
      <c r="D306" s="148">
        <v>94783.4</v>
      </c>
      <c r="E306">
        <v>11280.1</v>
      </c>
      <c r="F306">
        <v>50339.519999999997</v>
      </c>
      <c r="G306" s="148">
        <v>27741.91</v>
      </c>
      <c r="H306">
        <v>-107618.39</v>
      </c>
    </row>
    <row r="307" spans="1:8" x14ac:dyDescent="0.2">
      <c r="A307" s="140" t="s">
        <v>302</v>
      </c>
      <c r="B307" s="140"/>
      <c r="D307" s="148">
        <v>67700.13</v>
      </c>
      <c r="E307">
        <v>5775.68</v>
      </c>
      <c r="F307">
        <v>90683.42</v>
      </c>
      <c r="G307" s="148">
        <v>18994.689999999999</v>
      </c>
      <c r="H307">
        <v>-77606.2</v>
      </c>
    </row>
    <row r="308" spans="1:8" x14ac:dyDescent="0.2">
      <c r="A308" s="140" t="s">
        <v>303</v>
      </c>
      <c r="B308" s="140"/>
      <c r="C308">
        <v>535</v>
      </c>
      <c r="D308" s="148">
        <v>58212.31</v>
      </c>
      <c r="E308">
        <v>11261.61</v>
      </c>
      <c r="F308">
        <v>172887.28</v>
      </c>
      <c r="G308" s="148">
        <v>13426.72</v>
      </c>
      <c r="H308">
        <v>-58541.72</v>
      </c>
    </row>
    <row r="309" spans="1:8" x14ac:dyDescent="0.2">
      <c r="A309" s="140" t="s">
        <v>304</v>
      </c>
      <c r="B309" s="140"/>
      <c r="D309" s="148">
        <v>197497.91</v>
      </c>
      <c r="E309">
        <v>8992.24</v>
      </c>
      <c r="F309">
        <v>434942.56</v>
      </c>
      <c r="G309" s="148"/>
      <c r="H309">
        <v>-172442.38</v>
      </c>
    </row>
    <row r="310" spans="1:8" x14ac:dyDescent="0.2">
      <c r="A310" s="140" t="s">
        <v>305</v>
      </c>
      <c r="B310" s="140"/>
      <c r="D310" s="148">
        <v>287316.89</v>
      </c>
      <c r="E310">
        <v>61489.2</v>
      </c>
      <c r="F310">
        <v>419215.93000000005</v>
      </c>
      <c r="G310" s="148">
        <v>60607.57</v>
      </c>
      <c r="H310">
        <v>-203227.24</v>
      </c>
    </row>
    <row r="311" spans="1:8" x14ac:dyDescent="0.2">
      <c r="A311" s="140" t="s">
        <v>306</v>
      </c>
      <c r="B311" s="140"/>
      <c r="D311" s="148">
        <v>43153.29</v>
      </c>
      <c r="E311">
        <v>122843.32</v>
      </c>
      <c r="F311">
        <v>148490.84999999998</v>
      </c>
      <c r="G311" s="148">
        <v>24597.45</v>
      </c>
      <c r="H311">
        <v>-134634.98000000001</v>
      </c>
    </row>
  </sheetData>
  <autoFilter ref="A1:H309" xr:uid="{00000000-0001-0000-0300-000000000000}"/>
  <sortState xmlns:xlrd2="http://schemas.microsoft.com/office/spreadsheetml/2017/richdata2" ref="A2:H311">
    <sortCondition ref="A2:A31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327"/>
  <sheetViews>
    <sheetView topLeftCell="A325" workbookViewId="0">
      <selection activeCell="A30" sqref="A30:K30"/>
    </sheetView>
  </sheetViews>
  <sheetFormatPr defaultRowHeight="16.5" x14ac:dyDescent="0.3"/>
  <cols>
    <col min="1" max="1" width="9.28515625" style="132" bestFit="1" customWidth="1"/>
    <col min="2" max="2" width="42.7109375" style="132" bestFit="1" customWidth="1"/>
    <col min="3" max="3" width="10.5703125" style="132" bestFit="1" customWidth="1"/>
    <col min="4" max="4" width="11.5703125" style="132" bestFit="1" customWidth="1"/>
    <col min="5" max="5" width="18.42578125" style="132" bestFit="1" customWidth="1"/>
    <col min="6" max="6" width="11.28515625" style="132" bestFit="1" customWidth="1"/>
    <col min="7" max="7" width="8.5703125" style="132" bestFit="1" customWidth="1"/>
    <col min="8" max="8" width="14" style="132" bestFit="1" customWidth="1"/>
    <col min="9" max="9" width="13.140625" style="132" bestFit="1" customWidth="1"/>
    <col min="10" max="10" width="13.140625" style="132" customWidth="1"/>
    <col min="11" max="11" width="9.140625" style="132"/>
    <col min="12" max="12" width="41.140625" style="132" customWidth="1"/>
    <col min="13" max="16384" width="9.140625" style="132"/>
  </cols>
  <sheetData>
    <row r="1" spans="1:19" ht="15" customHeight="1" x14ac:dyDescent="0.3">
      <c r="A1" s="131" t="s">
        <v>1</v>
      </c>
      <c r="B1" s="131" t="s">
        <v>325</v>
      </c>
      <c r="C1" s="131" t="s">
        <v>309</v>
      </c>
      <c r="D1" s="131" t="s">
        <v>624</v>
      </c>
      <c r="E1" s="131" t="s">
        <v>625</v>
      </c>
      <c r="F1" s="131" t="s">
        <v>626</v>
      </c>
      <c r="G1" s="131" t="s">
        <v>627</v>
      </c>
      <c r="H1" s="131" t="s">
        <v>654</v>
      </c>
      <c r="I1" s="131" t="s">
        <v>633</v>
      </c>
      <c r="J1" s="131"/>
      <c r="K1" s="142" t="s">
        <v>730</v>
      </c>
      <c r="L1" s="155" t="s">
        <v>1087</v>
      </c>
      <c r="M1" s="143"/>
      <c r="N1" s="143"/>
      <c r="O1" s="143"/>
      <c r="P1" s="143"/>
      <c r="Q1" s="143"/>
      <c r="R1" s="143"/>
      <c r="S1" s="143"/>
    </row>
    <row r="2" spans="1:19" x14ac:dyDescent="0.3">
      <c r="A2" s="156" t="s">
        <v>82</v>
      </c>
      <c r="B2" s="157" t="s">
        <v>423</v>
      </c>
      <c r="C2" s="158">
        <v>235423</v>
      </c>
      <c r="D2" s="158">
        <v>12470</v>
      </c>
      <c r="E2" s="158">
        <v>25899</v>
      </c>
      <c r="F2" s="157">
        <v>0</v>
      </c>
      <c r="G2" s="158">
        <v>7053</v>
      </c>
      <c r="H2" s="158">
        <f>D2+E2+F2+G2</f>
        <v>45422</v>
      </c>
      <c r="I2" s="159">
        <v>280845</v>
      </c>
      <c r="J2" s="141"/>
      <c r="K2" s="141"/>
      <c r="L2" s="132" t="s">
        <v>1088</v>
      </c>
    </row>
    <row r="3" spans="1:19" x14ac:dyDescent="0.3">
      <c r="A3" s="160" t="s">
        <v>146</v>
      </c>
      <c r="B3" s="161" t="s">
        <v>485</v>
      </c>
      <c r="C3" s="162">
        <v>51403</v>
      </c>
      <c r="D3" s="162">
        <v>3907</v>
      </c>
      <c r="E3" s="162">
        <v>8831</v>
      </c>
      <c r="F3" s="161">
        <v>0</v>
      </c>
      <c r="G3" s="161">
        <v>0</v>
      </c>
      <c r="H3" s="161">
        <f t="shared" ref="H3:H66" si="0">D3+E3+F3+G3</f>
        <v>12738</v>
      </c>
      <c r="I3" s="163">
        <v>64141</v>
      </c>
      <c r="J3" s="141"/>
      <c r="K3" s="141"/>
      <c r="L3" s="16" t="s">
        <v>1089</v>
      </c>
    </row>
    <row r="4" spans="1:19" x14ac:dyDescent="0.3">
      <c r="A4" s="156" t="s">
        <v>157</v>
      </c>
      <c r="B4" s="157" t="s">
        <v>495</v>
      </c>
      <c r="C4" s="158">
        <v>51207</v>
      </c>
      <c r="D4" s="158">
        <v>2506</v>
      </c>
      <c r="E4" s="158">
        <v>10736</v>
      </c>
      <c r="F4" s="157">
        <v>0</v>
      </c>
      <c r="G4" s="158">
        <v>10125</v>
      </c>
      <c r="H4" s="158">
        <f t="shared" si="0"/>
        <v>23367</v>
      </c>
      <c r="I4" s="159">
        <v>74574</v>
      </c>
      <c r="J4" s="141"/>
      <c r="K4" s="141"/>
    </row>
    <row r="5" spans="1:19" x14ac:dyDescent="0.3">
      <c r="A5" s="160" t="s">
        <v>208</v>
      </c>
      <c r="B5" s="161" t="s">
        <v>536</v>
      </c>
      <c r="C5" s="162">
        <v>245435</v>
      </c>
      <c r="D5" s="162">
        <v>3205</v>
      </c>
      <c r="E5" s="162">
        <v>26894</v>
      </c>
      <c r="F5" s="161">
        <v>687</v>
      </c>
      <c r="G5" s="162">
        <v>1992</v>
      </c>
      <c r="H5" s="162">
        <f t="shared" si="0"/>
        <v>32778</v>
      </c>
      <c r="I5" s="163">
        <v>278213</v>
      </c>
      <c r="J5" s="141"/>
      <c r="K5" s="141"/>
    </row>
    <row r="6" spans="1:19" x14ac:dyDescent="0.3">
      <c r="A6" s="156" t="s">
        <v>220</v>
      </c>
      <c r="B6" s="157" t="s">
        <v>548</v>
      </c>
      <c r="C6" s="158">
        <v>639578</v>
      </c>
      <c r="D6" s="158">
        <v>7089</v>
      </c>
      <c r="E6" s="158">
        <v>16260</v>
      </c>
      <c r="F6" s="157">
        <v>0</v>
      </c>
      <c r="G6" s="158">
        <v>11487</v>
      </c>
      <c r="H6" s="158">
        <f t="shared" si="0"/>
        <v>34836</v>
      </c>
      <c r="I6" s="159">
        <v>674414</v>
      </c>
      <c r="J6" s="141"/>
      <c r="K6" s="141"/>
    </row>
    <row r="7" spans="1:19" x14ac:dyDescent="0.3">
      <c r="A7" s="164" t="s">
        <v>21</v>
      </c>
      <c r="B7" s="161" t="s">
        <v>365</v>
      </c>
      <c r="C7" s="162">
        <v>72341</v>
      </c>
      <c r="D7" s="162">
        <v>2207</v>
      </c>
      <c r="E7" s="162">
        <v>19232</v>
      </c>
      <c r="F7" s="161">
        <v>0</v>
      </c>
      <c r="G7" s="161">
        <v>706</v>
      </c>
      <c r="H7" s="161">
        <f t="shared" si="0"/>
        <v>22145</v>
      </c>
      <c r="I7" s="163">
        <v>94486</v>
      </c>
      <c r="J7" s="141"/>
      <c r="K7" s="141"/>
    </row>
    <row r="8" spans="1:19" x14ac:dyDescent="0.3">
      <c r="A8" s="156" t="s">
        <v>114</v>
      </c>
      <c r="B8" s="157" t="s">
        <v>454</v>
      </c>
      <c r="C8" s="158">
        <v>1175914</v>
      </c>
      <c r="D8" s="158">
        <v>88057</v>
      </c>
      <c r="E8" s="158">
        <v>6616</v>
      </c>
      <c r="F8" s="157">
        <v>0</v>
      </c>
      <c r="G8" s="158">
        <v>32851</v>
      </c>
      <c r="H8" s="158">
        <f t="shared" si="0"/>
        <v>127524</v>
      </c>
      <c r="I8" s="159">
        <v>1303438</v>
      </c>
      <c r="J8" s="141"/>
      <c r="K8" s="141"/>
    </row>
    <row r="9" spans="1:19" x14ac:dyDescent="0.3">
      <c r="A9" s="160" t="s">
        <v>123</v>
      </c>
      <c r="B9" s="161" t="s">
        <v>672</v>
      </c>
      <c r="C9" s="162">
        <v>161631</v>
      </c>
      <c r="D9" s="162">
        <v>2952</v>
      </c>
      <c r="E9" s="162">
        <v>17709</v>
      </c>
      <c r="F9" s="161">
        <v>0</v>
      </c>
      <c r="G9" s="162">
        <v>1968</v>
      </c>
      <c r="H9" s="162">
        <f t="shared" si="0"/>
        <v>22629</v>
      </c>
      <c r="I9" s="163">
        <v>184260</v>
      </c>
      <c r="J9" s="141"/>
      <c r="K9" s="141"/>
    </row>
    <row r="10" spans="1:19" x14ac:dyDescent="0.3">
      <c r="A10" s="165" t="s">
        <v>46</v>
      </c>
      <c r="B10" s="157" t="s">
        <v>388</v>
      </c>
      <c r="C10" s="158">
        <v>1618920</v>
      </c>
      <c r="D10" s="157">
        <v>0</v>
      </c>
      <c r="E10" s="158">
        <v>39332</v>
      </c>
      <c r="F10" s="157">
        <v>0</v>
      </c>
      <c r="G10" s="157">
        <v>0</v>
      </c>
      <c r="H10" s="157">
        <f t="shared" si="0"/>
        <v>39332</v>
      </c>
      <c r="I10" s="159">
        <v>1658252</v>
      </c>
      <c r="J10" s="141"/>
      <c r="K10" s="141"/>
    </row>
    <row r="11" spans="1:19" x14ac:dyDescent="0.3">
      <c r="A11" s="160" t="s">
        <v>111</v>
      </c>
      <c r="B11" s="161" t="s">
        <v>451</v>
      </c>
      <c r="C11" s="162">
        <v>711179</v>
      </c>
      <c r="D11" s="162">
        <v>19557</v>
      </c>
      <c r="E11" s="162">
        <v>56630</v>
      </c>
      <c r="F11" s="161">
        <v>0</v>
      </c>
      <c r="G11" s="162">
        <v>52449</v>
      </c>
      <c r="H11" s="162">
        <f t="shared" si="0"/>
        <v>128636</v>
      </c>
      <c r="I11" s="163">
        <v>839815</v>
      </c>
      <c r="J11" s="141"/>
      <c r="K11" s="141"/>
    </row>
    <row r="12" spans="1:19" x14ac:dyDescent="0.3">
      <c r="A12" s="156" t="s">
        <v>272</v>
      </c>
      <c r="B12" s="157" t="s">
        <v>594</v>
      </c>
      <c r="C12" s="158">
        <v>763458</v>
      </c>
      <c r="D12" s="158">
        <v>56624</v>
      </c>
      <c r="E12" s="158">
        <v>19656</v>
      </c>
      <c r="F12" s="157">
        <v>0</v>
      </c>
      <c r="G12" s="157">
        <v>0</v>
      </c>
      <c r="H12" s="157">
        <f t="shared" si="0"/>
        <v>76280</v>
      </c>
      <c r="I12" s="159">
        <v>839738</v>
      </c>
      <c r="J12" s="141"/>
      <c r="K12" s="141"/>
    </row>
    <row r="13" spans="1:19" x14ac:dyDescent="0.3">
      <c r="A13" s="164" t="s">
        <v>16</v>
      </c>
      <c r="B13" s="161" t="s">
        <v>360</v>
      </c>
      <c r="C13" s="162">
        <v>26220</v>
      </c>
      <c r="D13" s="161">
        <v>536</v>
      </c>
      <c r="E13" s="161">
        <v>0</v>
      </c>
      <c r="F13" s="161">
        <v>0</v>
      </c>
      <c r="G13" s="161">
        <v>0</v>
      </c>
      <c r="H13" s="161">
        <f t="shared" si="0"/>
        <v>536</v>
      </c>
      <c r="I13" s="163">
        <v>26756</v>
      </c>
      <c r="J13" s="141"/>
      <c r="K13" s="141"/>
    </row>
    <row r="14" spans="1:19" x14ac:dyDescent="0.3">
      <c r="A14" s="156" t="s">
        <v>198</v>
      </c>
      <c r="B14" s="157" t="s">
        <v>531</v>
      </c>
      <c r="C14" s="158">
        <v>2379302</v>
      </c>
      <c r="D14" s="158">
        <v>20809</v>
      </c>
      <c r="E14" s="158">
        <v>26872</v>
      </c>
      <c r="F14" s="157">
        <v>0</v>
      </c>
      <c r="G14" s="158">
        <v>47502</v>
      </c>
      <c r="H14" s="158">
        <f t="shared" si="0"/>
        <v>95183</v>
      </c>
      <c r="I14" s="159">
        <v>2474485</v>
      </c>
      <c r="J14" s="141"/>
      <c r="K14" s="141"/>
    </row>
    <row r="15" spans="1:19" x14ac:dyDescent="0.3">
      <c r="A15" s="160" t="s">
        <v>133</v>
      </c>
      <c r="B15" s="161" t="s">
        <v>472</v>
      </c>
      <c r="C15" s="162">
        <v>47563</v>
      </c>
      <c r="D15" s="161">
        <v>128</v>
      </c>
      <c r="E15" s="162">
        <v>3290</v>
      </c>
      <c r="F15" s="161">
        <v>0</v>
      </c>
      <c r="G15" s="161">
        <v>0</v>
      </c>
      <c r="H15" s="161">
        <f t="shared" si="0"/>
        <v>3418</v>
      </c>
      <c r="I15" s="163">
        <v>50981</v>
      </c>
      <c r="J15" s="141"/>
      <c r="K15" s="141"/>
    </row>
    <row r="16" spans="1:19" x14ac:dyDescent="0.3">
      <c r="A16" s="156" t="s">
        <v>274</v>
      </c>
      <c r="B16" s="157" t="s">
        <v>596</v>
      </c>
      <c r="C16" s="158">
        <v>142186</v>
      </c>
      <c r="D16" s="158">
        <v>4053</v>
      </c>
      <c r="E16" s="158">
        <v>20475</v>
      </c>
      <c r="F16" s="157">
        <v>0</v>
      </c>
      <c r="G16" s="157">
        <v>0</v>
      </c>
      <c r="H16" s="157">
        <f t="shared" si="0"/>
        <v>24528</v>
      </c>
      <c r="I16" s="159">
        <v>166714</v>
      </c>
      <c r="J16" s="141"/>
      <c r="K16" s="141"/>
    </row>
    <row r="17" spans="1:11" x14ac:dyDescent="0.3">
      <c r="A17" s="160" t="s">
        <v>148</v>
      </c>
      <c r="B17" s="161" t="s">
        <v>487</v>
      </c>
      <c r="C17" s="162">
        <v>49693</v>
      </c>
      <c r="D17" s="162">
        <v>1451</v>
      </c>
      <c r="E17" s="161">
        <v>0</v>
      </c>
      <c r="F17" s="161">
        <v>0</v>
      </c>
      <c r="G17" s="161">
        <v>0</v>
      </c>
      <c r="H17" s="161">
        <f t="shared" si="0"/>
        <v>1451</v>
      </c>
      <c r="I17" s="163">
        <v>51144</v>
      </c>
      <c r="J17" s="141"/>
      <c r="K17" s="141"/>
    </row>
    <row r="18" spans="1:11" x14ac:dyDescent="0.3">
      <c r="A18" s="156" t="s">
        <v>122</v>
      </c>
      <c r="B18" s="157" t="s">
        <v>462</v>
      </c>
      <c r="C18" s="158">
        <v>261515</v>
      </c>
      <c r="D18" s="158">
        <v>4819</v>
      </c>
      <c r="E18" s="158">
        <v>13855</v>
      </c>
      <c r="F18" s="158">
        <v>3235</v>
      </c>
      <c r="G18" s="157">
        <v>0</v>
      </c>
      <c r="H18" s="157">
        <f t="shared" si="0"/>
        <v>21909</v>
      </c>
      <c r="I18" s="159">
        <v>283424</v>
      </c>
      <c r="J18" s="141"/>
      <c r="K18" s="141"/>
    </row>
    <row r="19" spans="1:11" x14ac:dyDescent="0.3">
      <c r="A19" s="160" t="s">
        <v>173</v>
      </c>
      <c r="B19" s="161" t="s">
        <v>734</v>
      </c>
      <c r="C19" s="162">
        <v>41572</v>
      </c>
      <c r="D19" s="162">
        <v>8856</v>
      </c>
      <c r="E19" s="162">
        <v>18069</v>
      </c>
      <c r="F19" s="161">
        <v>0</v>
      </c>
      <c r="G19" s="162">
        <v>8320</v>
      </c>
      <c r="H19" s="162">
        <f t="shared" si="0"/>
        <v>35245</v>
      </c>
      <c r="I19" s="163">
        <v>76817</v>
      </c>
      <c r="J19" s="141"/>
      <c r="K19" s="141"/>
    </row>
    <row r="20" spans="1:11" x14ac:dyDescent="0.3">
      <c r="A20" s="165" t="s">
        <v>57</v>
      </c>
      <c r="B20" s="157" t="s">
        <v>399</v>
      </c>
      <c r="C20" s="158">
        <v>26689</v>
      </c>
      <c r="D20" s="158">
        <v>3270</v>
      </c>
      <c r="E20" s="158">
        <v>9824</v>
      </c>
      <c r="F20" s="157">
        <v>0</v>
      </c>
      <c r="G20" s="157">
        <v>978</v>
      </c>
      <c r="H20" s="157">
        <f t="shared" si="0"/>
        <v>14072</v>
      </c>
      <c r="I20" s="159">
        <v>40761</v>
      </c>
      <c r="J20" s="141"/>
      <c r="K20" s="141"/>
    </row>
    <row r="21" spans="1:11" x14ac:dyDescent="0.3">
      <c r="A21" s="160" t="s">
        <v>99</v>
      </c>
      <c r="B21" s="161" t="s">
        <v>439</v>
      </c>
      <c r="C21" s="162">
        <v>24803</v>
      </c>
      <c r="D21" s="161">
        <v>250</v>
      </c>
      <c r="E21" s="161">
        <v>0</v>
      </c>
      <c r="F21" s="161">
        <v>0</v>
      </c>
      <c r="G21" s="161">
        <v>0</v>
      </c>
      <c r="H21" s="161">
        <f t="shared" si="0"/>
        <v>250</v>
      </c>
      <c r="I21" s="163">
        <v>25053</v>
      </c>
      <c r="J21" s="141"/>
      <c r="K21" s="141"/>
    </row>
    <row r="22" spans="1:11" x14ac:dyDescent="0.3">
      <c r="A22" s="156" t="s">
        <v>206</v>
      </c>
      <c r="B22" s="157" t="s">
        <v>678</v>
      </c>
      <c r="C22" s="158">
        <v>471215</v>
      </c>
      <c r="D22" s="158">
        <v>13736</v>
      </c>
      <c r="E22" s="158">
        <v>17842</v>
      </c>
      <c r="F22" s="157">
        <v>0</v>
      </c>
      <c r="G22" s="157">
        <v>0</v>
      </c>
      <c r="H22" s="157">
        <f t="shared" si="0"/>
        <v>31578</v>
      </c>
      <c r="I22" s="159">
        <v>502793</v>
      </c>
      <c r="J22" s="141"/>
      <c r="K22" s="141"/>
    </row>
    <row r="23" spans="1:11" x14ac:dyDescent="0.3">
      <c r="A23" s="164" t="s">
        <v>45</v>
      </c>
      <c r="B23" s="161" t="s">
        <v>387</v>
      </c>
      <c r="C23" s="162">
        <v>498945</v>
      </c>
      <c r="D23" s="162">
        <v>24926</v>
      </c>
      <c r="E23" s="162">
        <v>27754</v>
      </c>
      <c r="F23" s="161">
        <v>0</v>
      </c>
      <c r="G23" s="162">
        <v>4651</v>
      </c>
      <c r="H23" s="162">
        <f t="shared" si="0"/>
        <v>57331</v>
      </c>
      <c r="I23" s="163">
        <v>556276</v>
      </c>
      <c r="J23" s="141"/>
      <c r="K23" s="141"/>
    </row>
    <row r="24" spans="1:11" x14ac:dyDescent="0.3">
      <c r="A24" s="165" t="s">
        <v>37</v>
      </c>
      <c r="B24" s="157" t="s">
        <v>381</v>
      </c>
      <c r="C24" s="158">
        <v>37356</v>
      </c>
      <c r="D24" s="157">
        <v>809</v>
      </c>
      <c r="E24" s="158">
        <v>16283</v>
      </c>
      <c r="F24" s="157">
        <v>185</v>
      </c>
      <c r="G24" s="157">
        <v>99</v>
      </c>
      <c r="H24" s="157">
        <f t="shared" si="0"/>
        <v>17376</v>
      </c>
      <c r="I24" s="159">
        <v>54732</v>
      </c>
      <c r="J24" s="141"/>
      <c r="K24" s="141"/>
    </row>
    <row r="25" spans="1:11" x14ac:dyDescent="0.3">
      <c r="A25" s="160" t="s">
        <v>190</v>
      </c>
      <c r="B25" s="161" t="s">
        <v>525</v>
      </c>
      <c r="C25" s="162">
        <v>20121</v>
      </c>
      <c r="D25" s="162">
        <v>1068</v>
      </c>
      <c r="E25" s="162">
        <v>2457</v>
      </c>
      <c r="F25" s="161">
        <v>0</v>
      </c>
      <c r="G25" s="161">
        <v>0</v>
      </c>
      <c r="H25" s="161">
        <f t="shared" si="0"/>
        <v>3525</v>
      </c>
      <c r="I25" s="163">
        <v>23646</v>
      </c>
      <c r="J25" s="141"/>
      <c r="K25" s="141"/>
    </row>
    <row r="26" spans="1:11" x14ac:dyDescent="0.3">
      <c r="A26" s="165" t="s">
        <v>32</v>
      </c>
      <c r="B26" s="157" t="s">
        <v>376</v>
      </c>
      <c r="C26" s="158">
        <v>129888</v>
      </c>
      <c r="D26" s="158">
        <v>1183</v>
      </c>
      <c r="E26" s="158">
        <v>16744</v>
      </c>
      <c r="F26" s="157">
        <v>0</v>
      </c>
      <c r="G26" s="157">
        <v>0</v>
      </c>
      <c r="H26" s="157">
        <f t="shared" si="0"/>
        <v>17927</v>
      </c>
      <c r="I26" s="159">
        <v>147815</v>
      </c>
      <c r="J26" s="141"/>
      <c r="K26" s="141"/>
    </row>
    <row r="27" spans="1:11" x14ac:dyDescent="0.3">
      <c r="A27" s="164" t="s">
        <v>31</v>
      </c>
      <c r="B27" s="161" t="s">
        <v>375</v>
      </c>
      <c r="C27" s="162">
        <v>58293</v>
      </c>
      <c r="D27" s="162">
        <v>7126</v>
      </c>
      <c r="E27" s="162">
        <v>26813</v>
      </c>
      <c r="F27" s="161">
        <v>0</v>
      </c>
      <c r="G27" s="161">
        <v>0</v>
      </c>
      <c r="H27" s="161">
        <f t="shared" si="0"/>
        <v>33939</v>
      </c>
      <c r="I27" s="163">
        <v>92232</v>
      </c>
      <c r="J27" s="141"/>
      <c r="K27" s="141"/>
    </row>
    <row r="28" spans="1:11" x14ac:dyDescent="0.3">
      <c r="A28" s="165" t="s">
        <v>52</v>
      </c>
      <c r="B28" s="157" t="s">
        <v>394</v>
      </c>
      <c r="C28" s="158">
        <v>136582</v>
      </c>
      <c r="D28" s="158">
        <v>2301</v>
      </c>
      <c r="E28" s="158">
        <v>12966</v>
      </c>
      <c r="F28" s="157">
        <v>0</v>
      </c>
      <c r="G28" s="157">
        <v>0</v>
      </c>
      <c r="H28" s="157">
        <f t="shared" si="0"/>
        <v>15267</v>
      </c>
      <c r="I28" s="159">
        <v>151849</v>
      </c>
      <c r="J28" s="141"/>
      <c r="K28" s="141"/>
    </row>
    <row r="29" spans="1:11" x14ac:dyDescent="0.3">
      <c r="A29" s="160" t="s">
        <v>658</v>
      </c>
      <c r="B29" s="161" t="s">
        <v>735</v>
      </c>
      <c r="C29" s="161">
        <v>0</v>
      </c>
      <c r="D29" s="161">
        <v>0</v>
      </c>
      <c r="E29" s="161">
        <v>0</v>
      </c>
      <c r="F29" s="161">
        <v>0</v>
      </c>
      <c r="G29" s="161">
        <v>0</v>
      </c>
      <c r="H29" s="161">
        <f t="shared" si="0"/>
        <v>0</v>
      </c>
      <c r="I29" s="166">
        <v>0</v>
      </c>
      <c r="J29" s="141"/>
      <c r="K29" s="141"/>
    </row>
    <row r="30" spans="1:11" x14ac:dyDescent="0.3">
      <c r="A30" s="156" t="s">
        <v>134</v>
      </c>
      <c r="B30" s="157" t="s">
        <v>473</v>
      </c>
      <c r="C30" s="158">
        <v>35542</v>
      </c>
      <c r="D30" s="157">
        <v>577</v>
      </c>
      <c r="E30" s="158">
        <v>1128</v>
      </c>
      <c r="F30" s="157">
        <v>0</v>
      </c>
      <c r="G30" s="157">
        <v>0</v>
      </c>
      <c r="H30" s="157">
        <f t="shared" si="0"/>
        <v>1705</v>
      </c>
      <c r="I30" s="159">
        <v>37247</v>
      </c>
      <c r="J30" s="141"/>
      <c r="K30" s="141"/>
    </row>
    <row r="31" spans="1:11" x14ac:dyDescent="0.3">
      <c r="A31" s="160" t="s">
        <v>125</v>
      </c>
      <c r="B31" s="161" t="s">
        <v>464</v>
      </c>
      <c r="C31" s="162">
        <v>1571084</v>
      </c>
      <c r="D31" s="162">
        <v>46000</v>
      </c>
      <c r="E31" s="162">
        <v>19993</v>
      </c>
      <c r="F31" s="161">
        <v>571</v>
      </c>
      <c r="G31" s="161">
        <v>0</v>
      </c>
      <c r="H31" s="161">
        <f t="shared" si="0"/>
        <v>66564</v>
      </c>
      <c r="I31" s="163">
        <v>1637648</v>
      </c>
      <c r="J31" s="141"/>
      <c r="K31" s="141"/>
    </row>
    <row r="32" spans="1:11" x14ac:dyDescent="0.3">
      <c r="A32" s="156" t="s">
        <v>236</v>
      </c>
      <c r="B32" s="157" t="s">
        <v>563</v>
      </c>
      <c r="C32" s="158">
        <v>788541</v>
      </c>
      <c r="D32" s="158">
        <v>47383</v>
      </c>
      <c r="E32" s="158">
        <v>53855</v>
      </c>
      <c r="F32" s="157">
        <v>0</v>
      </c>
      <c r="G32" s="157">
        <v>639</v>
      </c>
      <c r="H32" s="157">
        <f t="shared" si="0"/>
        <v>101877</v>
      </c>
      <c r="I32" s="159">
        <v>890418</v>
      </c>
      <c r="J32" s="141"/>
      <c r="K32" s="141"/>
    </row>
    <row r="33" spans="1:11" x14ac:dyDescent="0.3">
      <c r="A33" s="160" t="s">
        <v>154</v>
      </c>
      <c r="B33" s="161" t="s">
        <v>493</v>
      </c>
      <c r="C33" s="162">
        <v>332562</v>
      </c>
      <c r="D33" s="162">
        <v>7335</v>
      </c>
      <c r="E33" s="162">
        <v>5788</v>
      </c>
      <c r="F33" s="161">
        <v>0</v>
      </c>
      <c r="G33" s="161">
        <v>0</v>
      </c>
      <c r="H33" s="161">
        <f t="shared" si="0"/>
        <v>13123</v>
      </c>
      <c r="I33" s="163">
        <v>345685</v>
      </c>
      <c r="J33" s="141"/>
      <c r="K33" s="141"/>
    </row>
    <row r="34" spans="1:11" x14ac:dyDescent="0.3">
      <c r="A34" s="156" t="s">
        <v>152</v>
      </c>
      <c r="B34" s="157" t="s">
        <v>491</v>
      </c>
      <c r="C34" s="158">
        <v>249227</v>
      </c>
      <c r="D34" s="158">
        <v>3379</v>
      </c>
      <c r="E34" s="158">
        <v>8384</v>
      </c>
      <c r="F34" s="157">
        <v>0</v>
      </c>
      <c r="G34" s="157">
        <v>0</v>
      </c>
      <c r="H34" s="157">
        <f t="shared" si="0"/>
        <v>11763</v>
      </c>
      <c r="I34" s="159">
        <v>260990</v>
      </c>
      <c r="J34" s="141"/>
      <c r="K34" s="141"/>
    </row>
    <row r="35" spans="1:11" x14ac:dyDescent="0.3">
      <c r="A35" s="160" t="s">
        <v>238</v>
      </c>
      <c r="B35" s="161" t="s">
        <v>565</v>
      </c>
      <c r="C35" s="162">
        <v>658440</v>
      </c>
      <c r="D35" s="162">
        <v>2317</v>
      </c>
      <c r="E35" s="162">
        <v>82844</v>
      </c>
      <c r="F35" s="161">
        <v>0</v>
      </c>
      <c r="G35" s="162">
        <v>106822</v>
      </c>
      <c r="H35" s="162">
        <f t="shared" si="0"/>
        <v>191983</v>
      </c>
      <c r="I35" s="163">
        <v>850423</v>
      </c>
      <c r="J35" s="141"/>
      <c r="K35" s="141"/>
    </row>
    <row r="36" spans="1:11" x14ac:dyDescent="0.3">
      <c r="A36" s="156" t="s">
        <v>245</v>
      </c>
      <c r="B36" s="157" t="s">
        <v>570</v>
      </c>
      <c r="C36" s="158">
        <v>127181</v>
      </c>
      <c r="D36" s="158">
        <v>2790</v>
      </c>
      <c r="E36" s="158">
        <v>27023</v>
      </c>
      <c r="F36" s="157">
        <v>0</v>
      </c>
      <c r="G36" s="157">
        <v>365</v>
      </c>
      <c r="H36" s="157">
        <f t="shared" si="0"/>
        <v>30178</v>
      </c>
      <c r="I36" s="159">
        <v>157359</v>
      </c>
      <c r="J36" s="141"/>
      <c r="K36" s="141"/>
    </row>
    <row r="37" spans="1:11" x14ac:dyDescent="0.3">
      <c r="A37" s="160" t="s">
        <v>655</v>
      </c>
      <c r="B37" s="161" t="s">
        <v>736</v>
      </c>
      <c r="C37" s="161">
        <v>0</v>
      </c>
      <c r="D37" s="161">
        <v>0</v>
      </c>
      <c r="E37" s="161">
        <v>0</v>
      </c>
      <c r="F37" s="161">
        <v>0</v>
      </c>
      <c r="G37" s="161">
        <v>0</v>
      </c>
      <c r="H37" s="161">
        <f t="shared" si="0"/>
        <v>0</v>
      </c>
      <c r="I37" s="166">
        <v>0</v>
      </c>
      <c r="J37" s="141"/>
      <c r="K37" s="141"/>
    </row>
    <row r="38" spans="1:11" x14ac:dyDescent="0.3">
      <c r="A38" s="156" t="s">
        <v>101</v>
      </c>
      <c r="B38" s="157" t="s">
        <v>441</v>
      </c>
      <c r="C38" s="158">
        <v>171716</v>
      </c>
      <c r="D38" s="158">
        <v>3930</v>
      </c>
      <c r="E38" s="158">
        <v>12763</v>
      </c>
      <c r="F38" s="157">
        <v>492</v>
      </c>
      <c r="G38" s="157">
        <v>0</v>
      </c>
      <c r="H38" s="157">
        <f t="shared" si="0"/>
        <v>17185</v>
      </c>
      <c r="I38" s="159">
        <v>188901</v>
      </c>
      <c r="J38" s="141"/>
      <c r="K38" s="141"/>
    </row>
    <row r="39" spans="1:11" x14ac:dyDescent="0.3">
      <c r="A39" s="164" t="s">
        <v>20</v>
      </c>
      <c r="B39" s="161" t="s">
        <v>364</v>
      </c>
      <c r="C39" s="162">
        <v>133142</v>
      </c>
      <c r="D39" s="162">
        <v>10680</v>
      </c>
      <c r="E39" s="162">
        <v>28055</v>
      </c>
      <c r="F39" s="161">
        <v>0</v>
      </c>
      <c r="G39" s="161">
        <v>0</v>
      </c>
      <c r="H39" s="161">
        <f t="shared" si="0"/>
        <v>38735</v>
      </c>
      <c r="I39" s="163">
        <v>171877</v>
      </c>
      <c r="J39" s="141"/>
      <c r="K39" s="141"/>
    </row>
    <row r="40" spans="1:11" x14ac:dyDescent="0.3">
      <c r="A40" s="156" t="s">
        <v>131</v>
      </c>
      <c r="B40" s="157" t="s">
        <v>737</v>
      </c>
      <c r="C40" s="158">
        <v>81235</v>
      </c>
      <c r="D40" s="158">
        <v>6673</v>
      </c>
      <c r="E40" s="158">
        <v>16868</v>
      </c>
      <c r="F40" s="157">
        <v>0</v>
      </c>
      <c r="G40" s="157">
        <v>0</v>
      </c>
      <c r="H40" s="157">
        <f t="shared" si="0"/>
        <v>23541</v>
      </c>
      <c r="I40" s="159">
        <v>104776</v>
      </c>
      <c r="J40" s="141"/>
      <c r="K40" s="141"/>
    </row>
    <row r="41" spans="1:11" x14ac:dyDescent="0.3">
      <c r="A41" s="160" t="s">
        <v>195</v>
      </c>
      <c r="B41" s="161" t="s">
        <v>738</v>
      </c>
      <c r="C41" s="162">
        <v>880335</v>
      </c>
      <c r="D41" s="162">
        <v>11341</v>
      </c>
      <c r="E41" s="162">
        <v>48568</v>
      </c>
      <c r="F41" s="161">
        <v>0</v>
      </c>
      <c r="G41" s="162">
        <v>28661</v>
      </c>
      <c r="H41" s="162">
        <f t="shared" si="0"/>
        <v>88570</v>
      </c>
      <c r="I41" s="163">
        <v>968905</v>
      </c>
      <c r="J41" s="141"/>
      <c r="K41" s="141"/>
    </row>
    <row r="42" spans="1:11" x14ac:dyDescent="0.3">
      <c r="A42" s="156" t="s">
        <v>283</v>
      </c>
      <c r="B42" s="157" t="s">
        <v>603</v>
      </c>
      <c r="C42" s="158">
        <v>97692</v>
      </c>
      <c r="D42" s="158">
        <v>4279</v>
      </c>
      <c r="E42" s="158">
        <v>16632</v>
      </c>
      <c r="F42" s="157">
        <v>0</v>
      </c>
      <c r="G42" s="157">
        <v>209</v>
      </c>
      <c r="H42" s="157">
        <f t="shared" si="0"/>
        <v>21120</v>
      </c>
      <c r="I42" s="159">
        <v>118812</v>
      </c>
      <c r="J42" s="141"/>
      <c r="K42" s="141"/>
    </row>
    <row r="43" spans="1:11" x14ac:dyDescent="0.3">
      <c r="A43" s="160" t="s">
        <v>267</v>
      </c>
      <c r="B43" s="161" t="s">
        <v>590</v>
      </c>
      <c r="C43" s="161">
        <v>0</v>
      </c>
      <c r="D43" s="161">
        <v>0</v>
      </c>
      <c r="E43" s="161">
        <v>0</v>
      </c>
      <c r="F43" s="161">
        <v>0</v>
      </c>
      <c r="G43" s="161">
        <v>0</v>
      </c>
      <c r="H43" s="161">
        <f t="shared" si="0"/>
        <v>0</v>
      </c>
      <c r="I43" s="166">
        <v>0</v>
      </c>
      <c r="J43" s="141"/>
      <c r="K43" s="141"/>
    </row>
    <row r="44" spans="1:11" x14ac:dyDescent="0.3">
      <c r="A44" s="156" t="s">
        <v>287</v>
      </c>
      <c r="B44" s="157" t="s">
        <v>607</v>
      </c>
      <c r="C44" s="158">
        <v>28322</v>
      </c>
      <c r="D44" s="157">
        <v>584</v>
      </c>
      <c r="E44" s="158">
        <v>6865</v>
      </c>
      <c r="F44" s="157">
        <v>0</v>
      </c>
      <c r="G44" s="157">
        <v>0</v>
      </c>
      <c r="H44" s="157">
        <f t="shared" si="0"/>
        <v>7449</v>
      </c>
      <c r="I44" s="159">
        <v>35771</v>
      </c>
      <c r="J44" s="141"/>
      <c r="K44" s="141"/>
    </row>
    <row r="45" spans="1:11" x14ac:dyDescent="0.3">
      <c r="A45" s="160" t="s">
        <v>252</v>
      </c>
      <c r="B45" s="161" t="s">
        <v>739</v>
      </c>
      <c r="C45" s="162">
        <v>49642</v>
      </c>
      <c r="D45" s="161">
        <v>464</v>
      </c>
      <c r="E45" s="162">
        <v>8952</v>
      </c>
      <c r="F45" s="161">
        <v>0</v>
      </c>
      <c r="G45" s="161">
        <v>0</v>
      </c>
      <c r="H45" s="161">
        <f t="shared" si="0"/>
        <v>9416</v>
      </c>
      <c r="I45" s="163">
        <v>59058</v>
      </c>
      <c r="J45" s="141"/>
      <c r="K45" s="141"/>
    </row>
    <row r="46" spans="1:11" x14ac:dyDescent="0.3">
      <c r="A46" s="156" t="s">
        <v>269</v>
      </c>
      <c r="B46" s="157" t="s">
        <v>740</v>
      </c>
      <c r="C46" s="158">
        <v>71254</v>
      </c>
      <c r="D46" s="158">
        <v>1372</v>
      </c>
      <c r="E46" s="158">
        <v>3521</v>
      </c>
      <c r="F46" s="157">
        <v>0</v>
      </c>
      <c r="G46" s="157">
        <v>116</v>
      </c>
      <c r="H46" s="157">
        <f t="shared" si="0"/>
        <v>5009</v>
      </c>
      <c r="I46" s="159">
        <v>76263</v>
      </c>
      <c r="J46" s="141"/>
      <c r="K46" s="141"/>
    </row>
    <row r="47" spans="1:11" x14ac:dyDescent="0.3">
      <c r="A47" s="160" t="s">
        <v>248</v>
      </c>
      <c r="B47" s="161" t="s">
        <v>573</v>
      </c>
      <c r="C47" s="162">
        <v>263389</v>
      </c>
      <c r="D47" s="162">
        <v>4898</v>
      </c>
      <c r="E47" s="162">
        <v>33677</v>
      </c>
      <c r="F47" s="161">
        <v>0</v>
      </c>
      <c r="G47" s="161">
        <v>0</v>
      </c>
      <c r="H47" s="161">
        <f t="shared" si="0"/>
        <v>38575</v>
      </c>
      <c r="I47" s="163">
        <v>301964</v>
      </c>
      <c r="J47" s="141"/>
      <c r="K47" s="141"/>
    </row>
    <row r="48" spans="1:11" x14ac:dyDescent="0.3">
      <c r="A48" s="156" t="s">
        <v>205</v>
      </c>
      <c r="B48" s="157" t="s">
        <v>535</v>
      </c>
      <c r="C48" s="158">
        <v>106706</v>
      </c>
      <c r="D48" s="158">
        <v>1659</v>
      </c>
      <c r="E48" s="158">
        <v>8103</v>
      </c>
      <c r="F48" s="157">
        <v>0</v>
      </c>
      <c r="G48" s="158">
        <v>7501</v>
      </c>
      <c r="H48" s="158">
        <f t="shared" si="0"/>
        <v>17263</v>
      </c>
      <c r="I48" s="159">
        <v>123969</v>
      </c>
      <c r="J48" s="141"/>
      <c r="K48" s="141"/>
    </row>
    <row r="49" spans="1:11" x14ac:dyDescent="0.3">
      <c r="A49" s="160" t="s">
        <v>210</v>
      </c>
      <c r="B49" s="161" t="s">
        <v>538</v>
      </c>
      <c r="C49" s="162">
        <v>32457</v>
      </c>
      <c r="D49" s="162">
        <v>1062</v>
      </c>
      <c r="E49" s="162">
        <v>2344</v>
      </c>
      <c r="F49" s="161">
        <v>0</v>
      </c>
      <c r="G49" s="161">
        <v>0</v>
      </c>
      <c r="H49" s="161">
        <f t="shared" si="0"/>
        <v>3406</v>
      </c>
      <c r="I49" s="163">
        <v>35863</v>
      </c>
      <c r="J49" s="141"/>
      <c r="K49" s="141"/>
    </row>
    <row r="50" spans="1:11" x14ac:dyDescent="0.3">
      <c r="A50" s="156" t="s">
        <v>90</v>
      </c>
      <c r="B50" s="157" t="s">
        <v>430</v>
      </c>
      <c r="C50" s="158">
        <v>12214</v>
      </c>
      <c r="D50" s="157">
        <v>0</v>
      </c>
      <c r="E50" s="157">
        <v>0</v>
      </c>
      <c r="F50" s="157">
        <v>0</v>
      </c>
      <c r="G50" s="157">
        <v>0</v>
      </c>
      <c r="H50" s="157">
        <f t="shared" si="0"/>
        <v>0</v>
      </c>
      <c r="I50" s="159">
        <v>12214</v>
      </c>
      <c r="J50" s="141"/>
      <c r="K50" s="141"/>
    </row>
    <row r="51" spans="1:11" x14ac:dyDescent="0.3">
      <c r="A51" s="160" t="s">
        <v>75</v>
      </c>
      <c r="B51" s="161" t="s">
        <v>684</v>
      </c>
      <c r="C51" s="162">
        <v>91050</v>
      </c>
      <c r="D51" s="162">
        <v>2044</v>
      </c>
      <c r="E51" s="162">
        <v>4202</v>
      </c>
      <c r="F51" s="161">
        <v>0</v>
      </c>
      <c r="G51" s="162">
        <v>1617</v>
      </c>
      <c r="H51" s="162">
        <f t="shared" si="0"/>
        <v>7863</v>
      </c>
      <c r="I51" s="163">
        <v>98913</v>
      </c>
      <c r="J51" s="141"/>
      <c r="K51" s="141"/>
    </row>
    <row r="52" spans="1:11" x14ac:dyDescent="0.3">
      <c r="A52" s="156" t="s">
        <v>96</v>
      </c>
      <c r="B52" s="157" t="s">
        <v>436</v>
      </c>
      <c r="C52" s="158">
        <v>107072</v>
      </c>
      <c r="D52" s="158">
        <v>1661</v>
      </c>
      <c r="E52" s="158">
        <v>13386</v>
      </c>
      <c r="F52" s="157">
        <v>0</v>
      </c>
      <c r="G52" s="157">
        <v>0</v>
      </c>
      <c r="H52" s="157">
        <f t="shared" si="0"/>
        <v>15047</v>
      </c>
      <c r="I52" s="159">
        <v>122119</v>
      </c>
      <c r="J52" s="141"/>
      <c r="K52" s="141"/>
    </row>
    <row r="53" spans="1:11" x14ac:dyDescent="0.3">
      <c r="A53" s="164" t="s">
        <v>35</v>
      </c>
      <c r="B53" s="161" t="s">
        <v>379</v>
      </c>
      <c r="C53" s="162">
        <v>21561</v>
      </c>
      <c r="D53" s="161">
        <v>333</v>
      </c>
      <c r="E53" s="162">
        <v>8275</v>
      </c>
      <c r="F53" s="161">
        <v>453</v>
      </c>
      <c r="G53" s="161">
        <v>0</v>
      </c>
      <c r="H53" s="161">
        <f t="shared" si="0"/>
        <v>9061</v>
      </c>
      <c r="I53" s="163">
        <v>30622</v>
      </c>
      <c r="J53" s="141"/>
      <c r="K53" s="141"/>
    </row>
    <row r="54" spans="1:11" x14ac:dyDescent="0.3">
      <c r="A54" s="156" t="s">
        <v>158</v>
      </c>
      <c r="B54" s="157" t="s">
        <v>496</v>
      </c>
      <c r="C54" s="158">
        <v>122015</v>
      </c>
      <c r="D54" s="158">
        <v>4209</v>
      </c>
      <c r="E54" s="158">
        <v>22398</v>
      </c>
      <c r="F54" s="157">
        <v>0</v>
      </c>
      <c r="G54" s="157">
        <v>317</v>
      </c>
      <c r="H54" s="157">
        <f t="shared" si="0"/>
        <v>26924</v>
      </c>
      <c r="I54" s="159">
        <v>148939</v>
      </c>
      <c r="J54" s="141"/>
      <c r="K54" s="141"/>
    </row>
    <row r="55" spans="1:11" x14ac:dyDescent="0.3">
      <c r="A55" s="160" t="s">
        <v>63</v>
      </c>
      <c r="B55" s="161" t="s">
        <v>405</v>
      </c>
      <c r="C55" s="162">
        <v>97164</v>
      </c>
      <c r="D55" s="162">
        <v>9577</v>
      </c>
      <c r="E55" s="162">
        <v>1067</v>
      </c>
      <c r="F55" s="161">
        <v>0</v>
      </c>
      <c r="G55" s="161">
        <v>0</v>
      </c>
      <c r="H55" s="161">
        <f t="shared" si="0"/>
        <v>10644</v>
      </c>
      <c r="I55" s="163">
        <v>107808</v>
      </c>
      <c r="J55" s="141"/>
      <c r="K55" s="141"/>
    </row>
    <row r="56" spans="1:11" x14ac:dyDescent="0.3">
      <c r="A56" s="156" t="s">
        <v>185</v>
      </c>
      <c r="B56" s="157" t="s">
        <v>521</v>
      </c>
      <c r="C56" s="158">
        <v>50107</v>
      </c>
      <c r="D56" s="158">
        <v>1125</v>
      </c>
      <c r="E56" s="158">
        <v>7401</v>
      </c>
      <c r="F56" s="157">
        <v>0</v>
      </c>
      <c r="G56" s="157">
        <v>0</v>
      </c>
      <c r="H56" s="157">
        <f t="shared" si="0"/>
        <v>8526</v>
      </c>
      <c r="I56" s="159">
        <v>58633</v>
      </c>
      <c r="J56" s="141"/>
      <c r="K56" s="141"/>
    </row>
    <row r="57" spans="1:11" x14ac:dyDescent="0.3">
      <c r="A57" s="160" t="s">
        <v>227</v>
      </c>
      <c r="B57" s="161" t="s">
        <v>555</v>
      </c>
      <c r="C57" s="162">
        <v>43779</v>
      </c>
      <c r="D57" s="162">
        <v>2202</v>
      </c>
      <c r="E57" s="162">
        <v>10886</v>
      </c>
      <c r="F57" s="161">
        <v>0</v>
      </c>
      <c r="G57" s="161">
        <v>391</v>
      </c>
      <c r="H57" s="161">
        <f t="shared" si="0"/>
        <v>13479</v>
      </c>
      <c r="I57" s="163">
        <v>57258</v>
      </c>
      <c r="J57" s="141"/>
      <c r="K57" s="141"/>
    </row>
    <row r="58" spans="1:11" x14ac:dyDescent="0.3">
      <c r="A58" s="156" t="s">
        <v>162</v>
      </c>
      <c r="B58" s="157" t="s">
        <v>500</v>
      </c>
      <c r="C58" s="158">
        <v>98450</v>
      </c>
      <c r="D58" s="158">
        <v>1330</v>
      </c>
      <c r="E58" s="158">
        <v>21258</v>
      </c>
      <c r="F58" s="157">
        <v>0</v>
      </c>
      <c r="G58" s="157">
        <v>0</v>
      </c>
      <c r="H58" s="157">
        <f t="shared" si="0"/>
        <v>22588</v>
      </c>
      <c r="I58" s="159">
        <v>121038</v>
      </c>
      <c r="J58" s="141"/>
      <c r="K58" s="141"/>
    </row>
    <row r="59" spans="1:11" x14ac:dyDescent="0.3">
      <c r="A59" s="164" t="s">
        <v>48</v>
      </c>
      <c r="B59" s="161" t="s">
        <v>390</v>
      </c>
      <c r="C59" s="162">
        <v>62057</v>
      </c>
      <c r="D59" s="162">
        <v>2015</v>
      </c>
      <c r="E59" s="162">
        <v>16128</v>
      </c>
      <c r="F59" s="161">
        <v>0</v>
      </c>
      <c r="G59" s="161">
        <v>0</v>
      </c>
      <c r="H59" s="161">
        <f t="shared" si="0"/>
        <v>18143</v>
      </c>
      <c r="I59" s="163">
        <v>80200</v>
      </c>
      <c r="J59" s="141"/>
      <c r="K59" s="141"/>
    </row>
    <row r="60" spans="1:11" x14ac:dyDescent="0.3">
      <c r="A60" s="156" t="s">
        <v>242</v>
      </c>
      <c r="B60" s="157" t="s">
        <v>567</v>
      </c>
      <c r="C60" s="158">
        <v>227566</v>
      </c>
      <c r="D60" s="158">
        <v>9677</v>
      </c>
      <c r="E60" s="158">
        <v>26111</v>
      </c>
      <c r="F60" s="157">
        <v>0</v>
      </c>
      <c r="G60" s="157">
        <v>0</v>
      </c>
      <c r="H60" s="157">
        <f t="shared" si="0"/>
        <v>35788</v>
      </c>
      <c r="I60" s="159">
        <v>263354</v>
      </c>
      <c r="J60" s="141"/>
      <c r="K60" s="141"/>
    </row>
    <row r="61" spans="1:11" x14ac:dyDescent="0.3">
      <c r="A61" s="160" t="s">
        <v>193</v>
      </c>
      <c r="B61" s="161" t="s">
        <v>527</v>
      </c>
      <c r="C61" s="161">
        <v>0</v>
      </c>
      <c r="D61" s="161">
        <v>298</v>
      </c>
      <c r="E61" s="162">
        <v>1196</v>
      </c>
      <c r="F61" s="161">
        <v>0</v>
      </c>
      <c r="G61" s="161">
        <v>0</v>
      </c>
      <c r="H61" s="161">
        <f t="shared" si="0"/>
        <v>1494</v>
      </c>
      <c r="I61" s="163">
        <v>1494</v>
      </c>
      <c r="J61" s="141"/>
      <c r="K61" s="141"/>
    </row>
    <row r="62" spans="1:11" x14ac:dyDescent="0.3">
      <c r="A62" s="156" t="s">
        <v>265</v>
      </c>
      <c r="B62" s="157" t="s">
        <v>588</v>
      </c>
      <c r="C62" s="158">
        <v>3801</v>
      </c>
      <c r="D62" s="157">
        <v>0</v>
      </c>
      <c r="E62" s="157">
        <v>106</v>
      </c>
      <c r="F62" s="157">
        <v>0</v>
      </c>
      <c r="G62" s="157">
        <v>0</v>
      </c>
      <c r="H62" s="157">
        <f t="shared" si="0"/>
        <v>106</v>
      </c>
      <c r="I62" s="159">
        <v>3907</v>
      </c>
      <c r="J62" s="141"/>
      <c r="K62" s="141"/>
    </row>
    <row r="63" spans="1:11" x14ac:dyDescent="0.3">
      <c r="A63" s="160" t="s">
        <v>239</v>
      </c>
      <c r="B63" s="161" t="s">
        <v>741</v>
      </c>
      <c r="C63" s="162">
        <v>469904</v>
      </c>
      <c r="D63" s="162">
        <v>4736</v>
      </c>
      <c r="E63" s="162">
        <v>58928</v>
      </c>
      <c r="F63" s="161">
        <v>0</v>
      </c>
      <c r="G63" s="161">
        <v>0</v>
      </c>
      <c r="H63" s="161">
        <f t="shared" si="0"/>
        <v>63664</v>
      </c>
      <c r="I63" s="163">
        <v>533568</v>
      </c>
      <c r="J63" s="141"/>
      <c r="K63" s="141"/>
    </row>
    <row r="64" spans="1:11" x14ac:dyDescent="0.3">
      <c r="A64" s="156" t="s">
        <v>295</v>
      </c>
      <c r="B64" s="157" t="s">
        <v>742</v>
      </c>
      <c r="C64" s="158">
        <v>262688</v>
      </c>
      <c r="D64" s="158">
        <v>7865</v>
      </c>
      <c r="E64" s="158">
        <v>20944</v>
      </c>
      <c r="F64" s="157">
        <v>0</v>
      </c>
      <c r="G64" s="157">
        <v>0</v>
      </c>
      <c r="H64" s="157">
        <f t="shared" si="0"/>
        <v>28809</v>
      </c>
      <c r="I64" s="159">
        <v>291497</v>
      </c>
      <c r="J64" s="141"/>
      <c r="K64" s="141"/>
    </row>
    <row r="65" spans="1:11" x14ac:dyDescent="0.3">
      <c r="A65" s="164" t="s">
        <v>59</v>
      </c>
      <c r="B65" s="161" t="s">
        <v>401</v>
      </c>
      <c r="C65" s="162">
        <v>63706</v>
      </c>
      <c r="D65" s="162">
        <v>1541</v>
      </c>
      <c r="E65" s="162">
        <v>15953</v>
      </c>
      <c r="F65" s="161">
        <v>0</v>
      </c>
      <c r="G65" s="161">
        <v>0</v>
      </c>
      <c r="H65" s="161">
        <f t="shared" si="0"/>
        <v>17494</v>
      </c>
      <c r="I65" s="163">
        <v>81200</v>
      </c>
      <c r="J65" s="141"/>
      <c r="K65" s="141"/>
    </row>
    <row r="66" spans="1:11" x14ac:dyDescent="0.3">
      <c r="A66" s="156" t="s">
        <v>127</v>
      </c>
      <c r="B66" s="157" t="s">
        <v>467</v>
      </c>
      <c r="C66" s="158">
        <v>20112</v>
      </c>
      <c r="D66" s="158">
        <v>1149</v>
      </c>
      <c r="E66" s="158">
        <v>1084</v>
      </c>
      <c r="F66" s="157">
        <v>0</v>
      </c>
      <c r="G66" s="157">
        <v>0</v>
      </c>
      <c r="H66" s="157">
        <f t="shared" si="0"/>
        <v>2233</v>
      </c>
      <c r="I66" s="159">
        <v>22345</v>
      </c>
      <c r="J66" s="141"/>
      <c r="K66" s="141"/>
    </row>
    <row r="67" spans="1:11" x14ac:dyDescent="0.3">
      <c r="A67" s="160" t="s">
        <v>199</v>
      </c>
      <c r="B67" s="161" t="s">
        <v>532</v>
      </c>
      <c r="C67" s="162">
        <v>234929</v>
      </c>
      <c r="D67" s="162">
        <v>3518</v>
      </c>
      <c r="E67" s="162">
        <v>9384</v>
      </c>
      <c r="F67" s="161">
        <v>0</v>
      </c>
      <c r="G67" s="161">
        <v>387</v>
      </c>
      <c r="H67" s="161">
        <f t="shared" ref="H67:H130" si="1">D67+E67+F67+G67</f>
        <v>13289</v>
      </c>
      <c r="I67" s="163">
        <v>248218</v>
      </c>
      <c r="J67" s="141"/>
      <c r="K67" s="141"/>
    </row>
    <row r="68" spans="1:11" x14ac:dyDescent="0.3">
      <c r="A68" s="156" t="s">
        <v>219</v>
      </c>
      <c r="B68" s="157" t="s">
        <v>547</v>
      </c>
      <c r="C68" s="158">
        <v>1617885</v>
      </c>
      <c r="D68" s="158">
        <v>27428</v>
      </c>
      <c r="E68" s="158">
        <v>33476</v>
      </c>
      <c r="F68" s="157">
        <v>0</v>
      </c>
      <c r="G68" s="158">
        <v>39910</v>
      </c>
      <c r="H68" s="158">
        <f t="shared" si="1"/>
        <v>100814</v>
      </c>
      <c r="I68" s="159">
        <v>1718699</v>
      </c>
      <c r="J68" s="141"/>
      <c r="K68" s="141"/>
    </row>
    <row r="69" spans="1:11" x14ac:dyDescent="0.3">
      <c r="A69" s="160" t="s">
        <v>129</v>
      </c>
      <c r="B69" s="161" t="s">
        <v>469</v>
      </c>
      <c r="C69" s="162">
        <v>304973</v>
      </c>
      <c r="D69" s="162">
        <v>17745</v>
      </c>
      <c r="E69" s="162">
        <v>26638</v>
      </c>
      <c r="F69" s="161">
        <v>0</v>
      </c>
      <c r="G69" s="161">
        <v>0</v>
      </c>
      <c r="H69" s="161">
        <f t="shared" si="1"/>
        <v>44383</v>
      </c>
      <c r="I69" s="163">
        <v>349356</v>
      </c>
      <c r="J69" s="141"/>
      <c r="K69" s="141"/>
    </row>
    <row r="70" spans="1:11" x14ac:dyDescent="0.3">
      <c r="A70" s="156" t="s">
        <v>87</v>
      </c>
      <c r="B70" s="157" t="s">
        <v>427</v>
      </c>
      <c r="C70" s="158">
        <v>131788</v>
      </c>
      <c r="D70" s="158">
        <v>4508</v>
      </c>
      <c r="E70" s="158">
        <v>9102</v>
      </c>
      <c r="F70" s="157">
        <v>0</v>
      </c>
      <c r="G70" s="157">
        <v>0</v>
      </c>
      <c r="H70" s="157">
        <f t="shared" si="1"/>
        <v>13610</v>
      </c>
      <c r="I70" s="159">
        <v>145398</v>
      </c>
      <c r="J70" s="141"/>
      <c r="K70" s="141"/>
    </row>
    <row r="71" spans="1:11" x14ac:dyDescent="0.3">
      <c r="A71" s="160" t="s">
        <v>288</v>
      </c>
      <c r="B71" s="161" t="s">
        <v>608</v>
      </c>
      <c r="C71" s="162">
        <v>31793</v>
      </c>
      <c r="D71" s="162">
        <v>2272</v>
      </c>
      <c r="E71" s="162">
        <v>9997</v>
      </c>
      <c r="F71" s="161">
        <v>0</v>
      </c>
      <c r="G71" s="161">
        <v>0</v>
      </c>
      <c r="H71" s="161">
        <f t="shared" si="1"/>
        <v>12269</v>
      </c>
      <c r="I71" s="163">
        <v>44062</v>
      </c>
      <c r="J71" s="141"/>
      <c r="K71" s="141"/>
    </row>
    <row r="72" spans="1:11" x14ac:dyDescent="0.3">
      <c r="A72" s="165" t="s">
        <v>29</v>
      </c>
      <c r="B72" s="157" t="s">
        <v>373</v>
      </c>
      <c r="C72" s="158">
        <v>46672</v>
      </c>
      <c r="D72" s="158">
        <v>3480</v>
      </c>
      <c r="E72" s="158">
        <v>11181</v>
      </c>
      <c r="F72" s="157">
        <v>0</v>
      </c>
      <c r="G72" s="158">
        <v>1447</v>
      </c>
      <c r="H72" s="158">
        <f t="shared" si="1"/>
        <v>16108</v>
      </c>
      <c r="I72" s="159">
        <v>62780</v>
      </c>
      <c r="J72" s="141"/>
      <c r="K72" s="141"/>
    </row>
    <row r="73" spans="1:11" x14ac:dyDescent="0.3">
      <c r="A73" s="160" t="s">
        <v>105</v>
      </c>
      <c r="B73" s="161" t="s">
        <v>445</v>
      </c>
      <c r="C73" s="162">
        <v>477403</v>
      </c>
      <c r="D73" s="162">
        <v>12947</v>
      </c>
      <c r="E73" s="162">
        <v>4468</v>
      </c>
      <c r="F73" s="161">
        <v>0</v>
      </c>
      <c r="G73" s="161">
        <v>295</v>
      </c>
      <c r="H73" s="161">
        <f t="shared" si="1"/>
        <v>17710</v>
      </c>
      <c r="I73" s="163">
        <v>495113</v>
      </c>
      <c r="J73" s="141"/>
      <c r="K73" s="141"/>
    </row>
    <row r="74" spans="1:11" x14ac:dyDescent="0.3">
      <c r="A74" s="156" t="s">
        <v>79</v>
      </c>
      <c r="B74" s="157" t="s">
        <v>420</v>
      </c>
      <c r="C74" s="158">
        <v>263452</v>
      </c>
      <c r="D74" s="158">
        <v>10042</v>
      </c>
      <c r="E74" s="158">
        <v>36021</v>
      </c>
      <c r="F74" s="157">
        <v>0</v>
      </c>
      <c r="G74" s="158">
        <v>7855</v>
      </c>
      <c r="H74" s="158">
        <f t="shared" si="1"/>
        <v>53918</v>
      </c>
      <c r="I74" s="159">
        <v>317370</v>
      </c>
      <c r="J74" s="141"/>
      <c r="K74" s="141"/>
    </row>
    <row r="75" spans="1:11" x14ac:dyDescent="0.3">
      <c r="A75" s="160" t="s">
        <v>785</v>
      </c>
      <c r="B75" s="161" t="s">
        <v>743</v>
      </c>
      <c r="C75" s="162">
        <v>212301</v>
      </c>
      <c r="D75" s="161">
        <v>0</v>
      </c>
      <c r="E75" s="161">
        <v>0</v>
      </c>
      <c r="F75" s="161">
        <v>0</v>
      </c>
      <c r="G75" s="161">
        <v>0</v>
      </c>
      <c r="H75" s="161">
        <f t="shared" si="1"/>
        <v>0</v>
      </c>
      <c r="I75" s="163">
        <v>212301</v>
      </c>
      <c r="J75" s="141"/>
      <c r="K75" s="141"/>
    </row>
    <row r="76" spans="1:11" x14ac:dyDescent="0.3">
      <c r="A76" s="165" t="s">
        <v>786</v>
      </c>
      <c r="B76" s="157" t="s">
        <v>744</v>
      </c>
      <c r="C76" s="158">
        <v>1601043</v>
      </c>
      <c r="D76" s="157">
        <v>0</v>
      </c>
      <c r="E76" s="157">
        <v>0</v>
      </c>
      <c r="F76" s="157">
        <v>0</v>
      </c>
      <c r="G76" s="157">
        <v>0</v>
      </c>
      <c r="H76" s="157">
        <f t="shared" si="1"/>
        <v>0</v>
      </c>
      <c r="I76" s="159">
        <v>1601043</v>
      </c>
      <c r="J76" s="141"/>
      <c r="K76" s="141"/>
    </row>
    <row r="77" spans="1:11" x14ac:dyDescent="0.3">
      <c r="A77" s="160" t="s">
        <v>787</v>
      </c>
      <c r="B77" s="161" t="s">
        <v>745</v>
      </c>
      <c r="C77" s="162">
        <v>89948</v>
      </c>
      <c r="D77" s="161">
        <v>0</v>
      </c>
      <c r="E77" s="161">
        <v>0</v>
      </c>
      <c r="F77" s="161">
        <v>0</v>
      </c>
      <c r="G77" s="161">
        <v>0</v>
      </c>
      <c r="H77" s="161">
        <f t="shared" si="1"/>
        <v>0</v>
      </c>
      <c r="I77" s="163">
        <v>89948</v>
      </c>
      <c r="J77" s="141"/>
      <c r="K77" s="141"/>
    </row>
    <row r="78" spans="1:11" x14ac:dyDescent="0.3">
      <c r="A78" s="156" t="s">
        <v>143</v>
      </c>
      <c r="B78" s="157" t="s">
        <v>482</v>
      </c>
      <c r="C78" s="158">
        <v>8745</v>
      </c>
      <c r="D78" s="157">
        <v>790</v>
      </c>
      <c r="E78" s="157">
        <v>0</v>
      </c>
      <c r="F78" s="157">
        <v>0</v>
      </c>
      <c r="G78" s="157">
        <v>0</v>
      </c>
      <c r="H78" s="157">
        <f t="shared" si="1"/>
        <v>790</v>
      </c>
      <c r="I78" s="159">
        <v>9535</v>
      </c>
      <c r="J78" s="141"/>
      <c r="K78" s="141"/>
    </row>
    <row r="79" spans="1:11" x14ac:dyDescent="0.3">
      <c r="A79" s="160" t="s">
        <v>216</v>
      </c>
      <c r="B79" s="161" t="s">
        <v>544</v>
      </c>
      <c r="C79" s="162">
        <v>1090535</v>
      </c>
      <c r="D79" s="162">
        <v>59606</v>
      </c>
      <c r="E79" s="162">
        <v>55936</v>
      </c>
      <c r="F79" s="161">
        <v>0</v>
      </c>
      <c r="G79" s="161">
        <v>0</v>
      </c>
      <c r="H79" s="161">
        <f t="shared" si="1"/>
        <v>115542</v>
      </c>
      <c r="I79" s="163">
        <v>1206077</v>
      </c>
      <c r="J79" s="141"/>
      <c r="K79" s="141"/>
    </row>
    <row r="80" spans="1:11" x14ac:dyDescent="0.3">
      <c r="A80" s="165" t="s">
        <v>44</v>
      </c>
      <c r="B80" s="157" t="s">
        <v>746</v>
      </c>
      <c r="C80" s="158">
        <v>2058079</v>
      </c>
      <c r="D80" s="158">
        <v>60292</v>
      </c>
      <c r="E80" s="158">
        <v>80601</v>
      </c>
      <c r="F80" s="157">
        <v>0</v>
      </c>
      <c r="G80" s="158">
        <v>28187</v>
      </c>
      <c r="H80" s="158">
        <f t="shared" si="1"/>
        <v>169080</v>
      </c>
      <c r="I80" s="159">
        <v>2227159</v>
      </c>
      <c r="J80" s="141"/>
      <c r="K80" s="141"/>
    </row>
    <row r="81" spans="1:11" x14ac:dyDescent="0.3">
      <c r="A81" s="160" t="s">
        <v>251</v>
      </c>
      <c r="B81" s="161" t="s">
        <v>747</v>
      </c>
      <c r="C81" s="161">
        <v>0</v>
      </c>
      <c r="D81" s="161">
        <v>0</v>
      </c>
      <c r="E81" s="161">
        <v>0</v>
      </c>
      <c r="F81" s="161">
        <v>0</v>
      </c>
      <c r="G81" s="161">
        <v>0</v>
      </c>
      <c r="H81" s="161">
        <f t="shared" si="1"/>
        <v>0</v>
      </c>
      <c r="I81" s="166">
        <v>0</v>
      </c>
      <c r="J81" s="141"/>
      <c r="K81" s="141"/>
    </row>
    <row r="82" spans="1:11" x14ac:dyDescent="0.3">
      <c r="A82" s="156" t="s">
        <v>104</v>
      </c>
      <c r="B82" s="157" t="s">
        <v>444</v>
      </c>
      <c r="C82" s="158">
        <v>1232822</v>
      </c>
      <c r="D82" s="158">
        <v>23262</v>
      </c>
      <c r="E82" s="158">
        <v>41475</v>
      </c>
      <c r="F82" s="157">
        <v>0</v>
      </c>
      <c r="G82" s="158">
        <v>8927</v>
      </c>
      <c r="H82" s="158">
        <f t="shared" si="1"/>
        <v>73664</v>
      </c>
      <c r="I82" s="159">
        <v>1306486</v>
      </c>
      <c r="J82" s="141"/>
      <c r="K82" s="141"/>
    </row>
    <row r="83" spans="1:11" x14ac:dyDescent="0.3">
      <c r="A83" s="160" t="s">
        <v>273</v>
      </c>
      <c r="B83" s="161" t="s">
        <v>595</v>
      </c>
      <c r="C83" s="162">
        <v>718753</v>
      </c>
      <c r="D83" s="162">
        <v>10022</v>
      </c>
      <c r="E83" s="162">
        <v>21470</v>
      </c>
      <c r="F83" s="161">
        <v>0</v>
      </c>
      <c r="G83" s="161">
        <v>0</v>
      </c>
      <c r="H83" s="161">
        <f t="shared" si="1"/>
        <v>31492</v>
      </c>
      <c r="I83" s="163">
        <v>750245</v>
      </c>
      <c r="J83" s="141"/>
      <c r="K83" s="141"/>
    </row>
    <row r="84" spans="1:11" x14ac:dyDescent="0.3">
      <c r="A84" s="156" t="s">
        <v>201</v>
      </c>
      <c r="B84" s="157" t="s">
        <v>534</v>
      </c>
      <c r="C84" s="158">
        <v>219498</v>
      </c>
      <c r="D84" s="158">
        <v>8992</v>
      </c>
      <c r="E84" s="158">
        <v>16876</v>
      </c>
      <c r="F84" s="157">
        <v>0</v>
      </c>
      <c r="G84" s="158">
        <v>17873</v>
      </c>
      <c r="H84" s="158">
        <f t="shared" si="1"/>
        <v>43741</v>
      </c>
      <c r="I84" s="159">
        <v>263239</v>
      </c>
      <c r="J84" s="141"/>
      <c r="K84" s="141"/>
    </row>
    <row r="85" spans="1:11" x14ac:dyDescent="0.3">
      <c r="A85" s="164" t="s">
        <v>25</v>
      </c>
      <c r="B85" s="161" t="s">
        <v>368</v>
      </c>
      <c r="C85" s="162">
        <v>70252</v>
      </c>
      <c r="D85" s="162">
        <v>5841</v>
      </c>
      <c r="E85" s="161">
        <v>0</v>
      </c>
      <c r="F85" s="161">
        <v>0</v>
      </c>
      <c r="G85" s="161">
        <v>0</v>
      </c>
      <c r="H85" s="161">
        <f t="shared" si="1"/>
        <v>5841</v>
      </c>
      <c r="I85" s="163">
        <v>76093</v>
      </c>
      <c r="J85" s="141"/>
      <c r="K85" s="141"/>
    </row>
    <row r="86" spans="1:11" x14ac:dyDescent="0.3">
      <c r="A86" s="156" t="s">
        <v>788</v>
      </c>
      <c r="B86" s="157" t="s">
        <v>748</v>
      </c>
      <c r="C86" s="157">
        <v>0</v>
      </c>
      <c r="D86" s="157">
        <v>0</v>
      </c>
      <c r="E86" s="157">
        <v>0</v>
      </c>
      <c r="F86" s="157">
        <v>0</v>
      </c>
      <c r="G86" s="157">
        <v>0</v>
      </c>
      <c r="H86" s="157">
        <f t="shared" si="1"/>
        <v>0</v>
      </c>
      <c r="I86" s="167">
        <v>0</v>
      </c>
      <c r="J86" s="141"/>
      <c r="K86" s="141"/>
    </row>
    <row r="87" spans="1:11" x14ac:dyDescent="0.3">
      <c r="A87" s="160" t="s">
        <v>197</v>
      </c>
      <c r="B87" s="161" t="s">
        <v>530</v>
      </c>
      <c r="C87" s="162">
        <v>513021</v>
      </c>
      <c r="D87" s="162">
        <v>14365</v>
      </c>
      <c r="E87" s="162">
        <v>24141</v>
      </c>
      <c r="F87" s="161">
        <v>0</v>
      </c>
      <c r="G87" s="161">
        <v>0</v>
      </c>
      <c r="H87" s="161">
        <f t="shared" si="1"/>
        <v>38506</v>
      </c>
      <c r="I87" s="163">
        <v>551527</v>
      </c>
      <c r="J87" s="141"/>
      <c r="K87" s="141"/>
    </row>
    <row r="88" spans="1:11" x14ac:dyDescent="0.3">
      <c r="A88" s="156" t="s">
        <v>237</v>
      </c>
      <c r="B88" s="157" t="s">
        <v>564</v>
      </c>
      <c r="C88" s="158">
        <v>139557</v>
      </c>
      <c r="D88" s="157">
        <v>882</v>
      </c>
      <c r="E88" s="158">
        <v>33256</v>
      </c>
      <c r="F88" s="157">
        <v>0</v>
      </c>
      <c r="G88" s="157">
        <v>138</v>
      </c>
      <c r="H88" s="157">
        <f t="shared" si="1"/>
        <v>34276</v>
      </c>
      <c r="I88" s="159">
        <v>173833</v>
      </c>
      <c r="J88" s="141"/>
      <c r="K88" s="141"/>
    </row>
    <row r="89" spans="1:11" x14ac:dyDescent="0.3">
      <c r="A89" s="160" t="s">
        <v>285</v>
      </c>
      <c r="B89" s="161" t="s">
        <v>605</v>
      </c>
      <c r="C89" s="162">
        <v>62773</v>
      </c>
      <c r="D89" s="162">
        <v>2044</v>
      </c>
      <c r="E89" s="162">
        <v>26140</v>
      </c>
      <c r="F89" s="161">
        <v>0</v>
      </c>
      <c r="G89" s="161">
        <v>0</v>
      </c>
      <c r="H89" s="161">
        <f t="shared" si="1"/>
        <v>28184</v>
      </c>
      <c r="I89" s="163">
        <v>90957</v>
      </c>
      <c r="J89" s="141"/>
      <c r="K89" s="141"/>
    </row>
    <row r="90" spans="1:11" x14ac:dyDescent="0.3">
      <c r="A90" s="156" t="s">
        <v>136</v>
      </c>
      <c r="B90" s="157" t="s">
        <v>475</v>
      </c>
      <c r="C90" s="158">
        <v>31361</v>
      </c>
      <c r="D90" s="158">
        <v>1029</v>
      </c>
      <c r="E90" s="158">
        <v>4902</v>
      </c>
      <c r="F90" s="157">
        <v>0</v>
      </c>
      <c r="G90" s="157">
        <v>0</v>
      </c>
      <c r="H90" s="157">
        <f t="shared" si="1"/>
        <v>5931</v>
      </c>
      <c r="I90" s="159">
        <v>37292</v>
      </c>
      <c r="J90" s="141"/>
      <c r="K90" s="141"/>
    </row>
    <row r="91" spans="1:11" x14ac:dyDescent="0.3">
      <c r="A91" s="160" t="s">
        <v>139</v>
      </c>
      <c r="B91" s="161" t="s">
        <v>478</v>
      </c>
      <c r="C91" s="162">
        <v>72367</v>
      </c>
      <c r="D91" s="162">
        <v>3698</v>
      </c>
      <c r="E91" s="162">
        <v>19702</v>
      </c>
      <c r="F91" s="161">
        <v>0</v>
      </c>
      <c r="G91" s="161">
        <v>0</v>
      </c>
      <c r="H91" s="161">
        <f t="shared" si="1"/>
        <v>23400</v>
      </c>
      <c r="I91" s="163">
        <v>95767</v>
      </c>
      <c r="J91" s="141"/>
      <c r="K91" s="141"/>
    </row>
    <row r="92" spans="1:11" x14ac:dyDescent="0.3">
      <c r="A92" s="156" t="s">
        <v>81</v>
      </c>
      <c r="B92" s="157" t="s">
        <v>422</v>
      </c>
      <c r="C92" s="158">
        <v>80546</v>
      </c>
      <c r="D92" s="158">
        <v>1732</v>
      </c>
      <c r="E92" s="158">
        <v>23567</v>
      </c>
      <c r="F92" s="157">
        <v>0</v>
      </c>
      <c r="G92" s="157">
        <v>0</v>
      </c>
      <c r="H92" s="157">
        <f t="shared" si="1"/>
        <v>25299</v>
      </c>
      <c r="I92" s="159">
        <v>105845</v>
      </c>
      <c r="J92" s="141"/>
      <c r="K92" s="141"/>
    </row>
    <row r="93" spans="1:11" x14ac:dyDescent="0.3">
      <c r="A93" s="160" t="s">
        <v>298</v>
      </c>
      <c r="B93" s="161" t="s">
        <v>616</v>
      </c>
      <c r="C93" s="162">
        <v>196066</v>
      </c>
      <c r="D93" s="162">
        <v>10013</v>
      </c>
      <c r="E93" s="162">
        <v>27832</v>
      </c>
      <c r="F93" s="161">
        <v>0</v>
      </c>
      <c r="G93" s="161">
        <v>0</v>
      </c>
      <c r="H93" s="161">
        <f t="shared" si="1"/>
        <v>37845</v>
      </c>
      <c r="I93" s="163">
        <v>233911</v>
      </c>
      <c r="J93" s="141"/>
      <c r="K93" s="141"/>
    </row>
    <row r="94" spans="1:11" x14ac:dyDescent="0.3">
      <c r="A94" s="156" t="s">
        <v>302</v>
      </c>
      <c r="B94" s="157" t="s">
        <v>620</v>
      </c>
      <c r="C94" s="158">
        <v>73463</v>
      </c>
      <c r="D94" s="158">
        <v>2983</v>
      </c>
      <c r="E94" s="158">
        <v>15681</v>
      </c>
      <c r="F94" s="157">
        <v>0</v>
      </c>
      <c r="G94" s="157">
        <v>0</v>
      </c>
      <c r="H94" s="157">
        <f t="shared" si="1"/>
        <v>18664</v>
      </c>
      <c r="I94" s="159">
        <v>92127</v>
      </c>
      <c r="J94" s="141"/>
      <c r="K94" s="141"/>
    </row>
    <row r="95" spans="1:11" x14ac:dyDescent="0.3">
      <c r="A95" s="160" t="s">
        <v>228</v>
      </c>
      <c r="B95" s="161" t="s">
        <v>556</v>
      </c>
      <c r="C95" s="161">
        <v>0</v>
      </c>
      <c r="D95" s="161">
        <v>0</v>
      </c>
      <c r="E95" s="161">
        <v>0</v>
      </c>
      <c r="F95" s="161">
        <v>0</v>
      </c>
      <c r="G95" s="161">
        <v>0</v>
      </c>
      <c r="H95" s="161">
        <f t="shared" si="1"/>
        <v>0</v>
      </c>
      <c r="I95" s="166">
        <v>0</v>
      </c>
      <c r="J95" s="141"/>
      <c r="K95" s="141"/>
    </row>
    <row r="96" spans="1:11" x14ac:dyDescent="0.3">
      <c r="A96" s="156" t="s">
        <v>164</v>
      </c>
      <c r="B96" s="157" t="s">
        <v>502</v>
      </c>
      <c r="C96" s="158">
        <v>20575</v>
      </c>
      <c r="D96" s="157">
        <v>722</v>
      </c>
      <c r="E96" s="157">
        <v>825</v>
      </c>
      <c r="F96" s="157">
        <v>0</v>
      </c>
      <c r="G96" s="157">
        <v>0</v>
      </c>
      <c r="H96" s="157">
        <f t="shared" si="1"/>
        <v>1547</v>
      </c>
      <c r="I96" s="159">
        <v>22122</v>
      </c>
      <c r="J96" s="141"/>
      <c r="K96" s="141"/>
    </row>
    <row r="97" spans="1:11" x14ac:dyDescent="0.3">
      <c r="A97" s="160" t="s">
        <v>232</v>
      </c>
      <c r="B97" s="161" t="s">
        <v>559</v>
      </c>
      <c r="C97" s="162">
        <v>12397</v>
      </c>
      <c r="D97" s="161">
        <v>102</v>
      </c>
      <c r="E97" s="161">
        <v>0</v>
      </c>
      <c r="F97" s="161">
        <v>0</v>
      </c>
      <c r="G97" s="161">
        <v>0</v>
      </c>
      <c r="H97" s="161">
        <f t="shared" si="1"/>
        <v>102</v>
      </c>
      <c r="I97" s="163">
        <v>12499</v>
      </c>
      <c r="J97" s="141"/>
      <c r="K97" s="141"/>
    </row>
    <row r="98" spans="1:11" x14ac:dyDescent="0.3">
      <c r="A98" s="156" t="s">
        <v>789</v>
      </c>
      <c r="B98" s="157" t="s">
        <v>749</v>
      </c>
      <c r="C98" s="157">
        <v>0</v>
      </c>
      <c r="D98" s="157">
        <v>0</v>
      </c>
      <c r="E98" s="157">
        <v>0</v>
      </c>
      <c r="F98" s="157">
        <v>0</v>
      </c>
      <c r="G98" s="157">
        <v>0</v>
      </c>
      <c r="H98" s="157">
        <f t="shared" si="1"/>
        <v>0</v>
      </c>
      <c r="I98" s="167">
        <v>0</v>
      </c>
      <c r="J98" s="141"/>
      <c r="K98" s="141"/>
    </row>
    <row r="99" spans="1:11" x14ac:dyDescent="0.3">
      <c r="A99" s="160" t="s">
        <v>790</v>
      </c>
      <c r="B99" s="161" t="s">
        <v>750</v>
      </c>
      <c r="C99" s="161">
        <v>0</v>
      </c>
      <c r="D99" s="161">
        <v>0</v>
      </c>
      <c r="E99" s="161">
        <v>0</v>
      </c>
      <c r="F99" s="161">
        <v>0</v>
      </c>
      <c r="G99" s="161">
        <v>0</v>
      </c>
      <c r="H99" s="161">
        <f t="shared" si="1"/>
        <v>0</v>
      </c>
      <c r="I99" s="166">
        <v>0</v>
      </c>
      <c r="J99" s="141"/>
      <c r="K99" s="141"/>
    </row>
    <row r="100" spans="1:11" x14ac:dyDescent="0.3">
      <c r="A100" s="156" t="s">
        <v>642</v>
      </c>
      <c r="B100" s="157" t="s">
        <v>751</v>
      </c>
      <c r="C100" s="157">
        <v>0</v>
      </c>
      <c r="D100" s="157">
        <v>0</v>
      </c>
      <c r="E100" s="157">
        <v>0</v>
      </c>
      <c r="F100" s="157">
        <v>0</v>
      </c>
      <c r="G100" s="157">
        <v>0</v>
      </c>
      <c r="H100" s="157">
        <f t="shared" si="1"/>
        <v>0</v>
      </c>
      <c r="I100" s="167">
        <v>0</v>
      </c>
      <c r="J100" s="141"/>
      <c r="K100" s="141"/>
    </row>
    <row r="101" spans="1:11" x14ac:dyDescent="0.3">
      <c r="A101" s="164" t="s">
        <v>42</v>
      </c>
      <c r="B101" s="161" t="s">
        <v>385</v>
      </c>
      <c r="C101" s="162">
        <v>25344</v>
      </c>
      <c r="D101" s="161">
        <v>492</v>
      </c>
      <c r="E101" s="161">
        <v>0</v>
      </c>
      <c r="F101" s="161">
        <v>0</v>
      </c>
      <c r="G101" s="161">
        <v>0</v>
      </c>
      <c r="H101" s="161">
        <f t="shared" si="1"/>
        <v>492</v>
      </c>
      <c r="I101" s="163">
        <v>25836</v>
      </c>
      <c r="J101" s="141"/>
      <c r="K101" s="141"/>
    </row>
    <row r="102" spans="1:11" x14ac:dyDescent="0.3">
      <c r="A102" s="156" t="s">
        <v>261</v>
      </c>
      <c r="B102" s="157" t="s">
        <v>584</v>
      </c>
      <c r="C102" s="158">
        <v>68142</v>
      </c>
      <c r="D102" s="158">
        <v>1544</v>
      </c>
      <c r="E102" s="158">
        <v>1475</v>
      </c>
      <c r="F102" s="157">
        <v>0</v>
      </c>
      <c r="G102" s="157">
        <v>566</v>
      </c>
      <c r="H102" s="157">
        <f t="shared" si="1"/>
        <v>3585</v>
      </c>
      <c r="I102" s="159">
        <v>71727</v>
      </c>
      <c r="J102" s="141"/>
      <c r="K102" s="141"/>
    </row>
    <row r="103" spans="1:11" x14ac:dyDescent="0.3">
      <c r="A103" s="160" t="s">
        <v>161</v>
      </c>
      <c r="B103" s="161" t="s">
        <v>499</v>
      </c>
      <c r="C103" s="162">
        <v>51414</v>
      </c>
      <c r="D103" s="161">
        <v>838</v>
      </c>
      <c r="E103" s="162">
        <v>4534</v>
      </c>
      <c r="F103" s="161">
        <v>0</v>
      </c>
      <c r="G103" s="161">
        <v>0</v>
      </c>
      <c r="H103" s="161">
        <f t="shared" si="1"/>
        <v>5372</v>
      </c>
      <c r="I103" s="163">
        <v>56786</v>
      </c>
      <c r="J103" s="141"/>
      <c r="K103" s="141"/>
    </row>
    <row r="104" spans="1:11" x14ac:dyDescent="0.3">
      <c r="A104" s="156" t="s">
        <v>301</v>
      </c>
      <c r="B104" s="157" t="s">
        <v>619</v>
      </c>
      <c r="C104" s="158">
        <v>125530</v>
      </c>
      <c r="D104" s="158">
        <v>2278</v>
      </c>
      <c r="E104" s="158">
        <v>16366</v>
      </c>
      <c r="F104" s="157">
        <v>0</v>
      </c>
      <c r="G104" s="158">
        <v>12483</v>
      </c>
      <c r="H104" s="158">
        <f t="shared" si="1"/>
        <v>31127</v>
      </c>
      <c r="I104" s="159">
        <v>156657</v>
      </c>
      <c r="J104" s="141"/>
      <c r="K104" s="141"/>
    </row>
    <row r="105" spans="1:11" x14ac:dyDescent="0.3">
      <c r="A105" s="160" t="s">
        <v>107</v>
      </c>
      <c r="B105" s="161" t="s">
        <v>447</v>
      </c>
      <c r="C105" s="162">
        <v>765524</v>
      </c>
      <c r="D105" s="162">
        <v>44902</v>
      </c>
      <c r="E105" s="162">
        <v>24801</v>
      </c>
      <c r="F105" s="161">
        <v>0</v>
      </c>
      <c r="G105" s="161">
        <v>0</v>
      </c>
      <c r="H105" s="161">
        <f t="shared" si="1"/>
        <v>69703</v>
      </c>
      <c r="I105" s="163">
        <v>835227</v>
      </c>
      <c r="J105" s="141"/>
      <c r="K105" s="141"/>
    </row>
    <row r="106" spans="1:11" x14ac:dyDescent="0.3">
      <c r="A106" s="165" t="s">
        <v>40</v>
      </c>
      <c r="B106" s="157" t="s">
        <v>384</v>
      </c>
      <c r="C106" s="158">
        <v>242280</v>
      </c>
      <c r="D106" s="157">
        <v>0</v>
      </c>
      <c r="E106" s="158">
        <v>16873</v>
      </c>
      <c r="F106" s="157">
        <v>0</v>
      </c>
      <c r="G106" s="157">
        <v>0</v>
      </c>
      <c r="H106" s="157">
        <f t="shared" si="1"/>
        <v>16873</v>
      </c>
      <c r="I106" s="159">
        <v>259153</v>
      </c>
      <c r="J106" s="141"/>
      <c r="K106" s="141"/>
    </row>
    <row r="107" spans="1:11" x14ac:dyDescent="0.3">
      <c r="A107" s="160" t="s">
        <v>169</v>
      </c>
      <c r="B107" s="161" t="s">
        <v>507</v>
      </c>
      <c r="C107" s="162">
        <v>75531</v>
      </c>
      <c r="D107" s="162">
        <v>4069</v>
      </c>
      <c r="E107" s="161">
        <v>0</v>
      </c>
      <c r="F107" s="161">
        <v>0</v>
      </c>
      <c r="G107" s="162">
        <v>19741</v>
      </c>
      <c r="H107" s="162">
        <f t="shared" si="1"/>
        <v>23810</v>
      </c>
      <c r="I107" s="163">
        <v>99341</v>
      </c>
      <c r="J107" s="141"/>
      <c r="K107" s="141"/>
    </row>
    <row r="108" spans="1:11" x14ac:dyDescent="0.3">
      <c r="A108" s="156" t="s">
        <v>83</v>
      </c>
      <c r="B108" s="157" t="s">
        <v>424</v>
      </c>
      <c r="C108" s="158">
        <v>127057</v>
      </c>
      <c r="D108" s="158">
        <v>5769</v>
      </c>
      <c r="E108" s="158">
        <v>18508</v>
      </c>
      <c r="F108" s="157">
        <v>0</v>
      </c>
      <c r="G108" s="158">
        <v>1244</v>
      </c>
      <c r="H108" s="158">
        <f t="shared" si="1"/>
        <v>25521</v>
      </c>
      <c r="I108" s="159">
        <v>152578</v>
      </c>
      <c r="J108" s="141"/>
      <c r="K108" s="141"/>
    </row>
    <row r="109" spans="1:11" x14ac:dyDescent="0.3">
      <c r="A109" s="160" t="s">
        <v>644</v>
      </c>
      <c r="B109" s="161" t="s">
        <v>752</v>
      </c>
      <c r="C109" s="161">
        <v>0</v>
      </c>
      <c r="D109" s="161">
        <v>0</v>
      </c>
      <c r="E109" s="161">
        <v>0</v>
      </c>
      <c r="F109" s="161">
        <v>0</v>
      </c>
      <c r="G109" s="161">
        <v>0</v>
      </c>
      <c r="H109" s="161">
        <f t="shared" si="1"/>
        <v>0</v>
      </c>
      <c r="I109" s="166">
        <v>0</v>
      </c>
      <c r="J109" s="141"/>
      <c r="K109" s="141"/>
    </row>
    <row r="110" spans="1:11" x14ac:dyDescent="0.3">
      <c r="A110" s="156" t="s">
        <v>1086</v>
      </c>
      <c r="B110" s="157" t="s">
        <v>1090</v>
      </c>
      <c r="C110" s="157">
        <v>0</v>
      </c>
      <c r="D110" s="157">
        <v>0</v>
      </c>
      <c r="E110" s="157">
        <v>0</v>
      </c>
      <c r="F110" s="157">
        <v>0</v>
      </c>
      <c r="G110" s="157">
        <v>0</v>
      </c>
      <c r="H110" s="157">
        <f t="shared" si="1"/>
        <v>0</v>
      </c>
      <c r="I110" s="167">
        <v>0</v>
      </c>
      <c r="J110" s="141"/>
      <c r="K110" s="141"/>
    </row>
    <row r="111" spans="1:11" x14ac:dyDescent="0.3">
      <c r="A111" s="160" t="s">
        <v>689</v>
      </c>
      <c r="B111" s="161" t="s">
        <v>753</v>
      </c>
      <c r="C111" s="161">
        <v>0</v>
      </c>
      <c r="D111" s="161">
        <v>0</v>
      </c>
      <c r="E111" s="161">
        <v>0</v>
      </c>
      <c r="F111" s="161">
        <v>0</v>
      </c>
      <c r="G111" s="161">
        <v>0</v>
      </c>
      <c r="H111" s="161">
        <f t="shared" si="1"/>
        <v>0</v>
      </c>
      <c r="I111" s="166">
        <v>0</v>
      </c>
      <c r="J111" s="141"/>
      <c r="K111" s="141"/>
    </row>
    <row r="112" spans="1:11" x14ac:dyDescent="0.3">
      <c r="A112" s="156" t="s">
        <v>656</v>
      </c>
      <c r="B112" s="157" t="s">
        <v>754</v>
      </c>
      <c r="C112" s="157">
        <v>0</v>
      </c>
      <c r="D112" s="157">
        <v>0</v>
      </c>
      <c r="E112" s="157">
        <v>0</v>
      </c>
      <c r="F112" s="157">
        <v>0</v>
      </c>
      <c r="G112" s="157">
        <v>0</v>
      </c>
      <c r="H112" s="157">
        <f t="shared" si="1"/>
        <v>0</v>
      </c>
      <c r="I112" s="167">
        <v>0</v>
      </c>
      <c r="J112" s="141"/>
      <c r="K112" s="141"/>
    </row>
    <row r="113" spans="1:11" x14ac:dyDescent="0.3">
      <c r="A113" s="160" t="s">
        <v>65</v>
      </c>
      <c r="B113" s="161" t="s">
        <v>407</v>
      </c>
      <c r="C113" s="161">
        <v>0</v>
      </c>
      <c r="D113" s="161">
        <v>0</v>
      </c>
      <c r="E113" s="161">
        <v>0</v>
      </c>
      <c r="F113" s="161">
        <v>0</v>
      </c>
      <c r="G113" s="161">
        <v>0</v>
      </c>
      <c r="H113" s="161">
        <f t="shared" si="1"/>
        <v>0</v>
      </c>
      <c r="I113" s="166">
        <v>0</v>
      </c>
      <c r="J113" s="141"/>
      <c r="K113" s="141"/>
    </row>
    <row r="114" spans="1:11" x14ac:dyDescent="0.3">
      <c r="A114" s="156" t="s">
        <v>222</v>
      </c>
      <c r="B114" s="157" t="s">
        <v>550</v>
      </c>
      <c r="C114" s="158">
        <v>7920</v>
      </c>
      <c r="D114" s="157">
        <v>462</v>
      </c>
      <c r="E114" s="157">
        <v>0</v>
      </c>
      <c r="F114" s="157">
        <v>0</v>
      </c>
      <c r="G114" s="157">
        <v>0</v>
      </c>
      <c r="H114" s="157">
        <f t="shared" si="1"/>
        <v>462</v>
      </c>
      <c r="I114" s="159">
        <v>8382</v>
      </c>
      <c r="J114" s="141"/>
      <c r="K114" s="141"/>
    </row>
    <row r="115" spans="1:11" x14ac:dyDescent="0.3">
      <c r="A115" s="160" t="s">
        <v>646</v>
      </c>
      <c r="B115" s="161" t="s">
        <v>755</v>
      </c>
      <c r="C115" s="161">
        <v>0</v>
      </c>
      <c r="D115" s="161">
        <v>0</v>
      </c>
      <c r="E115" s="161">
        <v>0</v>
      </c>
      <c r="F115" s="161">
        <v>0</v>
      </c>
      <c r="G115" s="161">
        <v>0</v>
      </c>
      <c r="H115" s="161">
        <f t="shared" si="1"/>
        <v>0</v>
      </c>
      <c r="I115" s="166">
        <v>0</v>
      </c>
      <c r="J115" s="141"/>
      <c r="K115" s="141"/>
    </row>
    <row r="116" spans="1:11" x14ac:dyDescent="0.3">
      <c r="A116" s="156" t="s">
        <v>117</v>
      </c>
      <c r="B116" s="157" t="s">
        <v>457</v>
      </c>
      <c r="C116" s="158">
        <v>1352741</v>
      </c>
      <c r="D116" s="158">
        <v>42901</v>
      </c>
      <c r="E116" s="158">
        <v>24293</v>
      </c>
      <c r="F116" s="157">
        <v>0</v>
      </c>
      <c r="G116" s="157">
        <v>0</v>
      </c>
      <c r="H116" s="157">
        <f t="shared" si="1"/>
        <v>67194</v>
      </c>
      <c r="I116" s="159">
        <v>1419935</v>
      </c>
      <c r="J116" s="141"/>
      <c r="K116" s="141"/>
    </row>
    <row r="117" spans="1:11" x14ac:dyDescent="0.3">
      <c r="A117" s="160" t="s">
        <v>70</v>
      </c>
      <c r="B117" s="161" t="s">
        <v>412</v>
      </c>
      <c r="C117" s="162">
        <v>20591</v>
      </c>
      <c r="D117" s="161">
        <v>990</v>
      </c>
      <c r="E117" s="162">
        <v>2012</v>
      </c>
      <c r="F117" s="161">
        <v>0</v>
      </c>
      <c r="G117" s="161">
        <v>0</v>
      </c>
      <c r="H117" s="161">
        <f t="shared" si="1"/>
        <v>3002</v>
      </c>
      <c r="I117" s="163">
        <v>23593</v>
      </c>
      <c r="J117" s="141"/>
      <c r="K117" s="141"/>
    </row>
    <row r="118" spans="1:11" x14ac:dyDescent="0.3">
      <c r="A118" s="165" t="s">
        <v>53</v>
      </c>
      <c r="B118" s="157" t="s">
        <v>395</v>
      </c>
      <c r="C118" s="157">
        <v>0</v>
      </c>
      <c r="D118" s="157">
        <v>0</v>
      </c>
      <c r="E118" s="157">
        <v>0</v>
      </c>
      <c r="F118" s="157">
        <v>0</v>
      </c>
      <c r="G118" s="157">
        <v>0</v>
      </c>
      <c r="H118" s="157">
        <f t="shared" si="1"/>
        <v>0</v>
      </c>
      <c r="I118" s="167">
        <v>0</v>
      </c>
      <c r="J118" s="141"/>
      <c r="K118" s="141"/>
    </row>
    <row r="119" spans="1:11" x14ac:dyDescent="0.3">
      <c r="A119" s="160" t="s">
        <v>62</v>
      </c>
      <c r="B119" s="161" t="s">
        <v>404</v>
      </c>
      <c r="C119" s="162">
        <v>22784</v>
      </c>
      <c r="D119" s="161">
        <v>428</v>
      </c>
      <c r="E119" s="161">
        <v>0</v>
      </c>
      <c r="F119" s="161">
        <v>0</v>
      </c>
      <c r="G119" s="161">
        <v>121</v>
      </c>
      <c r="H119" s="161">
        <f t="shared" si="1"/>
        <v>549</v>
      </c>
      <c r="I119" s="163">
        <v>23333</v>
      </c>
      <c r="J119" s="141"/>
      <c r="K119" s="141"/>
    </row>
    <row r="120" spans="1:11" x14ac:dyDescent="0.3">
      <c r="A120" s="165" t="s">
        <v>55</v>
      </c>
      <c r="B120" s="157" t="s">
        <v>397</v>
      </c>
      <c r="C120" s="158">
        <v>382620</v>
      </c>
      <c r="D120" s="158">
        <v>20107</v>
      </c>
      <c r="E120" s="158">
        <v>27774</v>
      </c>
      <c r="F120" s="157">
        <v>0</v>
      </c>
      <c r="G120" s="158">
        <v>4691</v>
      </c>
      <c r="H120" s="158">
        <f t="shared" si="1"/>
        <v>52572</v>
      </c>
      <c r="I120" s="159">
        <v>435192</v>
      </c>
      <c r="J120" s="141"/>
      <c r="K120" s="141"/>
    </row>
    <row r="121" spans="1:11" x14ac:dyDescent="0.3">
      <c r="A121" s="164" t="s">
        <v>22</v>
      </c>
      <c r="B121" s="161" t="s">
        <v>366</v>
      </c>
      <c r="C121" s="162">
        <v>1175294</v>
      </c>
      <c r="D121" s="162">
        <v>51167</v>
      </c>
      <c r="E121" s="162">
        <v>37757</v>
      </c>
      <c r="F121" s="161">
        <v>0</v>
      </c>
      <c r="G121" s="162">
        <v>28926</v>
      </c>
      <c r="H121" s="162">
        <f t="shared" si="1"/>
        <v>117850</v>
      </c>
      <c r="I121" s="163">
        <v>1293144</v>
      </c>
      <c r="J121" s="141"/>
      <c r="K121" s="141"/>
    </row>
    <row r="122" spans="1:11" x14ac:dyDescent="0.3">
      <c r="A122" s="156" t="s">
        <v>120</v>
      </c>
      <c r="B122" s="157" t="s">
        <v>460</v>
      </c>
      <c r="C122" s="158">
        <v>1290693</v>
      </c>
      <c r="D122" s="158">
        <v>48473</v>
      </c>
      <c r="E122" s="158">
        <v>48536</v>
      </c>
      <c r="F122" s="157">
        <v>0</v>
      </c>
      <c r="G122" s="158">
        <v>26986</v>
      </c>
      <c r="H122" s="158">
        <f t="shared" si="1"/>
        <v>123995</v>
      </c>
      <c r="I122" s="159">
        <v>1414688</v>
      </c>
      <c r="J122" s="141"/>
      <c r="K122" s="141"/>
    </row>
    <row r="123" spans="1:11" x14ac:dyDescent="0.3">
      <c r="A123" s="160" t="s">
        <v>255</v>
      </c>
      <c r="B123" s="161" t="s">
        <v>578</v>
      </c>
      <c r="C123" s="162">
        <v>106313</v>
      </c>
      <c r="D123" s="162">
        <v>5547</v>
      </c>
      <c r="E123" s="162">
        <v>26020</v>
      </c>
      <c r="F123" s="161">
        <v>0</v>
      </c>
      <c r="G123" s="161">
        <v>0</v>
      </c>
      <c r="H123" s="161">
        <f t="shared" si="1"/>
        <v>31567</v>
      </c>
      <c r="I123" s="163">
        <v>137880</v>
      </c>
      <c r="J123" s="141"/>
      <c r="K123" s="141"/>
    </row>
    <row r="124" spans="1:11" x14ac:dyDescent="0.3">
      <c r="A124" s="165" t="s">
        <v>24</v>
      </c>
      <c r="B124" s="157" t="s">
        <v>756</v>
      </c>
      <c r="C124" s="158">
        <v>113678</v>
      </c>
      <c r="D124" s="158">
        <v>4733</v>
      </c>
      <c r="E124" s="158">
        <v>19889</v>
      </c>
      <c r="F124" s="157">
        <v>0</v>
      </c>
      <c r="G124" s="157">
        <v>0</v>
      </c>
      <c r="H124" s="157">
        <f t="shared" si="1"/>
        <v>24622</v>
      </c>
      <c r="I124" s="159">
        <v>138300</v>
      </c>
      <c r="J124" s="141"/>
      <c r="K124" s="141"/>
    </row>
    <row r="125" spans="1:11" x14ac:dyDescent="0.3">
      <c r="A125" s="160" t="s">
        <v>130</v>
      </c>
      <c r="B125" s="161" t="s">
        <v>470</v>
      </c>
      <c r="C125" s="162">
        <v>75443</v>
      </c>
      <c r="D125" s="162">
        <v>1477</v>
      </c>
      <c r="E125" s="162">
        <v>15420</v>
      </c>
      <c r="F125" s="161">
        <v>0</v>
      </c>
      <c r="G125" s="161">
        <v>0</v>
      </c>
      <c r="H125" s="161">
        <f t="shared" si="1"/>
        <v>16897</v>
      </c>
      <c r="I125" s="163">
        <v>92340</v>
      </c>
      <c r="J125" s="141"/>
      <c r="K125" s="141"/>
    </row>
    <row r="126" spans="1:11" x14ac:dyDescent="0.3">
      <c r="A126" s="156" t="s">
        <v>137</v>
      </c>
      <c r="B126" s="157" t="s">
        <v>476</v>
      </c>
      <c r="C126" s="158">
        <v>18847</v>
      </c>
      <c r="D126" s="157">
        <v>222</v>
      </c>
      <c r="E126" s="158">
        <v>3875</v>
      </c>
      <c r="F126" s="157">
        <v>0</v>
      </c>
      <c r="G126" s="157">
        <v>0</v>
      </c>
      <c r="H126" s="157">
        <f t="shared" si="1"/>
        <v>4097</v>
      </c>
      <c r="I126" s="159">
        <v>22944</v>
      </c>
      <c r="J126" s="141"/>
      <c r="K126" s="141"/>
    </row>
    <row r="127" spans="1:11" x14ac:dyDescent="0.3">
      <c r="A127" s="164" t="s">
        <v>41</v>
      </c>
      <c r="B127" s="161" t="s">
        <v>695</v>
      </c>
      <c r="C127" s="161">
        <v>0</v>
      </c>
      <c r="D127" s="161">
        <v>0</v>
      </c>
      <c r="E127" s="161">
        <v>0</v>
      </c>
      <c r="F127" s="161">
        <v>0</v>
      </c>
      <c r="G127" s="161">
        <v>0</v>
      </c>
      <c r="H127" s="161">
        <f t="shared" si="1"/>
        <v>0</v>
      </c>
      <c r="I127" s="166">
        <v>0</v>
      </c>
      <c r="J127" s="141"/>
      <c r="K127" s="141"/>
    </row>
    <row r="128" spans="1:11" x14ac:dyDescent="0.3">
      <c r="A128" s="156" t="s">
        <v>209</v>
      </c>
      <c r="B128" s="157" t="s">
        <v>757</v>
      </c>
      <c r="C128" s="158">
        <v>53259</v>
      </c>
      <c r="D128" s="158">
        <v>2492</v>
      </c>
      <c r="E128" s="158">
        <v>16541</v>
      </c>
      <c r="F128" s="157">
        <v>0</v>
      </c>
      <c r="G128" s="157">
        <v>0</v>
      </c>
      <c r="H128" s="157">
        <f t="shared" si="1"/>
        <v>19033</v>
      </c>
      <c r="I128" s="159">
        <v>72292</v>
      </c>
      <c r="J128" s="141"/>
      <c r="K128" s="141"/>
    </row>
    <row r="129" spans="1:11" x14ac:dyDescent="0.3">
      <c r="A129" s="160" t="s">
        <v>279</v>
      </c>
      <c r="B129" s="161" t="s">
        <v>696</v>
      </c>
      <c r="C129" s="162">
        <v>62504</v>
      </c>
      <c r="D129" s="162">
        <v>1810</v>
      </c>
      <c r="E129" s="162">
        <v>16294</v>
      </c>
      <c r="F129" s="161">
        <v>0</v>
      </c>
      <c r="G129" s="161">
        <v>0</v>
      </c>
      <c r="H129" s="161">
        <f t="shared" si="1"/>
        <v>18104</v>
      </c>
      <c r="I129" s="163">
        <v>80608</v>
      </c>
      <c r="J129" s="141"/>
      <c r="K129" s="141"/>
    </row>
    <row r="130" spans="1:11" x14ac:dyDescent="0.3">
      <c r="A130" s="165" t="s">
        <v>30</v>
      </c>
      <c r="B130" s="157" t="s">
        <v>374</v>
      </c>
      <c r="C130" s="158">
        <v>220902</v>
      </c>
      <c r="D130" s="158">
        <v>37148</v>
      </c>
      <c r="E130" s="158">
        <v>7034</v>
      </c>
      <c r="F130" s="157">
        <v>0</v>
      </c>
      <c r="G130" s="157">
        <v>0</v>
      </c>
      <c r="H130" s="157">
        <f t="shared" si="1"/>
        <v>44182</v>
      </c>
      <c r="I130" s="159">
        <v>265084</v>
      </c>
      <c r="J130" s="141"/>
      <c r="K130" s="141"/>
    </row>
    <row r="131" spans="1:11" x14ac:dyDescent="0.3">
      <c r="A131" s="160" t="s">
        <v>89</v>
      </c>
      <c r="B131" s="161" t="s">
        <v>429</v>
      </c>
      <c r="C131" s="162">
        <v>66240</v>
      </c>
      <c r="D131" s="162">
        <v>2491</v>
      </c>
      <c r="E131" s="162">
        <v>5248</v>
      </c>
      <c r="F131" s="161">
        <v>0</v>
      </c>
      <c r="G131" s="161">
        <v>0</v>
      </c>
      <c r="H131" s="161">
        <f t="shared" ref="H131:H194" si="2">D131+E131+F131+G131</f>
        <v>7739</v>
      </c>
      <c r="I131" s="163">
        <v>73979</v>
      </c>
      <c r="J131" s="141"/>
      <c r="K131" s="141"/>
    </row>
    <row r="132" spans="1:11" x14ac:dyDescent="0.3">
      <c r="A132" s="156" t="s">
        <v>217</v>
      </c>
      <c r="B132" s="157" t="s">
        <v>545</v>
      </c>
      <c r="C132" s="158">
        <v>1086557</v>
      </c>
      <c r="D132" s="158">
        <v>5015</v>
      </c>
      <c r="E132" s="158">
        <v>16554</v>
      </c>
      <c r="F132" s="157">
        <v>0</v>
      </c>
      <c r="G132" s="157">
        <v>0</v>
      </c>
      <c r="H132" s="157">
        <f t="shared" si="2"/>
        <v>21569</v>
      </c>
      <c r="I132" s="159">
        <v>1108126</v>
      </c>
      <c r="J132" s="141"/>
      <c r="K132" s="141"/>
    </row>
    <row r="133" spans="1:11" x14ac:dyDescent="0.3">
      <c r="A133" s="160" t="s">
        <v>119</v>
      </c>
      <c r="B133" s="161" t="s">
        <v>459</v>
      </c>
      <c r="C133" s="162">
        <v>1254108</v>
      </c>
      <c r="D133" s="162">
        <v>18207</v>
      </c>
      <c r="E133" s="162">
        <v>28467</v>
      </c>
      <c r="F133" s="161">
        <v>0</v>
      </c>
      <c r="G133" s="162">
        <v>53842</v>
      </c>
      <c r="H133" s="162">
        <f t="shared" si="2"/>
        <v>100516</v>
      </c>
      <c r="I133" s="163">
        <v>1354624</v>
      </c>
      <c r="J133" s="141"/>
      <c r="K133" s="141"/>
    </row>
    <row r="134" spans="1:11" x14ac:dyDescent="0.3">
      <c r="A134" s="156" t="s">
        <v>225</v>
      </c>
      <c r="B134" s="157" t="s">
        <v>553</v>
      </c>
      <c r="C134" s="158">
        <v>194570</v>
      </c>
      <c r="D134" s="158">
        <v>5269</v>
      </c>
      <c r="E134" s="158">
        <v>20897</v>
      </c>
      <c r="F134" s="157">
        <v>0</v>
      </c>
      <c r="G134" s="157">
        <v>0</v>
      </c>
      <c r="H134" s="157">
        <f t="shared" si="2"/>
        <v>26166</v>
      </c>
      <c r="I134" s="159">
        <v>220736</v>
      </c>
      <c r="J134" s="141"/>
      <c r="K134" s="141"/>
    </row>
    <row r="135" spans="1:11" x14ac:dyDescent="0.3">
      <c r="A135" s="160" t="s">
        <v>280</v>
      </c>
      <c r="B135" s="161" t="s">
        <v>600</v>
      </c>
      <c r="C135" s="162">
        <v>7031</v>
      </c>
      <c r="D135" s="161">
        <v>67</v>
      </c>
      <c r="E135" s="161">
        <v>18</v>
      </c>
      <c r="F135" s="161">
        <v>0</v>
      </c>
      <c r="G135" s="161">
        <v>0</v>
      </c>
      <c r="H135" s="161">
        <f t="shared" si="2"/>
        <v>85</v>
      </c>
      <c r="I135" s="163">
        <v>7116</v>
      </c>
      <c r="J135" s="141"/>
      <c r="K135" s="141"/>
    </row>
    <row r="136" spans="1:11" x14ac:dyDescent="0.3">
      <c r="A136" s="156" t="s">
        <v>240</v>
      </c>
      <c r="B136" s="157" t="s">
        <v>566</v>
      </c>
      <c r="C136" s="158">
        <v>139329</v>
      </c>
      <c r="D136" s="158">
        <v>1634</v>
      </c>
      <c r="E136" s="158">
        <v>18597</v>
      </c>
      <c r="F136" s="157">
        <v>0</v>
      </c>
      <c r="G136" s="158">
        <v>10110</v>
      </c>
      <c r="H136" s="158">
        <f t="shared" si="2"/>
        <v>30341</v>
      </c>
      <c r="I136" s="159">
        <v>169670</v>
      </c>
      <c r="J136" s="141"/>
      <c r="K136" s="141"/>
    </row>
    <row r="137" spans="1:11" x14ac:dyDescent="0.3">
      <c r="A137" s="164" t="s">
        <v>18</v>
      </c>
      <c r="B137" s="161" t="s">
        <v>362</v>
      </c>
      <c r="C137" s="162">
        <v>236803</v>
      </c>
      <c r="D137" s="162">
        <v>10138</v>
      </c>
      <c r="E137" s="162">
        <v>35040</v>
      </c>
      <c r="F137" s="161">
        <v>0</v>
      </c>
      <c r="G137" s="161">
        <v>0</v>
      </c>
      <c r="H137" s="161">
        <f t="shared" si="2"/>
        <v>45178</v>
      </c>
      <c r="I137" s="163">
        <v>281981</v>
      </c>
      <c r="J137" s="141"/>
      <c r="K137" s="141"/>
    </row>
    <row r="138" spans="1:11" x14ac:dyDescent="0.3">
      <c r="A138" s="165" t="s">
        <v>50</v>
      </c>
      <c r="B138" s="157" t="s">
        <v>392</v>
      </c>
      <c r="C138" s="158">
        <v>487264</v>
      </c>
      <c r="D138" s="158">
        <v>24992</v>
      </c>
      <c r="E138" s="158">
        <v>3892</v>
      </c>
      <c r="F138" s="157">
        <v>0</v>
      </c>
      <c r="G138" s="158">
        <v>4998</v>
      </c>
      <c r="H138" s="158">
        <f t="shared" si="2"/>
        <v>33882</v>
      </c>
      <c r="I138" s="159">
        <v>521146</v>
      </c>
      <c r="J138" s="141"/>
      <c r="K138" s="141"/>
    </row>
    <row r="139" spans="1:11" x14ac:dyDescent="0.3">
      <c r="A139" s="160" t="s">
        <v>249</v>
      </c>
      <c r="B139" s="161" t="s">
        <v>574</v>
      </c>
      <c r="C139" s="161">
        <v>0</v>
      </c>
      <c r="D139" s="161">
        <v>0</v>
      </c>
      <c r="E139" s="161">
        <v>0</v>
      </c>
      <c r="F139" s="161">
        <v>0</v>
      </c>
      <c r="G139" s="161">
        <v>0</v>
      </c>
      <c r="H139" s="161">
        <f t="shared" si="2"/>
        <v>0</v>
      </c>
      <c r="I139" s="166">
        <v>0</v>
      </c>
      <c r="J139" s="141"/>
      <c r="K139" s="141"/>
    </row>
    <row r="140" spans="1:11" x14ac:dyDescent="0.3">
      <c r="A140" s="156" t="s">
        <v>203</v>
      </c>
      <c r="B140" s="157" t="s">
        <v>758</v>
      </c>
      <c r="C140" s="158">
        <v>25508</v>
      </c>
      <c r="D140" s="158">
        <v>1403</v>
      </c>
      <c r="E140" s="158">
        <v>4409</v>
      </c>
      <c r="F140" s="157">
        <v>0</v>
      </c>
      <c r="G140" s="157">
        <v>0</v>
      </c>
      <c r="H140" s="157">
        <f t="shared" si="2"/>
        <v>5812</v>
      </c>
      <c r="I140" s="159">
        <v>31320</v>
      </c>
      <c r="J140" s="141"/>
      <c r="K140" s="141"/>
    </row>
    <row r="141" spans="1:11" x14ac:dyDescent="0.3">
      <c r="A141" s="160" t="s">
        <v>659</v>
      </c>
      <c r="B141" s="161" t="s">
        <v>759</v>
      </c>
      <c r="C141" s="161">
        <v>0</v>
      </c>
      <c r="D141" s="161">
        <v>0</v>
      </c>
      <c r="E141" s="161">
        <v>0</v>
      </c>
      <c r="F141" s="161">
        <v>0</v>
      </c>
      <c r="G141" s="161">
        <v>0</v>
      </c>
      <c r="H141" s="161">
        <f t="shared" si="2"/>
        <v>0</v>
      </c>
      <c r="I141" s="166">
        <v>0</v>
      </c>
      <c r="J141" s="141"/>
      <c r="K141" s="141"/>
    </row>
    <row r="142" spans="1:11" x14ac:dyDescent="0.3">
      <c r="A142" s="156" t="s">
        <v>632</v>
      </c>
      <c r="B142" s="157" t="s">
        <v>760</v>
      </c>
      <c r="C142" s="157">
        <v>0</v>
      </c>
      <c r="D142" s="157">
        <v>0</v>
      </c>
      <c r="E142" s="157">
        <v>0</v>
      </c>
      <c r="F142" s="157">
        <v>0</v>
      </c>
      <c r="G142" s="157">
        <v>0</v>
      </c>
      <c r="H142" s="157">
        <f t="shared" si="2"/>
        <v>0</v>
      </c>
      <c r="I142" s="167">
        <v>0</v>
      </c>
      <c r="J142" s="141"/>
      <c r="K142" s="141"/>
    </row>
    <row r="143" spans="1:11" x14ac:dyDescent="0.3">
      <c r="A143" s="160" t="s">
        <v>141</v>
      </c>
      <c r="B143" s="161" t="s">
        <v>480</v>
      </c>
      <c r="C143" s="162">
        <v>39922</v>
      </c>
      <c r="D143" s="161">
        <v>90</v>
      </c>
      <c r="E143" s="162">
        <v>4457</v>
      </c>
      <c r="F143" s="161">
        <v>0</v>
      </c>
      <c r="G143" s="161">
        <v>0</v>
      </c>
      <c r="H143" s="161">
        <f t="shared" si="2"/>
        <v>4547</v>
      </c>
      <c r="I143" s="163">
        <v>44469</v>
      </c>
      <c r="J143" s="141"/>
      <c r="K143" s="141"/>
    </row>
    <row r="144" spans="1:11" x14ac:dyDescent="0.3">
      <c r="A144" s="156" t="s">
        <v>275</v>
      </c>
      <c r="B144" s="157" t="s">
        <v>597</v>
      </c>
      <c r="C144" s="158">
        <v>310901</v>
      </c>
      <c r="D144" s="158">
        <v>7041</v>
      </c>
      <c r="E144" s="158">
        <v>33202</v>
      </c>
      <c r="F144" s="157">
        <v>0</v>
      </c>
      <c r="G144" s="158">
        <v>3635</v>
      </c>
      <c r="H144" s="158">
        <f t="shared" si="2"/>
        <v>43878</v>
      </c>
      <c r="I144" s="159">
        <v>354779</v>
      </c>
      <c r="J144" s="141"/>
      <c r="K144" s="141"/>
    </row>
    <row r="145" spans="1:11" x14ac:dyDescent="0.3">
      <c r="A145" s="160" t="s">
        <v>297</v>
      </c>
      <c r="B145" s="161" t="s">
        <v>615</v>
      </c>
      <c r="C145" s="162">
        <v>3010</v>
      </c>
      <c r="D145" s="161">
        <v>334</v>
      </c>
      <c r="E145" s="162">
        <v>2293</v>
      </c>
      <c r="F145" s="161">
        <v>0</v>
      </c>
      <c r="G145" s="161">
        <v>0</v>
      </c>
      <c r="H145" s="161">
        <f t="shared" si="2"/>
        <v>2627</v>
      </c>
      <c r="I145" s="163">
        <v>5637</v>
      </c>
      <c r="J145" s="141"/>
      <c r="K145" s="141"/>
    </row>
    <row r="146" spans="1:11" x14ac:dyDescent="0.3">
      <c r="A146" s="165" t="s">
        <v>60</v>
      </c>
      <c r="B146" s="157" t="s">
        <v>402</v>
      </c>
      <c r="C146" s="158">
        <v>43199</v>
      </c>
      <c r="D146" s="157">
        <v>870</v>
      </c>
      <c r="E146" s="158">
        <v>6628</v>
      </c>
      <c r="F146" s="157">
        <v>0</v>
      </c>
      <c r="G146" s="157">
        <v>0</v>
      </c>
      <c r="H146" s="157">
        <f t="shared" si="2"/>
        <v>7498</v>
      </c>
      <c r="I146" s="159">
        <v>50697</v>
      </c>
      <c r="J146" s="141"/>
      <c r="K146" s="141"/>
    </row>
    <row r="147" spans="1:11" x14ac:dyDescent="0.3">
      <c r="A147" s="164" t="s">
        <v>28</v>
      </c>
      <c r="B147" s="161" t="s">
        <v>371</v>
      </c>
      <c r="C147" s="161">
        <v>0</v>
      </c>
      <c r="D147" s="161">
        <v>0</v>
      </c>
      <c r="E147" s="161">
        <v>0</v>
      </c>
      <c r="F147" s="161">
        <v>0</v>
      </c>
      <c r="G147" s="161">
        <v>0</v>
      </c>
      <c r="H147" s="161">
        <f t="shared" si="2"/>
        <v>0</v>
      </c>
      <c r="I147" s="166">
        <v>0</v>
      </c>
      <c r="J147" s="141"/>
      <c r="K147" s="141"/>
    </row>
    <row r="148" spans="1:11" x14ac:dyDescent="0.3">
      <c r="A148" s="156" t="s">
        <v>166</v>
      </c>
      <c r="B148" s="157" t="s">
        <v>504</v>
      </c>
      <c r="C148" s="158">
        <v>75204</v>
      </c>
      <c r="D148" s="158">
        <v>2382</v>
      </c>
      <c r="E148" s="158">
        <v>13393</v>
      </c>
      <c r="F148" s="157">
        <v>0</v>
      </c>
      <c r="G148" s="158">
        <v>2663</v>
      </c>
      <c r="H148" s="158">
        <f t="shared" si="2"/>
        <v>18438</v>
      </c>
      <c r="I148" s="159">
        <v>93642</v>
      </c>
      <c r="J148" s="141"/>
      <c r="K148" s="141"/>
    </row>
    <row r="149" spans="1:11" x14ac:dyDescent="0.3">
      <c r="A149" s="160" t="s">
        <v>253</v>
      </c>
      <c r="B149" s="161" t="s">
        <v>576</v>
      </c>
      <c r="C149" s="162">
        <v>66414</v>
      </c>
      <c r="D149" s="162">
        <v>1673</v>
      </c>
      <c r="E149" s="162">
        <v>12810</v>
      </c>
      <c r="F149" s="161">
        <v>0</v>
      </c>
      <c r="G149" s="161">
        <v>320</v>
      </c>
      <c r="H149" s="161">
        <f t="shared" si="2"/>
        <v>14803</v>
      </c>
      <c r="I149" s="163">
        <v>81217</v>
      </c>
      <c r="J149" s="141"/>
      <c r="K149" s="141"/>
    </row>
    <row r="150" spans="1:11" x14ac:dyDescent="0.3">
      <c r="A150" s="156" t="s">
        <v>221</v>
      </c>
      <c r="B150" s="157" t="s">
        <v>549</v>
      </c>
      <c r="C150" s="158">
        <v>1089951</v>
      </c>
      <c r="D150" s="158">
        <v>15745</v>
      </c>
      <c r="E150" s="158">
        <v>16430</v>
      </c>
      <c r="F150" s="157">
        <v>0</v>
      </c>
      <c r="G150" s="158">
        <v>32519</v>
      </c>
      <c r="H150" s="158">
        <f t="shared" si="2"/>
        <v>64694</v>
      </c>
      <c r="I150" s="159">
        <v>1154645</v>
      </c>
      <c r="J150" s="141"/>
      <c r="K150" s="141"/>
    </row>
    <row r="151" spans="1:11" x14ac:dyDescent="0.3">
      <c r="A151" s="160" t="s">
        <v>85</v>
      </c>
      <c r="B151" s="161" t="s">
        <v>699</v>
      </c>
      <c r="C151" s="162">
        <v>18497</v>
      </c>
      <c r="D151" s="162">
        <v>1096</v>
      </c>
      <c r="E151" s="161">
        <v>705</v>
      </c>
      <c r="F151" s="161">
        <v>0</v>
      </c>
      <c r="G151" s="161">
        <v>0</v>
      </c>
      <c r="H151" s="161">
        <f t="shared" si="2"/>
        <v>1801</v>
      </c>
      <c r="I151" s="163">
        <v>20298</v>
      </c>
      <c r="J151" s="141"/>
      <c r="K151" s="141"/>
    </row>
    <row r="152" spans="1:11" x14ac:dyDescent="0.3">
      <c r="A152" s="156" t="s">
        <v>235</v>
      </c>
      <c r="B152" s="157" t="s">
        <v>562</v>
      </c>
      <c r="C152" s="158">
        <v>1001844</v>
      </c>
      <c r="D152" s="158">
        <v>7514</v>
      </c>
      <c r="E152" s="158">
        <v>48799</v>
      </c>
      <c r="F152" s="157">
        <v>0</v>
      </c>
      <c r="G152" s="157">
        <v>0</v>
      </c>
      <c r="H152" s="157">
        <f t="shared" si="2"/>
        <v>56313</v>
      </c>
      <c r="I152" s="159">
        <v>1058157</v>
      </c>
      <c r="J152" s="141"/>
      <c r="K152" s="141"/>
    </row>
    <row r="153" spans="1:11" x14ac:dyDescent="0.3">
      <c r="A153" s="160" t="s">
        <v>234</v>
      </c>
      <c r="B153" s="161" t="s">
        <v>561</v>
      </c>
      <c r="C153" s="162">
        <v>165563</v>
      </c>
      <c r="D153" s="162">
        <v>6618</v>
      </c>
      <c r="E153" s="162">
        <v>14893</v>
      </c>
      <c r="F153" s="161">
        <v>0</v>
      </c>
      <c r="G153" s="161">
        <v>512</v>
      </c>
      <c r="H153" s="161">
        <f t="shared" si="2"/>
        <v>22023</v>
      </c>
      <c r="I153" s="163">
        <v>187586</v>
      </c>
      <c r="J153" s="141"/>
      <c r="K153" s="141"/>
    </row>
    <row r="154" spans="1:11" x14ac:dyDescent="0.3">
      <c r="A154" s="156" t="s">
        <v>106</v>
      </c>
      <c r="B154" s="157" t="s">
        <v>446</v>
      </c>
      <c r="C154" s="158">
        <v>166046</v>
      </c>
      <c r="D154" s="158">
        <v>6467</v>
      </c>
      <c r="E154" s="158">
        <v>9877</v>
      </c>
      <c r="F154" s="157">
        <v>445</v>
      </c>
      <c r="G154" s="157">
        <v>315</v>
      </c>
      <c r="H154" s="157">
        <f t="shared" si="2"/>
        <v>17104</v>
      </c>
      <c r="I154" s="159">
        <v>183150</v>
      </c>
      <c r="J154" s="141"/>
      <c r="K154" s="141"/>
    </row>
    <row r="155" spans="1:11" x14ac:dyDescent="0.3">
      <c r="A155" s="160" t="s">
        <v>276</v>
      </c>
      <c r="B155" s="161" t="s">
        <v>598</v>
      </c>
      <c r="C155" s="162">
        <v>201462</v>
      </c>
      <c r="D155" s="162">
        <v>5621</v>
      </c>
      <c r="E155" s="162">
        <v>13566</v>
      </c>
      <c r="F155" s="161">
        <v>0</v>
      </c>
      <c r="G155" s="162">
        <v>7246</v>
      </c>
      <c r="H155" s="162">
        <f t="shared" si="2"/>
        <v>26433</v>
      </c>
      <c r="I155" s="163">
        <v>227895</v>
      </c>
      <c r="J155" s="141"/>
      <c r="K155" s="141"/>
    </row>
    <row r="156" spans="1:11" x14ac:dyDescent="0.3">
      <c r="A156" s="156" t="s">
        <v>175</v>
      </c>
      <c r="B156" s="157" t="s">
        <v>512</v>
      </c>
      <c r="C156" s="158">
        <v>130350</v>
      </c>
      <c r="D156" s="158">
        <v>11118</v>
      </c>
      <c r="E156" s="158">
        <v>28539</v>
      </c>
      <c r="F156" s="158">
        <v>2166</v>
      </c>
      <c r="G156" s="157">
        <v>0</v>
      </c>
      <c r="H156" s="157">
        <f t="shared" si="2"/>
        <v>41823</v>
      </c>
      <c r="I156" s="159">
        <v>172173</v>
      </c>
      <c r="J156" s="141"/>
      <c r="K156" s="141"/>
    </row>
    <row r="157" spans="1:11" x14ac:dyDescent="0.3">
      <c r="A157" s="160" t="s">
        <v>214</v>
      </c>
      <c r="B157" s="161" t="s">
        <v>542</v>
      </c>
      <c r="C157" s="162">
        <v>21149</v>
      </c>
      <c r="D157" s="161">
        <v>495</v>
      </c>
      <c r="E157" s="161">
        <v>134</v>
      </c>
      <c r="F157" s="161">
        <v>0</v>
      </c>
      <c r="G157" s="161">
        <v>650</v>
      </c>
      <c r="H157" s="161">
        <f t="shared" si="2"/>
        <v>1279</v>
      </c>
      <c r="I157" s="163">
        <v>22428</v>
      </c>
      <c r="J157" s="141"/>
      <c r="K157" s="141"/>
    </row>
    <row r="158" spans="1:11" x14ac:dyDescent="0.3">
      <c r="A158" s="156" t="s">
        <v>223</v>
      </c>
      <c r="B158" s="157" t="s">
        <v>551</v>
      </c>
      <c r="C158" s="158">
        <v>591932</v>
      </c>
      <c r="D158" s="158">
        <v>11834</v>
      </c>
      <c r="E158" s="158">
        <v>20716</v>
      </c>
      <c r="F158" s="157">
        <v>0</v>
      </c>
      <c r="G158" s="158">
        <v>11207</v>
      </c>
      <c r="H158" s="158">
        <f t="shared" si="2"/>
        <v>43757</v>
      </c>
      <c r="I158" s="159">
        <v>635689</v>
      </c>
      <c r="J158" s="141"/>
      <c r="K158" s="141"/>
    </row>
    <row r="159" spans="1:11" x14ac:dyDescent="0.3">
      <c r="A159" s="160" t="s">
        <v>86</v>
      </c>
      <c r="B159" s="161" t="s">
        <v>426</v>
      </c>
      <c r="C159" s="162">
        <v>86492</v>
      </c>
      <c r="D159" s="162">
        <v>3846</v>
      </c>
      <c r="E159" s="162">
        <v>19469</v>
      </c>
      <c r="F159" s="161">
        <v>0</v>
      </c>
      <c r="G159" s="162">
        <v>2223</v>
      </c>
      <c r="H159" s="162">
        <f t="shared" si="2"/>
        <v>25538</v>
      </c>
      <c r="I159" s="163">
        <v>112030</v>
      </c>
      <c r="J159" s="141"/>
      <c r="K159" s="141"/>
    </row>
    <row r="160" spans="1:11" x14ac:dyDescent="0.3">
      <c r="A160" s="156" t="s">
        <v>145</v>
      </c>
      <c r="B160" s="157" t="s">
        <v>484</v>
      </c>
      <c r="C160" s="158">
        <v>58600</v>
      </c>
      <c r="D160" s="158">
        <v>9419</v>
      </c>
      <c r="E160" s="157">
        <v>904</v>
      </c>
      <c r="F160" s="157">
        <v>0</v>
      </c>
      <c r="G160" s="157">
        <v>0</v>
      </c>
      <c r="H160" s="157">
        <f t="shared" si="2"/>
        <v>10323</v>
      </c>
      <c r="I160" s="159">
        <v>68923</v>
      </c>
      <c r="J160" s="141"/>
      <c r="K160" s="141"/>
    </row>
    <row r="161" spans="1:11" x14ac:dyDescent="0.3">
      <c r="A161" s="160" t="s">
        <v>78</v>
      </c>
      <c r="B161" s="161" t="s">
        <v>419</v>
      </c>
      <c r="C161" s="161">
        <v>0</v>
      </c>
      <c r="D161" s="161">
        <v>0</v>
      </c>
      <c r="E161" s="161">
        <v>0</v>
      </c>
      <c r="F161" s="161">
        <v>0</v>
      </c>
      <c r="G161" s="161">
        <v>0</v>
      </c>
      <c r="H161" s="161">
        <f t="shared" si="2"/>
        <v>0</v>
      </c>
      <c r="I161" s="166">
        <v>0</v>
      </c>
      <c r="J161" s="141"/>
      <c r="K161" s="141"/>
    </row>
    <row r="162" spans="1:11" x14ac:dyDescent="0.3">
      <c r="A162" s="156" t="s">
        <v>144</v>
      </c>
      <c r="B162" s="157" t="s">
        <v>483</v>
      </c>
      <c r="C162" s="158">
        <v>41991</v>
      </c>
      <c r="D162" s="158">
        <v>1480</v>
      </c>
      <c r="E162" s="158">
        <v>5068</v>
      </c>
      <c r="F162" s="157">
        <v>0</v>
      </c>
      <c r="G162" s="157">
        <v>0</v>
      </c>
      <c r="H162" s="157">
        <f t="shared" si="2"/>
        <v>6548</v>
      </c>
      <c r="I162" s="159">
        <v>48539</v>
      </c>
      <c r="J162" s="141"/>
      <c r="K162" s="141"/>
    </row>
    <row r="163" spans="1:11" x14ac:dyDescent="0.3">
      <c r="A163" s="160" t="s">
        <v>306</v>
      </c>
      <c r="B163" s="161" t="s">
        <v>623</v>
      </c>
      <c r="C163" s="162">
        <v>161855</v>
      </c>
      <c r="D163" s="161">
        <v>0</v>
      </c>
      <c r="E163" s="162">
        <v>22819</v>
      </c>
      <c r="F163" s="161">
        <v>0</v>
      </c>
      <c r="G163" s="161">
        <v>0</v>
      </c>
      <c r="H163" s="161">
        <f t="shared" si="2"/>
        <v>22819</v>
      </c>
      <c r="I163" s="163">
        <v>184674</v>
      </c>
      <c r="J163" s="141"/>
      <c r="K163" s="141"/>
    </row>
    <row r="164" spans="1:11" x14ac:dyDescent="0.3">
      <c r="A164" s="156" t="s">
        <v>278</v>
      </c>
      <c r="B164" s="157" t="s">
        <v>761</v>
      </c>
      <c r="C164" s="158">
        <v>372005</v>
      </c>
      <c r="D164" s="158">
        <v>5368</v>
      </c>
      <c r="E164" s="158">
        <v>9891</v>
      </c>
      <c r="F164" s="157">
        <v>0</v>
      </c>
      <c r="G164" s="158">
        <v>5703</v>
      </c>
      <c r="H164" s="158">
        <f t="shared" si="2"/>
        <v>20962</v>
      </c>
      <c r="I164" s="159">
        <v>392967</v>
      </c>
      <c r="J164" s="141"/>
      <c r="K164" s="141"/>
    </row>
    <row r="165" spans="1:11" x14ac:dyDescent="0.3">
      <c r="A165" s="160" t="s">
        <v>213</v>
      </c>
      <c r="B165" s="161" t="s">
        <v>541</v>
      </c>
      <c r="C165" s="162">
        <v>9003</v>
      </c>
      <c r="D165" s="161">
        <v>513</v>
      </c>
      <c r="E165" s="161">
        <v>0</v>
      </c>
      <c r="F165" s="161">
        <v>0</v>
      </c>
      <c r="G165" s="161">
        <v>0</v>
      </c>
      <c r="H165" s="161">
        <f t="shared" si="2"/>
        <v>513</v>
      </c>
      <c r="I165" s="163">
        <v>9516</v>
      </c>
      <c r="J165" s="141"/>
      <c r="K165" s="141"/>
    </row>
    <row r="166" spans="1:11" x14ac:dyDescent="0.3">
      <c r="A166" s="156" t="s">
        <v>211</v>
      </c>
      <c r="B166" s="157" t="s">
        <v>539</v>
      </c>
      <c r="C166" s="158">
        <v>849989</v>
      </c>
      <c r="D166" s="158">
        <v>31281</v>
      </c>
      <c r="E166" s="158">
        <v>16029</v>
      </c>
      <c r="F166" s="157">
        <v>0</v>
      </c>
      <c r="G166" s="157">
        <v>0</v>
      </c>
      <c r="H166" s="157">
        <f t="shared" si="2"/>
        <v>47310</v>
      </c>
      <c r="I166" s="159">
        <v>897299</v>
      </c>
      <c r="J166" s="141"/>
      <c r="K166" s="141"/>
    </row>
    <row r="167" spans="1:11" x14ac:dyDescent="0.3">
      <c r="A167" s="160" t="s">
        <v>635</v>
      </c>
      <c r="B167" s="161" t="s">
        <v>762</v>
      </c>
      <c r="C167" s="161">
        <v>0</v>
      </c>
      <c r="D167" s="161">
        <v>0</v>
      </c>
      <c r="E167" s="161">
        <v>0</v>
      </c>
      <c r="F167" s="161">
        <v>0</v>
      </c>
      <c r="G167" s="161">
        <v>0</v>
      </c>
      <c r="H167" s="161">
        <f t="shared" si="2"/>
        <v>0</v>
      </c>
      <c r="I167" s="166">
        <v>0</v>
      </c>
      <c r="J167" s="141"/>
      <c r="K167" s="141"/>
    </row>
    <row r="168" spans="1:11" x14ac:dyDescent="0.3">
      <c r="A168" s="156" t="s">
        <v>218</v>
      </c>
      <c r="B168" s="157" t="s">
        <v>546</v>
      </c>
      <c r="C168" s="158">
        <v>1122896</v>
      </c>
      <c r="D168" s="158">
        <v>15911</v>
      </c>
      <c r="E168" s="158">
        <v>30345</v>
      </c>
      <c r="F168" s="157">
        <v>0</v>
      </c>
      <c r="G168" s="158">
        <v>58325</v>
      </c>
      <c r="H168" s="158">
        <f t="shared" si="2"/>
        <v>104581</v>
      </c>
      <c r="I168" s="159">
        <v>1227477</v>
      </c>
      <c r="J168" s="141"/>
      <c r="K168" s="141"/>
    </row>
    <row r="169" spans="1:11" x14ac:dyDescent="0.3">
      <c r="A169" s="160" t="s">
        <v>293</v>
      </c>
      <c r="B169" s="161" t="s">
        <v>612</v>
      </c>
      <c r="C169" s="162">
        <v>93258</v>
      </c>
      <c r="D169" s="162">
        <v>35167</v>
      </c>
      <c r="E169" s="161">
        <v>0</v>
      </c>
      <c r="F169" s="161">
        <v>0</v>
      </c>
      <c r="G169" s="161">
        <v>0</v>
      </c>
      <c r="H169" s="161">
        <f t="shared" si="2"/>
        <v>35167</v>
      </c>
      <c r="I169" s="163">
        <v>128425</v>
      </c>
      <c r="J169" s="141"/>
      <c r="K169" s="141"/>
    </row>
    <row r="170" spans="1:11" x14ac:dyDescent="0.3">
      <c r="A170" s="156" t="s">
        <v>142</v>
      </c>
      <c r="B170" s="157" t="s">
        <v>481</v>
      </c>
      <c r="C170" s="158">
        <v>80186</v>
      </c>
      <c r="D170" s="158">
        <v>1401</v>
      </c>
      <c r="E170" s="158">
        <v>9009</v>
      </c>
      <c r="F170" s="157">
        <v>0</v>
      </c>
      <c r="G170" s="157">
        <v>840</v>
      </c>
      <c r="H170" s="157">
        <f t="shared" si="2"/>
        <v>11250</v>
      </c>
      <c r="I170" s="159">
        <v>91436</v>
      </c>
      <c r="J170" s="141"/>
      <c r="K170" s="141"/>
    </row>
    <row r="171" spans="1:11" x14ac:dyDescent="0.3">
      <c r="A171" s="160" t="s">
        <v>181</v>
      </c>
      <c r="B171" s="161" t="s">
        <v>763</v>
      </c>
      <c r="C171" s="162">
        <v>65256</v>
      </c>
      <c r="D171" s="162">
        <v>7865</v>
      </c>
      <c r="E171" s="162">
        <v>29485</v>
      </c>
      <c r="F171" s="161">
        <v>0</v>
      </c>
      <c r="G171" s="161">
        <v>0</v>
      </c>
      <c r="H171" s="161">
        <f t="shared" si="2"/>
        <v>37350</v>
      </c>
      <c r="I171" s="163">
        <v>102606</v>
      </c>
      <c r="J171" s="141"/>
      <c r="K171" s="141"/>
    </row>
    <row r="172" spans="1:11" x14ac:dyDescent="0.3">
      <c r="A172" s="156" t="s">
        <v>170</v>
      </c>
      <c r="B172" s="157" t="s">
        <v>508</v>
      </c>
      <c r="C172" s="158">
        <v>15453</v>
      </c>
      <c r="D172" s="157">
        <v>396</v>
      </c>
      <c r="E172" s="158">
        <v>1594</v>
      </c>
      <c r="F172" s="157">
        <v>0</v>
      </c>
      <c r="G172" s="157">
        <v>867</v>
      </c>
      <c r="H172" s="157">
        <f t="shared" si="2"/>
        <v>2857</v>
      </c>
      <c r="I172" s="159">
        <v>18310</v>
      </c>
      <c r="J172" s="141"/>
      <c r="K172" s="141"/>
    </row>
    <row r="173" spans="1:11" x14ac:dyDescent="0.3">
      <c r="A173" s="160" t="s">
        <v>184</v>
      </c>
      <c r="B173" s="161" t="s">
        <v>520</v>
      </c>
      <c r="C173" s="162">
        <v>196079</v>
      </c>
      <c r="D173" s="162">
        <v>2253</v>
      </c>
      <c r="E173" s="162">
        <v>21389</v>
      </c>
      <c r="F173" s="161">
        <v>0</v>
      </c>
      <c r="G173" s="161">
        <v>0</v>
      </c>
      <c r="H173" s="161">
        <f t="shared" si="2"/>
        <v>23642</v>
      </c>
      <c r="I173" s="163">
        <v>219721</v>
      </c>
      <c r="J173" s="141"/>
      <c r="K173" s="141"/>
    </row>
    <row r="174" spans="1:11" x14ac:dyDescent="0.3">
      <c r="A174" s="156" t="s">
        <v>233</v>
      </c>
      <c r="B174" s="157" t="s">
        <v>560</v>
      </c>
      <c r="C174" s="158">
        <v>231567</v>
      </c>
      <c r="D174" s="158">
        <v>6009</v>
      </c>
      <c r="E174" s="158">
        <v>26932</v>
      </c>
      <c r="F174" s="157">
        <v>0</v>
      </c>
      <c r="G174" s="157">
        <v>0</v>
      </c>
      <c r="H174" s="157">
        <f t="shared" si="2"/>
        <v>32941</v>
      </c>
      <c r="I174" s="159">
        <v>264508</v>
      </c>
      <c r="J174" s="141"/>
      <c r="K174" s="141"/>
    </row>
    <row r="175" spans="1:11" x14ac:dyDescent="0.3">
      <c r="A175" s="160" t="s">
        <v>277</v>
      </c>
      <c r="B175" s="161" t="s">
        <v>764</v>
      </c>
      <c r="C175" s="162">
        <v>220197</v>
      </c>
      <c r="D175" s="162">
        <v>7741</v>
      </c>
      <c r="E175" s="162">
        <v>17566</v>
      </c>
      <c r="F175" s="161">
        <v>0</v>
      </c>
      <c r="G175" s="161">
        <v>0</v>
      </c>
      <c r="H175" s="161">
        <f t="shared" si="2"/>
        <v>25307</v>
      </c>
      <c r="I175" s="163">
        <v>245504</v>
      </c>
      <c r="J175" s="141"/>
      <c r="K175" s="141"/>
    </row>
    <row r="176" spans="1:11" x14ac:dyDescent="0.3">
      <c r="A176" s="156" t="s">
        <v>84</v>
      </c>
      <c r="B176" s="157" t="s">
        <v>425</v>
      </c>
      <c r="C176" s="158">
        <v>135556</v>
      </c>
      <c r="D176" s="158">
        <v>6562</v>
      </c>
      <c r="E176" s="158">
        <v>24685</v>
      </c>
      <c r="F176" s="157">
        <v>0</v>
      </c>
      <c r="G176" s="157">
        <v>0</v>
      </c>
      <c r="H176" s="157">
        <f t="shared" si="2"/>
        <v>31247</v>
      </c>
      <c r="I176" s="159">
        <v>166803</v>
      </c>
      <c r="J176" s="141"/>
      <c r="K176" s="141"/>
    </row>
    <row r="177" spans="1:11" x14ac:dyDescent="0.3">
      <c r="A177" s="160" t="s">
        <v>68</v>
      </c>
      <c r="B177" s="161" t="s">
        <v>410</v>
      </c>
      <c r="C177" s="162">
        <v>446877</v>
      </c>
      <c r="D177" s="162">
        <v>7075</v>
      </c>
      <c r="E177" s="162">
        <v>42300</v>
      </c>
      <c r="F177" s="161">
        <v>176</v>
      </c>
      <c r="G177" s="162">
        <v>14508</v>
      </c>
      <c r="H177" s="162">
        <f t="shared" si="2"/>
        <v>64059</v>
      </c>
      <c r="I177" s="163">
        <v>510936</v>
      </c>
      <c r="J177" s="141"/>
      <c r="K177" s="141"/>
    </row>
    <row r="178" spans="1:11" x14ac:dyDescent="0.3">
      <c r="A178" s="156" t="s">
        <v>124</v>
      </c>
      <c r="B178" s="157" t="s">
        <v>463</v>
      </c>
      <c r="C178" s="158">
        <v>1816315</v>
      </c>
      <c r="D178" s="158">
        <v>7838</v>
      </c>
      <c r="E178" s="158">
        <v>19142</v>
      </c>
      <c r="F178" s="157">
        <v>0</v>
      </c>
      <c r="G178" s="157">
        <v>0</v>
      </c>
      <c r="H178" s="157">
        <f t="shared" si="2"/>
        <v>26980</v>
      </c>
      <c r="I178" s="159">
        <v>1843295</v>
      </c>
      <c r="J178" s="141"/>
      <c r="K178" s="141"/>
    </row>
    <row r="179" spans="1:11" x14ac:dyDescent="0.3">
      <c r="A179" s="160" t="s">
        <v>168</v>
      </c>
      <c r="B179" s="161" t="s">
        <v>506</v>
      </c>
      <c r="C179" s="162">
        <v>382485</v>
      </c>
      <c r="D179" s="162">
        <v>5252</v>
      </c>
      <c r="E179" s="162">
        <v>12734</v>
      </c>
      <c r="F179" s="161">
        <v>0</v>
      </c>
      <c r="G179" s="162">
        <v>12827</v>
      </c>
      <c r="H179" s="162">
        <f t="shared" si="2"/>
        <v>30813</v>
      </c>
      <c r="I179" s="163">
        <v>413298</v>
      </c>
      <c r="J179" s="141"/>
      <c r="K179" s="141"/>
    </row>
    <row r="180" spans="1:11" x14ac:dyDescent="0.3">
      <c r="A180" s="156" t="s">
        <v>183</v>
      </c>
      <c r="B180" s="157" t="s">
        <v>519</v>
      </c>
      <c r="C180" s="158">
        <v>29778</v>
      </c>
      <c r="D180" s="157">
        <v>948</v>
      </c>
      <c r="E180" s="158">
        <v>4083</v>
      </c>
      <c r="F180" s="157">
        <v>0</v>
      </c>
      <c r="G180" s="157">
        <v>0</v>
      </c>
      <c r="H180" s="157">
        <f t="shared" si="2"/>
        <v>5031</v>
      </c>
      <c r="I180" s="159">
        <v>34809</v>
      </c>
      <c r="J180" s="141"/>
      <c r="K180" s="141"/>
    </row>
    <row r="181" spans="1:11" x14ac:dyDescent="0.3">
      <c r="A181" s="160" t="s">
        <v>257</v>
      </c>
      <c r="B181" s="161" t="s">
        <v>580</v>
      </c>
      <c r="C181" s="162">
        <v>1280158</v>
      </c>
      <c r="D181" s="162">
        <v>13897</v>
      </c>
      <c r="E181" s="162">
        <v>15959</v>
      </c>
      <c r="F181" s="162">
        <v>1735</v>
      </c>
      <c r="G181" s="161">
        <v>26</v>
      </c>
      <c r="H181" s="161">
        <f t="shared" si="2"/>
        <v>31617</v>
      </c>
      <c r="I181" s="163">
        <v>1311775</v>
      </c>
      <c r="J181" s="141"/>
      <c r="K181" s="141"/>
    </row>
    <row r="182" spans="1:11" x14ac:dyDescent="0.3">
      <c r="A182" s="156" t="s">
        <v>254</v>
      </c>
      <c r="B182" s="157" t="s">
        <v>577</v>
      </c>
      <c r="C182" s="158">
        <v>62288</v>
      </c>
      <c r="D182" s="158">
        <v>2033</v>
      </c>
      <c r="E182" s="158">
        <v>10580</v>
      </c>
      <c r="F182" s="157">
        <v>0</v>
      </c>
      <c r="G182" s="157">
        <v>0</v>
      </c>
      <c r="H182" s="157">
        <f t="shared" si="2"/>
        <v>12613</v>
      </c>
      <c r="I182" s="159">
        <v>74901</v>
      </c>
      <c r="J182" s="141"/>
      <c r="K182" s="141"/>
    </row>
    <row r="183" spans="1:11" x14ac:dyDescent="0.3">
      <c r="A183" s="160" t="s">
        <v>121</v>
      </c>
      <c r="B183" s="161" t="s">
        <v>461</v>
      </c>
      <c r="C183" s="162">
        <v>1446483</v>
      </c>
      <c r="D183" s="162">
        <v>4925</v>
      </c>
      <c r="E183" s="162">
        <v>23868</v>
      </c>
      <c r="F183" s="161">
        <v>0</v>
      </c>
      <c r="G183" s="162">
        <v>20983</v>
      </c>
      <c r="H183" s="162">
        <f t="shared" si="2"/>
        <v>49776</v>
      </c>
      <c r="I183" s="163">
        <v>1496259</v>
      </c>
      <c r="J183" s="141"/>
      <c r="K183" s="141"/>
    </row>
    <row r="184" spans="1:11" x14ac:dyDescent="0.3">
      <c r="A184" s="156" t="s">
        <v>95</v>
      </c>
      <c r="B184" s="157" t="s">
        <v>435</v>
      </c>
      <c r="C184" s="158">
        <v>394972</v>
      </c>
      <c r="D184" s="158">
        <v>10143</v>
      </c>
      <c r="E184" s="158">
        <v>24237</v>
      </c>
      <c r="F184" s="157">
        <v>0</v>
      </c>
      <c r="G184" s="157">
        <v>0</v>
      </c>
      <c r="H184" s="157">
        <f t="shared" si="2"/>
        <v>34380</v>
      </c>
      <c r="I184" s="159">
        <v>429352</v>
      </c>
      <c r="J184" s="141"/>
      <c r="K184" s="141"/>
    </row>
    <row r="185" spans="1:11" x14ac:dyDescent="0.3">
      <c r="A185" s="160" t="s">
        <v>291</v>
      </c>
      <c r="B185" s="161" t="s">
        <v>610</v>
      </c>
      <c r="C185" s="162">
        <v>62940</v>
      </c>
      <c r="D185" s="162">
        <v>6069</v>
      </c>
      <c r="E185" s="162">
        <v>27029</v>
      </c>
      <c r="F185" s="161">
        <v>0</v>
      </c>
      <c r="G185" s="162">
        <v>6369</v>
      </c>
      <c r="H185" s="162">
        <f t="shared" si="2"/>
        <v>39467</v>
      </c>
      <c r="I185" s="163">
        <v>102407</v>
      </c>
      <c r="J185" s="141"/>
      <c r="K185" s="141"/>
    </row>
    <row r="186" spans="1:11" x14ac:dyDescent="0.3">
      <c r="A186" s="156" t="s">
        <v>94</v>
      </c>
      <c r="B186" s="157" t="s">
        <v>434</v>
      </c>
      <c r="C186" s="158">
        <v>22264</v>
      </c>
      <c r="D186" s="157">
        <v>987</v>
      </c>
      <c r="E186" s="158">
        <v>4413</v>
      </c>
      <c r="F186" s="157">
        <v>0</v>
      </c>
      <c r="G186" s="157">
        <v>0</v>
      </c>
      <c r="H186" s="157">
        <f t="shared" si="2"/>
        <v>5400</v>
      </c>
      <c r="I186" s="159">
        <v>27664</v>
      </c>
      <c r="J186" s="141"/>
      <c r="K186" s="141"/>
    </row>
    <row r="187" spans="1:11" x14ac:dyDescent="0.3">
      <c r="A187" s="160" t="s">
        <v>178</v>
      </c>
      <c r="B187" s="161" t="s">
        <v>515</v>
      </c>
      <c r="C187" s="162">
        <v>236554</v>
      </c>
      <c r="D187" s="162">
        <v>10152</v>
      </c>
      <c r="E187" s="162">
        <v>25500</v>
      </c>
      <c r="F187" s="161">
        <v>0</v>
      </c>
      <c r="G187" s="161">
        <v>0</v>
      </c>
      <c r="H187" s="161">
        <f t="shared" si="2"/>
        <v>35652</v>
      </c>
      <c r="I187" s="163">
        <v>272206</v>
      </c>
      <c r="J187" s="141"/>
      <c r="K187" s="141"/>
    </row>
    <row r="188" spans="1:11" x14ac:dyDescent="0.3">
      <c r="A188" s="156" t="s">
        <v>93</v>
      </c>
      <c r="B188" s="157" t="s">
        <v>433</v>
      </c>
      <c r="C188" s="158">
        <v>58376</v>
      </c>
      <c r="D188" s="158">
        <v>7981</v>
      </c>
      <c r="E188" s="157">
        <v>0</v>
      </c>
      <c r="F188" s="157">
        <v>0</v>
      </c>
      <c r="G188" s="157">
        <v>0</v>
      </c>
      <c r="H188" s="157">
        <f t="shared" si="2"/>
        <v>7981</v>
      </c>
      <c r="I188" s="159">
        <v>66357</v>
      </c>
      <c r="J188" s="141"/>
      <c r="K188" s="141"/>
    </row>
    <row r="189" spans="1:11" x14ac:dyDescent="0.3">
      <c r="A189" s="160" t="s">
        <v>159</v>
      </c>
      <c r="B189" s="161" t="s">
        <v>497</v>
      </c>
      <c r="C189" s="162">
        <v>92905</v>
      </c>
      <c r="D189" s="161">
        <v>795</v>
      </c>
      <c r="E189" s="162">
        <v>1066</v>
      </c>
      <c r="F189" s="161">
        <v>704</v>
      </c>
      <c r="G189" s="162">
        <v>9106</v>
      </c>
      <c r="H189" s="162">
        <f t="shared" si="2"/>
        <v>11671</v>
      </c>
      <c r="I189" s="163">
        <v>104576</v>
      </c>
      <c r="J189" s="141"/>
      <c r="K189" s="141"/>
    </row>
    <row r="190" spans="1:11" x14ac:dyDescent="0.3">
      <c r="A190" s="156" t="s">
        <v>172</v>
      </c>
      <c r="B190" s="157" t="s">
        <v>510</v>
      </c>
      <c r="C190" s="158">
        <v>91682</v>
      </c>
      <c r="D190" s="158">
        <v>3099</v>
      </c>
      <c r="E190" s="158">
        <v>31592</v>
      </c>
      <c r="F190" s="157">
        <v>257</v>
      </c>
      <c r="G190" s="157">
        <v>0</v>
      </c>
      <c r="H190" s="157">
        <f t="shared" si="2"/>
        <v>34948</v>
      </c>
      <c r="I190" s="159">
        <v>126630</v>
      </c>
      <c r="J190" s="141"/>
      <c r="K190" s="141"/>
    </row>
    <row r="191" spans="1:11" x14ac:dyDescent="0.3">
      <c r="A191" s="160" t="s">
        <v>259</v>
      </c>
      <c r="B191" s="161" t="s">
        <v>582</v>
      </c>
      <c r="C191" s="162">
        <v>903423</v>
      </c>
      <c r="D191" s="162">
        <v>25786</v>
      </c>
      <c r="E191" s="162">
        <v>18060</v>
      </c>
      <c r="F191" s="161">
        <v>0</v>
      </c>
      <c r="G191" s="161">
        <v>0</v>
      </c>
      <c r="H191" s="161">
        <f t="shared" si="2"/>
        <v>43846</v>
      </c>
      <c r="I191" s="163">
        <v>947269</v>
      </c>
      <c r="J191" s="141"/>
      <c r="K191" s="141"/>
    </row>
    <row r="192" spans="1:11" x14ac:dyDescent="0.3">
      <c r="A192" s="156" t="s">
        <v>171</v>
      </c>
      <c r="B192" s="157" t="s">
        <v>509</v>
      </c>
      <c r="C192" s="158">
        <v>147263</v>
      </c>
      <c r="D192" s="158">
        <v>4694</v>
      </c>
      <c r="E192" s="158">
        <v>17969</v>
      </c>
      <c r="F192" s="157">
        <v>0</v>
      </c>
      <c r="G192" s="158">
        <v>2346</v>
      </c>
      <c r="H192" s="158">
        <f t="shared" si="2"/>
        <v>25009</v>
      </c>
      <c r="I192" s="159">
        <v>172272</v>
      </c>
      <c r="J192" s="141"/>
      <c r="K192" s="141"/>
    </row>
    <row r="193" spans="1:11" x14ac:dyDescent="0.3">
      <c r="A193" s="160" t="s">
        <v>150</v>
      </c>
      <c r="B193" s="161" t="s">
        <v>489</v>
      </c>
      <c r="C193" s="162">
        <v>98629</v>
      </c>
      <c r="D193" s="161">
        <v>0</v>
      </c>
      <c r="E193" s="162">
        <v>27131</v>
      </c>
      <c r="F193" s="161">
        <v>0</v>
      </c>
      <c r="G193" s="161">
        <v>0</v>
      </c>
      <c r="H193" s="161">
        <f t="shared" si="2"/>
        <v>27131</v>
      </c>
      <c r="I193" s="163">
        <v>125760</v>
      </c>
      <c r="J193" s="141"/>
      <c r="K193" s="141"/>
    </row>
    <row r="194" spans="1:11" x14ac:dyDescent="0.3">
      <c r="A194" s="156" t="s">
        <v>244</v>
      </c>
      <c r="B194" s="157" t="s">
        <v>569</v>
      </c>
      <c r="C194" s="158">
        <v>22537</v>
      </c>
      <c r="D194" s="157">
        <v>596</v>
      </c>
      <c r="E194" s="157">
        <v>0</v>
      </c>
      <c r="F194" s="157">
        <v>0</v>
      </c>
      <c r="G194" s="157">
        <v>0</v>
      </c>
      <c r="H194" s="157">
        <f t="shared" si="2"/>
        <v>596</v>
      </c>
      <c r="I194" s="159">
        <v>23133</v>
      </c>
      <c r="J194" s="141"/>
      <c r="K194" s="141"/>
    </row>
    <row r="195" spans="1:11" x14ac:dyDescent="0.3">
      <c r="A195" s="160" t="s">
        <v>202</v>
      </c>
      <c r="B195" s="161" t="s">
        <v>702</v>
      </c>
      <c r="C195" s="162">
        <v>19856</v>
      </c>
      <c r="D195" s="162">
        <v>1262</v>
      </c>
      <c r="E195" s="162">
        <v>8221</v>
      </c>
      <c r="F195" s="161">
        <v>0</v>
      </c>
      <c r="G195" s="162">
        <v>1472</v>
      </c>
      <c r="H195" s="162">
        <f t="shared" ref="H195:H258" si="3">D195+E195+F195+G195</f>
        <v>10955</v>
      </c>
      <c r="I195" s="163">
        <v>30811</v>
      </c>
      <c r="J195" s="141"/>
      <c r="K195" s="141"/>
    </row>
    <row r="196" spans="1:11" x14ac:dyDescent="0.3">
      <c r="A196" s="156" t="s">
        <v>231</v>
      </c>
      <c r="B196" s="157" t="s">
        <v>558</v>
      </c>
      <c r="C196" s="157">
        <v>529</v>
      </c>
      <c r="D196" s="157">
        <v>169</v>
      </c>
      <c r="E196" s="157">
        <v>0</v>
      </c>
      <c r="F196" s="157">
        <v>0</v>
      </c>
      <c r="G196" s="157">
        <v>9</v>
      </c>
      <c r="H196" s="157">
        <f t="shared" si="3"/>
        <v>178</v>
      </c>
      <c r="I196" s="167">
        <v>707</v>
      </c>
      <c r="J196" s="141"/>
      <c r="K196" s="141"/>
    </row>
    <row r="197" spans="1:11" x14ac:dyDescent="0.3">
      <c r="A197" s="160" t="s">
        <v>64</v>
      </c>
      <c r="B197" s="161" t="s">
        <v>406</v>
      </c>
      <c r="C197" s="162">
        <v>39176</v>
      </c>
      <c r="D197" s="161">
        <v>315</v>
      </c>
      <c r="E197" s="161">
        <v>0</v>
      </c>
      <c r="F197" s="161">
        <v>0</v>
      </c>
      <c r="G197" s="161">
        <v>0</v>
      </c>
      <c r="H197" s="161">
        <f t="shared" si="3"/>
        <v>315</v>
      </c>
      <c r="I197" s="163">
        <v>39491</v>
      </c>
      <c r="J197" s="141"/>
      <c r="K197" s="141"/>
    </row>
    <row r="198" spans="1:11" x14ac:dyDescent="0.3">
      <c r="A198" s="165" t="s">
        <v>56</v>
      </c>
      <c r="B198" s="157" t="s">
        <v>398</v>
      </c>
      <c r="C198" s="158">
        <v>56030</v>
      </c>
      <c r="D198" s="158">
        <v>1129</v>
      </c>
      <c r="E198" s="157">
        <v>168</v>
      </c>
      <c r="F198" s="157">
        <v>0</v>
      </c>
      <c r="G198" s="158">
        <v>1213</v>
      </c>
      <c r="H198" s="158">
        <f t="shared" si="3"/>
        <v>2510</v>
      </c>
      <c r="I198" s="159">
        <v>58540</v>
      </c>
      <c r="J198" s="141"/>
      <c r="K198" s="141"/>
    </row>
    <row r="199" spans="1:11" x14ac:dyDescent="0.3">
      <c r="A199" s="160" t="s">
        <v>177</v>
      </c>
      <c r="B199" s="161" t="s">
        <v>514</v>
      </c>
      <c r="C199" s="162">
        <v>34549</v>
      </c>
      <c r="D199" s="162">
        <v>2160</v>
      </c>
      <c r="E199" s="162">
        <v>12178</v>
      </c>
      <c r="F199" s="161">
        <v>0</v>
      </c>
      <c r="G199" s="161">
        <v>116</v>
      </c>
      <c r="H199" s="161">
        <f t="shared" si="3"/>
        <v>14454</v>
      </c>
      <c r="I199" s="163">
        <v>49003</v>
      </c>
      <c r="J199" s="141"/>
      <c r="K199" s="141"/>
    </row>
    <row r="200" spans="1:11" x14ac:dyDescent="0.3">
      <c r="A200" s="156" t="s">
        <v>194</v>
      </c>
      <c r="B200" s="157" t="s">
        <v>528</v>
      </c>
      <c r="C200" s="158">
        <v>225947</v>
      </c>
      <c r="D200" s="158">
        <v>3478</v>
      </c>
      <c r="E200" s="158">
        <v>28913</v>
      </c>
      <c r="F200" s="157">
        <v>0</v>
      </c>
      <c r="G200" s="157">
        <v>0</v>
      </c>
      <c r="H200" s="157">
        <f t="shared" si="3"/>
        <v>32391</v>
      </c>
      <c r="I200" s="159">
        <v>258338</v>
      </c>
      <c r="J200" s="141"/>
      <c r="K200" s="141"/>
    </row>
    <row r="201" spans="1:11" x14ac:dyDescent="0.3">
      <c r="A201" s="164" t="s">
        <v>17</v>
      </c>
      <c r="B201" s="161" t="s">
        <v>361</v>
      </c>
      <c r="C201" s="162">
        <v>311152</v>
      </c>
      <c r="D201" s="162">
        <v>12298</v>
      </c>
      <c r="E201" s="162">
        <v>41436</v>
      </c>
      <c r="F201" s="161">
        <v>0</v>
      </c>
      <c r="G201" s="162">
        <v>5721</v>
      </c>
      <c r="H201" s="162">
        <f t="shared" si="3"/>
        <v>59455</v>
      </c>
      <c r="I201" s="163">
        <v>370607</v>
      </c>
      <c r="J201" s="141"/>
      <c r="K201" s="141"/>
    </row>
    <row r="202" spans="1:11" x14ac:dyDescent="0.3">
      <c r="A202" s="165" t="s">
        <v>58</v>
      </c>
      <c r="B202" s="157" t="s">
        <v>400</v>
      </c>
      <c r="C202" s="158">
        <v>15991</v>
      </c>
      <c r="D202" s="157">
        <v>771</v>
      </c>
      <c r="E202" s="157">
        <v>104</v>
      </c>
      <c r="F202" s="157">
        <v>0</v>
      </c>
      <c r="G202" s="157">
        <v>0</v>
      </c>
      <c r="H202" s="157">
        <f t="shared" si="3"/>
        <v>875</v>
      </c>
      <c r="I202" s="159">
        <v>16866</v>
      </c>
      <c r="J202" s="141"/>
      <c r="K202" s="141"/>
    </row>
    <row r="203" spans="1:11" x14ac:dyDescent="0.3">
      <c r="A203" s="160" t="s">
        <v>284</v>
      </c>
      <c r="B203" s="161" t="s">
        <v>604</v>
      </c>
      <c r="C203" s="161">
        <v>0</v>
      </c>
      <c r="D203" s="161">
        <v>0</v>
      </c>
      <c r="E203" s="161">
        <v>0</v>
      </c>
      <c r="F203" s="161">
        <v>0</v>
      </c>
      <c r="G203" s="161">
        <v>0</v>
      </c>
      <c r="H203" s="161">
        <f t="shared" si="3"/>
        <v>0</v>
      </c>
      <c r="I203" s="166">
        <v>0</v>
      </c>
      <c r="J203" s="141"/>
      <c r="K203" s="141"/>
    </row>
    <row r="204" spans="1:11" x14ac:dyDescent="0.3">
      <c r="A204" s="156" t="s">
        <v>1094</v>
      </c>
      <c r="B204" s="157" t="s">
        <v>1091</v>
      </c>
      <c r="C204" s="157">
        <v>0</v>
      </c>
      <c r="D204" s="157">
        <v>0</v>
      </c>
      <c r="E204" s="157">
        <v>0</v>
      </c>
      <c r="F204" s="157">
        <v>0</v>
      </c>
      <c r="G204" s="157">
        <v>0</v>
      </c>
      <c r="H204" s="157">
        <f t="shared" si="3"/>
        <v>0</v>
      </c>
      <c r="I204" s="167">
        <v>0</v>
      </c>
      <c r="J204" s="141"/>
      <c r="K204" s="141"/>
    </row>
    <row r="205" spans="1:11" x14ac:dyDescent="0.3">
      <c r="A205" s="160" t="s">
        <v>67</v>
      </c>
      <c r="B205" s="161" t="s">
        <v>409</v>
      </c>
      <c r="C205" s="162">
        <v>1342205</v>
      </c>
      <c r="D205" s="161">
        <v>0</v>
      </c>
      <c r="E205" s="162">
        <v>10089</v>
      </c>
      <c r="F205" s="161">
        <v>0</v>
      </c>
      <c r="G205" s="161">
        <v>0</v>
      </c>
      <c r="H205" s="161">
        <f t="shared" si="3"/>
        <v>10089</v>
      </c>
      <c r="I205" s="163">
        <v>1352294</v>
      </c>
      <c r="J205" s="141"/>
      <c r="K205" s="141"/>
    </row>
    <row r="206" spans="1:11" x14ac:dyDescent="0.3">
      <c r="A206" s="156" t="s">
        <v>174</v>
      </c>
      <c r="B206" s="157" t="s">
        <v>511</v>
      </c>
      <c r="C206" s="158">
        <v>25647</v>
      </c>
      <c r="D206" s="158">
        <v>1202</v>
      </c>
      <c r="E206" s="158">
        <v>7752</v>
      </c>
      <c r="F206" s="157">
        <v>0</v>
      </c>
      <c r="G206" s="157">
        <v>0</v>
      </c>
      <c r="H206" s="157">
        <f t="shared" si="3"/>
        <v>8954</v>
      </c>
      <c r="I206" s="159">
        <v>34601</v>
      </c>
      <c r="J206" s="141"/>
      <c r="K206" s="141"/>
    </row>
    <row r="207" spans="1:11" x14ac:dyDescent="0.3">
      <c r="A207" s="164" t="s">
        <v>23</v>
      </c>
      <c r="B207" s="161" t="s">
        <v>367</v>
      </c>
      <c r="C207" s="162">
        <v>57331</v>
      </c>
      <c r="D207" s="162">
        <v>1087</v>
      </c>
      <c r="E207" s="162">
        <v>5731</v>
      </c>
      <c r="F207" s="161">
        <v>0</v>
      </c>
      <c r="G207" s="162">
        <v>1049</v>
      </c>
      <c r="H207" s="162">
        <f t="shared" si="3"/>
        <v>7867</v>
      </c>
      <c r="I207" s="163">
        <v>65198</v>
      </c>
      <c r="J207" s="141"/>
      <c r="K207" s="141"/>
    </row>
    <row r="208" spans="1:11" x14ac:dyDescent="0.3">
      <c r="A208" s="156" t="s">
        <v>151</v>
      </c>
      <c r="B208" s="157" t="s">
        <v>490</v>
      </c>
      <c r="C208" s="158">
        <v>18533</v>
      </c>
      <c r="D208" s="158">
        <v>2432</v>
      </c>
      <c r="E208" s="158">
        <v>9719</v>
      </c>
      <c r="F208" s="157">
        <v>0</v>
      </c>
      <c r="G208" s="158">
        <v>1541</v>
      </c>
      <c r="H208" s="158">
        <f t="shared" si="3"/>
        <v>13692</v>
      </c>
      <c r="I208" s="159">
        <v>32225</v>
      </c>
      <c r="J208" s="141"/>
      <c r="K208" s="141"/>
    </row>
    <row r="209" spans="1:11" x14ac:dyDescent="0.3">
      <c r="A209" s="160" t="s">
        <v>196</v>
      </c>
      <c r="B209" s="161" t="s">
        <v>529</v>
      </c>
      <c r="C209" s="162">
        <v>1111201</v>
      </c>
      <c r="D209" s="162">
        <v>44937</v>
      </c>
      <c r="E209" s="162">
        <v>53433</v>
      </c>
      <c r="F209" s="162">
        <v>6686</v>
      </c>
      <c r="G209" s="162">
        <v>49494</v>
      </c>
      <c r="H209" s="162">
        <f t="shared" si="3"/>
        <v>154550</v>
      </c>
      <c r="I209" s="163">
        <v>1265751</v>
      </c>
      <c r="J209" s="141"/>
      <c r="K209" s="141"/>
    </row>
    <row r="210" spans="1:11" x14ac:dyDescent="0.3">
      <c r="A210" s="165" t="s">
        <v>703</v>
      </c>
      <c r="B210" s="157" t="s">
        <v>765</v>
      </c>
      <c r="C210" s="157">
        <v>0</v>
      </c>
      <c r="D210" s="157">
        <v>0</v>
      </c>
      <c r="E210" s="157">
        <v>0</v>
      </c>
      <c r="F210" s="157">
        <v>0</v>
      </c>
      <c r="G210" s="157">
        <v>0</v>
      </c>
      <c r="H210" s="157">
        <f t="shared" si="3"/>
        <v>0</v>
      </c>
      <c r="I210" s="167">
        <v>0</v>
      </c>
      <c r="J210" s="141"/>
      <c r="K210" s="141"/>
    </row>
    <row r="211" spans="1:11" x14ac:dyDescent="0.3">
      <c r="A211" s="160" t="s">
        <v>167</v>
      </c>
      <c r="B211" s="161" t="s">
        <v>505</v>
      </c>
      <c r="C211" s="162">
        <v>151276</v>
      </c>
      <c r="D211" s="162">
        <v>2944</v>
      </c>
      <c r="E211" s="161">
        <v>756</v>
      </c>
      <c r="F211" s="161">
        <v>0</v>
      </c>
      <c r="G211" s="161">
        <v>0</v>
      </c>
      <c r="H211" s="161">
        <f t="shared" si="3"/>
        <v>3700</v>
      </c>
      <c r="I211" s="163">
        <v>154976</v>
      </c>
      <c r="J211" s="141"/>
      <c r="K211" s="141"/>
    </row>
    <row r="212" spans="1:11" x14ac:dyDescent="0.3">
      <c r="A212" s="156" t="s">
        <v>71</v>
      </c>
      <c r="B212" s="157" t="s">
        <v>413</v>
      </c>
      <c r="C212" s="158">
        <v>97185</v>
      </c>
      <c r="D212" s="158">
        <v>2345</v>
      </c>
      <c r="E212" s="158">
        <v>12048</v>
      </c>
      <c r="F212" s="157">
        <v>146</v>
      </c>
      <c r="G212" s="158">
        <v>1618</v>
      </c>
      <c r="H212" s="158">
        <f t="shared" si="3"/>
        <v>16157</v>
      </c>
      <c r="I212" s="159">
        <v>113342</v>
      </c>
      <c r="J212" s="141"/>
      <c r="K212" s="141"/>
    </row>
    <row r="213" spans="1:11" x14ac:dyDescent="0.3">
      <c r="A213" s="164" t="s">
        <v>34</v>
      </c>
      <c r="B213" s="161" t="s">
        <v>378</v>
      </c>
      <c r="C213" s="162">
        <v>291519</v>
      </c>
      <c r="D213" s="162">
        <v>11522</v>
      </c>
      <c r="E213" s="162">
        <v>24410</v>
      </c>
      <c r="F213" s="161">
        <v>0</v>
      </c>
      <c r="G213" s="161">
        <v>0</v>
      </c>
      <c r="H213" s="161">
        <f t="shared" si="3"/>
        <v>35932</v>
      </c>
      <c r="I213" s="163">
        <v>327451</v>
      </c>
      <c r="J213" s="141"/>
      <c r="K213" s="141"/>
    </row>
    <row r="214" spans="1:11" x14ac:dyDescent="0.3">
      <c r="A214" s="156" t="s">
        <v>102</v>
      </c>
      <c r="B214" s="157" t="s">
        <v>442</v>
      </c>
      <c r="C214" s="158">
        <v>94023</v>
      </c>
      <c r="D214" s="158">
        <v>4755</v>
      </c>
      <c r="E214" s="158">
        <v>6148</v>
      </c>
      <c r="F214" s="157">
        <v>139</v>
      </c>
      <c r="G214" s="157">
        <v>0</v>
      </c>
      <c r="H214" s="157">
        <f t="shared" si="3"/>
        <v>11042</v>
      </c>
      <c r="I214" s="159">
        <v>105065</v>
      </c>
      <c r="J214" s="141"/>
      <c r="K214" s="141"/>
    </row>
    <row r="215" spans="1:11" x14ac:dyDescent="0.3">
      <c r="A215" s="160" t="s">
        <v>271</v>
      </c>
      <c r="B215" s="161" t="s">
        <v>593</v>
      </c>
      <c r="C215" s="162">
        <v>82921</v>
      </c>
      <c r="D215" s="162">
        <v>2781</v>
      </c>
      <c r="E215" s="162">
        <v>8369</v>
      </c>
      <c r="F215" s="162">
        <v>1501</v>
      </c>
      <c r="G215" s="162">
        <v>10738</v>
      </c>
      <c r="H215" s="162">
        <f t="shared" si="3"/>
        <v>23389</v>
      </c>
      <c r="I215" s="163">
        <v>106310</v>
      </c>
      <c r="J215" s="141"/>
      <c r="K215" s="141"/>
    </row>
    <row r="216" spans="1:11" x14ac:dyDescent="0.3">
      <c r="A216" s="156" t="s">
        <v>636</v>
      </c>
      <c r="B216" s="157" t="s">
        <v>766</v>
      </c>
      <c r="C216" s="157">
        <v>0</v>
      </c>
      <c r="D216" s="157">
        <v>0</v>
      </c>
      <c r="E216" s="157">
        <v>0</v>
      </c>
      <c r="F216" s="157">
        <v>0</v>
      </c>
      <c r="G216" s="157">
        <v>0</v>
      </c>
      <c r="H216" s="157">
        <f t="shared" si="3"/>
        <v>0</v>
      </c>
      <c r="I216" s="167">
        <v>0</v>
      </c>
      <c r="J216" s="141"/>
      <c r="K216" s="141"/>
    </row>
    <row r="217" spans="1:11" x14ac:dyDescent="0.3">
      <c r="A217" s="164" t="s">
        <v>26</v>
      </c>
      <c r="B217" s="161" t="s">
        <v>369</v>
      </c>
      <c r="C217" s="162">
        <v>297599</v>
      </c>
      <c r="D217" s="162">
        <v>11067</v>
      </c>
      <c r="E217" s="162">
        <v>34665</v>
      </c>
      <c r="F217" s="162">
        <v>1985</v>
      </c>
      <c r="G217" s="162">
        <v>3680</v>
      </c>
      <c r="H217" s="162">
        <f t="shared" si="3"/>
        <v>51397</v>
      </c>
      <c r="I217" s="163">
        <v>348996</v>
      </c>
      <c r="J217" s="141"/>
      <c r="K217" s="141"/>
    </row>
    <row r="218" spans="1:11" x14ac:dyDescent="0.3">
      <c r="A218" s="156" t="s">
        <v>791</v>
      </c>
      <c r="B218" s="157" t="s">
        <v>767</v>
      </c>
      <c r="C218" s="158">
        <v>120654</v>
      </c>
      <c r="D218" s="157">
        <v>0</v>
      </c>
      <c r="E218" s="157">
        <v>0</v>
      </c>
      <c r="F218" s="157">
        <v>0</v>
      </c>
      <c r="G218" s="158">
        <v>2122</v>
      </c>
      <c r="H218" s="158">
        <f t="shared" si="3"/>
        <v>2122</v>
      </c>
      <c r="I218" s="159">
        <v>122776</v>
      </c>
      <c r="J218" s="141"/>
      <c r="K218" s="141"/>
    </row>
    <row r="219" spans="1:11" x14ac:dyDescent="0.3">
      <c r="A219" s="160" t="s">
        <v>282</v>
      </c>
      <c r="B219" s="161" t="s">
        <v>602</v>
      </c>
      <c r="C219" s="162">
        <v>141382</v>
      </c>
      <c r="D219" s="162">
        <v>6974</v>
      </c>
      <c r="E219" s="162">
        <v>54281</v>
      </c>
      <c r="F219" s="161">
        <v>0</v>
      </c>
      <c r="G219" s="162">
        <v>2032</v>
      </c>
      <c r="H219" s="162">
        <f t="shared" si="3"/>
        <v>63287</v>
      </c>
      <c r="I219" s="163">
        <v>204669</v>
      </c>
      <c r="J219" s="141"/>
      <c r="K219" s="141"/>
    </row>
    <row r="220" spans="1:11" x14ac:dyDescent="0.3">
      <c r="A220" s="156" t="s">
        <v>706</v>
      </c>
      <c r="B220" s="157" t="s">
        <v>768</v>
      </c>
      <c r="C220" s="158">
        <v>5225</v>
      </c>
      <c r="D220" s="157">
        <v>425</v>
      </c>
      <c r="E220" s="157">
        <v>0</v>
      </c>
      <c r="F220" s="157">
        <v>0</v>
      </c>
      <c r="G220" s="157">
        <v>0</v>
      </c>
      <c r="H220" s="157">
        <f t="shared" si="3"/>
        <v>425</v>
      </c>
      <c r="I220" s="159">
        <v>5650</v>
      </c>
      <c r="J220" s="141"/>
      <c r="K220" s="141"/>
    </row>
    <row r="221" spans="1:11" x14ac:dyDescent="0.3">
      <c r="A221" s="160" t="s">
        <v>188</v>
      </c>
      <c r="B221" s="161" t="s">
        <v>523</v>
      </c>
      <c r="C221" s="162">
        <v>1327825</v>
      </c>
      <c r="D221" s="161">
        <v>0</v>
      </c>
      <c r="E221" s="162">
        <v>18523</v>
      </c>
      <c r="F221" s="161">
        <v>0</v>
      </c>
      <c r="G221" s="161">
        <v>0</v>
      </c>
      <c r="H221" s="161">
        <f t="shared" si="3"/>
        <v>18523</v>
      </c>
      <c r="I221" s="163">
        <v>1346348</v>
      </c>
      <c r="J221" s="141"/>
      <c r="K221" s="141"/>
    </row>
    <row r="222" spans="1:11" x14ac:dyDescent="0.3">
      <c r="A222" s="156" t="s">
        <v>98</v>
      </c>
      <c r="B222" s="157" t="s">
        <v>438</v>
      </c>
      <c r="C222" s="158">
        <v>7045</v>
      </c>
      <c r="D222" s="157">
        <v>464</v>
      </c>
      <c r="E222" s="157">
        <v>0</v>
      </c>
      <c r="F222" s="157">
        <v>0</v>
      </c>
      <c r="G222" s="157">
        <v>0</v>
      </c>
      <c r="H222" s="157">
        <f t="shared" si="3"/>
        <v>464</v>
      </c>
      <c r="I222" s="159">
        <v>7509</v>
      </c>
      <c r="J222" s="141"/>
      <c r="K222" s="141"/>
    </row>
    <row r="223" spans="1:11" x14ac:dyDescent="0.3">
      <c r="A223" s="160" t="s">
        <v>100</v>
      </c>
      <c r="B223" s="161" t="s">
        <v>440</v>
      </c>
      <c r="C223" s="162">
        <v>42935</v>
      </c>
      <c r="D223" s="162">
        <v>2042</v>
      </c>
      <c r="E223" s="162">
        <v>3566</v>
      </c>
      <c r="F223" s="161">
        <v>0</v>
      </c>
      <c r="G223" s="161">
        <v>640</v>
      </c>
      <c r="H223" s="161">
        <f t="shared" si="3"/>
        <v>6248</v>
      </c>
      <c r="I223" s="163">
        <v>49183</v>
      </c>
      <c r="J223" s="141"/>
      <c r="K223" s="141"/>
    </row>
    <row r="224" spans="1:11" x14ac:dyDescent="0.3">
      <c r="A224" s="165" t="s">
        <v>634</v>
      </c>
      <c r="B224" s="157" t="s">
        <v>769</v>
      </c>
      <c r="C224" s="157">
        <v>0</v>
      </c>
      <c r="D224" s="157">
        <v>0</v>
      </c>
      <c r="E224" s="157">
        <v>0</v>
      </c>
      <c r="F224" s="157">
        <v>0</v>
      </c>
      <c r="G224" s="157">
        <v>0</v>
      </c>
      <c r="H224" s="157">
        <f t="shared" si="3"/>
        <v>0</v>
      </c>
      <c r="I224" s="167">
        <v>0</v>
      </c>
      <c r="J224" s="141"/>
      <c r="K224" s="141"/>
    </row>
    <row r="225" spans="1:11" x14ac:dyDescent="0.3">
      <c r="A225" s="164" t="s">
        <v>38</v>
      </c>
      <c r="B225" s="161" t="s">
        <v>382</v>
      </c>
      <c r="C225" s="162">
        <v>76047</v>
      </c>
      <c r="D225" s="162">
        <v>3074</v>
      </c>
      <c r="E225" s="162">
        <v>39024</v>
      </c>
      <c r="F225" s="161">
        <v>0</v>
      </c>
      <c r="G225" s="162">
        <v>3855</v>
      </c>
      <c r="H225" s="162">
        <f t="shared" si="3"/>
        <v>45953</v>
      </c>
      <c r="I225" s="163">
        <v>122000</v>
      </c>
      <c r="J225" s="141"/>
      <c r="K225" s="141"/>
    </row>
    <row r="226" spans="1:11" x14ac:dyDescent="0.3">
      <c r="A226" s="156" t="s">
        <v>73</v>
      </c>
      <c r="B226" s="157" t="s">
        <v>415</v>
      </c>
      <c r="C226" s="158">
        <v>315812</v>
      </c>
      <c r="D226" s="158">
        <v>29040</v>
      </c>
      <c r="E226" s="158">
        <v>27481</v>
      </c>
      <c r="F226" s="157">
        <v>0</v>
      </c>
      <c r="G226" s="158">
        <v>5288</v>
      </c>
      <c r="H226" s="158">
        <f t="shared" si="3"/>
        <v>61809</v>
      </c>
      <c r="I226" s="159">
        <v>377621</v>
      </c>
      <c r="J226" s="141"/>
      <c r="K226" s="141"/>
    </row>
    <row r="227" spans="1:11" x14ac:dyDescent="0.3">
      <c r="A227" s="160" t="s">
        <v>260</v>
      </c>
      <c r="B227" s="161" t="s">
        <v>583</v>
      </c>
      <c r="C227" s="162">
        <v>46206</v>
      </c>
      <c r="D227" s="162">
        <v>1059</v>
      </c>
      <c r="E227" s="162">
        <v>27825</v>
      </c>
      <c r="F227" s="161">
        <v>0</v>
      </c>
      <c r="G227" s="161">
        <v>0</v>
      </c>
      <c r="H227" s="161">
        <f t="shared" si="3"/>
        <v>28884</v>
      </c>
      <c r="I227" s="163">
        <v>75090</v>
      </c>
      <c r="J227" s="141"/>
      <c r="K227" s="141"/>
    </row>
    <row r="228" spans="1:11" x14ac:dyDescent="0.3">
      <c r="A228" s="156" t="s">
        <v>637</v>
      </c>
      <c r="B228" s="157" t="s">
        <v>708</v>
      </c>
      <c r="C228" s="157">
        <v>0</v>
      </c>
      <c r="D228" s="157">
        <v>0</v>
      </c>
      <c r="E228" s="157">
        <v>0</v>
      </c>
      <c r="F228" s="157">
        <v>0</v>
      </c>
      <c r="G228" s="157">
        <v>0</v>
      </c>
      <c r="H228" s="157">
        <f t="shared" si="3"/>
        <v>0</v>
      </c>
      <c r="I228" s="167">
        <v>0</v>
      </c>
      <c r="J228" s="141"/>
      <c r="K228" s="141"/>
    </row>
    <row r="229" spans="1:11" x14ac:dyDescent="0.3">
      <c r="A229" s="160" t="s">
        <v>179</v>
      </c>
      <c r="B229" s="161" t="s">
        <v>516</v>
      </c>
      <c r="C229" s="162">
        <v>60876</v>
      </c>
      <c r="D229" s="162">
        <v>3971</v>
      </c>
      <c r="E229" s="162">
        <v>15583</v>
      </c>
      <c r="F229" s="161">
        <v>0</v>
      </c>
      <c r="G229" s="161">
        <v>0</v>
      </c>
      <c r="H229" s="161">
        <f t="shared" si="3"/>
        <v>19554</v>
      </c>
      <c r="I229" s="163">
        <v>80430</v>
      </c>
      <c r="J229" s="141"/>
      <c r="K229" s="141"/>
    </row>
    <row r="230" spans="1:11" x14ac:dyDescent="0.3">
      <c r="A230" s="156" t="s">
        <v>156</v>
      </c>
      <c r="B230" s="157" t="s">
        <v>710</v>
      </c>
      <c r="C230" s="158">
        <v>159525</v>
      </c>
      <c r="D230" s="158">
        <v>3536</v>
      </c>
      <c r="E230" s="158">
        <v>18926</v>
      </c>
      <c r="F230" s="157">
        <v>0</v>
      </c>
      <c r="G230" s="158">
        <v>1940</v>
      </c>
      <c r="H230" s="158">
        <f t="shared" si="3"/>
        <v>24402</v>
      </c>
      <c r="I230" s="159">
        <v>183927</v>
      </c>
      <c r="J230" s="141"/>
      <c r="K230" s="141"/>
    </row>
    <row r="231" spans="1:11" x14ac:dyDescent="0.3">
      <c r="A231" s="160" t="s">
        <v>109</v>
      </c>
      <c r="B231" s="161" t="s">
        <v>449</v>
      </c>
      <c r="C231" s="162">
        <v>1305450</v>
      </c>
      <c r="D231" s="162">
        <v>10907</v>
      </c>
      <c r="E231" s="162">
        <v>12827</v>
      </c>
      <c r="F231" s="161">
        <v>0</v>
      </c>
      <c r="G231" s="161">
        <v>0</v>
      </c>
      <c r="H231" s="161">
        <f t="shared" si="3"/>
        <v>23734</v>
      </c>
      <c r="I231" s="163">
        <v>1329184</v>
      </c>
      <c r="J231" s="141"/>
      <c r="K231" s="141"/>
    </row>
    <row r="232" spans="1:11" x14ac:dyDescent="0.3">
      <c r="A232" s="156" t="s">
        <v>66</v>
      </c>
      <c r="B232" s="157" t="s">
        <v>408</v>
      </c>
      <c r="C232" s="158">
        <v>69059</v>
      </c>
      <c r="D232" s="158">
        <v>2036</v>
      </c>
      <c r="E232" s="158">
        <v>14165</v>
      </c>
      <c r="F232" s="157">
        <v>0</v>
      </c>
      <c r="G232" s="157">
        <v>0</v>
      </c>
      <c r="H232" s="157">
        <f t="shared" si="3"/>
        <v>16201</v>
      </c>
      <c r="I232" s="159">
        <v>85260</v>
      </c>
      <c r="J232" s="141"/>
      <c r="K232" s="141"/>
    </row>
    <row r="233" spans="1:11" x14ac:dyDescent="0.3">
      <c r="A233" s="164" t="s">
        <v>27</v>
      </c>
      <c r="B233" s="161" t="s">
        <v>370</v>
      </c>
      <c r="C233" s="162">
        <v>751265</v>
      </c>
      <c r="D233" s="162">
        <v>72505</v>
      </c>
      <c r="E233" s="162">
        <v>31074</v>
      </c>
      <c r="F233" s="161">
        <v>0</v>
      </c>
      <c r="G233" s="161">
        <v>0</v>
      </c>
      <c r="H233" s="161">
        <f t="shared" si="3"/>
        <v>103579</v>
      </c>
      <c r="I233" s="163">
        <v>854844</v>
      </c>
      <c r="J233" s="141"/>
      <c r="K233" s="141"/>
    </row>
    <row r="234" spans="1:11" x14ac:dyDescent="0.3">
      <c r="A234" s="165" t="s">
        <v>47</v>
      </c>
      <c r="B234" s="157" t="s">
        <v>389</v>
      </c>
      <c r="C234" s="157">
        <v>0</v>
      </c>
      <c r="D234" s="157">
        <v>0</v>
      </c>
      <c r="E234" s="157">
        <v>0</v>
      </c>
      <c r="F234" s="157">
        <v>0</v>
      </c>
      <c r="G234" s="157">
        <v>0</v>
      </c>
      <c r="H234" s="157">
        <f t="shared" si="3"/>
        <v>0</v>
      </c>
      <c r="I234" s="167">
        <v>0</v>
      </c>
      <c r="J234" s="141"/>
      <c r="K234" s="141"/>
    </row>
    <row r="235" spans="1:11" x14ac:dyDescent="0.3">
      <c r="A235" s="164" t="s">
        <v>19</v>
      </c>
      <c r="B235" s="161" t="s">
        <v>363</v>
      </c>
      <c r="C235" s="161">
        <v>0</v>
      </c>
      <c r="D235" s="161">
        <v>0</v>
      </c>
      <c r="E235" s="161">
        <v>0</v>
      </c>
      <c r="F235" s="161">
        <v>0</v>
      </c>
      <c r="G235" s="161">
        <v>0</v>
      </c>
      <c r="H235" s="161">
        <f t="shared" si="3"/>
        <v>0</v>
      </c>
      <c r="I235" s="166">
        <v>0</v>
      </c>
      <c r="J235" s="141"/>
      <c r="K235" s="141"/>
    </row>
    <row r="236" spans="1:11" x14ac:dyDescent="0.3">
      <c r="A236" s="156" t="s">
        <v>243</v>
      </c>
      <c r="B236" s="157" t="s">
        <v>568</v>
      </c>
      <c r="C236" s="158">
        <v>292909</v>
      </c>
      <c r="D236" s="158">
        <v>14024</v>
      </c>
      <c r="E236" s="158">
        <v>21615</v>
      </c>
      <c r="F236" s="157">
        <v>0</v>
      </c>
      <c r="G236" s="157">
        <v>0</v>
      </c>
      <c r="H236" s="157">
        <f t="shared" si="3"/>
        <v>35639</v>
      </c>
      <c r="I236" s="159">
        <v>328548</v>
      </c>
      <c r="J236" s="141"/>
      <c r="K236" s="141"/>
    </row>
    <row r="237" spans="1:11" x14ac:dyDescent="0.3">
      <c r="A237" s="160" t="s">
        <v>113</v>
      </c>
      <c r="B237" s="161" t="s">
        <v>453</v>
      </c>
      <c r="C237" s="162">
        <v>469671</v>
      </c>
      <c r="D237" s="162">
        <v>5899</v>
      </c>
      <c r="E237" s="162">
        <v>13513</v>
      </c>
      <c r="F237" s="161">
        <v>0</v>
      </c>
      <c r="G237" s="162">
        <v>7699</v>
      </c>
      <c r="H237" s="162">
        <f t="shared" si="3"/>
        <v>27111</v>
      </c>
      <c r="I237" s="163">
        <v>496782</v>
      </c>
      <c r="J237" s="141"/>
      <c r="K237" s="141"/>
    </row>
    <row r="238" spans="1:11" x14ac:dyDescent="0.3">
      <c r="A238" s="156" t="s">
        <v>262</v>
      </c>
      <c r="B238" s="157" t="s">
        <v>585</v>
      </c>
      <c r="C238" s="158">
        <v>340522</v>
      </c>
      <c r="D238" s="158">
        <v>18151</v>
      </c>
      <c r="E238" s="157">
        <v>0</v>
      </c>
      <c r="F238" s="157">
        <v>0</v>
      </c>
      <c r="G238" s="157">
        <v>0</v>
      </c>
      <c r="H238" s="157">
        <f t="shared" si="3"/>
        <v>18151</v>
      </c>
      <c r="I238" s="159">
        <v>358673</v>
      </c>
      <c r="J238" s="141"/>
      <c r="K238" s="141"/>
    </row>
    <row r="239" spans="1:11" x14ac:dyDescent="0.3">
      <c r="A239" s="160" t="s">
        <v>138</v>
      </c>
      <c r="B239" s="161" t="s">
        <v>477</v>
      </c>
      <c r="C239" s="162">
        <v>8127</v>
      </c>
      <c r="D239" s="161">
        <v>0</v>
      </c>
      <c r="E239" s="161">
        <v>0</v>
      </c>
      <c r="F239" s="161">
        <v>0</v>
      </c>
      <c r="G239" s="161">
        <v>0</v>
      </c>
      <c r="H239" s="161">
        <f t="shared" si="3"/>
        <v>0</v>
      </c>
      <c r="I239" s="163">
        <v>8127</v>
      </c>
      <c r="J239" s="141"/>
      <c r="K239" s="141"/>
    </row>
    <row r="240" spans="1:11" x14ac:dyDescent="0.3">
      <c r="A240" s="165" t="s">
        <v>1092</v>
      </c>
      <c r="B240" s="157" t="s">
        <v>1093</v>
      </c>
      <c r="C240" s="157">
        <v>0</v>
      </c>
      <c r="D240" s="157">
        <v>0</v>
      </c>
      <c r="E240" s="157">
        <v>0</v>
      </c>
      <c r="F240" s="157">
        <v>0</v>
      </c>
      <c r="G240" s="157">
        <v>0</v>
      </c>
      <c r="H240" s="157">
        <f t="shared" si="3"/>
        <v>0</v>
      </c>
      <c r="I240" s="167">
        <v>0</v>
      </c>
      <c r="J240" s="141"/>
      <c r="K240" s="141"/>
    </row>
    <row r="241" spans="1:11" x14ac:dyDescent="0.3">
      <c r="A241" s="160" t="s">
        <v>289</v>
      </c>
      <c r="B241" s="161" t="s">
        <v>609</v>
      </c>
      <c r="C241" s="162">
        <v>35362</v>
      </c>
      <c r="D241" s="162">
        <v>3562</v>
      </c>
      <c r="E241" s="162">
        <v>12443</v>
      </c>
      <c r="F241" s="161">
        <v>0</v>
      </c>
      <c r="G241" s="162">
        <v>5939</v>
      </c>
      <c r="H241" s="162">
        <f t="shared" si="3"/>
        <v>21944</v>
      </c>
      <c r="I241" s="163">
        <v>57306</v>
      </c>
      <c r="J241" s="141"/>
      <c r="K241" s="141"/>
    </row>
    <row r="242" spans="1:11" x14ac:dyDescent="0.3">
      <c r="A242" s="156" t="s">
        <v>77</v>
      </c>
      <c r="B242" s="157" t="s">
        <v>418</v>
      </c>
      <c r="C242" s="158">
        <v>239085</v>
      </c>
      <c r="D242" s="158">
        <v>10104</v>
      </c>
      <c r="E242" s="158">
        <v>36343</v>
      </c>
      <c r="F242" s="157">
        <v>0</v>
      </c>
      <c r="G242" s="158">
        <v>15729</v>
      </c>
      <c r="H242" s="158">
        <f t="shared" si="3"/>
        <v>62176</v>
      </c>
      <c r="I242" s="159">
        <v>301261</v>
      </c>
      <c r="J242" s="141"/>
      <c r="K242" s="141"/>
    </row>
    <row r="243" spans="1:11" x14ac:dyDescent="0.3">
      <c r="A243" s="160" t="s">
        <v>204</v>
      </c>
      <c r="B243" s="161" t="s">
        <v>712</v>
      </c>
      <c r="C243" s="162">
        <v>36460</v>
      </c>
      <c r="D243" s="162">
        <v>13060</v>
      </c>
      <c r="E243" s="161">
        <v>201</v>
      </c>
      <c r="F243" s="161">
        <v>0</v>
      </c>
      <c r="G243" s="161">
        <v>0</v>
      </c>
      <c r="H243" s="161">
        <f t="shared" si="3"/>
        <v>13261</v>
      </c>
      <c r="I243" s="163">
        <v>49721</v>
      </c>
      <c r="J243" s="141"/>
      <c r="K243" s="141"/>
    </row>
    <row r="244" spans="1:11" x14ac:dyDescent="0.3">
      <c r="A244" s="156" t="s">
        <v>91</v>
      </c>
      <c r="B244" s="157" t="s">
        <v>431</v>
      </c>
      <c r="C244" s="157">
        <v>0</v>
      </c>
      <c r="D244" s="157">
        <v>0</v>
      </c>
      <c r="E244" s="157">
        <v>0</v>
      </c>
      <c r="F244" s="157">
        <v>0</v>
      </c>
      <c r="G244" s="157">
        <v>0</v>
      </c>
      <c r="H244" s="157">
        <f t="shared" si="3"/>
        <v>0</v>
      </c>
      <c r="I244" s="167">
        <v>0</v>
      </c>
      <c r="J244" s="141"/>
      <c r="K244" s="141"/>
    </row>
    <row r="245" spans="1:11" x14ac:dyDescent="0.3">
      <c r="A245" s="160" t="s">
        <v>103</v>
      </c>
      <c r="B245" s="161" t="s">
        <v>443</v>
      </c>
      <c r="C245" s="162">
        <v>2976691</v>
      </c>
      <c r="D245" s="162">
        <v>40174</v>
      </c>
      <c r="E245" s="162">
        <v>50524</v>
      </c>
      <c r="F245" s="161">
        <v>0</v>
      </c>
      <c r="G245" s="162">
        <v>165970</v>
      </c>
      <c r="H245" s="162">
        <f t="shared" si="3"/>
        <v>256668</v>
      </c>
      <c r="I245" s="163">
        <v>3233359</v>
      </c>
      <c r="J245" s="141"/>
      <c r="K245" s="141"/>
    </row>
    <row r="246" spans="1:11" x14ac:dyDescent="0.3">
      <c r="A246" s="156" t="s">
        <v>207</v>
      </c>
      <c r="B246" s="157" t="s">
        <v>713</v>
      </c>
      <c r="C246" s="158">
        <v>578459</v>
      </c>
      <c r="D246" s="158">
        <v>12981</v>
      </c>
      <c r="E246" s="158">
        <v>17354</v>
      </c>
      <c r="F246" s="157">
        <v>0</v>
      </c>
      <c r="G246" s="158">
        <v>17280</v>
      </c>
      <c r="H246" s="158">
        <f t="shared" si="3"/>
        <v>47615</v>
      </c>
      <c r="I246" s="159">
        <v>626074</v>
      </c>
      <c r="J246" s="141"/>
      <c r="K246" s="141"/>
    </row>
    <row r="247" spans="1:11" x14ac:dyDescent="0.3">
      <c r="A247" s="160" t="s">
        <v>296</v>
      </c>
      <c r="B247" s="161" t="s">
        <v>614</v>
      </c>
      <c r="C247" s="162">
        <v>246494</v>
      </c>
      <c r="D247" s="161">
        <v>397</v>
      </c>
      <c r="E247" s="162">
        <v>20149</v>
      </c>
      <c r="F247" s="161">
        <v>0</v>
      </c>
      <c r="G247" s="161">
        <v>0</v>
      </c>
      <c r="H247" s="161">
        <f t="shared" si="3"/>
        <v>20546</v>
      </c>
      <c r="I247" s="163">
        <v>267040</v>
      </c>
      <c r="J247" s="141"/>
      <c r="K247" s="141"/>
    </row>
    <row r="248" spans="1:11" x14ac:dyDescent="0.3">
      <c r="A248" s="156" t="s">
        <v>186</v>
      </c>
      <c r="B248" s="157" t="s">
        <v>522</v>
      </c>
      <c r="C248" s="158">
        <v>47237</v>
      </c>
      <c r="D248" s="157">
        <v>748</v>
      </c>
      <c r="E248" s="158">
        <v>17064</v>
      </c>
      <c r="F248" s="157">
        <v>0</v>
      </c>
      <c r="G248" s="157">
        <v>570</v>
      </c>
      <c r="H248" s="157">
        <f t="shared" si="3"/>
        <v>18382</v>
      </c>
      <c r="I248" s="159">
        <v>65619</v>
      </c>
      <c r="J248" s="141"/>
      <c r="K248" s="141"/>
    </row>
    <row r="249" spans="1:11" x14ac:dyDescent="0.3">
      <c r="A249" s="164" t="s">
        <v>36</v>
      </c>
      <c r="B249" s="161" t="s">
        <v>380</v>
      </c>
      <c r="C249" s="162">
        <v>206771</v>
      </c>
      <c r="D249" s="162">
        <v>1487</v>
      </c>
      <c r="E249" s="162">
        <v>24737</v>
      </c>
      <c r="F249" s="161">
        <v>0</v>
      </c>
      <c r="G249" s="161">
        <v>0</v>
      </c>
      <c r="H249" s="161">
        <f t="shared" si="3"/>
        <v>26224</v>
      </c>
      <c r="I249" s="163">
        <v>232995</v>
      </c>
      <c r="J249" s="141"/>
      <c r="K249" s="141"/>
    </row>
    <row r="250" spans="1:11" x14ac:dyDescent="0.3">
      <c r="A250" s="156" t="s">
        <v>165</v>
      </c>
      <c r="B250" s="157" t="s">
        <v>503</v>
      </c>
      <c r="C250" s="158">
        <v>558251</v>
      </c>
      <c r="D250" s="158">
        <v>6075</v>
      </c>
      <c r="E250" s="158">
        <v>8839</v>
      </c>
      <c r="F250" s="157">
        <v>0</v>
      </c>
      <c r="G250" s="157">
        <v>0</v>
      </c>
      <c r="H250" s="157">
        <f t="shared" si="3"/>
        <v>14914</v>
      </c>
      <c r="I250" s="159">
        <v>573165</v>
      </c>
      <c r="J250" s="141"/>
      <c r="K250" s="141"/>
    </row>
    <row r="251" spans="1:11" x14ac:dyDescent="0.3">
      <c r="A251" s="160" t="s">
        <v>118</v>
      </c>
      <c r="B251" s="161" t="s">
        <v>458</v>
      </c>
      <c r="C251" s="161">
        <v>0</v>
      </c>
      <c r="D251" s="161">
        <v>0</v>
      </c>
      <c r="E251" s="161">
        <v>0</v>
      </c>
      <c r="F251" s="161">
        <v>0</v>
      </c>
      <c r="G251" s="161">
        <v>0</v>
      </c>
      <c r="H251" s="161">
        <f t="shared" si="3"/>
        <v>0</v>
      </c>
      <c r="I251" s="166">
        <v>0</v>
      </c>
      <c r="J251" s="141"/>
      <c r="K251" s="141"/>
    </row>
    <row r="252" spans="1:11" x14ac:dyDescent="0.3">
      <c r="A252" s="156" t="s">
        <v>212</v>
      </c>
      <c r="B252" s="157" t="s">
        <v>540</v>
      </c>
      <c r="C252" s="158">
        <v>22379</v>
      </c>
      <c r="D252" s="157">
        <v>218</v>
      </c>
      <c r="E252" s="157">
        <v>0</v>
      </c>
      <c r="F252" s="157">
        <v>0</v>
      </c>
      <c r="G252" s="158">
        <v>1738</v>
      </c>
      <c r="H252" s="158">
        <f t="shared" si="3"/>
        <v>1956</v>
      </c>
      <c r="I252" s="159">
        <v>24335</v>
      </c>
      <c r="J252" s="141"/>
      <c r="K252" s="141"/>
    </row>
    <row r="253" spans="1:11" x14ac:dyDescent="0.3">
      <c r="A253" s="160" t="s">
        <v>110</v>
      </c>
      <c r="B253" s="161" t="s">
        <v>450</v>
      </c>
      <c r="C253" s="162">
        <v>11752</v>
      </c>
      <c r="D253" s="162">
        <v>1690</v>
      </c>
      <c r="E253" s="161">
        <v>0</v>
      </c>
      <c r="F253" s="161">
        <v>0</v>
      </c>
      <c r="G253" s="161">
        <v>0</v>
      </c>
      <c r="H253" s="161">
        <f t="shared" si="3"/>
        <v>1690</v>
      </c>
      <c r="I253" s="163">
        <v>13442</v>
      </c>
      <c r="J253" s="141"/>
      <c r="K253" s="141"/>
    </row>
    <row r="254" spans="1:11" x14ac:dyDescent="0.3">
      <c r="A254" s="156" t="s">
        <v>224</v>
      </c>
      <c r="B254" s="157" t="s">
        <v>552</v>
      </c>
      <c r="C254" s="158">
        <v>830672</v>
      </c>
      <c r="D254" s="158">
        <v>13752</v>
      </c>
      <c r="E254" s="158">
        <v>17677</v>
      </c>
      <c r="F254" s="157">
        <v>0</v>
      </c>
      <c r="G254" s="158">
        <v>6361</v>
      </c>
      <c r="H254" s="158">
        <f t="shared" si="3"/>
        <v>37790</v>
      </c>
      <c r="I254" s="159">
        <v>868462</v>
      </c>
      <c r="J254" s="141"/>
      <c r="K254" s="141"/>
    </row>
    <row r="255" spans="1:11" x14ac:dyDescent="0.3">
      <c r="A255" s="160" t="s">
        <v>116</v>
      </c>
      <c r="B255" s="161" t="s">
        <v>456</v>
      </c>
      <c r="C255" s="162">
        <v>635366</v>
      </c>
      <c r="D255" s="162">
        <v>21126</v>
      </c>
      <c r="E255" s="162">
        <v>32267</v>
      </c>
      <c r="F255" s="161">
        <v>477</v>
      </c>
      <c r="G255" s="161">
        <v>0</v>
      </c>
      <c r="H255" s="161">
        <f t="shared" si="3"/>
        <v>53870</v>
      </c>
      <c r="I255" s="163">
        <v>689236</v>
      </c>
      <c r="J255" s="141"/>
      <c r="K255" s="141"/>
    </row>
    <row r="256" spans="1:11" x14ac:dyDescent="0.3">
      <c r="A256" s="156" t="s">
        <v>76</v>
      </c>
      <c r="B256" s="157" t="s">
        <v>417</v>
      </c>
      <c r="C256" s="158">
        <v>57229</v>
      </c>
      <c r="D256" s="158">
        <v>2613</v>
      </c>
      <c r="E256" s="158">
        <v>8793</v>
      </c>
      <c r="F256" s="157">
        <v>0</v>
      </c>
      <c r="G256" s="157">
        <v>22</v>
      </c>
      <c r="H256" s="157">
        <f t="shared" si="3"/>
        <v>11428</v>
      </c>
      <c r="I256" s="159">
        <v>68657</v>
      </c>
      <c r="J256" s="141"/>
      <c r="K256" s="141"/>
    </row>
    <row r="257" spans="1:11" x14ac:dyDescent="0.3">
      <c r="A257" s="160" t="s">
        <v>792</v>
      </c>
      <c r="B257" s="161" t="s">
        <v>770</v>
      </c>
      <c r="C257" s="161">
        <v>0</v>
      </c>
      <c r="D257" s="161">
        <v>0</v>
      </c>
      <c r="E257" s="161">
        <v>0</v>
      </c>
      <c r="F257" s="161">
        <v>0</v>
      </c>
      <c r="G257" s="161">
        <v>0</v>
      </c>
      <c r="H257" s="161">
        <f t="shared" si="3"/>
        <v>0</v>
      </c>
      <c r="I257" s="166">
        <v>0</v>
      </c>
      <c r="J257" s="141"/>
      <c r="K257" s="141"/>
    </row>
    <row r="258" spans="1:11" x14ac:dyDescent="0.3">
      <c r="A258" s="156" t="s">
        <v>180</v>
      </c>
      <c r="B258" s="157" t="s">
        <v>517</v>
      </c>
      <c r="C258" s="158">
        <v>45019</v>
      </c>
      <c r="D258" s="158">
        <v>5256</v>
      </c>
      <c r="E258" s="158">
        <v>10418</v>
      </c>
      <c r="F258" s="157">
        <v>0</v>
      </c>
      <c r="G258" s="157">
        <v>0</v>
      </c>
      <c r="H258" s="157">
        <f t="shared" si="3"/>
        <v>15674</v>
      </c>
      <c r="I258" s="159">
        <v>60693</v>
      </c>
      <c r="J258" s="141"/>
      <c r="K258" s="141"/>
    </row>
    <row r="259" spans="1:11" x14ac:dyDescent="0.3">
      <c r="A259" s="160" t="s">
        <v>126</v>
      </c>
      <c r="B259" s="161" t="s">
        <v>465</v>
      </c>
      <c r="C259" s="162">
        <v>1297304</v>
      </c>
      <c r="D259" s="162">
        <v>51993</v>
      </c>
      <c r="E259" s="161">
        <v>0</v>
      </c>
      <c r="F259" s="161">
        <v>0</v>
      </c>
      <c r="G259" s="161">
        <v>0</v>
      </c>
      <c r="H259" s="161">
        <f t="shared" ref="H259:H322" si="4">D259+E259+F259+G259</f>
        <v>51993</v>
      </c>
      <c r="I259" s="163">
        <v>1349297</v>
      </c>
      <c r="J259" s="141"/>
      <c r="K259" s="141"/>
    </row>
    <row r="260" spans="1:11" x14ac:dyDescent="0.3">
      <c r="A260" s="156" t="s">
        <v>97</v>
      </c>
      <c r="B260" s="157" t="s">
        <v>437</v>
      </c>
      <c r="C260" s="158">
        <v>197022</v>
      </c>
      <c r="D260" s="158">
        <v>4396</v>
      </c>
      <c r="E260" s="158">
        <v>12517</v>
      </c>
      <c r="F260" s="157">
        <v>0</v>
      </c>
      <c r="G260" s="157">
        <v>0</v>
      </c>
      <c r="H260" s="157">
        <f t="shared" si="4"/>
        <v>16913</v>
      </c>
      <c r="I260" s="159">
        <v>213935</v>
      </c>
      <c r="J260" s="141"/>
      <c r="K260" s="141"/>
    </row>
    <row r="261" spans="1:11" x14ac:dyDescent="0.3">
      <c r="A261" s="160" t="s">
        <v>163</v>
      </c>
      <c r="B261" s="161" t="s">
        <v>501</v>
      </c>
      <c r="C261" s="162">
        <v>17948</v>
      </c>
      <c r="D261" s="161">
        <v>762</v>
      </c>
      <c r="E261" s="161">
        <v>0</v>
      </c>
      <c r="F261" s="161">
        <v>0</v>
      </c>
      <c r="G261" s="161">
        <v>0</v>
      </c>
      <c r="H261" s="161">
        <f t="shared" si="4"/>
        <v>762</v>
      </c>
      <c r="I261" s="163">
        <v>18710</v>
      </c>
      <c r="J261" s="141"/>
      <c r="K261" s="141"/>
    </row>
    <row r="262" spans="1:11" x14ac:dyDescent="0.3">
      <c r="A262" s="156" t="s">
        <v>230</v>
      </c>
      <c r="B262" s="157" t="s">
        <v>557</v>
      </c>
      <c r="C262" s="158">
        <v>1512443</v>
      </c>
      <c r="D262" s="158">
        <v>217820</v>
      </c>
      <c r="E262" s="157">
        <v>0</v>
      </c>
      <c r="F262" s="157">
        <v>0</v>
      </c>
      <c r="G262" s="157">
        <v>0</v>
      </c>
      <c r="H262" s="157">
        <f t="shared" si="4"/>
        <v>217820</v>
      </c>
      <c r="I262" s="159">
        <v>1730263</v>
      </c>
      <c r="J262" s="141"/>
      <c r="K262" s="141"/>
    </row>
    <row r="263" spans="1:11" x14ac:dyDescent="0.3">
      <c r="A263" s="160" t="s">
        <v>638</v>
      </c>
      <c r="B263" s="161" t="s">
        <v>771</v>
      </c>
      <c r="C263" s="161">
        <v>0</v>
      </c>
      <c r="D263" s="161">
        <v>0</v>
      </c>
      <c r="E263" s="161">
        <v>0</v>
      </c>
      <c r="F263" s="161">
        <v>0</v>
      </c>
      <c r="G263" s="161">
        <v>0</v>
      </c>
      <c r="H263" s="161">
        <f t="shared" si="4"/>
        <v>0</v>
      </c>
      <c r="I263" s="166">
        <v>0</v>
      </c>
      <c r="J263" s="141"/>
      <c r="K263" s="141"/>
    </row>
    <row r="264" spans="1:11" x14ac:dyDescent="0.3">
      <c r="A264" s="156" t="s">
        <v>155</v>
      </c>
      <c r="B264" s="157" t="s">
        <v>494</v>
      </c>
      <c r="C264" s="158">
        <v>21652</v>
      </c>
      <c r="D264" s="157">
        <v>652</v>
      </c>
      <c r="E264" s="158">
        <v>5201</v>
      </c>
      <c r="F264" s="157">
        <v>0</v>
      </c>
      <c r="G264" s="157">
        <v>0</v>
      </c>
      <c r="H264" s="157">
        <f t="shared" si="4"/>
        <v>5853</v>
      </c>
      <c r="I264" s="159">
        <v>27505</v>
      </c>
      <c r="J264" s="141"/>
      <c r="K264" s="141"/>
    </row>
    <row r="265" spans="1:11" x14ac:dyDescent="0.3">
      <c r="A265" s="160" t="s">
        <v>290</v>
      </c>
      <c r="B265" s="161" t="s">
        <v>772</v>
      </c>
      <c r="C265" s="162">
        <v>96174</v>
      </c>
      <c r="D265" s="161">
        <v>321</v>
      </c>
      <c r="E265" s="162">
        <v>28619</v>
      </c>
      <c r="F265" s="161">
        <v>0</v>
      </c>
      <c r="G265" s="161">
        <v>0</v>
      </c>
      <c r="H265" s="161">
        <f t="shared" si="4"/>
        <v>28940</v>
      </c>
      <c r="I265" s="163">
        <v>125114</v>
      </c>
      <c r="J265" s="141"/>
      <c r="K265" s="141"/>
    </row>
    <row r="266" spans="1:11" x14ac:dyDescent="0.3">
      <c r="A266" s="156" t="s">
        <v>229</v>
      </c>
      <c r="B266" s="157" t="s">
        <v>716</v>
      </c>
      <c r="C266" s="158">
        <v>700513</v>
      </c>
      <c r="D266" s="158">
        <v>6199</v>
      </c>
      <c r="E266" s="158">
        <v>25293</v>
      </c>
      <c r="F266" s="157">
        <v>0</v>
      </c>
      <c r="G266" s="158">
        <v>5219</v>
      </c>
      <c r="H266" s="158">
        <f t="shared" si="4"/>
        <v>36711</v>
      </c>
      <c r="I266" s="159">
        <v>737224</v>
      </c>
      <c r="J266" s="141"/>
      <c r="K266" s="141"/>
    </row>
    <row r="267" spans="1:11" x14ac:dyDescent="0.3">
      <c r="A267" s="160" t="s">
        <v>69</v>
      </c>
      <c r="B267" s="161" t="s">
        <v>411</v>
      </c>
      <c r="C267" s="162">
        <v>13985</v>
      </c>
      <c r="D267" s="161">
        <v>0</v>
      </c>
      <c r="E267" s="161">
        <v>0</v>
      </c>
      <c r="F267" s="161">
        <v>0</v>
      </c>
      <c r="G267" s="161">
        <v>0</v>
      </c>
      <c r="H267" s="161">
        <f t="shared" si="4"/>
        <v>0</v>
      </c>
      <c r="I267" s="163">
        <v>13985</v>
      </c>
      <c r="J267" s="141"/>
      <c r="K267" s="141"/>
    </row>
    <row r="268" spans="1:11" x14ac:dyDescent="0.3">
      <c r="A268" s="165" t="s">
        <v>49</v>
      </c>
      <c r="B268" s="157" t="s">
        <v>391</v>
      </c>
      <c r="C268" s="158">
        <v>30218</v>
      </c>
      <c r="D268" s="157">
        <v>0</v>
      </c>
      <c r="E268" s="157">
        <v>0</v>
      </c>
      <c r="F268" s="157">
        <v>0</v>
      </c>
      <c r="G268" s="157">
        <v>0</v>
      </c>
      <c r="H268" s="157">
        <f t="shared" si="4"/>
        <v>0</v>
      </c>
      <c r="I268" s="159">
        <v>30218</v>
      </c>
      <c r="J268" s="141"/>
      <c r="K268" s="141"/>
    </row>
    <row r="269" spans="1:11" x14ac:dyDescent="0.3">
      <c r="A269" s="160" t="s">
        <v>187</v>
      </c>
      <c r="B269" s="161" t="s">
        <v>773</v>
      </c>
      <c r="C269" s="162">
        <v>548161</v>
      </c>
      <c r="D269" s="162">
        <v>10161</v>
      </c>
      <c r="E269" s="162">
        <v>13401</v>
      </c>
      <c r="F269" s="161">
        <v>0</v>
      </c>
      <c r="G269" s="161">
        <v>0</v>
      </c>
      <c r="H269" s="161">
        <f t="shared" si="4"/>
        <v>23562</v>
      </c>
      <c r="I269" s="163">
        <v>571723</v>
      </c>
      <c r="J269" s="141"/>
      <c r="K269" s="141"/>
    </row>
    <row r="270" spans="1:11" x14ac:dyDescent="0.3">
      <c r="A270" s="156" t="s">
        <v>286</v>
      </c>
      <c r="B270" s="157" t="s">
        <v>606</v>
      </c>
      <c r="C270" s="158">
        <v>14745</v>
      </c>
      <c r="D270" s="157">
        <v>257</v>
      </c>
      <c r="E270" s="157">
        <v>309</v>
      </c>
      <c r="F270" s="157">
        <v>0</v>
      </c>
      <c r="G270" s="157">
        <v>0</v>
      </c>
      <c r="H270" s="157">
        <f t="shared" si="4"/>
        <v>566</v>
      </c>
      <c r="I270" s="159">
        <v>15311</v>
      </c>
      <c r="J270" s="141"/>
      <c r="K270" s="141"/>
    </row>
    <row r="271" spans="1:11" x14ac:dyDescent="0.3">
      <c r="A271" s="160" t="s">
        <v>215</v>
      </c>
      <c r="B271" s="161" t="s">
        <v>543</v>
      </c>
      <c r="C271" s="162">
        <v>137191</v>
      </c>
      <c r="D271" s="162">
        <v>2025</v>
      </c>
      <c r="E271" s="162">
        <v>19351</v>
      </c>
      <c r="F271" s="161">
        <v>0</v>
      </c>
      <c r="G271" s="161">
        <v>0</v>
      </c>
      <c r="H271" s="161">
        <f t="shared" si="4"/>
        <v>21376</v>
      </c>
      <c r="I271" s="163">
        <v>158567</v>
      </c>
      <c r="J271" s="141"/>
      <c r="K271" s="141"/>
    </row>
    <row r="272" spans="1:11" x14ac:dyDescent="0.3">
      <c r="A272" s="156" t="s">
        <v>226</v>
      </c>
      <c r="B272" s="157" t="s">
        <v>554</v>
      </c>
      <c r="C272" s="158">
        <v>311711</v>
      </c>
      <c r="D272" s="157">
        <v>0</v>
      </c>
      <c r="E272" s="158">
        <v>17792</v>
      </c>
      <c r="F272" s="157">
        <v>0</v>
      </c>
      <c r="G272" s="157">
        <v>0</v>
      </c>
      <c r="H272" s="157">
        <f t="shared" si="4"/>
        <v>17792</v>
      </c>
      <c r="I272" s="159">
        <v>329503</v>
      </c>
      <c r="J272" s="141"/>
      <c r="K272" s="141"/>
    </row>
    <row r="273" spans="1:11" x14ac:dyDescent="0.3">
      <c r="A273" s="160" t="s">
        <v>643</v>
      </c>
      <c r="B273" s="161" t="s">
        <v>774</v>
      </c>
      <c r="C273" s="161">
        <v>0</v>
      </c>
      <c r="D273" s="161">
        <v>0</v>
      </c>
      <c r="E273" s="161">
        <v>0</v>
      </c>
      <c r="F273" s="161">
        <v>0</v>
      </c>
      <c r="G273" s="161">
        <v>0</v>
      </c>
      <c r="H273" s="161">
        <f t="shared" si="4"/>
        <v>0</v>
      </c>
      <c r="I273" s="166">
        <v>0</v>
      </c>
      <c r="J273" s="141"/>
      <c r="K273" s="141"/>
    </row>
    <row r="274" spans="1:11" x14ac:dyDescent="0.3">
      <c r="A274" s="156" t="s">
        <v>639</v>
      </c>
      <c r="B274" s="157" t="s">
        <v>775</v>
      </c>
      <c r="C274" s="157">
        <v>0</v>
      </c>
      <c r="D274" s="157">
        <v>0</v>
      </c>
      <c r="E274" s="157">
        <v>0</v>
      </c>
      <c r="F274" s="157">
        <v>0</v>
      </c>
      <c r="G274" s="157">
        <v>0</v>
      </c>
      <c r="H274" s="157">
        <f t="shared" si="4"/>
        <v>0</v>
      </c>
      <c r="I274" s="167">
        <v>0</v>
      </c>
      <c r="J274" s="141"/>
      <c r="K274" s="141"/>
    </row>
    <row r="275" spans="1:11" x14ac:dyDescent="0.3">
      <c r="A275" s="160" t="s">
        <v>640</v>
      </c>
      <c r="B275" s="161" t="s">
        <v>776</v>
      </c>
      <c r="C275" s="161">
        <v>0</v>
      </c>
      <c r="D275" s="161">
        <v>0</v>
      </c>
      <c r="E275" s="161">
        <v>0</v>
      </c>
      <c r="F275" s="161">
        <v>0</v>
      </c>
      <c r="G275" s="161">
        <v>0</v>
      </c>
      <c r="H275" s="161">
        <f t="shared" si="4"/>
        <v>0</v>
      </c>
      <c r="I275" s="166">
        <v>0</v>
      </c>
      <c r="J275" s="141"/>
      <c r="K275" s="141"/>
    </row>
    <row r="276" spans="1:11" x14ac:dyDescent="0.3">
      <c r="A276" s="156" t="s">
        <v>250</v>
      </c>
      <c r="B276" s="157" t="s">
        <v>575</v>
      </c>
      <c r="C276" s="157">
        <v>0</v>
      </c>
      <c r="D276" s="157">
        <v>0</v>
      </c>
      <c r="E276" s="157">
        <v>0</v>
      </c>
      <c r="F276" s="157">
        <v>0</v>
      </c>
      <c r="G276" s="157">
        <v>0</v>
      </c>
      <c r="H276" s="157">
        <f t="shared" si="4"/>
        <v>0</v>
      </c>
      <c r="I276" s="167">
        <v>0</v>
      </c>
      <c r="J276" s="141"/>
      <c r="K276" s="141"/>
    </row>
    <row r="277" spans="1:11" x14ac:dyDescent="0.3">
      <c r="A277" s="160" t="s">
        <v>192</v>
      </c>
      <c r="B277" s="161" t="s">
        <v>777</v>
      </c>
      <c r="C277" s="162">
        <v>606447</v>
      </c>
      <c r="D277" s="162">
        <v>41783</v>
      </c>
      <c r="E277" s="161">
        <v>0</v>
      </c>
      <c r="F277" s="161">
        <v>0</v>
      </c>
      <c r="G277" s="161">
        <v>0</v>
      </c>
      <c r="H277" s="161">
        <f t="shared" si="4"/>
        <v>41783</v>
      </c>
      <c r="I277" s="163">
        <v>648230</v>
      </c>
      <c r="J277" s="141"/>
      <c r="K277" s="141"/>
    </row>
    <row r="278" spans="1:11" x14ac:dyDescent="0.3">
      <c r="A278" s="156" t="s">
        <v>299</v>
      </c>
      <c r="B278" s="157" t="s">
        <v>617</v>
      </c>
      <c r="C278" s="158">
        <v>333579</v>
      </c>
      <c r="D278" s="158">
        <v>56667</v>
      </c>
      <c r="E278" s="157">
        <v>0</v>
      </c>
      <c r="F278" s="157">
        <v>0</v>
      </c>
      <c r="G278" s="157">
        <v>0</v>
      </c>
      <c r="H278" s="157">
        <f t="shared" si="4"/>
        <v>56667</v>
      </c>
      <c r="I278" s="159">
        <v>390246</v>
      </c>
      <c r="J278" s="141"/>
      <c r="K278" s="141"/>
    </row>
    <row r="279" spans="1:11" x14ac:dyDescent="0.3">
      <c r="A279" s="160" t="s">
        <v>631</v>
      </c>
      <c r="B279" s="161" t="s">
        <v>778</v>
      </c>
      <c r="C279" s="161">
        <v>0</v>
      </c>
      <c r="D279" s="161">
        <v>0</v>
      </c>
      <c r="E279" s="161">
        <v>0</v>
      </c>
      <c r="F279" s="161">
        <v>0</v>
      </c>
      <c r="G279" s="161">
        <v>0</v>
      </c>
      <c r="H279" s="161">
        <f t="shared" si="4"/>
        <v>0</v>
      </c>
      <c r="I279" s="166">
        <v>0</v>
      </c>
      <c r="J279" s="141"/>
      <c r="K279" s="141"/>
    </row>
    <row r="280" spans="1:11" x14ac:dyDescent="0.3">
      <c r="A280" s="156" t="s">
        <v>189</v>
      </c>
      <c r="B280" s="157" t="s">
        <v>524</v>
      </c>
      <c r="C280" s="158">
        <v>2063119</v>
      </c>
      <c r="D280" s="158">
        <v>46506</v>
      </c>
      <c r="E280" s="158">
        <v>70770</v>
      </c>
      <c r="F280" s="157">
        <v>0</v>
      </c>
      <c r="G280" s="158">
        <v>60741</v>
      </c>
      <c r="H280" s="158">
        <f t="shared" si="4"/>
        <v>178017</v>
      </c>
      <c r="I280" s="159">
        <v>2241136</v>
      </c>
      <c r="J280" s="141"/>
      <c r="K280" s="141"/>
    </row>
    <row r="281" spans="1:11" x14ac:dyDescent="0.3">
      <c r="A281" s="160" t="s">
        <v>88</v>
      </c>
      <c r="B281" s="161" t="s">
        <v>428</v>
      </c>
      <c r="C281" s="162">
        <v>8052</v>
      </c>
      <c r="D281" s="161">
        <v>692</v>
      </c>
      <c r="E281" s="162">
        <v>4569</v>
      </c>
      <c r="F281" s="161">
        <v>0</v>
      </c>
      <c r="G281" s="161">
        <v>0</v>
      </c>
      <c r="H281" s="161">
        <f t="shared" si="4"/>
        <v>5261</v>
      </c>
      <c r="I281" s="163">
        <v>13313</v>
      </c>
      <c r="J281" s="141"/>
      <c r="K281" s="141"/>
    </row>
    <row r="282" spans="1:11" x14ac:dyDescent="0.3">
      <c r="A282" s="156" t="s">
        <v>115</v>
      </c>
      <c r="B282" s="157" t="s">
        <v>455</v>
      </c>
      <c r="C282" s="158">
        <v>531832</v>
      </c>
      <c r="D282" s="158">
        <v>16724</v>
      </c>
      <c r="E282" s="158">
        <v>23340</v>
      </c>
      <c r="F282" s="157">
        <v>0</v>
      </c>
      <c r="G282" s="157">
        <v>0</v>
      </c>
      <c r="H282" s="157">
        <f t="shared" si="4"/>
        <v>40064</v>
      </c>
      <c r="I282" s="159">
        <v>571896</v>
      </c>
      <c r="J282" s="141"/>
      <c r="K282" s="141"/>
    </row>
    <row r="283" spans="1:11" x14ac:dyDescent="0.3">
      <c r="A283" s="160" t="s">
        <v>281</v>
      </c>
      <c r="B283" s="161" t="s">
        <v>601</v>
      </c>
      <c r="C283" s="162">
        <v>23678</v>
      </c>
      <c r="D283" s="162">
        <v>1172</v>
      </c>
      <c r="E283" s="162">
        <v>18337</v>
      </c>
      <c r="F283" s="161">
        <v>0</v>
      </c>
      <c r="G283" s="161">
        <v>284</v>
      </c>
      <c r="H283" s="161">
        <f t="shared" si="4"/>
        <v>19793</v>
      </c>
      <c r="I283" s="163">
        <v>43471</v>
      </c>
      <c r="J283" s="141"/>
      <c r="K283" s="141"/>
    </row>
    <row r="284" spans="1:11" x14ac:dyDescent="0.3">
      <c r="A284" s="156" t="s">
        <v>263</v>
      </c>
      <c r="B284" s="157" t="s">
        <v>586</v>
      </c>
      <c r="C284" s="158">
        <v>166025</v>
      </c>
      <c r="D284" s="158">
        <v>4997</v>
      </c>
      <c r="E284" s="158">
        <v>15337</v>
      </c>
      <c r="F284" s="157">
        <v>0</v>
      </c>
      <c r="G284" s="157">
        <v>0</v>
      </c>
      <c r="H284" s="157">
        <f t="shared" si="4"/>
        <v>20334</v>
      </c>
      <c r="I284" s="159">
        <v>186359</v>
      </c>
      <c r="J284" s="141"/>
      <c r="K284" s="141"/>
    </row>
    <row r="285" spans="1:11" x14ac:dyDescent="0.3">
      <c r="A285" s="160" t="s">
        <v>128</v>
      </c>
      <c r="B285" s="161" t="s">
        <v>468</v>
      </c>
      <c r="C285" s="162">
        <v>44334</v>
      </c>
      <c r="D285" s="162">
        <v>4127</v>
      </c>
      <c r="E285" s="162">
        <v>5461</v>
      </c>
      <c r="F285" s="161">
        <v>464</v>
      </c>
      <c r="G285" s="161">
        <v>995</v>
      </c>
      <c r="H285" s="161">
        <f t="shared" si="4"/>
        <v>11047</v>
      </c>
      <c r="I285" s="163">
        <v>55381</v>
      </c>
      <c r="J285" s="141"/>
      <c r="K285" s="141"/>
    </row>
    <row r="286" spans="1:11" x14ac:dyDescent="0.3">
      <c r="A286" s="156" t="s">
        <v>149</v>
      </c>
      <c r="B286" s="157" t="s">
        <v>488</v>
      </c>
      <c r="C286" s="158">
        <v>130514</v>
      </c>
      <c r="D286" s="158">
        <v>1973</v>
      </c>
      <c r="E286" s="158">
        <v>28783</v>
      </c>
      <c r="F286" s="157">
        <v>0</v>
      </c>
      <c r="G286" s="158">
        <v>10262</v>
      </c>
      <c r="H286" s="158">
        <f t="shared" si="4"/>
        <v>41018</v>
      </c>
      <c r="I286" s="159">
        <v>171532</v>
      </c>
      <c r="J286" s="141"/>
      <c r="K286" s="141"/>
    </row>
    <row r="287" spans="1:11" x14ac:dyDescent="0.3">
      <c r="A287" s="160" t="s">
        <v>176</v>
      </c>
      <c r="B287" s="161" t="s">
        <v>513</v>
      </c>
      <c r="C287" s="162">
        <v>187146</v>
      </c>
      <c r="D287" s="162">
        <v>4979</v>
      </c>
      <c r="E287" s="162">
        <v>24113</v>
      </c>
      <c r="F287" s="161">
        <v>0</v>
      </c>
      <c r="G287" s="162">
        <v>7554</v>
      </c>
      <c r="H287" s="162">
        <f t="shared" si="4"/>
        <v>36646</v>
      </c>
      <c r="I287" s="163">
        <v>223792</v>
      </c>
      <c r="J287" s="141"/>
      <c r="K287" s="141"/>
    </row>
    <row r="288" spans="1:11" x14ac:dyDescent="0.3">
      <c r="A288" s="156" t="s">
        <v>300</v>
      </c>
      <c r="B288" s="157" t="s">
        <v>618</v>
      </c>
      <c r="C288" s="158">
        <v>153879</v>
      </c>
      <c r="D288" s="158">
        <v>24696</v>
      </c>
      <c r="E288" s="158">
        <v>29407</v>
      </c>
      <c r="F288" s="157">
        <v>0</v>
      </c>
      <c r="G288" s="157">
        <v>344</v>
      </c>
      <c r="H288" s="157">
        <f t="shared" si="4"/>
        <v>54447</v>
      </c>
      <c r="I288" s="159">
        <v>208326</v>
      </c>
      <c r="J288" s="141"/>
      <c r="K288" s="141"/>
    </row>
    <row r="289" spans="1:11" x14ac:dyDescent="0.3">
      <c r="A289" s="160" t="s">
        <v>268</v>
      </c>
      <c r="B289" s="161" t="s">
        <v>591</v>
      </c>
      <c r="C289" s="162">
        <v>28448</v>
      </c>
      <c r="D289" s="161">
        <v>0</v>
      </c>
      <c r="E289" s="162">
        <v>5944</v>
      </c>
      <c r="F289" s="161">
        <v>0</v>
      </c>
      <c r="G289" s="161">
        <v>0</v>
      </c>
      <c r="H289" s="161">
        <f t="shared" si="4"/>
        <v>5944</v>
      </c>
      <c r="I289" s="163">
        <v>34392</v>
      </c>
      <c r="J289" s="141"/>
      <c r="K289" s="141"/>
    </row>
    <row r="290" spans="1:11" x14ac:dyDescent="0.3">
      <c r="A290" s="165" t="s">
        <v>51</v>
      </c>
      <c r="B290" s="157" t="s">
        <v>393</v>
      </c>
      <c r="C290" s="158">
        <v>76564</v>
      </c>
      <c r="D290" s="158">
        <v>3200</v>
      </c>
      <c r="E290" s="158">
        <v>12326</v>
      </c>
      <c r="F290" s="157">
        <v>0</v>
      </c>
      <c r="G290" s="157">
        <v>0</v>
      </c>
      <c r="H290" s="157">
        <f t="shared" si="4"/>
        <v>15526</v>
      </c>
      <c r="I290" s="159">
        <v>92090</v>
      </c>
      <c r="J290" s="141"/>
      <c r="K290" s="141"/>
    </row>
    <row r="291" spans="1:11" x14ac:dyDescent="0.3">
      <c r="A291" s="160" t="s">
        <v>135</v>
      </c>
      <c r="B291" s="161" t="s">
        <v>474</v>
      </c>
      <c r="C291" s="162">
        <v>22383</v>
      </c>
      <c r="D291" s="162">
        <v>1381</v>
      </c>
      <c r="E291" s="162">
        <v>9683</v>
      </c>
      <c r="F291" s="161">
        <v>0</v>
      </c>
      <c r="G291" s="161">
        <v>0</v>
      </c>
      <c r="H291" s="161">
        <f t="shared" si="4"/>
        <v>11064</v>
      </c>
      <c r="I291" s="163">
        <v>33447</v>
      </c>
      <c r="J291" s="141"/>
      <c r="K291" s="141"/>
    </row>
    <row r="292" spans="1:11" x14ac:dyDescent="0.3">
      <c r="A292" s="156" t="s">
        <v>112</v>
      </c>
      <c r="B292" s="157" t="s">
        <v>452</v>
      </c>
      <c r="C292" s="158">
        <v>107900</v>
      </c>
      <c r="D292" s="158">
        <v>3271</v>
      </c>
      <c r="E292" s="158">
        <v>6597</v>
      </c>
      <c r="F292" s="157">
        <v>0</v>
      </c>
      <c r="G292" s="157">
        <v>0</v>
      </c>
      <c r="H292" s="157">
        <f t="shared" si="4"/>
        <v>9868</v>
      </c>
      <c r="I292" s="159">
        <v>117768</v>
      </c>
      <c r="J292" s="141"/>
      <c r="K292" s="141"/>
    </row>
    <row r="293" spans="1:11" x14ac:dyDescent="0.3">
      <c r="A293" s="160" t="s">
        <v>258</v>
      </c>
      <c r="B293" s="161" t="s">
        <v>581</v>
      </c>
      <c r="C293" s="162">
        <v>616118</v>
      </c>
      <c r="D293" s="162">
        <v>11387</v>
      </c>
      <c r="E293" s="162">
        <v>50720</v>
      </c>
      <c r="F293" s="161">
        <v>0</v>
      </c>
      <c r="G293" s="161">
        <v>0</v>
      </c>
      <c r="H293" s="161">
        <f t="shared" si="4"/>
        <v>62107</v>
      </c>
      <c r="I293" s="163">
        <v>678225</v>
      </c>
      <c r="J293" s="141"/>
      <c r="K293" s="141"/>
    </row>
    <row r="294" spans="1:11" x14ac:dyDescent="0.3">
      <c r="A294" s="156" t="s">
        <v>292</v>
      </c>
      <c r="B294" s="157" t="s">
        <v>611</v>
      </c>
      <c r="C294" s="158">
        <v>7772</v>
      </c>
      <c r="D294" s="158">
        <v>1180</v>
      </c>
      <c r="E294" s="158">
        <v>2416</v>
      </c>
      <c r="F294" s="157">
        <v>0</v>
      </c>
      <c r="G294" s="157">
        <v>747</v>
      </c>
      <c r="H294" s="157">
        <f t="shared" si="4"/>
        <v>4343</v>
      </c>
      <c r="I294" s="159">
        <v>12115</v>
      </c>
      <c r="J294" s="141"/>
      <c r="K294" s="141"/>
    </row>
    <row r="295" spans="1:11" x14ac:dyDescent="0.3">
      <c r="A295" s="160" t="s">
        <v>191</v>
      </c>
      <c r="B295" s="161" t="s">
        <v>526</v>
      </c>
      <c r="C295" s="162">
        <v>259173</v>
      </c>
      <c r="D295" s="162">
        <v>22869</v>
      </c>
      <c r="E295" s="162">
        <v>10768</v>
      </c>
      <c r="F295" s="161">
        <v>0</v>
      </c>
      <c r="G295" s="161">
        <v>0</v>
      </c>
      <c r="H295" s="161">
        <f t="shared" si="4"/>
        <v>33637</v>
      </c>
      <c r="I295" s="163">
        <v>292810</v>
      </c>
      <c r="J295" s="141"/>
      <c r="K295" s="141"/>
    </row>
    <row r="296" spans="1:11" x14ac:dyDescent="0.3">
      <c r="A296" s="156" t="s">
        <v>247</v>
      </c>
      <c r="B296" s="157" t="s">
        <v>572</v>
      </c>
      <c r="C296" s="158">
        <v>221031</v>
      </c>
      <c r="D296" s="158">
        <v>9517</v>
      </c>
      <c r="E296" s="157">
        <v>405</v>
      </c>
      <c r="F296" s="157">
        <v>0</v>
      </c>
      <c r="G296" s="157">
        <v>0</v>
      </c>
      <c r="H296" s="157">
        <f t="shared" si="4"/>
        <v>9922</v>
      </c>
      <c r="I296" s="159">
        <v>230953</v>
      </c>
      <c r="J296" s="141"/>
      <c r="K296" s="141"/>
    </row>
    <row r="297" spans="1:11" x14ac:dyDescent="0.3">
      <c r="A297" s="164" t="s">
        <v>39</v>
      </c>
      <c r="B297" s="161" t="s">
        <v>383</v>
      </c>
      <c r="C297" s="162">
        <v>1629108</v>
      </c>
      <c r="D297" s="162">
        <v>34429</v>
      </c>
      <c r="E297" s="162">
        <v>61729</v>
      </c>
      <c r="F297" s="161">
        <v>0</v>
      </c>
      <c r="G297" s="161">
        <v>0</v>
      </c>
      <c r="H297" s="161">
        <f t="shared" si="4"/>
        <v>96158</v>
      </c>
      <c r="I297" s="163">
        <v>1725266</v>
      </c>
      <c r="J297" s="141"/>
      <c r="K297" s="141"/>
    </row>
    <row r="298" spans="1:11" x14ac:dyDescent="0.3">
      <c r="A298" s="156" t="s">
        <v>108</v>
      </c>
      <c r="B298" s="157" t="s">
        <v>448</v>
      </c>
      <c r="C298" s="158">
        <v>32271</v>
      </c>
      <c r="D298" s="158">
        <v>1447</v>
      </c>
      <c r="E298" s="157">
        <v>265</v>
      </c>
      <c r="F298" s="157">
        <v>0</v>
      </c>
      <c r="G298" s="158">
        <v>2407</v>
      </c>
      <c r="H298" s="158">
        <f t="shared" si="4"/>
        <v>4119</v>
      </c>
      <c r="I298" s="159">
        <v>36390</v>
      </c>
      <c r="J298" s="141"/>
      <c r="K298" s="141"/>
    </row>
    <row r="299" spans="1:11" x14ac:dyDescent="0.3">
      <c r="A299" s="160" t="s">
        <v>645</v>
      </c>
      <c r="B299" s="161" t="s">
        <v>779</v>
      </c>
      <c r="C299" s="161">
        <v>0</v>
      </c>
      <c r="D299" s="161">
        <v>0</v>
      </c>
      <c r="E299" s="161">
        <v>0</v>
      </c>
      <c r="F299" s="161">
        <v>0</v>
      </c>
      <c r="G299" s="161">
        <v>0</v>
      </c>
      <c r="H299" s="161">
        <f t="shared" si="4"/>
        <v>0</v>
      </c>
      <c r="I299" s="166">
        <v>0</v>
      </c>
      <c r="J299" s="141"/>
      <c r="K299" s="141"/>
    </row>
    <row r="300" spans="1:11" x14ac:dyDescent="0.3">
      <c r="A300" s="156" t="s">
        <v>264</v>
      </c>
      <c r="B300" s="157" t="s">
        <v>587</v>
      </c>
      <c r="C300" s="158">
        <v>49212</v>
      </c>
      <c r="D300" s="158">
        <v>4470</v>
      </c>
      <c r="E300" s="158">
        <v>8888</v>
      </c>
      <c r="F300" s="157">
        <v>0</v>
      </c>
      <c r="G300" s="157">
        <v>0</v>
      </c>
      <c r="H300" s="157">
        <f t="shared" si="4"/>
        <v>13358</v>
      </c>
      <c r="I300" s="159">
        <v>62570</v>
      </c>
      <c r="J300" s="141"/>
      <c r="K300" s="141"/>
    </row>
    <row r="301" spans="1:11" x14ac:dyDescent="0.3">
      <c r="A301" s="160" t="s">
        <v>72</v>
      </c>
      <c r="B301" s="161" t="s">
        <v>414</v>
      </c>
      <c r="C301" s="162">
        <v>147945</v>
      </c>
      <c r="D301" s="161">
        <v>0</v>
      </c>
      <c r="E301" s="162">
        <v>11210</v>
      </c>
      <c r="F301" s="161">
        <v>0</v>
      </c>
      <c r="G301" s="161">
        <v>0</v>
      </c>
      <c r="H301" s="161">
        <f t="shared" si="4"/>
        <v>11210</v>
      </c>
      <c r="I301" s="163">
        <v>159155</v>
      </c>
      <c r="J301" s="141"/>
      <c r="K301" s="141"/>
    </row>
    <row r="302" spans="1:11" x14ac:dyDescent="0.3">
      <c r="A302" s="156" t="s">
        <v>270</v>
      </c>
      <c r="B302" s="157" t="s">
        <v>592</v>
      </c>
      <c r="C302" s="158">
        <v>22525</v>
      </c>
      <c r="D302" s="158">
        <v>1150</v>
      </c>
      <c r="E302" s="158">
        <v>3591</v>
      </c>
      <c r="F302" s="157">
        <v>0</v>
      </c>
      <c r="G302" s="157">
        <v>0</v>
      </c>
      <c r="H302" s="157">
        <f t="shared" si="4"/>
        <v>4741</v>
      </c>
      <c r="I302" s="159">
        <v>27266</v>
      </c>
      <c r="J302" s="141"/>
      <c r="K302" s="141"/>
    </row>
    <row r="303" spans="1:11" x14ac:dyDescent="0.3">
      <c r="A303" s="160" t="s">
        <v>266</v>
      </c>
      <c r="B303" s="161" t="s">
        <v>589</v>
      </c>
      <c r="C303" s="162">
        <v>315783</v>
      </c>
      <c r="D303" s="162">
        <v>13800</v>
      </c>
      <c r="E303" s="162">
        <v>55724</v>
      </c>
      <c r="F303" s="161">
        <v>0</v>
      </c>
      <c r="G303" s="161">
        <v>0</v>
      </c>
      <c r="H303" s="161">
        <f t="shared" si="4"/>
        <v>69524</v>
      </c>
      <c r="I303" s="163">
        <v>385307</v>
      </c>
      <c r="J303" s="141"/>
      <c r="K303" s="141"/>
    </row>
    <row r="304" spans="1:11" x14ac:dyDescent="0.3">
      <c r="A304" s="156" t="s">
        <v>304</v>
      </c>
      <c r="B304" s="157" t="s">
        <v>622</v>
      </c>
      <c r="C304" s="158">
        <v>298265</v>
      </c>
      <c r="D304" s="158">
        <v>20646</v>
      </c>
      <c r="E304" s="158">
        <v>5225</v>
      </c>
      <c r="F304" s="157">
        <v>0</v>
      </c>
      <c r="G304" s="158">
        <v>7957</v>
      </c>
      <c r="H304" s="158">
        <f t="shared" si="4"/>
        <v>33828</v>
      </c>
      <c r="I304" s="159">
        <v>332093</v>
      </c>
      <c r="J304" s="141"/>
      <c r="K304" s="141"/>
    </row>
    <row r="305" spans="1:11" x14ac:dyDescent="0.3">
      <c r="A305" s="160" t="s">
        <v>74</v>
      </c>
      <c r="B305" s="161" t="s">
        <v>416</v>
      </c>
      <c r="C305" s="162">
        <v>64646</v>
      </c>
      <c r="D305" s="162">
        <v>3859</v>
      </c>
      <c r="E305" s="162">
        <v>21554</v>
      </c>
      <c r="F305" s="161">
        <v>0</v>
      </c>
      <c r="G305" s="161">
        <v>831</v>
      </c>
      <c r="H305" s="161">
        <f t="shared" si="4"/>
        <v>26244</v>
      </c>
      <c r="I305" s="163">
        <v>90890</v>
      </c>
      <c r="J305" s="141"/>
      <c r="K305" s="141"/>
    </row>
    <row r="306" spans="1:11" x14ac:dyDescent="0.3">
      <c r="A306" s="165" t="s">
        <v>43</v>
      </c>
      <c r="B306" s="157" t="s">
        <v>386</v>
      </c>
      <c r="C306" s="158">
        <v>372547</v>
      </c>
      <c r="D306" s="157">
        <v>0</v>
      </c>
      <c r="E306" s="158">
        <v>21418</v>
      </c>
      <c r="F306" s="157">
        <v>0</v>
      </c>
      <c r="G306" s="157">
        <v>0</v>
      </c>
      <c r="H306" s="157">
        <f t="shared" si="4"/>
        <v>21418</v>
      </c>
      <c r="I306" s="159">
        <v>393965</v>
      </c>
      <c r="J306" s="141"/>
      <c r="K306" s="141"/>
    </row>
    <row r="307" spans="1:11" x14ac:dyDescent="0.3">
      <c r="A307" s="164" t="s">
        <v>15</v>
      </c>
      <c r="B307" s="161" t="s">
        <v>359</v>
      </c>
      <c r="C307" s="162">
        <v>35818</v>
      </c>
      <c r="D307" s="161">
        <v>892</v>
      </c>
      <c r="E307" s="162">
        <v>10595</v>
      </c>
      <c r="F307" s="161">
        <v>0</v>
      </c>
      <c r="G307" s="162">
        <v>5178</v>
      </c>
      <c r="H307" s="162">
        <f t="shared" si="4"/>
        <v>16665</v>
      </c>
      <c r="I307" s="163">
        <v>52483</v>
      </c>
      <c r="J307" s="141"/>
      <c r="K307" s="141"/>
    </row>
    <row r="308" spans="1:11" x14ac:dyDescent="0.3">
      <c r="A308" s="165" t="s">
        <v>61</v>
      </c>
      <c r="B308" s="157" t="s">
        <v>403</v>
      </c>
      <c r="C308" s="158">
        <v>54042</v>
      </c>
      <c r="D308" s="158">
        <v>1877</v>
      </c>
      <c r="E308" s="158">
        <v>21269</v>
      </c>
      <c r="F308" s="157">
        <v>0</v>
      </c>
      <c r="G308" s="157">
        <v>0</v>
      </c>
      <c r="H308" s="157">
        <f t="shared" si="4"/>
        <v>23146</v>
      </c>
      <c r="I308" s="159">
        <v>77188</v>
      </c>
      <c r="J308" s="141"/>
      <c r="K308" s="141"/>
    </row>
    <row r="309" spans="1:11" x14ac:dyDescent="0.3">
      <c r="A309" s="160" t="s">
        <v>246</v>
      </c>
      <c r="B309" s="161" t="s">
        <v>571</v>
      </c>
      <c r="C309" s="162">
        <v>52443</v>
      </c>
      <c r="D309" s="162">
        <v>5381</v>
      </c>
      <c r="E309" s="162">
        <v>11322</v>
      </c>
      <c r="F309" s="161">
        <v>0</v>
      </c>
      <c r="G309" s="161">
        <v>291</v>
      </c>
      <c r="H309" s="161">
        <f t="shared" si="4"/>
        <v>16994</v>
      </c>
      <c r="I309" s="163">
        <v>69437</v>
      </c>
      <c r="J309" s="141"/>
      <c r="K309" s="141"/>
    </row>
    <row r="310" spans="1:11" x14ac:dyDescent="0.3">
      <c r="A310" s="165" t="s">
        <v>33</v>
      </c>
      <c r="B310" s="157" t="s">
        <v>377</v>
      </c>
      <c r="C310" s="158">
        <v>357640</v>
      </c>
      <c r="D310" s="158">
        <v>26997</v>
      </c>
      <c r="E310" s="158">
        <v>41827</v>
      </c>
      <c r="F310" s="157">
        <v>0</v>
      </c>
      <c r="G310" s="158">
        <v>1336</v>
      </c>
      <c r="H310" s="158">
        <f t="shared" si="4"/>
        <v>70160</v>
      </c>
      <c r="I310" s="159">
        <v>427800</v>
      </c>
      <c r="J310" s="141"/>
      <c r="K310" s="141"/>
    </row>
    <row r="311" spans="1:11" x14ac:dyDescent="0.3">
      <c r="A311" s="160" t="s">
        <v>241</v>
      </c>
      <c r="B311" s="161" t="s">
        <v>780</v>
      </c>
      <c r="C311" s="162">
        <v>134048</v>
      </c>
      <c r="D311" s="162">
        <v>18862</v>
      </c>
      <c r="E311" s="161">
        <v>0</v>
      </c>
      <c r="F311" s="161">
        <v>0</v>
      </c>
      <c r="G311" s="161">
        <v>0</v>
      </c>
      <c r="H311" s="161">
        <f t="shared" si="4"/>
        <v>18862</v>
      </c>
      <c r="I311" s="163">
        <v>152910</v>
      </c>
      <c r="J311" s="141"/>
      <c r="K311" s="141"/>
    </row>
    <row r="312" spans="1:11" x14ac:dyDescent="0.3">
      <c r="A312" s="156" t="s">
        <v>305</v>
      </c>
      <c r="B312" s="157" t="s">
        <v>781</v>
      </c>
      <c r="C312" s="158">
        <v>406681</v>
      </c>
      <c r="D312" s="158">
        <v>5209</v>
      </c>
      <c r="E312" s="158">
        <v>41773</v>
      </c>
      <c r="F312" s="157">
        <v>0</v>
      </c>
      <c r="G312" s="157">
        <v>0</v>
      </c>
      <c r="H312" s="157">
        <f t="shared" si="4"/>
        <v>46982</v>
      </c>
      <c r="I312" s="159">
        <v>453663</v>
      </c>
      <c r="J312" s="141"/>
      <c r="K312" s="141"/>
    </row>
    <row r="313" spans="1:11" x14ac:dyDescent="0.3">
      <c r="A313" s="160" t="s">
        <v>660</v>
      </c>
      <c r="B313" s="161" t="s">
        <v>782</v>
      </c>
      <c r="C313" s="161">
        <v>0</v>
      </c>
      <c r="D313" s="161">
        <v>0</v>
      </c>
      <c r="E313" s="161">
        <v>0</v>
      </c>
      <c r="F313" s="161">
        <v>0</v>
      </c>
      <c r="G313" s="161">
        <v>0</v>
      </c>
      <c r="H313" s="161">
        <f t="shared" si="4"/>
        <v>0</v>
      </c>
      <c r="I313" s="166">
        <v>0</v>
      </c>
      <c r="J313" s="141"/>
      <c r="K313" s="141"/>
    </row>
    <row r="314" spans="1:11" x14ac:dyDescent="0.3">
      <c r="A314" s="156" t="s">
        <v>153</v>
      </c>
      <c r="B314" s="157" t="s">
        <v>492</v>
      </c>
      <c r="C314" s="158">
        <v>75688</v>
      </c>
      <c r="D314" s="157">
        <v>782</v>
      </c>
      <c r="E314" s="158">
        <v>12763</v>
      </c>
      <c r="F314" s="157">
        <v>0</v>
      </c>
      <c r="G314" s="158">
        <v>1216</v>
      </c>
      <c r="H314" s="158">
        <f t="shared" si="4"/>
        <v>14761</v>
      </c>
      <c r="I314" s="159">
        <v>90449</v>
      </c>
      <c r="J314" s="141"/>
      <c r="K314" s="141"/>
    </row>
    <row r="315" spans="1:11" x14ac:dyDescent="0.3">
      <c r="A315" s="160" t="s">
        <v>200</v>
      </c>
      <c r="B315" s="161" t="s">
        <v>533</v>
      </c>
      <c r="C315" s="162">
        <v>414824</v>
      </c>
      <c r="D315" s="162">
        <v>8934</v>
      </c>
      <c r="E315" s="162">
        <v>15448</v>
      </c>
      <c r="F315" s="161">
        <v>0</v>
      </c>
      <c r="G315" s="161">
        <v>0</v>
      </c>
      <c r="H315" s="161">
        <f t="shared" si="4"/>
        <v>24382</v>
      </c>
      <c r="I315" s="163">
        <v>439206</v>
      </c>
      <c r="J315" s="141"/>
      <c r="K315" s="141"/>
    </row>
    <row r="316" spans="1:11" x14ac:dyDescent="0.3">
      <c r="A316" s="156" t="s">
        <v>140</v>
      </c>
      <c r="B316" s="157" t="s">
        <v>783</v>
      </c>
      <c r="C316" s="158">
        <v>89900</v>
      </c>
      <c r="D316" s="158">
        <v>5192</v>
      </c>
      <c r="E316" s="158">
        <v>28275</v>
      </c>
      <c r="F316" s="157">
        <v>0</v>
      </c>
      <c r="G316" s="157">
        <v>0</v>
      </c>
      <c r="H316" s="157">
        <f t="shared" si="4"/>
        <v>33467</v>
      </c>
      <c r="I316" s="159">
        <v>123367</v>
      </c>
      <c r="J316" s="141"/>
      <c r="K316" s="141"/>
    </row>
    <row r="317" spans="1:11" x14ac:dyDescent="0.3">
      <c r="A317" s="160" t="s">
        <v>657</v>
      </c>
      <c r="B317" s="161" t="s">
        <v>784</v>
      </c>
      <c r="C317" s="161">
        <v>0</v>
      </c>
      <c r="D317" s="161">
        <v>0</v>
      </c>
      <c r="E317" s="161">
        <v>0</v>
      </c>
      <c r="F317" s="161">
        <v>0</v>
      </c>
      <c r="G317" s="161">
        <v>0</v>
      </c>
      <c r="H317" s="161">
        <f t="shared" si="4"/>
        <v>0</v>
      </c>
      <c r="I317" s="166">
        <v>0</v>
      </c>
      <c r="J317" s="141"/>
      <c r="K317" s="141"/>
    </row>
    <row r="318" spans="1:11" x14ac:dyDescent="0.3">
      <c r="A318" s="156" t="s">
        <v>160</v>
      </c>
      <c r="B318" s="157" t="s">
        <v>498</v>
      </c>
      <c r="C318" s="157">
        <v>0</v>
      </c>
      <c r="D318" s="157">
        <v>0</v>
      </c>
      <c r="E318" s="157">
        <v>0</v>
      </c>
      <c r="F318" s="157">
        <v>0</v>
      </c>
      <c r="G318" s="157">
        <v>0</v>
      </c>
      <c r="H318" s="157">
        <f t="shared" si="4"/>
        <v>0</v>
      </c>
      <c r="I318" s="167">
        <v>0</v>
      </c>
      <c r="J318" s="141"/>
      <c r="K318" s="141"/>
    </row>
    <row r="319" spans="1:11" x14ac:dyDescent="0.3">
      <c r="A319" s="160" t="s">
        <v>182</v>
      </c>
      <c r="B319" s="161" t="s">
        <v>518</v>
      </c>
      <c r="C319" s="162">
        <v>86210</v>
      </c>
      <c r="D319" s="162">
        <v>1848</v>
      </c>
      <c r="E319" s="162">
        <v>17198</v>
      </c>
      <c r="F319" s="161">
        <v>0</v>
      </c>
      <c r="G319" s="161">
        <v>0</v>
      </c>
      <c r="H319" s="161">
        <f t="shared" si="4"/>
        <v>19046</v>
      </c>
      <c r="I319" s="163">
        <v>105256</v>
      </c>
      <c r="J319" s="141"/>
      <c r="K319" s="141"/>
    </row>
    <row r="320" spans="1:11" x14ac:dyDescent="0.3">
      <c r="A320" s="156" t="s">
        <v>80</v>
      </c>
      <c r="B320" s="157" t="s">
        <v>421</v>
      </c>
      <c r="C320" s="158">
        <v>59546</v>
      </c>
      <c r="D320" s="157">
        <v>161</v>
      </c>
      <c r="E320" s="158">
        <v>3050</v>
      </c>
      <c r="F320" s="157">
        <v>0</v>
      </c>
      <c r="G320" s="157">
        <v>0</v>
      </c>
      <c r="H320" s="157">
        <f t="shared" si="4"/>
        <v>3211</v>
      </c>
      <c r="I320" s="159">
        <v>62757</v>
      </c>
      <c r="J320" s="141"/>
      <c r="K320" s="141"/>
    </row>
    <row r="321" spans="1:11" x14ac:dyDescent="0.3">
      <c r="A321" s="160" t="s">
        <v>147</v>
      </c>
      <c r="B321" s="161" t="s">
        <v>486</v>
      </c>
      <c r="C321" s="162">
        <v>89591</v>
      </c>
      <c r="D321" s="162">
        <v>2114</v>
      </c>
      <c r="E321" s="162">
        <v>5622</v>
      </c>
      <c r="F321" s="161">
        <v>0</v>
      </c>
      <c r="G321" s="161">
        <v>0</v>
      </c>
      <c r="H321" s="161">
        <f t="shared" si="4"/>
        <v>7736</v>
      </c>
      <c r="I321" s="163">
        <v>97327</v>
      </c>
      <c r="J321" s="141"/>
      <c r="K321" s="141"/>
    </row>
    <row r="322" spans="1:11" x14ac:dyDescent="0.3">
      <c r="A322" s="156" t="s">
        <v>92</v>
      </c>
      <c r="B322" s="157" t="s">
        <v>432</v>
      </c>
      <c r="C322" s="158">
        <v>23176</v>
      </c>
      <c r="D322" s="158">
        <v>3355</v>
      </c>
      <c r="E322" s="158">
        <v>3435</v>
      </c>
      <c r="F322" s="157">
        <v>0</v>
      </c>
      <c r="G322" s="157">
        <v>0</v>
      </c>
      <c r="H322" s="157">
        <f t="shared" si="4"/>
        <v>6790</v>
      </c>
      <c r="I322" s="159">
        <v>29966</v>
      </c>
      <c r="J322" s="141"/>
      <c r="K322" s="141"/>
    </row>
    <row r="323" spans="1:11" x14ac:dyDescent="0.3">
      <c r="A323" s="160" t="s">
        <v>132</v>
      </c>
      <c r="B323" s="161" t="s">
        <v>471</v>
      </c>
      <c r="C323" s="162">
        <v>7031</v>
      </c>
      <c r="D323" s="162">
        <v>3452</v>
      </c>
      <c r="E323" s="162">
        <v>14073</v>
      </c>
      <c r="F323" s="161">
        <v>0</v>
      </c>
      <c r="G323" s="162">
        <v>6132</v>
      </c>
      <c r="H323" s="162">
        <f t="shared" ref="H323:H327" si="5">D323+E323+F323+G323</f>
        <v>23657</v>
      </c>
      <c r="I323" s="163">
        <v>30688</v>
      </c>
      <c r="J323" s="141"/>
      <c r="K323" s="141"/>
    </row>
    <row r="324" spans="1:11" x14ac:dyDescent="0.3">
      <c r="A324" s="165" t="s">
        <v>54</v>
      </c>
      <c r="B324" s="157" t="s">
        <v>396</v>
      </c>
      <c r="C324" s="158">
        <v>1150987</v>
      </c>
      <c r="D324" s="158">
        <v>87917</v>
      </c>
      <c r="E324" s="157">
        <v>0</v>
      </c>
      <c r="F324" s="157">
        <v>0</v>
      </c>
      <c r="G324" s="157">
        <v>0</v>
      </c>
      <c r="H324" s="157">
        <f t="shared" si="5"/>
        <v>87917</v>
      </c>
      <c r="I324" s="159">
        <v>1238904</v>
      </c>
      <c r="J324" s="141"/>
      <c r="K324" s="141"/>
    </row>
    <row r="325" spans="1:11" x14ac:dyDescent="0.3">
      <c r="A325" s="160" t="s">
        <v>294</v>
      </c>
      <c r="B325" s="161" t="s">
        <v>613</v>
      </c>
      <c r="C325" s="162">
        <v>485008</v>
      </c>
      <c r="D325" s="162">
        <v>31985</v>
      </c>
      <c r="E325" s="162">
        <v>13539</v>
      </c>
      <c r="F325" s="161">
        <v>0</v>
      </c>
      <c r="G325" s="161">
        <v>0</v>
      </c>
      <c r="H325" s="161">
        <f t="shared" si="5"/>
        <v>45524</v>
      </c>
      <c r="I325" s="163">
        <v>530532</v>
      </c>
      <c r="J325" s="141"/>
      <c r="K325" s="141"/>
    </row>
    <row r="326" spans="1:11" x14ac:dyDescent="0.3">
      <c r="A326" s="156" t="s">
        <v>256</v>
      </c>
      <c r="B326" s="157" t="s">
        <v>579</v>
      </c>
      <c r="C326" s="158">
        <v>609112</v>
      </c>
      <c r="D326" s="158">
        <v>5359</v>
      </c>
      <c r="E326" s="158">
        <v>15089</v>
      </c>
      <c r="F326" s="157">
        <v>0</v>
      </c>
      <c r="G326" s="157">
        <v>0</v>
      </c>
      <c r="H326" s="157">
        <f t="shared" si="5"/>
        <v>20448</v>
      </c>
      <c r="I326" s="159">
        <v>629560</v>
      </c>
      <c r="J326" s="141"/>
    </row>
    <row r="327" spans="1:11" x14ac:dyDescent="0.3">
      <c r="A327" s="160" t="s">
        <v>303</v>
      </c>
      <c r="B327" s="161" t="s">
        <v>621</v>
      </c>
      <c r="C327" s="162">
        <v>46157</v>
      </c>
      <c r="D327" s="162">
        <v>4321</v>
      </c>
      <c r="E327" s="162">
        <v>13091</v>
      </c>
      <c r="F327" s="161">
        <v>0</v>
      </c>
      <c r="G327" s="161">
        <v>0</v>
      </c>
      <c r="H327" s="161">
        <f t="shared" si="5"/>
        <v>17412</v>
      </c>
      <c r="I327" s="163">
        <v>63569</v>
      </c>
      <c r="J327" s="141"/>
    </row>
  </sheetData>
  <autoFilter ref="A1:I311" xr:uid="{EBB6E6AB-6DCD-4CCB-B187-061EE00B7211}"/>
  <hyperlinks>
    <hyperlink ref="L1" r:id="rId1" xr:uid="{49CCA64B-E230-42D4-9E5D-2829F9339B67}"/>
    <hyperlink ref="L3" r:id="rId2" xr:uid="{FD62A3A6-4F6E-4811-AC13-3249930E16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District List</vt:lpstr>
      <vt:lpstr>RSY District</vt:lpstr>
      <vt:lpstr>RSY Contracted</vt:lpstr>
      <vt:lpstr>ESY District</vt:lpstr>
      <vt:lpstr>ESY Contracted</vt:lpstr>
      <vt:lpstr>Reimbursement %</vt:lpstr>
      <vt:lpstr>23-24_F-196_Data</vt:lpstr>
      <vt:lpstr>23-24_To-From_Mileage</vt:lpstr>
      <vt:lpstr>'ESY Contracted'!Print_Area</vt:lpstr>
      <vt:lpstr>'RSY Contracted'!Print_Area</vt:lpstr>
      <vt:lpstr>'RSY District'!Print_Area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Safety Net Transportation Cost Calculator</dc:title>
  <dc:subject>Transportation Cost Calculator</dc:subject>
  <dc:creator>OSPI, Special Education</dc:creator>
  <cp:keywords>Special Education, Safety Net, Transportation</cp:keywords>
  <cp:lastModifiedBy>Amber O’Donnell</cp:lastModifiedBy>
  <cp:lastPrinted>2021-04-12T19:21:59Z</cp:lastPrinted>
  <dcterms:created xsi:type="dcterms:W3CDTF">2006-01-18T20:03:17Z</dcterms:created>
  <dcterms:modified xsi:type="dcterms:W3CDTF">2025-02-24T17:53:45Z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2024-09-11T20:57:53Z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23fce941-134f-4c64-b2c5-38e4ad5d028e</vt:lpwstr>
  </property>
  <property fmtid="{D5CDD505-2E9C-101B-9397-08002B2CF9AE}" pid="8" name="MSIP_Label_9145f431-4c8c-42c6-a5a5-ba6d3bdea585_ContentBits">
    <vt:lpwstr>0</vt:lpwstr>
  </property>
</Properties>
</file>