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Apportionment_NEW\Legislative, Forecasting, Modeling\2025 Session\Levy &amp; LEA Modeling\"/>
    </mc:Choice>
  </mc:AlternateContent>
  <xr:revisionPtr revIDLastSave="0" documentId="13_ncr:1_{FA4AD393-78D2-460B-9240-78836E8AE605}" xr6:coauthVersionLast="47" xr6:coauthVersionMax="47" xr10:uidLastSave="{00000000-0000-0000-0000-000000000000}"/>
  <bookViews>
    <workbookView xWindow="-27615" yWindow="2895" windowWidth="20520" windowHeight="16140" xr2:uid="{550596E6-9B1E-463D-A4B9-59E26AB9C24D}"/>
  </bookViews>
  <sheets>
    <sheet name="policy summary" sheetId="1" r:id="rId1"/>
    <sheet name="Cost Summary Table" sheetId="2" r:id="rId2"/>
    <sheet name="detail" sheetId="3" state="hidden" r:id="rId3"/>
    <sheet name="DOR Assessed Valuations" sheetId="5" r:id="rId4"/>
    <sheet name="5593 Assumptions" sheetId="4" r:id="rId5"/>
  </sheets>
  <definedNames>
    <definedName name="_xlnm._FilterDatabase" localSheetId="2" hidden="1">detail!$A$7:$T$7</definedName>
    <definedName name="_xlnm.Print_Area" localSheetId="1">'Cost Summary Table'!$A$1:$K$41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5" l="1"/>
  <c r="I1" i="5" s="1"/>
  <c r="I6" i="5"/>
  <c r="F1" i="5"/>
  <c r="G1" i="5" s="1"/>
  <c r="E6" i="5"/>
  <c r="D6" i="5"/>
  <c r="C6" i="5"/>
  <c r="B1" i="5"/>
  <c r="C1" i="5" s="1"/>
  <c r="D1" i="5" s="1"/>
  <c r="E1" i="5" s="1"/>
  <c r="O8" i="4"/>
  <c r="I8" i="4"/>
  <c r="Q8" i="4" s="1"/>
  <c r="N1" i="4"/>
  <c r="O1" i="4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Q9" i="4"/>
  <c r="R9" i="4"/>
  <c r="Q10" i="4"/>
  <c r="R10" i="4"/>
  <c r="Q11" i="4"/>
  <c r="R11" i="4"/>
  <c r="Q12" i="4"/>
  <c r="R12" i="4"/>
  <c r="Q13" i="4"/>
  <c r="R13" i="4"/>
  <c r="Q14" i="4"/>
  <c r="R14" i="4"/>
  <c r="Q15" i="4"/>
  <c r="R15" i="4"/>
  <c r="Q16" i="4"/>
  <c r="R16" i="4"/>
  <c r="Q17" i="4"/>
  <c r="R17" i="4"/>
  <c r="Q18" i="4"/>
  <c r="R18" i="4"/>
  <c r="Q19" i="4"/>
  <c r="R19" i="4"/>
  <c r="Q20" i="4"/>
  <c r="R20" i="4"/>
  <c r="Q21" i="4"/>
  <c r="R21" i="4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Q32" i="4"/>
  <c r="R32" i="4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Q43" i="4"/>
  <c r="R43" i="4"/>
  <c r="Q44" i="4"/>
  <c r="R44" i="4"/>
  <c r="Q45" i="4"/>
  <c r="R45" i="4"/>
  <c r="Q46" i="4"/>
  <c r="R46" i="4"/>
  <c r="Q47" i="4"/>
  <c r="R47" i="4"/>
  <c r="Q48" i="4"/>
  <c r="R48" i="4"/>
  <c r="Q49" i="4"/>
  <c r="R49" i="4"/>
  <c r="Q50" i="4"/>
  <c r="R50" i="4"/>
  <c r="Q51" i="4"/>
  <c r="R51" i="4"/>
  <c r="Q52" i="4"/>
  <c r="R52" i="4"/>
  <c r="Q53" i="4"/>
  <c r="R53" i="4"/>
  <c r="Q54" i="4"/>
  <c r="R54" i="4"/>
  <c r="Q55" i="4"/>
  <c r="R55" i="4"/>
  <c r="Q56" i="4"/>
  <c r="R56" i="4"/>
  <c r="Q57" i="4"/>
  <c r="R57" i="4"/>
  <c r="Q58" i="4"/>
  <c r="R58" i="4"/>
  <c r="Q59" i="4"/>
  <c r="R59" i="4"/>
  <c r="Q60" i="4"/>
  <c r="R60" i="4"/>
  <c r="Q61" i="4"/>
  <c r="R61" i="4"/>
  <c r="Q62" i="4"/>
  <c r="R62" i="4"/>
  <c r="Q63" i="4"/>
  <c r="R63" i="4"/>
  <c r="Q64" i="4"/>
  <c r="R64" i="4"/>
  <c r="Q65" i="4"/>
  <c r="R65" i="4"/>
  <c r="Q66" i="4"/>
  <c r="R66" i="4"/>
  <c r="Q67" i="4"/>
  <c r="R67" i="4"/>
  <c r="Q68" i="4"/>
  <c r="R68" i="4"/>
  <c r="Q69" i="4"/>
  <c r="R69" i="4"/>
  <c r="Q70" i="4"/>
  <c r="R70" i="4"/>
  <c r="Q71" i="4"/>
  <c r="R71" i="4"/>
  <c r="Q72" i="4"/>
  <c r="R72" i="4"/>
  <c r="Q73" i="4"/>
  <c r="R73" i="4"/>
  <c r="Q74" i="4"/>
  <c r="R74" i="4"/>
  <c r="Q75" i="4"/>
  <c r="R75" i="4"/>
  <c r="Q76" i="4"/>
  <c r="R76" i="4"/>
  <c r="Q77" i="4"/>
  <c r="R77" i="4"/>
  <c r="Q78" i="4"/>
  <c r="R78" i="4"/>
  <c r="Q79" i="4"/>
  <c r="R79" i="4"/>
  <c r="Q80" i="4"/>
  <c r="R80" i="4"/>
  <c r="Q81" i="4"/>
  <c r="R81" i="4"/>
  <c r="Q82" i="4"/>
  <c r="R82" i="4"/>
  <c r="Q83" i="4"/>
  <c r="R83" i="4"/>
  <c r="Q84" i="4"/>
  <c r="R84" i="4"/>
  <c r="Q85" i="4"/>
  <c r="R85" i="4"/>
  <c r="Q86" i="4"/>
  <c r="R86" i="4"/>
  <c r="Q87" i="4"/>
  <c r="R87" i="4"/>
  <c r="Q88" i="4"/>
  <c r="R88" i="4"/>
  <c r="Q89" i="4"/>
  <c r="R89" i="4"/>
  <c r="Q90" i="4"/>
  <c r="R90" i="4"/>
  <c r="Q91" i="4"/>
  <c r="R91" i="4"/>
  <c r="Q92" i="4"/>
  <c r="R92" i="4"/>
  <c r="Q93" i="4"/>
  <c r="R93" i="4"/>
  <c r="Q94" i="4"/>
  <c r="R94" i="4"/>
  <c r="Q95" i="4"/>
  <c r="R95" i="4"/>
  <c r="Q96" i="4"/>
  <c r="R96" i="4"/>
  <c r="Q97" i="4"/>
  <c r="R97" i="4"/>
  <c r="Q98" i="4"/>
  <c r="R98" i="4"/>
  <c r="Q99" i="4"/>
  <c r="R99" i="4"/>
  <c r="Q100" i="4"/>
  <c r="R100" i="4"/>
  <c r="Q101" i="4"/>
  <c r="R101" i="4"/>
  <c r="Q102" i="4"/>
  <c r="R102" i="4"/>
  <c r="Q103" i="4"/>
  <c r="R103" i="4"/>
  <c r="Q104" i="4"/>
  <c r="R104" i="4"/>
  <c r="Q105" i="4"/>
  <c r="R105" i="4"/>
  <c r="Q106" i="4"/>
  <c r="R106" i="4"/>
  <c r="Q107" i="4"/>
  <c r="R107" i="4"/>
  <c r="Q108" i="4"/>
  <c r="R108" i="4"/>
  <c r="Q109" i="4"/>
  <c r="R109" i="4"/>
  <c r="Q110" i="4"/>
  <c r="R110" i="4"/>
  <c r="Q111" i="4"/>
  <c r="R111" i="4"/>
  <c r="Q112" i="4"/>
  <c r="R112" i="4"/>
  <c r="Q113" i="4"/>
  <c r="R113" i="4"/>
  <c r="Q114" i="4"/>
  <c r="R114" i="4"/>
  <c r="Q115" i="4"/>
  <c r="R115" i="4"/>
  <c r="Q116" i="4"/>
  <c r="R116" i="4"/>
  <c r="Q117" i="4"/>
  <c r="R117" i="4"/>
  <c r="Q118" i="4"/>
  <c r="R118" i="4"/>
  <c r="Q119" i="4"/>
  <c r="R119" i="4"/>
  <c r="Q120" i="4"/>
  <c r="R120" i="4"/>
  <c r="Q121" i="4"/>
  <c r="R121" i="4"/>
  <c r="Q122" i="4"/>
  <c r="R122" i="4"/>
  <c r="Q123" i="4"/>
  <c r="R123" i="4"/>
  <c r="Q124" i="4"/>
  <c r="R124" i="4"/>
  <c r="Q125" i="4"/>
  <c r="R125" i="4"/>
  <c r="Q126" i="4"/>
  <c r="R126" i="4"/>
  <c r="Q127" i="4"/>
  <c r="R127" i="4"/>
  <c r="Q128" i="4"/>
  <c r="R128" i="4"/>
  <c r="Q129" i="4"/>
  <c r="R129" i="4"/>
  <c r="Q130" i="4"/>
  <c r="R130" i="4"/>
  <c r="Q131" i="4"/>
  <c r="R131" i="4"/>
  <c r="Q132" i="4"/>
  <c r="R132" i="4"/>
  <c r="Q133" i="4"/>
  <c r="R133" i="4"/>
  <c r="Q134" i="4"/>
  <c r="R134" i="4"/>
  <c r="Q135" i="4"/>
  <c r="R135" i="4"/>
  <c r="Q136" i="4"/>
  <c r="R136" i="4"/>
  <c r="Q137" i="4"/>
  <c r="R137" i="4"/>
  <c r="Q138" i="4"/>
  <c r="R138" i="4"/>
  <c r="Q139" i="4"/>
  <c r="R139" i="4"/>
  <c r="Q140" i="4"/>
  <c r="R140" i="4"/>
  <c r="Q141" i="4"/>
  <c r="R141" i="4"/>
  <c r="Q142" i="4"/>
  <c r="R142" i="4"/>
  <c r="Q143" i="4"/>
  <c r="R143" i="4"/>
  <c r="Q144" i="4"/>
  <c r="R144" i="4"/>
  <c r="Q145" i="4"/>
  <c r="R145" i="4"/>
  <c r="Q146" i="4"/>
  <c r="R146" i="4"/>
  <c r="Q147" i="4"/>
  <c r="R147" i="4"/>
  <c r="Q148" i="4"/>
  <c r="R148" i="4"/>
  <c r="Q149" i="4"/>
  <c r="R149" i="4"/>
  <c r="Q150" i="4"/>
  <c r="R150" i="4"/>
  <c r="Q151" i="4"/>
  <c r="R151" i="4"/>
  <c r="Q152" i="4"/>
  <c r="R152" i="4"/>
  <c r="Q153" i="4"/>
  <c r="R153" i="4"/>
  <c r="Q154" i="4"/>
  <c r="R154" i="4"/>
  <c r="Q155" i="4"/>
  <c r="R155" i="4"/>
  <c r="Q156" i="4"/>
  <c r="R156" i="4"/>
  <c r="Q157" i="4"/>
  <c r="R157" i="4"/>
  <c r="Q158" i="4"/>
  <c r="R158" i="4"/>
  <c r="Q159" i="4"/>
  <c r="R159" i="4"/>
  <c r="Q160" i="4"/>
  <c r="R160" i="4"/>
  <c r="Q161" i="4"/>
  <c r="R161" i="4"/>
  <c r="Q162" i="4"/>
  <c r="R162" i="4"/>
  <c r="Q163" i="4"/>
  <c r="R163" i="4"/>
  <c r="Q164" i="4"/>
  <c r="R164" i="4"/>
  <c r="Q165" i="4"/>
  <c r="R165" i="4"/>
  <c r="Q166" i="4"/>
  <c r="R166" i="4"/>
  <c r="Q167" i="4"/>
  <c r="R167" i="4"/>
  <c r="Q168" i="4"/>
  <c r="R168" i="4"/>
  <c r="Q169" i="4"/>
  <c r="R169" i="4"/>
  <c r="Q170" i="4"/>
  <c r="R170" i="4"/>
  <c r="Q171" i="4"/>
  <c r="R171" i="4"/>
  <c r="Q172" i="4"/>
  <c r="R172" i="4"/>
  <c r="Q173" i="4"/>
  <c r="R173" i="4"/>
  <c r="Q174" i="4"/>
  <c r="R174" i="4"/>
  <c r="Q175" i="4"/>
  <c r="R175" i="4"/>
  <c r="Q176" i="4"/>
  <c r="R176" i="4"/>
  <c r="Q177" i="4"/>
  <c r="R177" i="4"/>
  <c r="Q178" i="4"/>
  <c r="R178" i="4"/>
  <c r="Q179" i="4"/>
  <c r="R179" i="4"/>
  <c r="Q180" i="4"/>
  <c r="R180" i="4"/>
  <c r="Q181" i="4"/>
  <c r="R181" i="4"/>
  <c r="Q182" i="4"/>
  <c r="R182" i="4"/>
  <c r="Q183" i="4"/>
  <c r="R183" i="4"/>
  <c r="Q184" i="4"/>
  <c r="R184" i="4"/>
  <c r="Q185" i="4"/>
  <c r="R185" i="4"/>
  <c r="Q186" i="4"/>
  <c r="R186" i="4"/>
  <c r="Q187" i="4"/>
  <c r="R187" i="4"/>
  <c r="Q188" i="4"/>
  <c r="R188" i="4"/>
  <c r="Q189" i="4"/>
  <c r="R189" i="4"/>
  <c r="Q190" i="4"/>
  <c r="R190" i="4"/>
  <c r="Q191" i="4"/>
  <c r="R191" i="4"/>
  <c r="Q192" i="4"/>
  <c r="R192" i="4"/>
  <c r="Q193" i="4"/>
  <c r="R193" i="4"/>
  <c r="Q194" i="4"/>
  <c r="R194" i="4"/>
  <c r="Q195" i="4"/>
  <c r="R195" i="4"/>
  <c r="Q196" i="4"/>
  <c r="R196" i="4"/>
  <c r="Q197" i="4"/>
  <c r="R197" i="4"/>
  <c r="Q198" i="4"/>
  <c r="R198" i="4"/>
  <c r="Q199" i="4"/>
  <c r="R199" i="4"/>
  <c r="Q200" i="4"/>
  <c r="R200" i="4"/>
  <c r="Q201" i="4"/>
  <c r="R201" i="4"/>
  <c r="Q202" i="4"/>
  <c r="R202" i="4"/>
  <c r="Q203" i="4"/>
  <c r="R203" i="4"/>
  <c r="Q204" i="4"/>
  <c r="R204" i="4"/>
  <c r="Q205" i="4"/>
  <c r="R205" i="4"/>
  <c r="Q206" i="4"/>
  <c r="R206" i="4"/>
  <c r="Q207" i="4"/>
  <c r="R207" i="4"/>
  <c r="Q208" i="4"/>
  <c r="R208" i="4"/>
  <c r="Q209" i="4"/>
  <c r="R209" i="4"/>
  <c r="Q210" i="4"/>
  <c r="R210" i="4"/>
  <c r="Q211" i="4"/>
  <c r="R211" i="4"/>
  <c r="Q212" i="4"/>
  <c r="R212" i="4"/>
  <c r="Q213" i="4"/>
  <c r="R213" i="4"/>
  <c r="Q214" i="4"/>
  <c r="R214" i="4"/>
  <c r="Q215" i="4"/>
  <c r="R215" i="4"/>
  <c r="Q216" i="4"/>
  <c r="R216" i="4"/>
  <c r="Q217" i="4"/>
  <c r="R217" i="4"/>
  <c r="Q218" i="4"/>
  <c r="R218" i="4"/>
  <c r="Q219" i="4"/>
  <c r="R219" i="4"/>
  <c r="Q220" i="4"/>
  <c r="R220" i="4"/>
  <c r="Q221" i="4"/>
  <c r="R221" i="4"/>
  <c r="Q222" i="4"/>
  <c r="R222" i="4"/>
  <c r="Q223" i="4"/>
  <c r="R223" i="4"/>
  <c r="Q224" i="4"/>
  <c r="R224" i="4"/>
  <c r="Q225" i="4"/>
  <c r="R225" i="4"/>
  <c r="Q226" i="4"/>
  <c r="R226" i="4"/>
  <c r="Q227" i="4"/>
  <c r="R227" i="4"/>
  <c r="Q228" i="4"/>
  <c r="R228" i="4"/>
  <c r="Q229" i="4"/>
  <c r="R229" i="4"/>
  <c r="Q230" i="4"/>
  <c r="R230" i="4"/>
  <c r="Q231" i="4"/>
  <c r="R231" i="4"/>
  <c r="Q232" i="4"/>
  <c r="R232" i="4"/>
  <c r="Q233" i="4"/>
  <c r="R233" i="4"/>
  <c r="Q234" i="4"/>
  <c r="R234" i="4"/>
  <c r="Q235" i="4"/>
  <c r="R235" i="4"/>
  <c r="Q236" i="4"/>
  <c r="R236" i="4"/>
  <c r="Q237" i="4"/>
  <c r="R237" i="4"/>
  <c r="Q238" i="4"/>
  <c r="R238" i="4"/>
  <c r="Q239" i="4"/>
  <c r="R239" i="4"/>
  <c r="Q240" i="4"/>
  <c r="R240" i="4"/>
  <c r="Q241" i="4"/>
  <c r="R241" i="4"/>
  <c r="Q242" i="4"/>
  <c r="R242" i="4"/>
  <c r="Q243" i="4"/>
  <c r="R243" i="4"/>
  <c r="Q244" i="4"/>
  <c r="R244" i="4"/>
  <c r="Q245" i="4"/>
  <c r="R245" i="4"/>
  <c r="Q246" i="4"/>
  <c r="R246" i="4"/>
  <c r="Q247" i="4"/>
  <c r="R247" i="4"/>
  <c r="Q248" i="4"/>
  <c r="R248" i="4"/>
  <c r="Q249" i="4"/>
  <c r="R249" i="4"/>
  <c r="Q250" i="4"/>
  <c r="R250" i="4"/>
  <c r="Q251" i="4"/>
  <c r="R251" i="4"/>
  <c r="Q252" i="4"/>
  <c r="R252" i="4"/>
  <c r="Q253" i="4"/>
  <c r="R253" i="4"/>
  <c r="Q254" i="4"/>
  <c r="R254" i="4"/>
  <c r="Q255" i="4"/>
  <c r="R255" i="4"/>
  <c r="Q256" i="4"/>
  <c r="R256" i="4"/>
  <c r="Q257" i="4"/>
  <c r="R257" i="4"/>
  <c r="Q258" i="4"/>
  <c r="R258" i="4"/>
  <c r="Q259" i="4"/>
  <c r="R259" i="4"/>
  <c r="Q260" i="4"/>
  <c r="R260" i="4"/>
  <c r="Q261" i="4"/>
  <c r="R261" i="4"/>
  <c r="Q262" i="4"/>
  <c r="R262" i="4"/>
  <c r="Q263" i="4"/>
  <c r="R263" i="4"/>
  <c r="Q264" i="4"/>
  <c r="R264" i="4"/>
  <c r="Q265" i="4"/>
  <c r="R265" i="4"/>
  <c r="Q266" i="4"/>
  <c r="R266" i="4"/>
  <c r="Q267" i="4"/>
  <c r="R267" i="4"/>
  <c r="Q268" i="4"/>
  <c r="R268" i="4"/>
  <c r="Q269" i="4"/>
  <c r="R269" i="4"/>
  <c r="Q270" i="4"/>
  <c r="R270" i="4"/>
  <c r="Q271" i="4"/>
  <c r="R271" i="4"/>
  <c r="Q272" i="4"/>
  <c r="R272" i="4"/>
  <c r="Q273" i="4"/>
  <c r="R273" i="4"/>
  <c r="Q274" i="4"/>
  <c r="R274" i="4"/>
  <c r="Q275" i="4"/>
  <c r="R275" i="4"/>
  <c r="Q276" i="4"/>
  <c r="R276" i="4"/>
  <c r="Q277" i="4"/>
  <c r="R277" i="4"/>
  <c r="Q278" i="4"/>
  <c r="R278" i="4"/>
  <c r="Q279" i="4"/>
  <c r="R279" i="4"/>
  <c r="Q280" i="4"/>
  <c r="R280" i="4"/>
  <c r="Q281" i="4"/>
  <c r="R281" i="4"/>
  <c r="Q282" i="4"/>
  <c r="R282" i="4"/>
  <c r="Q283" i="4"/>
  <c r="R283" i="4"/>
  <c r="Q284" i="4"/>
  <c r="R284" i="4"/>
  <c r="Q285" i="4"/>
  <c r="R285" i="4"/>
  <c r="Q286" i="4"/>
  <c r="R286" i="4"/>
  <c r="Q287" i="4"/>
  <c r="R287" i="4"/>
  <c r="Q288" i="4"/>
  <c r="R288" i="4"/>
  <c r="Q289" i="4"/>
  <c r="R289" i="4"/>
  <c r="Q290" i="4"/>
  <c r="R290" i="4"/>
  <c r="Q291" i="4"/>
  <c r="R291" i="4"/>
  <c r="Q292" i="4"/>
  <c r="R292" i="4"/>
  <c r="Q293" i="4"/>
  <c r="R293" i="4"/>
  <c r="Q294" i="4"/>
  <c r="R294" i="4"/>
  <c r="Q295" i="4"/>
  <c r="R295" i="4"/>
  <c r="Q296" i="4"/>
  <c r="R296" i="4"/>
  <c r="Q297" i="4"/>
  <c r="R297" i="4"/>
  <c r="Q298" i="4"/>
  <c r="R298" i="4"/>
  <c r="Q299" i="4"/>
  <c r="R299" i="4"/>
  <c r="Q300" i="4"/>
  <c r="R300" i="4"/>
  <c r="Q301" i="4"/>
  <c r="R301" i="4"/>
  <c r="Q302" i="4"/>
  <c r="R302" i="4"/>
  <c r="Q303" i="4"/>
  <c r="R303" i="4"/>
  <c r="Q304" i="4"/>
  <c r="R304" i="4"/>
  <c r="Q305" i="4"/>
  <c r="R305" i="4"/>
  <c r="Q306" i="4"/>
  <c r="R306" i="4"/>
  <c r="Q307" i="4"/>
  <c r="R307" i="4"/>
  <c r="Q308" i="4"/>
  <c r="R308" i="4"/>
  <c r="Q309" i="4"/>
  <c r="R309" i="4"/>
  <c r="Q310" i="4"/>
  <c r="R310" i="4"/>
  <c r="Q311" i="4"/>
  <c r="R311" i="4"/>
  <c r="Q312" i="4"/>
  <c r="R312" i="4"/>
  <c r="Q313" i="4"/>
  <c r="R313" i="4"/>
  <c r="Q314" i="4"/>
  <c r="R314" i="4"/>
  <c r="Q315" i="4"/>
  <c r="R315" i="4"/>
  <c r="Q316" i="4"/>
  <c r="R316" i="4"/>
  <c r="Q317" i="4"/>
  <c r="R317" i="4"/>
  <c r="Q318" i="4"/>
  <c r="R318" i="4"/>
  <c r="Q319" i="4"/>
  <c r="R319" i="4"/>
  <c r="Q320" i="4"/>
  <c r="R320" i="4"/>
  <c r="Q321" i="4"/>
  <c r="R321" i="4"/>
  <c r="Q322" i="4"/>
  <c r="R322" i="4"/>
  <c r="Q323" i="4"/>
  <c r="R323" i="4"/>
  <c r="Q324" i="4"/>
  <c r="R324" i="4"/>
  <c r="Q325" i="4"/>
  <c r="R325" i="4"/>
  <c r="Q326" i="4"/>
  <c r="R326" i="4"/>
  <c r="Q327" i="4"/>
  <c r="R327" i="4"/>
  <c r="R8" i="4"/>
  <c r="H6" i="5" l="1"/>
  <c r="O6" i="3"/>
  <c r="S1" i="3"/>
  <c r="M303" i="4"/>
  <c r="I303" i="4"/>
  <c r="K303" i="4" s="1"/>
  <c r="J303" i="4"/>
  <c r="L303" i="4" s="1"/>
  <c r="N303" i="4" s="1"/>
  <c r="I304" i="4"/>
  <c r="K304" i="4" s="1"/>
  <c r="M304" i="4" s="1"/>
  <c r="J304" i="4"/>
  <c r="L304" i="4" s="1"/>
  <c r="N304" i="4" s="1"/>
  <c r="I305" i="4"/>
  <c r="K305" i="4" s="1"/>
  <c r="M305" i="4" s="1"/>
  <c r="J305" i="4"/>
  <c r="L305" i="4" s="1"/>
  <c r="N305" i="4" s="1"/>
  <c r="I306" i="4"/>
  <c r="K306" i="4" s="1"/>
  <c r="M306" i="4" s="1"/>
  <c r="J306" i="4"/>
  <c r="L306" i="4" s="1"/>
  <c r="N306" i="4" s="1"/>
  <c r="I307" i="4"/>
  <c r="K307" i="4" s="1"/>
  <c r="M307" i="4" s="1"/>
  <c r="J307" i="4"/>
  <c r="L307" i="4" s="1"/>
  <c r="N307" i="4" s="1"/>
  <c r="I308" i="4"/>
  <c r="K308" i="4" s="1"/>
  <c r="M308" i="4" s="1"/>
  <c r="J308" i="4"/>
  <c r="I309" i="4"/>
  <c r="J309" i="4"/>
  <c r="L309" i="4" s="1"/>
  <c r="N309" i="4" s="1"/>
  <c r="I310" i="4"/>
  <c r="J310" i="4"/>
  <c r="L310" i="4" s="1"/>
  <c r="N310" i="4" s="1"/>
  <c r="I311" i="4"/>
  <c r="K311" i="4" s="1"/>
  <c r="M311" i="4" s="1"/>
  <c r="J311" i="4"/>
  <c r="L311" i="4" s="1"/>
  <c r="N311" i="4" s="1"/>
  <c r="I312" i="4"/>
  <c r="K312" i="4" s="1"/>
  <c r="M312" i="4" s="1"/>
  <c r="J312" i="4"/>
  <c r="L312" i="4" s="1"/>
  <c r="N312" i="4" s="1"/>
  <c r="I313" i="4"/>
  <c r="K313" i="4" s="1"/>
  <c r="M313" i="4" s="1"/>
  <c r="J313" i="4"/>
  <c r="L313" i="4" s="1"/>
  <c r="N313" i="4" s="1"/>
  <c r="I314" i="4"/>
  <c r="K314" i="4" s="1"/>
  <c r="M314" i="4" s="1"/>
  <c r="J314" i="4"/>
  <c r="L314" i="4" s="1"/>
  <c r="N314" i="4" s="1"/>
  <c r="I315" i="4"/>
  <c r="K315" i="4" s="1"/>
  <c r="M315" i="4" s="1"/>
  <c r="J315" i="4"/>
  <c r="I316" i="4"/>
  <c r="J316" i="4"/>
  <c r="L316" i="4" s="1"/>
  <c r="N316" i="4" s="1"/>
  <c r="I317" i="4"/>
  <c r="J317" i="4"/>
  <c r="L317" i="4" s="1"/>
  <c r="N317" i="4" s="1"/>
  <c r="I318" i="4"/>
  <c r="K318" i="4" s="1"/>
  <c r="M318" i="4" s="1"/>
  <c r="J318" i="4"/>
  <c r="L318" i="4" s="1"/>
  <c r="N318" i="4" s="1"/>
  <c r="I319" i="4"/>
  <c r="K319" i="4" s="1"/>
  <c r="M319" i="4" s="1"/>
  <c r="J319" i="4"/>
  <c r="L319" i="4" s="1"/>
  <c r="N319" i="4" s="1"/>
  <c r="I320" i="4"/>
  <c r="K320" i="4" s="1"/>
  <c r="M320" i="4" s="1"/>
  <c r="J320" i="4"/>
  <c r="L320" i="4" s="1"/>
  <c r="N320" i="4" s="1"/>
  <c r="I321" i="4"/>
  <c r="K321" i="4" s="1"/>
  <c r="M321" i="4" s="1"/>
  <c r="J321" i="4"/>
  <c r="L321" i="4" s="1"/>
  <c r="N321" i="4" s="1"/>
  <c r="I322" i="4"/>
  <c r="K322" i="4" s="1"/>
  <c r="M322" i="4" s="1"/>
  <c r="J322" i="4"/>
  <c r="L322" i="4" s="1"/>
  <c r="N322" i="4" s="1"/>
  <c r="I323" i="4"/>
  <c r="K323" i="4" s="1"/>
  <c r="M323" i="4" s="1"/>
  <c r="J323" i="4"/>
  <c r="L323" i="4" s="1"/>
  <c r="N323" i="4" s="1"/>
  <c r="I324" i="4"/>
  <c r="K324" i="4" s="1"/>
  <c r="M324" i="4" s="1"/>
  <c r="J324" i="4"/>
  <c r="L324" i="4" s="1"/>
  <c r="N324" i="4" s="1"/>
  <c r="I325" i="4"/>
  <c r="K325" i="4" s="1"/>
  <c r="M325" i="4" s="1"/>
  <c r="J325" i="4"/>
  <c r="L325" i="4" s="1"/>
  <c r="N325" i="4" s="1"/>
  <c r="I326" i="4"/>
  <c r="J326" i="4"/>
  <c r="L326" i="4" s="1"/>
  <c r="N326" i="4" s="1"/>
  <c r="I327" i="4"/>
  <c r="K327" i="4" s="1"/>
  <c r="M327" i="4" s="1"/>
  <c r="J327" i="4"/>
  <c r="L327" i="4" s="1"/>
  <c r="N327" i="4" s="1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61" i="4"/>
  <c r="F161" i="4"/>
  <c r="E162" i="4"/>
  <c r="F162" i="4"/>
  <c r="E163" i="4"/>
  <c r="F163" i="4"/>
  <c r="E164" i="4"/>
  <c r="F164" i="4"/>
  <c r="E165" i="4"/>
  <c r="F165" i="4"/>
  <c r="E166" i="4"/>
  <c r="F166" i="4"/>
  <c r="E167" i="4"/>
  <c r="F167" i="4"/>
  <c r="E168" i="4"/>
  <c r="F168" i="4"/>
  <c r="E169" i="4"/>
  <c r="F169" i="4"/>
  <c r="E170" i="4"/>
  <c r="F170" i="4"/>
  <c r="E171" i="4"/>
  <c r="F171" i="4"/>
  <c r="E172" i="4"/>
  <c r="F172" i="4"/>
  <c r="E173" i="4"/>
  <c r="F173" i="4"/>
  <c r="E174" i="4"/>
  <c r="F174" i="4"/>
  <c r="E175" i="4"/>
  <c r="F175" i="4"/>
  <c r="E176" i="4"/>
  <c r="F176" i="4"/>
  <c r="E177" i="4"/>
  <c r="F177" i="4"/>
  <c r="E178" i="4"/>
  <c r="F178" i="4"/>
  <c r="E179" i="4"/>
  <c r="F179" i="4"/>
  <c r="E180" i="4"/>
  <c r="F180" i="4"/>
  <c r="E181" i="4"/>
  <c r="F181" i="4"/>
  <c r="E182" i="4"/>
  <c r="F182" i="4"/>
  <c r="E183" i="4"/>
  <c r="F183" i="4"/>
  <c r="E184" i="4"/>
  <c r="F184" i="4"/>
  <c r="E185" i="4"/>
  <c r="F185" i="4"/>
  <c r="E186" i="4"/>
  <c r="F186" i="4"/>
  <c r="E187" i="4"/>
  <c r="F187" i="4"/>
  <c r="E188" i="4"/>
  <c r="F188" i="4"/>
  <c r="E189" i="4"/>
  <c r="F189" i="4"/>
  <c r="E190" i="4"/>
  <c r="F190" i="4"/>
  <c r="E191" i="4"/>
  <c r="F191" i="4"/>
  <c r="E192" i="4"/>
  <c r="F192" i="4"/>
  <c r="E193" i="4"/>
  <c r="F193" i="4"/>
  <c r="E194" i="4"/>
  <c r="F194" i="4"/>
  <c r="E195" i="4"/>
  <c r="F195" i="4"/>
  <c r="E196" i="4"/>
  <c r="F196" i="4"/>
  <c r="E197" i="4"/>
  <c r="F197" i="4"/>
  <c r="E198" i="4"/>
  <c r="F198" i="4"/>
  <c r="E199" i="4"/>
  <c r="F199" i="4"/>
  <c r="E200" i="4"/>
  <c r="F200" i="4"/>
  <c r="E201" i="4"/>
  <c r="F201" i="4"/>
  <c r="E202" i="4"/>
  <c r="F202" i="4"/>
  <c r="E203" i="4"/>
  <c r="F203" i="4"/>
  <c r="E204" i="4"/>
  <c r="F204" i="4"/>
  <c r="E205" i="4"/>
  <c r="F205" i="4"/>
  <c r="E206" i="4"/>
  <c r="F206" i="4"/>
  <c r="E207" i="4"/>
  <c r="F207" i="4"/>
  <c r="E208" i="4"/>
  <c r="F208" i="4"/>
  <c r="E209" i="4"/>
  <c r="F209" i="4"/>
  <c r="E210" i="4"/>
  <c r="F210" i="4"/>
  <c r="E211" i="4"/>
  <c r="F211" i="4"/>
  <c r="E212" i="4"/>
  <c r="F212" i="4"/>
  <c r="E213" i="4"/>
  <c r="F213" i="4"/>
  <c r="E214" i="4"/>
  <c r="F214" i="4"/>
  <c r="E215" i="4"/>
  <c r="F215" i="4"/>
  <c r="E216" i="4"/>
  <c r="F216" i="4"/>
  <c r="E217" i="4"/>
  <c r="F217" i="4"/>
  <c r="E218" i="4"/>
  <c r="F218" i="4"/>
  <c r="E219" i="4"/>
  <c r="F219" i="4"/>
  <c r="E220" i="4"/>
  <c r="F220" i="4"/>
  <c r="E221" i="4"/>
  <c r="F221" i="4"/>
  <c r="E222" i="4"/>
  <c r="F222" i="4"/>
  <c r="E223" i="4"/>
  <c r="F223" i="4"/>
  <c r="E224" i="4"/>
  <c r="F224" i="4"/>
  <c r="E225" i="4"/>
  <c r="F225" i="4"/>
  <c r="E226" i="4"/>
  <c r="F226" i="4"/>
  <c r="E227" i="4"/>
  <c r="F227" i="4"/>
  <c r="E228" i="4"/>
  <c r="F228" i="4"/>
  <c r="E229" i="4"/>
  <c r="F229" i="4"/>
  <c r="E230" i="4"/>
  <c r="F230" i="4"/>
  <c r="E231" i="4"/>
  <c r="F231" i="4"/>
  <c r="E232" i="4"/>
  <c r="F232" i="4"/>
  <c r="E233" i="4"/>
  <c r="F233" i="4"/>
  <c r="E234" i="4"/>
  <c r="F234" i="4"/>
  <c r="E235" i="4"/>
  <c r="F235" i="4"/>
  <c r="E236" i="4"/>
  <c r="F236" i="4"/>
  <c r="E237" i="4"/>
  <c r="F237" i="4"/>
  <c r="E238" i="4"/>
  <c r="F238" i="4"/>
  <c r="E239" i="4"/>
  <c r="F239" i="4"/>
  <c r="E240" i="4"/>
  <c r="F240" i="4"/>
  <c r="E241" i="4"/>
  <c r="F241" i="4"/>
  <c r="E242" i="4"/>
  <c r="F242" i="4"/>
  <c r="E243" i="4"/>
  <c r="F243" i="4"/>
  <c r="E244" i="4"/>
  <c r="F244" i="4"/>
  <c r="E245" i="4"/>
  <c r="F245" i="4"/>
  <c r="E246" i="4"/>
  <c r="F246" i="4"/>
  <c r="E247" i="4"/>
  <c r="F247" i="4"/>
  <c r="E248" i="4"/>
  <c r="F248" i="4"/>
  <c r="E249" i="4"/>
  <c r="F249" i="4"/>
  <c r="E250" i="4"/>
  <c r="F250" i="4"/>
  <c r="E251" i="4"/>
  <c r="F251" i="4"/>
  <c r="E252" i="4"/>
  <c r="F252" i="4"/>
  <c r="E253" i="4"/>
  <c r="F253" i="4"/>
  <c r="E254" i="4"/>
  <c r="F254" i="4"/>
  <c r="E255" i="4"/>
  <c r="F255" i="4"/>
  <c r="E256" i="4"/>
  <c r="F256" i="4"/>
  <c r="E257" i="4"/>
  <c r="F257" i="4"/>
  <c r="E258" i="4"/>
  <c r="F258" i="4"/>
  <c r="E259" i="4"/>
  <c r="F259" i="4"/>
  <c r="E260" i="4"/>
  <c r="F260" i="4"/>
  <c r="E261" i="4"/>
  <c r="F261" i="4"/>
  <c r="E262" i="4"/>
  <c r="F262" i="4"/>
  <c r="E263" i="4"/>
  <c r="F263" i="4"/>
  <c r="E264" i="4"/>
  <c r="F264" i="4"/>
  <c r="E265" i="4"/>
  <c r="F265" i="4"/>
  <c r="E266" i="4"/>
  <c r="F266" i="4"/>
  <c r="E267" i="4"/>
  <c r="F267" i="4"/>
  <c r="E268" i="4"/>
  <c r="F268" i="4"/>
  <c r="E269" i="4"/>
  <c r="F269" i="4"/>
  <c r="E270" i="4"/>
  <c r="F270" i="4"/>
  <c r="E271" i="4"/>
  <c r="F271" i="4"/>
  <c r="E272" i="4"/>
  <c r="F272" i="4"/>
  <c r="E273" i="4"/>
  <c r="F273" i="4"/>
  <c r="E274" i="4"/>
  <c r="F274" i="4"/>
  <c r="E275" i="4"/>
  <c r="F275" i="4"/>
  <c r="E276" i="4"/>
  <c r="F276" i="4"/>
  <c r="E277" i="4"/>
  <c r="F277" i="4"/>
  <c r="E278" i="4"/>
  <c r="F278" i="4"/>
  <c r="E279" i="4"/>
  <c r="F279" i="4"/>
  <c r="E280" i="4"/>
  <c r="F280" i="4"/>
  <c r="E281" i="4"/>
  <c r="F281" i="4"/>
  <c r="E282" i="4"/>
  <c r="F282" i="4"/>
  <c r="E283" i="4"/>
  <c r="F283" i="4"/>
  <c r="E284" i="4"/>
  <c r="F284" i="4"/>
  <c r="E285" i="4"/>
  <c r="F285" i="4"/>
  <c r="E286" i="4"/>
  <c r="F286" i="4"/>
  <c r="E287" i="4"/>
  <c r="F287" i="4"/>
  <c r="E288" i="4"/>
  <c r="F288" i="4"/>
  <c r="E289" i="4"/>
  <c r="F289" i="4"/>
  <c r="E290" i="4"/>
  <c r="F290" i="4"/>
  <c r="E291" i="4"/>
  <c r="F291" i="4"/>
  <c r="E292" i="4"/>
  <c r="F292" i="4"/>
  <c r="E293" i="4"/>
  <c r="F293" i="4"/>
  <c r="E294" i="4"/>
  <c r="F294" i="4"/>
  <c r="E295" i="4"/>
  <c r="F295" i="4"/>
  <c r="E296" i="4"/>
  <c r="F296" i="4"/>
  <c r="E297" i="4"/>
  <c r="F297" i="4"/>
  <c r="E298" i="4"/>
  <c r="F298" i="4"/>
  <c r="E299" i="4"/>
  <c r="F299" i="4"/>
  <c r="E300" i="4"/>
  <c r="F300" i="4"/>
  <c r="E301" i="4"/>
  <c r="F301" i="4"/>
  <c r="E302" i="4"/>
  <c r="F302" i="4"/>
  <c r="F8" i="4"/>
  <c r="E8" i="4"/>
  <c r="D6" i="4"/>
  <c r="C6" i="4"/>
  <c r="Z6" i="4"/>
  <c r="Y6" i="4"/>
  <c r="X6" i="4"/>
  <c r="W6" i="4"/>
  <c r="V6" i="4"/>
  <c r="U6" i="4"/>
  <c r="B1" i="4"/>
  <c r="C1" i="4" s="1"/>
  <c r="D1" i="4" s="1"/>
  <c r="K317" i="4" l="1"/>
  <c r="M317" i="4" s="1"/>
  <c r="K316" i="4"/>
  <c r="M316" i="4" s="1"/>
  <c r="L315" i="4"/>
  <c r="N315" i="4" s="1"/>
  <c r="K310" i="4"/>
  <c r="M310" i="4" s="1"/>
  <c r="K309" i="4"/>
  <c r="M309" i="4" s="1"/>
  <c r="L308" i="4"/>
  <c r="N308" i="4" s="1"/>
  <c r="R6" i="4" s="1"/>
  <c r="K326" i="4"/>
  <c r="M326" i="4" s="1"/>
  <c r="I297" i="4"/>
  <c r="I289" i="4"/>
  <c r="I281" i="4"/>
  <c r="I273" i="4"/>
  <c r="I265" i="4"/>
  <c r="I257" i="4"/>
  <c r="I249" i="4"/>
  <c r="I269" i="4"/>
  <c r="I285" i="4"/>
  <c r="I293" i="4"/>
  <c r="I301" i="4"/>
  <c r="I261" i="4"/>
  <c r="I277" i="4"/>
  <c r="I253" i="4"/>
  <c r="I245" i="4"/>
  <c r="I229" i="4"/>
  <c r="I213" i="4"/>
  <c r="I197" i="4"/>
  <c r="I181" i="4"/>
  <c r="I173" i="4"/>
  <c r="I165" i="4"/>
  <c r="I149" i="4"/>
  <c r="I141" i="4"/>
  <c r="I133" i="4"/>
  <c r="I125" i="4"/>
  <c r="I117" i="4"/>
  <c r="I109" i="4"/>
  <c r="I101" i="4"/>
  <c r="I93" i="4"/>
  <c r="I85" i="4"/>
  <c r="I77" i="4"/>
  <c r="I69" i="4"/>
  <c r="I61" i="4"/>
  <c r="I53" i="4"/>
  <c r="I45" i="4"/>
  <c r="I37" i="4"/>
  <c r="I29" i="4"/>
  <c r="I21" i="4"/>
  <c r="I13" i="4"/>
  <c r="I237" i="4"/>
  <c r="I221" i="4"/>
  <c r="I205" i="4"/>
  <c r="I189" i="4"/>
  <c r="I157" i="4"/>
  <c r="J300" i="4"/>
  <c r="J292" i="4"/>
  <c r="J284" i="4"/>
  <c r="J276" i="4"/>
  <c r="J268" i="4"/>
  <c r="J260" i="4"/>
  <c r="J252" i="4"/>
  <c r="J244" i="4"/>
  <c r="J236" i="4"/>
  <c r="J228" i="4"/>
  <c r="J220" i="4"/>
  <c r="J212" i="4"/>
  <c r="J204" i="4"/>
  <c r="J196" i="4"/>
  <c r="J188" i="4"/>
  <c r="J180" i="4"/>
  <c r="J172" i="4"/>
  <c r="J164" i="4"/>
  <c r="J156" i="4"/>
  <c r="J148" i="4"/>
  <c r="J140" i="4"/>
  <c r="J132" i="4"/>
  <c r="J124" i="4"/>
  <c r="J116" i="4"/>
  <c r="J108" i="4"/>
  <c r="J100" i="4"/>
  <c r="J92" i="4"/>
  <c r="J84" i="4"/>
  <c r="J76" i="4"/>
  <c r="J68" i="4"/>
  <c r="J60" i="4"/>
  <c r="J52" i="4"/>
  <c r="J44" i="4"/>
  <c r="J36" i="4"/>
  <c r="J28" i="4"/>
  <c r="J20" i="4"/>
  <c r="J12" i="4"/>
  <c r="I300" i="4"/>
  <c r="I292" i="4"/>
  <c r="I284" i="4"/>
  <c r="I276" i="4"/>
  <c r="I268" i="4"/>
  <c r="I260" i="4"/>
  <c r="I252" i="4"/>
  <c r="I244" i="4"/>
  <c r="I236" i="4"/>
  <c r="I228" i="4"/>
  <c r="I220" i="4"/>
  <c r="I212" i="4"/>
  <c r="I204" i="4"/>
  <c r="I196" i="4"/>
  <c r="I188" i="4"/>
  <c r="I180" i="4"/>
  <c r="I172" i="4"/>
  <c r="I164" i="4"/>
  <c r="I156" i="4"/>
  <c r="I148" i="4"/>
  <c r="I140" i="4"/>
  <c r="I132" i="4"/>
  <c r="I124" i="4"/>
  <c r="I116" i="4"/>
  <c r="I108" i="4"/>
  <c r="I100" i="4"/>
  <c r="I92" i="4"/>
  <c r="I84" i="4"/>
  <c r="I76" i="4"/>
  <c r="I68" i="4"/>
  <c r="I60" i="4"/>
  <c r="I52" i="4"/>
  <c r="I44" i="4"/>
  <c r="I36" i="4"/>
  <c r="I28" i="4"/>
  <c r="I20" i="4"/>
  <c r="I12" i="4"/>
  <c r="J299" i="4"/>
  <c r="J291" i="4"/>
  <c r="J283" i="4"/>
  <c r="J275" i="4"/>
  <c r="J267" i="4"/>
  <c r="J259" i="4"/>
  <c r="J251" i="4"/>
  <c r="J243" i="4"/>
  <c r="J235" i="4"/>
  <c r="J227" i="4"/>
  <c r="J219" i="4"/>
  <c r="J211" i="4"/>
  <c r="J203" i="4"/>
  <c r="J195" i="4"/>
  <c r="J187" i="4"/>
  <c r="J179" i="4"/>
  <c r="J171" i="4"/>
  <c r="J163" i="4"/>
  <c r="J155" i="4"/>
  <c r="J147" i="4"/>
  <c r="J139" i="4"/>
  <c r="J131" i="4"/>
  <c r="J123" i="4"/>
  <c r="J115" i="4"/>
  <c r="J107" i="4"/>
  <c r="J99" i="4"/>
  <c r="J91" i="4"/>
  <c r="J83" i="4"/>
  <c r="J75" i="4"/>
  <c r="J67" i="4"/>
  <c r="J59" i="4"/>
  <c r="J51" i="4"/>
  <c r="J43" i="4"/>
  <c r="J35" i="4"/>
  <c r="J27" i="4"/>
  <c r="J19" i="4"/>
  <c r="J11" i="4"/>
  <c r="I299" i="4"/>
  <c r="I291" i="4"/>
  <c r="I283" i="4"/>
  <c r="I275" i="4"/>
  <c r="I267" i="4"/>
  <c r="I259" i="4"/>
  <c r="I251" i="4"/>
  <c r="I243" i="4"/>
  <c r="I235" i="4"/>
  <c r="I227" i="4"/>
  <c r="I219" i="4"/>
  <c r="I211" i="4"/>
  <c r="I203" i="4"/>
  <c r="I195" i="4"/>
  <c r="I187" i="4"/>
  <c r="I179" i="4"/>
  <c r="I171" i="4"/>
  <c r="I163" i="4"/>
  <c r="I155" i="4"/>
  <c r="I147" i="4"/>
  <c r="I139" i="4"/>
  <c r="I131" i="4"/>
  <c r="I123" i="4"/>
  <c r="I115" i="4"/>
  <c r="I107" i="4"/>
  <c r="I99" i="4"/>
  <c r="I91" i="4"/>
  <c r="I83" i="4"/>
  <c r="I75" i="4"/>
  <c r="I67" i="4"/>
  <c r="I59" i="4"/>
  <c r="I51" i="4"/>
  <c r="I43" i="4"/>
  <c r="I35" i="4"/>
  <c r="I27" i="4"/>
  <c r="I19" i="4"/>
  <c r="I11" i="4"/>
  <c r="J298" i="4"/>
  <c r="J290" i="4"/>
  <c r="J282" i="4"/>
  <c r="J274" i="4"/>
  <c r="J266" i="4"/>
  <c r="J258" i="4"/>
  <c r="J250" i="4"/>
  <c r="J242" i="4"/>
  <c r="J234" i="4"/>
  <c r="J226" i="4"/>
  <c r="J218" i="4"/>
  <c r="J210" i="4"/>
  <c r="J202" i="4"/>
  <c r="J194" i="4"/>
  <c r="J186" i="4"/>
  <c r="J178" i="4"/>
  <c r="J170" i="4"/>
  <c r="J162" i="4"/>
  <c r="J154" i="4"/>
  <c r="J146" i="4"/>
  <c r="J138" i="4"/>
  <c r="J130" i="4"/>
  <c r="J122" i="4"/>
  <c r="J114" i="4"/>
  <c r="J106" i="4"/>
  <c r="J98" i="4"/>
  <c r="J90" i="4"/>
  <c r="J82" i="4"/>
  <c r="J74" i="4"/>
  <c r="J66" i="4"/>
  <c r="J58" i="4"/>
  <c r="J50" i="4"/>
  <c r="J42" i="4"/>
  <c r="J34" i="4"/>
  <c r="J26" i="4"/>
  <c r="J18" i="4"/>
  <c r="J10" i="4"/>
  <c r="I298" i="4"/>
  <c r="I290" i="4"/>
  <c r="I282" i="4"/>
  <c r="I274" i="4"/>
  <c r="I266" i="4"/>
  <c r="I258" i="4"/>
  <c r="I250" i="4"/>
  <c r="I242" i="4"/>
  <c r="I234" i="4"/>
  <c r="I226" i="4"/>
  <c r="I218" i="4"/>
  <c r="I210" i="4"/>
  <c r="I202" i="4"/>
  <c r="I194" i="4"/>
  <c r="I186" i="4"/>
  <c r="I178" i="4"/>
  <c r="I170" i="4"/>
  <c r="I162" i="4"/>
  <c r="I154" i="4"/>
  <c r="I146" i="4"/>
  <c r="I138" i="4"/>
  <c r="I130" i="4"/>
  <c r="I122" i="4"/>
  <c r="I114" i="4"/>
  <c r="I106" i="4"/>
  <c r="I98" i="4"/>
  <c r="I90" i="4"/>
  <c r="I82" i="4"/>
  <c r="I74" i="4"/>
  <c r="I66" i="4"/>
  <c r="I58" i="4"/>
  <c r="I50" i="4"/>
  <c r="I42" i="4"/>
  <c r="I34" i="4"/>
  <c r="I26" i="4"/>
  <c r="I18" i="4"/>
  <c r="I10" i="4"/>
  <c r="J297" i="4"/>
  <c r="J289" i="4"/>
  <c r="J281" i="4"/>
  <c r="J273" i="4"/>
  <c r="J265" i="4"/>
  <c r="J257" i="4"/>
  <c r="J249" i="4"/>
  <c r="J241" i="4"/>
  <c r="J233" i="4"/>
  <c r="J225" i="4"/>
  <c r="J217" i="4"/>
  <c r="J209" i="4"/>
  <c r="J201" i="4"/>
  <c r="J193" i="4"/>
  <c r="J185" i="4"/>
  <c r="J177" i="4"/>
  <c r="J169" i="4"/>
  <c r="J161" i="4"/>
  <c r="J153" i="4"/>
  <c r="J145" i="4"/>
  <c r="J137" i="4"/>
  <c r="J129" i="4"/>
  <c r="J121" i="4"/>
  <c r="J113" i="4"/>
  <c r="J105" i="4"/>
  <c r="J97" i="4"/>
  <c r="J89" i="4"/>
  <c r="J81" i="4"/>
  <c r="J73" i="4"/>
  <c r="J65" i="4"/>
  <c r="J57" i="4"/>
  <c r="J49" i="4"/>
  <c r="J41" i="4"/>
  <c r="J33" i="4"/>
  <c r="J25" i="4"/>
  <c r="J17" i="4"/>
  <c r="J9" i="4"/>
  <c r="I241" i="4"/>
  <c r="I233" i="4"/>
  <c r="I225" i="4"/>
  <c r="I217" i="4"/>
  <c r="I209" i="4"/>
  <c r="I201" i="4"/>
  <c r="I193" i="4"/>
  <c r="I185" i="4"/>
  <c r="I177" i="4"/>
  <c r="I169" i="4"/>
  <c r="I161" i="4"/>
  <c r="I153" i="4"/>
  <c r="I145" i="4"/>
  <c r="I137" i="4"/>
  <c r="I129" i="4"/>
  <c r="I121" i="4"/>
  <c r="I113" i="4"/>
  <c r="I105" i="4"/>
  <c r="I97" i="4"/>
  <c r="I89" i="4"/>
  <c r="I81" i="4"/>
  <c r="I73" i="4"/>
  <c r="I65" i="4"/>
  <c r="I57" i="4"/>
  <c r="I49" i="4"/>
  <c r="I41" i="4"/>
  <c r="I33" i="4"/>
  <c r="I25" i="4"/>
  <c r="I17" i="4"/>
  <c r="I9" i="4"/>
  <c r="J296" i="4"/>
  <c r="J288" i="4"/>
  <c r="J280" i="4"/>
  <c r="J272" i="4"/>
  <c r="J264" i="4"/>
  <c r="J256" i="4"/>
  <c r="J248" i="4"/>
  <c r="J240" i="4"/>
  <c r="J232" i="4"/>
  <c r="J224" i="4"/>
  <c r="J216" i="4"/>
  <c r="J208" i="4"/>
  <c r="J200" i="4"/>
  <c r="J192" i="4"/>
  <c r="J184" i="4"/>
  <c r="J176" i="4"/>
  <c r="J168" i="4"/>
  <c r="J160" i="4"/>
  <c r="J152" i="4"/>
  <c r="J144" i="4"/>
  <c r="J136" i="4"/>
  <c r="J128" i="4"/>
  <c r="J120" i="4"/>
  <c r="J112" i="4"/>
  <c r="J104" i="4"/>
  <c r="J96" i="4"/>
  <c r="J88" i="4"/>
  <c r="J80" i="4"/>
  <c r="J72" i="4"/>
  <c r="J64" i="4"/>
  <c r="J56" i="4"/>
  <c r="J48" i="4"/>
  <c r="J40" i="4"/>
  <c r="J32" i="4"/>
  <c r="J24" i="4"/>
  <c r="I296" i="4"/>
  <c r="I288" i="4"/>
  <c r="I280" i="4"/>
  <c r="I272" i="4"/>
  <c r="I264" i="4"/>
  <c r="I256" i="4"/>
  <c r="I248" i="4"/>
  <c r="I240" i="4"/>
  <c r="I232" i="4"/>
  <c r="I224" i="4"/>
  <c r="I216" i="4"/>
  <c r="I208" i="4"/>
  <c r="I192" i="4"/>
  <c r="I184" i="4"/>
  <c r="I176" i="4"/>
  <c r="I168" i="4"/>
  <c r="I160" i="4"/>
  <c r="I152" i="4"/>
  <c r="I144" i="4"/>
  <c r="I136" i="4"/>
  <c r="I128" i="4"/>
  <c r="I120" i="4"/>
  <c r="I112" i="4"/>
  <c r="I104" i="4"/>
  <c r="I96" i="4"/>
  <c r="I88" i="4"/>
  <c r="I80" i="4"/>
  <c r="I72" i="4"/>
  <c r="I64" i="4"/>
  <c r="I56" i="4"/>
  <c r="I48" i="4"/>
  <c r="I40" i="4"/>
  <c r="I32" i="4"/>
  <c r="I24" i="4"/>
  <c r="I16" i="4"/>
  <c r="J295" i="4"/>
  <c r="J287" i="4"/>
  <c r="J279" i="4"/>
  <c r="J271" i="4"/>
  <c r="J263" i="4"/>
  <c r="J255" i="4"/>
  <c r="J247" i="4"/>
  <c r="J239" i="4"/>
  <c r="J231" i="4"/>
  <c r="J223" i="4"/>
  <c r="J215" i="4"/>
  <c r="J207" i="4"/>
  <c r="J199" i="4"/>
  <c r="J191" i="4"/>
  <c r="J183" i="4"/>
  <c r="J175" i="4"/>
  <c r="J167" i="4"/>
  <c r="J159" i="4"/>
  <c r="J151" i="4"/>
  <c r="J143" i="4"/>
  <c r="J135" i="4"/>
  <c r="J127" i="4"/>
  <c r="J119" i="4"/>
  <c r="J111" i="4"/>
  <c r="J103" i="4"/>
  <c r="J95" i="4"/>
  <c r="J87" i="4"/>
  <c r="J79" i="4"/>
  <c r="J71" i="4"/>
  <c r="J63" i="4"/>
  <c r="J55" i="4"/>
  <c r="J47" i="4"/>
  <c r="J39" i="4"/>
  <c r="J31" i="4"/>
  <c r="J23" i="4"/>
  <c r="J15" i="4"/>
  <c r="J8" i="4"/>
  <c r="I295" i="4"/>
  <c r="I287" i="4"/>
  <c r="I279" i="4"/>
  <c r="I271" i="4"/>
  <c r="I263" i="4"/>
  <c r="I255" i="4"/>
  <c r="I247" i="4"/>
  <c r="I239" i="4"/>
  <c r="I231" i="4"/>
  <c r="I223" i="4"/>
  <c r="I215" i="4"/>
  <c r="I207" i="4"/>
  <c r="I199" i="4"/>
  <c r="I191" i="4"/>
  <c r="I183" i="4"/>
  <c r="I175" i="4"/>
  <c r="I167" i="4"/>
  <c r="I159" i="4"/>
  <c r="I151" i="4"/>
  <c r="I143" i="4"/>
  <c r="I135" i="4"/>
  <c r="I127" i="4"/>
  <c r="I119" i="4"/>
  <c r="I111" i="4"/>
  <c r="I103" i="4"/>
  <c r="I95" i="4"/>
  <c r="I87" i="4"/>
  <c r="I79" i="4"/>
  <c r="I71" i="4"/>
  <c r="I63" i="4"/>
  <c r="I55" i="4"/>
  <c r="I47" i="4"/>
  <c r="I39" i="4"/>
  <c r="I31" i="4"/>
  <c r="I23" i="4"/>
  <c r="I15" i="4"/>
  <c r="J302" i="4"/>
  <c r="J294" i="4"/>
  <c r="J286" i="4"/>
  <c r="J278" i="4"/>
  <c r="J270" i="4"/>
  <c r="J262" i="4"/>
  <c r="J254" i="4"/>
  <c r="J246" i="4"/>
  <c r="J238" i="4"/>
  <c r="J230" i="4"/>
  <c r="J222" i="4"/>
  <c r="J214" i="4"/>
  <c r="J206" i="4"/>
  <c r="J198" i="4"/>
  <c r="J190" i="4"/>
  <c r="J182" i="4"/>
  <c r="J174" i="4"/>
  <c r="J166" i="4"/>
  <c r="J158" i="4"/>
  <c r="J150" i="4"/>
  <c r="J142" i="4"/>
  <c r="J134" i="4"/>
  <c r="J126" i="4"/>
  <c r="J118" i="4"/>
  <c r="J110" i="4"/>
  <c r="J102" i="4"/>
  <c r="J94" i="4"/>
  <c r="J86" i="4"/>
  <c r="J78" i="4"/>
  <c r="J70" i="4"/>
  <c r="J62" i="4"/>
  <c r="J54" i="4"/>
  <c r="J46" i="4"/>
  <c r="J38" i="4"/>
  <c r="J30" i="4"/>
  <c r="J22" i="4"/>
  <c r="J14" i="4"/>
  <c r="I302" i="4"/>
  <c r="I294" i="4"/>
  <c r="I286" i="4"/>
  <c r="I278" i="4"/>
  <c r="I270" i="4"/>
  <c r="I262" i="4"/>
  <c r="I254" i="4"/>
  <c r="I246" i="4"/>
  <c r="I238" i="4"/>
  <c r="I230" i="4"/>
  <c r="I222" i="4"/>
  <c r="I214" i="4"/>
  <c r="I206" i="4"/>
  <c r="I198" i="4"/>
  <c r="I190" i="4"/>
  <c r="I182" i="4"/>
  <c r="I174" i="4"/>
  <c r="I166" i="4"/>
  <c r="I158" i="4"/>
  <c r="I150" i="4"/>
  <c r="I142" i="4"/>
  <c r="I134" i="4"/>
  <c r="I126" i="4"/>
  <c r="I118" i="4"/>
  <c r="I110" i="4"/>
  <c r="I102" i="4"/>
  <c r="I94" i="4"/>
  <c r="I86" i="4"/>
  <c r="I78" i="4"/>
  <c r="I70" i="4"/>
  <c r="I62" i="4"/>
  <c r="I54" i="4"/>
  <c r="I46" i="4"/>
  <c r="I38" i="4"/>
  <c r="I30" i="4"/>
  <c r="I22" i="4"/>
  <c r="I14" i="4"/>
  <c r="J301" i="4"/>
  <c r="J293" i="4"/>
  <c r="J285" i="4"/>
  <c r="J277" i="4"/>
  <c r="J269" i="4"/>
  <c r="J261" i="4"/>
  <c r="J253" i="4"/>
  <c r="J245" i="4"/>
  <c r="J237" i="4"/>
  <c r="J229" i="4"/>
  <c r="J221" i="4"/>
  <c r="J213" i="4"/>
  <c r="J205" i="4"/>
  <c r="J197" i="4"/>
  <c r="J189" i="4"/>
  <c r="J181" i="4"/>
  <c r="J173" i="4"/>
  <c r="J165" i="4"/>
  <c r="J157" i="4"/>
  <c r="J149" i="4"/>
  <c r="J141" i="4"/>
  <c r="J133" i="4"/>
  <c r="J125" i="4"/>
  <c r="J117" i="4"/>
  <c r="J109" i="4"/>
  <c r="J101" i="4"/>
  <c r="J93" i="4"/>
  <c r="J85" i="4"/>
  <c r="J77" i="4"/>
  <c r="J69" i="4"/>
  <c r="J61" i="4"/>
  <c r="J53" i="4"/>
  <c r="J45" i="4"/>
  <c r="J37" i="4"/>
  <c r="J29" i="4"/>
  <c r="J21" i="4"/>
  <c r="J13" i="4"/>
  <c r="G6" i="4"/>
  <c r="I200" i="4"/>
  <c r="H6" i="4"/>
  <c r="J16" i="4"/>
  <c r="E6" i="4"/>
  <c r="F6" i="4"/>
  <c r="E1" i="4"/>
  <c r="F1" i="4" s="1"/>
  <c r="G1" i="4" s="1"/>
  <c r="H1" i="4" s="1"/>
  <c r="I1" i="4" s="1"/>
  <c r="J1" i="4" s="1"/>
  <c r="K1" i="4" s="1"/>
  <c r="L1" i="4" s="1"/>
  <c r="M1" i="4" l="1"/>
  <c r="Q6" i="4"/>
  <c r="L293" i="4"/>
  <c r="T293" i="4" s="1"/>
  <c r="L76" i="4"/>
  <c r="T76" i="4" s="1"/>
  <c r="L222" i="4"/>
  <c r="T222" i="4" s="1"/>
  <c r="L84" i="4"/>
  <c r="T84" i="4" s="1"/>
  <c r="L181" i="4"/>
  <c r="T181" i="4" s="1"/>
  <c r="K63" i="4"/>
  <c r="S63" i="4" s="1"/>
  <c r="K191" i="4"/>
  <c r="S191" i="4" s="1"/>
  <c r="L23" i="4"/>
  <c r="T23" i="4" s="1"/>
  <c r="L151" i="4"/>
  <c r="T151" i="4" s="1"/>
  <c r="L279" i="4"/>
  <c r="T279" i="4" s="1"/>
  <c r="K112" i="4"/>
  <c r="S112" i="4" s="1"/>
  <c r="K248" i="4"/>
  <c r="S248" i="4" s="1"/>
  <c r="L96" i="4"/>
  <c r="T96" i="4" s="1"/>
  <c r="L224" i="4"/>
  <c r="T224" i="4" s="1"/>
  <c r="K57" i="4"/>
  <c r="S57" i="4" s="1"/>
  <c r="K185" i="4"/>
  <c r="S185" i="4" s="1"/>
  <c r="L73" i="4"/>
  <c r="T73" i="4" s="1"/>
  <c r="K34" i="4"/>
  <c r="S34" i="4" s="1"/>
  <c r="K290" i="4"/>
  <c r="S290" i="4" s="1"/>
  <c r="L250" i="4"/>
  <c r="T250" i="4" s="1"/>
  <c r="K83" i="4"/>
  <c r="S83" i="4" s="1"/>
  <c r="K211" i="4"/>
  <c r="S211" i="4" s="1"/>
  <c r="L43" i="4"/>
  <c r="T43" i="4" s="1"/>
  <c r="L299" i="4"/>
  <c r="T299" i="4" s="1"/>
  <c r="K132" i="4"/>
  <c r="S132" i="4" s="1"/>
  <c r="K126" i="4"/>
  <c r="S126" i="4" s="1"/>
  <c r="K175" i="4"/>
  <c r="S175" i="4" s="1"/>
  <c r="K232" i="4"/>
  <c r="S232" i="4" s="1"/>
  <c r="K169" i="4"/>
  <c r="S169" i="4" s="1"/>
  <c r="L106" i="4"/>
  <c r="T106" i="4" s="1"/>
  <c r="L155" i="4"/>
  <c r="T155" i="4" s="1"/>
  <c r="K221" i="4"/>
  <c r="S221" i="4" s="1"/>
  <c r="K262" i="4"/>
  <c r="S262" i="4" s="1"/>
  <c r="K240" i="4"/>
  <c r="S240" i="4" s="1"/>
  <c r="K26" i="4"/>
  <c r="S26" i="4" s="1"/>
  <c r="L163" i="4"/>
  <c r="T163" i="4" s="1"/>
  <c r="K133" i="4"/>
  <c r="S133" i="4" s="1"/>
  <c r="K270" i="4"/>
  <c r="S270" i="4" s="1"/>
  <c r="K249" i="4"/>
  <c r="S249" i="4" s="1"/>
  <c r="L232" i="4"/>
  <c r="T232" i="4" s="1"/>
  <c r="L69" i="4"/>
  <c r="T69" i="4" s="1"/>
  <c r="L197" i="4"/>
  <c r="T197" i="4" s="1"/>
  <c r="K30" i="4"/>
  <c r="S30" i="4" s="1"/>
  <c r="K158" i="4"/>
  <c r="S158" i="4" s="1"/>
  <c r="K286" i="4"/>
  <c r="S286" i="4" s="1"/>
  <c r="L118" i="4"/>
  <c r="T118" i="4" s="1"/>
  <c r="L246" i="4"/>
  <c r="T246" i="4" s="1"/>
  <c r="K79" i="4"/>
  <c r="S79" i="4" s="1"/>
  <c r="K207" i="4"/>
  <c r="S207" i="4" s="1"/>
  <c r="L39" i="4"/>
  <c r="T39" i="4" s="1"/>
  <c r="L167" i="4"/>
  <c r="T167" i="4" s="1"/>
  <c r="L295" i="4"/>
  <c r="T295" i="4" s="1"/>
  <c r="K128" i="4"/>
  <c r="S128" i="4" s="1"/>
  <c r="K264" i="4"/>
  <c r="S264" i="4" s="1"/>
  <c r="L112" i="4"/>
  <c r="T112" i="4" s="1"/>
  <c r="L240" i="4"/>
  <c r="T240" i="4" s="1"/>
  <c r="K73" i="4"/>
  <c r="S73" i="4" s="1"/>
  <c r="K201" i="4"/>
  <c r="S201" i="4" s="1"/>
  <c r="L89" i="4"/>
  <c r="T89" i="4" s="1"/>
  <c r="L217" i="4"/>
  <c r="T217" i="4" s="1"/>
  <c r="K50" i="4"/>
  <c r="S50" i="4" s="1"/>
  <c r="K178" i="4"/>
  <c r="S178" i="4" s="1"/>
  <c r="L10" i="4"/>
  <c r="T10" i="4" s="1"/>
  <c r="L138" i="4"/>
  <c r="T138" i="4" s="1"/>
  <c r="L266" i="4"/>
  <c r="T266" i="4" s="1"/>
  <c r="K99" i="4"/>
  <c r="S99" i="4" s="1"/>
  <c r="K227" i="4"/>
  <c r="S227" i="4" s="1"/>
  <c r="L59" i="4"/>
  <c r="T59" i="4" s="1"/>
  <c r="L187" i="4"/>
  <c r="T187" i="4" s="1"/>
  <c r="K20" i="4"/>
  <c r="S20" i="4" s="1"/>
  <c r="K148" i="4"/>
  <c r="S148" i="4" s="1"/>
  <c r="K276" i="4"/>
  <c r="S276" i="4" s="1"/>
  <c r="L108" i="4"/>
  <c r="T108" i="4" s="1"/>
  <c r="L236" i="4"/>
  <c r="T236" i="4" s="1"/>
  <c r="K29" i="4"/>
  <c r="S29" i="4" s="1"/>
  <c r="K165" i="4"/>
  <c r="S165" i="4" s="1"/>
  <c r="K265" i="4"/>
  <c r="S265" i="4" s="1"/>
  <c r="K116" i="4"/>
  <c r="S116" i="4" s="1"/>
  <c r="K124" i="4"/>
  <c r="S124" i="4" s="1"/>
  <c r="L171" i="4"/>
  <c r="T171" i="4" s="1"/>
  <c r="L77" i="4"/>
  <c r="T77" i="4" s="1"/>
  <c r="L205" i="4"/>
  <c r="T205" i="4" s="1"/>
  <c r="K38" i="4"/>
  <c r="S38" i="4" s="1"/>
  <c r="K166" i="4"/>
  <c r="S166" i="4" s="1"/>
  <c r="K294" i="4"/>
  <c r="S294" i="4" s="1"/>
  <c r="L126" i="4"/>
  <c r="T126" i="4" s="1"/>
  <c r="L254" i="4"/>
  <c r="T254" i="4" s="1"/>
  <c r="K87" i="4"/>
  <c r="S87" i="4" s="1"/>
  <c r="K215" i="4"/>
  <c r="S215" i="4" s="1"/>
  <c r="L47" i="4"/>
  <c r="T47" i="4" s="1"/>
  <c r="L175" i="4"/>
  <c r="T175" i="4" s="1"/>
  <c r="K8" i="4"/>
  <c r="S8" i="4" s="1"/>
  <c r="K136" i="4"/>
  <c r="S136" i="4" s="1"/>
  <c r="K272" i="4"/>
  <c r="S272" i="4" s="1"/>
  <c r="L120" i="4"/>
  <c r="T120" i="4" s="1"/>
  <c r="L248" i="4"/>
  <c r="T248" i="4" s="1"/>
  <c r="K81" i="4"/>
  <c r="S81" i="4" s="1"/>
  <c r="K209" i="4"/>
  <c r="S209" i="4" s="1"/>
  <c r="L97" i="4"/>
  <c r="T97" i="4" s="1"/>
  <c r="L225" i="4"/>
  <c r="T225" i="4" s="1"/>
  <c r="K58" i="4"/>
  <c r="S58" i="4" s="1"/>
  <c r="K186" i="4"/>
  <c r="S186" i="4" s="1"/>
  <c r="L18" i="4"/>
  <c r="T18" i="4" s="1"/>
  <c r="L146" i="4"/>
  <c r="T146" i="4" s="1"/>
  <c r="L274" i="4"/>
  <c r="T274" i="4" s="1"/>
  <c r="K107" i="4"/>
  <c r="S107" i="4" s="1"/>
  <c r="K235" i="4"/>
  <c r="S235" i="4" s="1"/>
  <c r="L67" i="4"/>
  <c r="T67" i="4" s="1"/>
  <c r="L195" i="4"/>
  <c r="T195" i="4" s="1"/>
  <c r="K28" i="4"/>
  <c r="S28" i="4" s="1"/>
  <c r="K156" i="4"/>
  <c r="S156" i="4" s="1"/>
  <c r="K284" i="4"/>
  <c r="S284" i="4" s="1"/>
  <c r="L116" i="4"/>
  <c r="T116" i="4" s="1"/>
  <c r="L244" i="4"/>
  <c r="T244" i="4" s="1"/>
  <c r="K37" i="4"/>
  <c r="S37" i="4" s="1"/>
  <c r="K173" i="4"/>
  <c r="S173" i="4" s="1"/>
  <c r="K273" i="4"/>
  <c r="S273" i="4" s="1"/>
  <c r="K254" i="4"/>
  <c r="S254" i="4" s="1"/>
  <c r="K244" i="4"/>
  <c r="S244" i="4" s="1"/>
  <c r="K252" i="4"/>
  <c r="S252" i="4" s="1"/>
  <c r="K162" i="4"/>
  <c r="S162" i="4" s="1"/>
  <c r="K149" i="4"/>
  <c r="S149" i="4" s="1"/>
  <c r="L85" i="4"/>
  <c r="T85" i="4" s="1"/>
  <c r="L213" i="4"/>
  <c r="T213" i="4" s="1"/>
  <c r="K46" i="4"/>
  <c r="S46" i="4" s="1"/>
  <c r="K174" i="4"/>
  <c r="S174" i="4" s="1"/>
  <c r="K302" i="4"/>
  <c r="S302" i="4" s="1"/>
  <c r="L134" i="4"/>
  <c r="T134" i="4" s="1"/>
  <c r="L262" i="4"/>
  <c r="T262" i="4" s="1"/>
  <c r="K95" i="4"/>
  <c r="S95" i="4" s="1"/>
  <c r="K223" i="4"/>
  <c r="S223" i="4" s="1"/>
  <c r="L55" i="4"/>
  <c r="T55" i="4" s="1"/>
  <c r="L183" i="4"/>
  <c r="T183" i="4" s="1"/>
  <c r="K16" i="4"/>
  <c r="S16" i="4" s="1"/>
  <c r="K144" i="4"/>
  <c r="S144" i="4" s="1"/>
  <c r="K280" i="4"/>
  <c r="S280" i="4" s="1"/>
  <c r="L128" i="4"/>
  <c r="T128" i="4" s="1"/>
  <c r="L256" i="4"/>
  <c r="T256" i="4" s="1"/>
  <c r="K89" i="4"/>
  <c r="S89" i="4" s="1"/>
  <c r="K217" i="4"/>
  <c r="S217" i="4" s="1"/>
  <c r="L105" i="4"/>
  <c r="T105" i="4" s="1"/>
  <c r="L233" i="4"/>
  <c r="T233" i="4" s="1"/>
  <c r="K66" i="4"/>
  <c r="S66" i="4" s="1"/>
  <c r="K194" i="4"/>
  <c r="S194" i="4" s="1"/>
  <c r="L26" i="4"/>
  <c r="T26" i="4" s="1"/>
  <c r="L154" i="4"/>
  <c r="T154" i="4" s="1"/>
  <c r="L282" i="4"/>
  <c r="T282" i="4" s="1"/>
  <c r="K115" i="4"/>
  <c r="S115" i="4" s="1"/>
  <c r="K243" i="4"/>
  <c r="S243" i="4" s="1"/>
  <c r="L75" i="4"/>
  <c r="T75" i="4" s="1"/>
  <c r="L203" i="4"/>
  <c r="T203" i="4" s="1"/>
  <c r="K36" i="4"/>
  <c r="S36" i="4" s="1"/>
  <c r="K164" i="4"/>
  <c r="S164" i="4" s="1"/>
  <c r="K292" i="4"/>
  <c r="S292" i="4" s="1"/>
  <c r="L124" i="4"/>
  <c r="T124" i="4" s="1"/>
  <c r="L252" i="4"/>
  <c r="T252" i="4" s="1"/>
  <c r="K45" i="4"/>
  <c r="S45" i="4" s="1"/>
  <c r="K181" i="4"/>
  <c r="S181" i="4" s="1"/>
  <c r="K281" i="4"/>
  <c r="S281" i="4" s="1"/>
  <c r="L165" i="4"/>
  <c r="T165" i="4" s="1"/>
  <c r="L263" i="4"/>
  <c r="T263" i="4" s="1"/>
  <c r="K274" i="4"/>
  <c r="S274" i="4" s="1"/>
  <c r="K55" i="4"/>
  <c r="S55" i="4" s="1"/>
  <c r="L65" i="4"/>
  <c r="T65" i="4" s="1"/>
  <c r="K14" i="4"/>
  <c r="S14" i="4" s="1"/>
  <c r="L92" i="4"/>
  <c r="T92" i="4" s="1"/>
  <c r="L110" i="4"/>
  <c r="T110" i="4" s="1"/>
  <c r="K256" i="4"/>
  <c r="S256" i="4" s="1"/>
  <c r="L130" i="4"/>
  <c r="T130" i="4" s="1"/>
  <c r="K257" i="4"/>
  <c r="S257" i="4" s="1"/>
  <c r="L93" i="4"/>
  <c r="T93" i="4" s="1"/>
  <c r="L221" i="4"/>
  <c r="T221" i="4" s="1"/>
  <c r="K54" i="4"/>
  <c r="S54" i="4" s="1"/>
  <c r="K182" i="4"/>
  <c r="S182" i="4" s="1"/>
  <c r="L14" i="4"/>
  <c r="T14" i="4" s="1"/>
  <c r="L142" i="4"/>
  <c r="T142" i="4" s="1"/>
  <c r="L270" i="4"/>
  <c r="T270" i="4" s="1"/>
  <c r="K103" i="4"/>
  <c r="S103" i="4" s="1"/>
  <c r="K231" i="4"/>
  <c r="S231" i="4" s="1"/>
  <c r="L63" i="4"/>
  <c r="T63" i="4" s="1"/>
  <c r="L191" i="4"/>
  <c r="T191" i="4" s="1"/>
  <c r="K24" i="4"/>
  <c r="S24" i="4" s="1"/>
  <c r="K152" i="4"/>
  <c r="S152" i="4" s="1"/>
  <c r="K288" i="4"/>
  <c r="S288" i="4" s="1"/>
  <c r="L136" i="4"/>
  <c r="T136" i="4" s="1"/>
  <c r="L264" i="4"/>
  <c r="T264" i="4" s="1"/>
  <c r="K97" i="4"/>
  <c r="S97" i="4" s="1"/>
  <c r="K225" i="4"/>
  <c r="S225" i="4" s="1"/>
  <c r="L113" i="4"/>
  <c r="T113" i="4" s="1"/>
  <c r="L241" i="4"/>
  <c r="T241" i="4" s="1"/>
  <c r="K74" i="4"/>
  <c r="S74" i="4" s="1"/>
  <c r="K202" i="4"/>
  <c r="S202" i="4" s="1"/>
  <c r="L34" i="4"/>
  <c r="T34" i="4" s="1"/>
  <c r="L162" i="4"/>
  <c r="T162" i="4" s="1"/>
  <c r="L290" i="4"/>
  <c r="T290" i="4" s="1"/>
  <c r="K123" i="4"/>
  <c r="S123" i="4" s="1"/>
  <c r="K251" i="4"/>
  <c r="S251" i="4" s="1"/>
  <c r="L83" i="4"/>
  <c r="T83" i="4" s="1"/>
  <c r="L211" i="4"/>
  <c r="T211" i="4" s="1"/>
  <c r="K44" i="4"/>
  <c r="S44" i="4" s="1"/>
  <c r="K172" i="4"/>
  <c r="S172" i="4" s="1"/>
  <c r="K300" i="4"/>
  <c r="S300" i="4" s="1"/>
  <c r="L132" i="4"/>
  <c r="T132" i="4" s="1"/>
  <c r="L260" i="4"/>
  <c r="T260" i="4" s="1"/>
  <c r="K53" i="4"/>
  <c r="S53" i="4" s="1"/>
  <c r="K197" i="4"/>
  <c r="S197" i="4" s="1"/>
  <c r="K289" i="4"/>
  <c r="S289" i="4" s="1"/>
  <c r="L61" i="4"/>
  <c r="T61" i="4" s="1"/>
  <c r="K199" i="4"/>
  <c r="S199" i="4" s="1"/>
  <c r="K193" i="4"/>
  <c r="S193" i="4" s="1"/>
  <c r="L100" i="4"/>
  <c r="T100" i="4" s="1"/>
  <c r="L101" i="4"/>
  <c r="T101" i="4" s="1"/>
  <c r="L229" i="4"/>
  <c r="T229" i="4" s="1"/>
  <c r="K62" i="4"/>
  <c r="S62" i="4" s="1"/>
  <c r="K190" i="4"/>
  <c r="S190" i="4" s="1"/>
  <c r="L22" i="4"/>
  <c r="T22" i="4" s="1"/>
  <c r="L150" i="4"/>
  <c r="T150" i="4" s="1"/>
  <c r="L278" i="4"/>
  <c r="T278" i="4" s="1"/>
  <c r="K111" i="4"/>
  <c r="S111" i="4" s="1"/>
  <c r="K239" i="4"/>
  <c r="S239" i="4" s="1"/>
  <c r="L71" i="4"/>
  <c r="T71" i="4" s="1"/>
  <c r="L199" i="4"/>
  <c r="T199" i="4" s="1"/>
  <c r="K32" i="4"/>
  <c r="S32" i="4" s="1"/>
  <c r="K160" i="4"/>
  <c r="S160" i="4" s="1"/>
  <c r="K296" i="4"/>
  <c r="S296" i="4" s="1"/>
  <c r="L144" i="4"/>
  <c r="T144" i="4" s="1"/>
  <c r="L272" i="4"/>
  <c r="T272" i="4" s="1"/>
  <c r="K105" i="4"/>
  <c r="S105" i="4" s="1"/>
  <c r="K233" i="4"/>
  <c r="S233" i="4" s="1"/>
  <c r="L121" i="4"/>
  <c r="T121" i="4" s="1"/>
  <c r="L249" i="4"/>
  <c r="T249" i="4" s="1"/>
  <c r="K82" i="4"/>
  <c r="S82" i="4" s="1"/>
  <c r="K210" i="4"/>
  <c r="S210" i="4" s="1"/>
  <c r="L42" i="4"/>
  <c r="T42" i="4" s="1"/>
  <c r="L170" i="4"/>
  <c r="T170" i="4" s="1"/>
  <c r="L298" i="4"/>
  <c r="T298" i="4" s="1"/>
  <c r="K131" i="4"/>
  <c r="S131" i="4" s="1"/>
  <c r="K259" i="4"/>
  <c r="S259" i="4" s="1"/>
  <c r="L91" i="4"/>
  <c r="T91" i="4" s="1"/>
  <c r="L219" i="4"/>
  <c r="T219" i="4" s="1"/>
  <c r="K52" i="4"/>
  <c r="S52" i="4" s="1"/>
  <c r="K180" i="4"/>
  <c r="S180" i="4" s="1"/>
  <c r="L12" i="4"/>
  <c r="T12" i="4" s="1"/>
  <c r="L140" i="4"/>
  <c r="T140" i="4" s="1"/>
  <c r="L268" i="4"/>
  <c r="T268" i="4" s="1"/>
  <c r="K61" i="4"/>
  <c r="S61" i="4" s="1"/>
  <c r="K213" i="4"/>
  <c r="S213" i="4" s="1"/>
  <c r="K297" i="4"/>
  <c r="S297" i="4" s="1"/>
  <c r="K75" i="4"/>
  <c r="S75" i="4" s="1"/>
  <c r="L201" i="4"/>
  <c r="T201" i="4" s="1"/>
  <c r="K21" i="4"/>
  <c r="S21" i="4" s="1"/>
  <c r="L16" i="4"/>
  <c r="T16" i="4" s="1"/>
  <c r="L109" i="4"/>
  <c r="T109" i="4" s="1"/>
  <c r="L237" i="4"/>
  <c r="T237" i="4" s="1"/>
  <c r="K70" i="4"/>
  <c r="S70" i="4" s="1"/>
  <c r="K198" i="4"/>
  <c r="S198" i="4" s="1"/>
  <c r="L30" i="4"/>
  <c r="T30" i="4" s="1"/>
  <c r="L158" i="4"/>
  <c r="T158" i="4" s="1"/>
  <c r="L286" i="4"/>
  <c r="T286" i="4" s="1"/>
  <c r="K119" i="4"/>
  <c r="S119" i="4" s="1"/>
  <c r="K247" i="4"/>
  <c r="S247" i="4" s="1"/>
  <c r="L79" i="4"/>
  <c r="T79" i="4" s="1"/>
  <c r="L207" i="4"/>
  <c r="T207" i="4" s="1"/>
  <c r="K40" i="4"/>
  <c r="S40" i="4" s="1"/>
  <c r="K168" i="4"/>
  <c r="S168" i="4" s="1"/>
  <c r="L24" i="4"/>
  <c r="T24" i="4" s="1"/>
  <c r="L152" i="4"/>
  <c r="T152" i="4" s="1"/>
  <c r="L280" i="4"/>
  <c r="T280" i="4" s="1"/>
  <c r="K113" i="4"/>
  <c r="S113" i="4" s="1"/>
  <c r="K241" i="4"/>
  <c r="S241" i="4" s="1"/>
  <c r="L129" i="4"/>
  <c r="T129" i="4" s="1"/>
  <c r="L257" i="4"/>
  <c r="T257" i="4" s="1"/>
  <c r="K90" i="4"/>
  <c r="S90" i="4" s="1"/>
  <c r="K218" i="4"/>
  <c r="S218" i="4" s="1"/>
  <c r="L50" i="4"/>
  <c r="T50" i="4" s="1"/>
  <c r="L178" i="4"/>
  <c r="T178" i="4" s="1"/>
  <c r="K11" i="4"/>
  <c r="S11" i="4" s="1"/>
  <c r="K139" i="4"/>
  <c r="S139" i="4" s="1"/>
  <c r="K267" i="4"/>
  <c r="S267" i="4" s="1"/>
  <c r="L99" i="4"/>
  <c r="T99" i="4" s="1"/>
  <c r="L227" i="4"/>
  <c r="T227" i="4" s="1"/>
  <c r="K60" i="4"/>
  <c r="S60" i="4" s="1"/>
  <c r="K188" i="4"/>
  <c r="S188" i="4" s="1"/>
  <c r="L20" i="4"/>
  <c r="T20" i="4" s="1"/>
  <c r="L148" i="4"/>
  <c r="T148" i="4" s="1"/>
  <c r="L276" i="4"/>
  <c r="T276" i="4" s="1"/>
  <c r="K69" i="4"/>
  <c r="S69" i="4" s="1"/>
  <c r="K229" i="4"/>
  <c r="S229" i="4" s="1"/>
  <c r="L242" i="4"/>
  <c r="T242" i="4" s="1"/>
  <c r="L122" i="4"/>
  <c r="T122" i="4" s="1"/>
  <c r="L228" i="4"/>
  <c r="T228" i="4" s="1"/>
  <c r="L117" i="4"/>
  <c r="T117" i="4" s="1"/>
  <c r="L245" i="4"/>
  <c r="T245" i="4" s="1"/>
  <c r="K78" i="4"/>
  <c r="S78" i="4" s="1"/>
  <c r="K206" i="4"/>
  <c r="S206" i="4" s="1"/>
  <c r="L38" i="4"/>
  <c r="T38" i="4" s="1"/>
  <c r="L166" i="4"/>
  <c r="T166" i="4" s="1"/>
  <c r="L294" i="4"/>
  <c r="T294" i="4" s="1"/>
  <c r="K127" i="4"/>
  <c r="S127" i="4" s="1"/>
  <c r="K255" i="4"/>
  <c r="S255" i="4" s="1"/>
  <c r="L87" i="4"/>
  <c r="T87" i="4" s="1"/>
  <c r="L215" i="4"/>
  <c r="T215" i="4" s="1"/>
  <c r="K48" i="4"/>
  <c r="S48" i="4" s="1"/>
  <c r="K176" i="4"/>
  <c r="S176" i="4" s="1"/>
  <c r="L32" i="4"/>
  <c r="T32" i="4" s="1"/>
  <c r="L160" i="4"/>
  <c r="T160" i="4" s="1"/>
  <c r="L288" i="4"/>
  <c r="T288" i="4" s="1"/>
  <c r="K121" i="4"/>
  <c r="S121" i="4" s="1"/>
  <c r="L9" i="4"/>
  <c r="T9" i="4" s="1"/>
  <c r="L137" i="4"/>
  <c r="T137" i="4" s="1"/>
  <c r="L265" i="4"/>
  <c r="T265" i="4" s="1"/>
  <c r="K98" i="4"/>
  <c r="S98" i="4" s="1"/>
  <c r="K226" i="4"/>
  <c r="S226" i="4" s="1"/>
  <c r="L58" i="4"/>
  <c r="T58" i="4" s="1"/>
  <c r="L186" i="4"/>
  <c r="T186" i="4" s="1"/>
  <c r="K19" i="4"/>
  <c r="S19" i="4" s="1"/>
  <c r="K147" i="4"/>
  <c r="S147" i="4" s="1"/>
  <c r="K275" i="4"/>
  <c r="S275" i="4" s="1"/>
  <c r="L107" i="4"/>
  <c r="T107" i="4" s="1"/>
  <c r="L235" i="4"/>
  <c r="T235" i="4" s="1"/>
  <c r="K68" i="4"/>
  <c r="S68" i="4" s="1"/>
  <c r="K196" i="4"/>
  <c r="S196" i="4" s="1"/>
  <c r="L28" i="4"/>
  <c r="T28" i="4" s="1"/>
  <c r="L156" i="4"/>
  <c r="T156" i="4" s="1"/>
  <c r="L284" i="4"/>
  <c r="T284" i="4" s="1"/>
  <c r="K77" i="4"/>
  <c r="S77" i="4" s="1"/>
  <c r="K245" i="4"/>
  <c r="S245" i="4" s="1"/>
  <c r="K47" i="4"/>
  <c r="S47" i="4" s="1"/>
  <c r="K96" i="4"/>
  <c r="S96" i="4" s="1"/>
  <c r="L57" i="4"/>
  <c r="T57" i="4" s="1"/>
  <c r="L27" i="4"/>
  <c r="T27" i="4" s="1"/>
  <c r="K125" i="4"/>
  <c r="S125" i="4" s="1"/>
  <c r="K134" i="4"/>
  <c r="S134" i="4" s="1"/>
  <c r="L143" i="4"/>
  <c r="T143" i="4" s="1"/>
  <c r="K104" i="4"/>
  <c r="S104" i="4" s="1"/>
  <c r="K49" i="4"/>
  <c r="S49" i="4" s="1"/>
  <c r="K282" i="4"/>
  <c r="S282" i="4" s="1"/>
  <c r="L35" i="4"/>
  <c r="T35" i="4" s="1"/>
  <c r="L212" i="4"/>
  <c r="T212" i="4" s="1"/>
  <c r="L53" i="4"/>
  <c r="T53" i="4" s="1"/>
  <c r="K13" i="4"/>
  <c r="S13" i="4" s="1"/>
  <c r="L238" i="4"/>
  <c r="T238" i="4" s="1"/>
  <c r="K120" i="4"/>
  <c r="S120" i="4" s="1"/>
  <c r="K42" i="4"/>
  <c r="S42" i="4" s="1"/>
  <c r="K12" i="4"/>
  <c r="S12" i="4" s="1"/>
  <c r="K200" i="4"/>
  <c r="S200" i="4" s="1"/>
  <c r="L125" i="4"/>
  <c r="T125" i="4" s="1"/>
  <c r="L253" i="4"/>
  <c r="T253" i="4" s="1"/>
  <c r="K86" i="4"/>
  <c r="S86" i="4" s="1"/>
  <c r="K214" i="4"/>
  <c r="S214" i="4" s="1"/>
  <c r="L46" i="4"/>
  <c r="T46" i="4" s="1"/>
  <c r="L174" i="4"/>
  <c r="T174" i="4" s="1"/>
  <c r="L302" i="4"/>
  <c r="T302" i="4" s="1"/>
  <c r="K135" i="4"/>
  <c r="S135" i="4" s="1"/>
  <c r="K263" i="4"/>
  <c r="S263" i="4" s="1"/>
  <c r="L95" i="4"/>
  <c r="T95" i="4" s="1"/>
  <c r="L223" i="4"/>
  <c r="T223" i="4" s="1"/>
  <c r="K56" i="4"/>
  <c r="S56" i="4" s="1"/>
  <c r="K184" i="4"/>
  <c r="S184" i="4" s="1"/>
  <c r="L40" i="4"/>
  <c r="T40" i="4" s="1"/>
  <c r="L168" i="4"/>
  <c r="T168" i="4" s="1"/>
  <c r="L296" i="4"/>
  <c r="T296" i="4" s="1"/>
  <c r="K129" i="4"/>
  <c r="S129" i="4" s="1"/>
  <c r="L17" i="4"/>
  <c r="T17" i="4" s="1"/>
  <c r="L145" i="4"/>
  <c r="T145" i="4" s="1"/>
  <c r="L273" i="4"/>
  <c r="T273" i="4" s="1"/>
  <c r="K106" i="4"/>
  <c r="S106" i="4" s="1"/>
  <c r="K234" i="4"/>
  <c r="S234" i="4" s="1"/>
  <c r="L66" i="4"/>
  <c r="T66" i="4" s="1"/>
  <c r="L194" i="4"/>
  <c r="T194" i="4" s="1"/>
  <c r="K27" i="4"/>
  <c r="S27" i="4" s="1"/>
  <c r="K155" i="4"/>
  <c r="S155" i="4" s="1"/>
  <c r="K283" i="4"/>
  <c r="S283" i="4" s="1"/>
  <c r="L115" i="4"/>
  <c r="T115" i="4" s="1"/>
  <c r="L243" i="4"/>
  <c r="T243" i="4" s="1"/>
  <c r="K76" i="4"/>
  <c r="S76" i="4" s="1"/>
  <c r="K204" i="4"/>
  <c r="S204" i="4" s="1"/>
  <c r="L36" i="4"/>
  <c r="T36" i="4" s="1"/>
  <c r="L164" i="4"/>
  <c r="T164" i="4" s="1"/>
  <c r="L292" i="4"/>
  <c r="T292" i="4" s="1"/>
  <c r="K85" i="4"/>
  <c r="S85" i="4" s="1"/>
  <c r="K253" i="4"/>
  <c r="S253" i="4" s="1"/>
  <c r="L214" i="4"/>
  <c r="T214" i="4" s="1"/>
  <c r="L135" i="4"/>
  <c r="T135" i="4" s="1"/>
  <c r="L208" i="4"/>
  <c r="T208" i="4" s="1"/>
  <c r="K18" i="4"/>
  <c r="S18" i="4" s="1"/>
  <c r="K67" i="4"/>
  <c r="S67" i="4" s="1"/>
  <c r="L283" i="4"/>
  <c r="T283" i="4" s="1"/>
  <c r="L204" i="4"/>
  <c r="T204" i="4" s="1"/>
  <c r="L301" i="4"/>
  <c r="T301" i="4" s="1"/>
  <c r="L15" i="4"/>
  <c r="T15" i="4" s="1"/>
  <c r="L193" i="4"/>
  <c r="T193" i="4" s="1"/>
  <c r="L230" i="4"/>
  <c r="T230" i="4" s="1"/>
  <c r="L220" i="4"/>
  <c r="T220" i="4" s="1"/>
  <c r="K22" i="4"/>
  <c r="S22" i="4" s="1"/>
  <c r="L31" i="4"/>
  <c r="T31" i="4" s="1"/>
  <c r="K65" i="4"/>
  <c r="S65" i="4" s="1"/>
  <c r="K298" i="4"/>
  <c r="S298" i="4" s="1"/>
  <c r="L258" i="4"/>
  <c r="T258" i="4" s="1"/>
  <c r="K219" i="4"/>
  <c r="S219" i="4" s="1"/>
  <c r="K268" i="4"/>
  <c r="S268" i="4" s="1"/>
  <c r="L133" i="4"/>
  <c r="T133" i="4" s="1"/>
  <c r="L261" i="4"/>
  <c r="T261" i="4" s="1"/>
  <c r="K94" i="4"/>
  <c r="S94" i="4" s="1"/>
  <c r="K222" i="4"/>
  <c r="S222" i="4" s="1"/>
  <c r="L54" i="4"/>
  <c r="T54" i="4" s="1"/>
  <c r="L182" i="4"/>
  <c r="T182" i="4" s="1"/>
  <c r="K15" i="4"/>
  <c r="S15" i="4" s="1"/>
  <c r="K143" i="4"/>
  <c r="S143" i="4" s="1"/>
  <c r="K271" i="4"/>
  <c r="S271" i="4" s="1"/>
  <c r="L103" i="4"/>
  <c r="T103" i="4" s="1"/>
  <c r="L231" i="4"/>
  <c r="T231" i="4" s="1"/>
  <c r="K64" i="4"/>
  <c r="S64" i="4" s="1"/>
  <c r="K192" i="4"/>
  <c r="S192" i="4" s="1"/>
  <c r="L48" i="4"/>
  <c r="T48" i="4" s="1"/>
  <c r="L176" i="4"/>
  <c r="T176" i="4" s="1"/>
  <c r="K9" i="4"/>
  <c r="S9" i="4" s="1"/>
  <c r="K137" i="4"/>
  <c r="S137" i="4" s="1"/>
  <c r="L25" i="4"/>
  <c r="T25" i="4" s="1"/>
  <c r="L153" i="4"/>
  <c r="T153" i="4" s="1"/>
  <c r="L281" i="4"/>
  <c r="T281" i="4" s="1"/>
  <c r="K114" i="4"/>
  <c r="S114" i="4" s="1"/>
  <c r="K242" i="4"/>
  <c r="S242" i="4" s="1"/>
  <c r="L74" i="4"/>
  <c r="T74" i="4" s="1"/>
  <c r="L202" i="4"/>
  <c r="T202" i="4" s="1"/>
  <c r="K35" i="4"/>
  <c r="S35" i="4" s="1"/>
  <c r="K163" i="4"/>
  <c r="S163" i="4" s="1"/>
  <c r="K291" i="4"/>
  <c r="S291" i="4" s="1"/>
  <c r="L123" i="4"/>
  <c r="T123" i="4" s="1"/>
  <c r="L251" i="4"/>
  <c r="T251" i="4" s="1"/>
  <c r="K84" i="4"/>
  <c r="S84" i="4" s="1"/>
  <c r="K212" i="4"/>
  <c r="S212" i="4" s="1"/>
  <c r="L44" i="4"/>
  <c r="T44" i="4" s="1"/>
  <c r="L172" i="4"/>
  <c r="T172" i="4" s="1"/>
  <c r="L300" i="4"/>
  <c r="T300" i="4" s="1"/>
  <c r="K93" i="4"/>
  <c r="S93" i="4" s="1"/>
  <c r="K277" i="4"/>
  <c r="S277" i="4" s="1"/>
  <c r="L185" i="4"/>
  <c r="T185" i="4" s="1"/>
  <c r="L291" i="4"/>
  <c r="T291" i="4" s="1"/>
  <c r="K150" i="4"/>
  <c r="S150" i="4" s="1"/>
  <c r="L159" i="4"/>
  <c r="T159" i="4" s="1"/>
  <c r="L209" i="4"/>
  <c r="T209" i="4" s="1"/>
  <c r="L179" i="4"/>
  <c r="T179" i="4" s="1"/>
  <c r="L13" i="4"/>
  <c r="T13" i="4" s="1"/>
  <c r="L141" i="4"/>
  <c r="T141" i="4" s="1"/>
  <c r="L269" i="4"/>
  <c r="T269" i="4" s="1"/>
  <c r="K102" i="4"/>
  <c r="S102" i="4" s="1"/>
  <c r="K230" i="4"/>
  <c r="S230" i="4" s="1"/>
  <c r="L62" i="4"/>
  <c r="T62" i="4" s="1"/>
  <c r="L190" i="4"/>
  <c r="T190" i="4" s="1"/>
  <c r="K23" i="4"/>
  <c r="S23" i="4" s="1"/>
  <c r="K151" i="4"/>
  <c r="S151" i="4" s="1"/>
  <c r="K279" i="4"/>
  <c r="S279" i="4" s="1"/>
  <c r="L111" i="4"/>
  <c r="T111" i="4" s="1"/>
  <c r="L239" i="4"/>
  <c r="T239" i="4" s="1"/>
  <c r="K72" i="4"/>
  <c r="S72" i="4" s="1"/>
  <c r="K208" i="4"/>
  <c r="S208" i="4" s="1"/>
  <c r="L56" i="4"/>
  <c r="T56" i="4" s="1"/>
  <c r="L184" i="4"/>
  <c r="T184" i="4" s="1"/>
  <c r="K17" i="4"/>
  <c r="S17" i="4" s="1"/>
  <c r="K145" i="4"/>
  <c r="S145" i="4" s="1"/>
  <c r="L33" i="4"/>
  <c r="T33" i="4" s="1"/>
  <c r="L161" i="4"/>
  <c r="T161" i="4" s="1"/>
  <c r="L289" i="4"/>
  <c r="T289" i="4" s="1"/>
  <c r="K122" i="4"/>
  <c r="S122" i="4" s="1"/>
  <c r="K250" i="4"/>
  <c r="S250" i="4" s="1"/>
  <c r="L82" i="4"/>
  <c r="T82" i="4" s="1"/>
  <c r="L210" i="4"/>
  <c r="T210" i="4" s="1"/>
  <c r="K43" i="4"/>
  <c r="S43" i="4" s="1"/>
  <c r="K171" i="4"/>
  <c r="S171" i="4" s="1"/>
  <c r="K299" i="4"/>
  <c r="S299" i="4" s="1"/>
  <c r="L131" i="4"/>
  <c r="T131" i="4" s="1"/>
  <c r="L259" i="4"/>
  <c r="T259" i="4" s="1"/>
  <c r="K92" i="4"/>
  <c r="S92" i="4" s="1"/>
  <c r="K220" i="4"/>
  <c r="S220" i="4" s="1"/>
  <c r="L52" i="4"/>
  <c r="T52" i="4" s="1"/>
  <c r="L180" i="4"/>
  <c r="T180" i="4" s="1"/>
  <c r="K157" i="4"/>
  <c r="S157" i="4" s="1"/>
  <c r="K101" i="4"/>
  <c r="S101" i="4" s="1"/>
  <c r="K261" i="4"/>
  <c r="S261" i="4" s="1"/>
  <c r="L86" i="4"/>
  <c r="T86" i="4" s="1"/>
  <c r="L80" i="4"/>
  <c r="T80" i="4" s="1"/>
  <c r="L234" i="4"/>
  <c r="T234" i="4" s="1"/>
  <c r="L45" i="4"/>
  <c r="T45" i="4" s="1"/>
  <c r="K183" i="4"/>
  <c r="S183" i="4" s="1"/>
  <c r="L216" i="4"/>
  <c r="T216" i="4" s="1"/>
  <c r="L114" i="4"/>
  <c r="T114" i="4" s="1"/>
  <c r="K269" i="4"/>
  <c r="S269" i="4" s="1"/>
  <c r="K142" i="4"/>
  <c r="S142" i="4" s="1"/>
  <c r="K260" i="4"/>
  <c r="S260" i="4" s="1"/>
  <c r="K278" i="4"/>
  <c r="S278" i="4" s="1"/>
  <c r="L287" i="4"/>
  <c r="T287" i="4" s="1"/>
  <c r="L81" i="4"/>
  <c r="T81" i="4" s="1"/>
  <c r="K91" i="4"/>
  <c r="S91" i="4" s="1"/>
  <c r="K140" i="4"/>
  <c r="S140" i="4" s="1"/>
  <c r="L21" i="4"/>
  <c r="T21" i="4" s="1"/>
  <c r="L149" i="4"/>
  <c r="T149" i="4" s="1"/>
  <c r="L277" i="4"/>
  <c r="T277" i="4" s="1"/>
  <c r="K110" i="4"/>
  <c r="S110" i="4" s="1"/>
  <c r="K238" i="4"/>
  <c r="S238" i="4" s="1"/>
  <c r="L70" i="4"/>
  <c r="T70" i="4" s="1"/>
  <c r="L198" i="4"/>
  <c r="T198" i="4" s="1"/>
  <c r="K31" i="4"/>
  <c r="S31" i="4" s="1"/>
  <c r="K159" i="4"/>
  <c r="S159" i="4" s="1"/>
  <c r="K287" i="4"/>
  <c r="S287" i="4" s="1"/>
  <c r="L119" i="4"/>
  <c r="T119" i="4" s="1"/>
  <c r="L247" i="4"/>
  <c r="T247" i="4" s="1"/>
  <c r="K80" i="4"/>
  <c r="S80" i="4" s="1"/>
  <c r="K216" i="4"/>
  <c r="S216" i="4" s="1"/>
  <c r="L64" i="4"/>
  <c r="T64" i="4" s="1"/>
  <c r="L192" i="4"/>
  <c r="T192" i="4" s="1"/>
  <c r="K25" i="4"/>
  <c r="S25" i="4" s="1"/>
  <c r="K153" i="4"/>
  <c r="S153" i="4" s="1"/>
  <c r="L41" i="4"/>
  <c r="T41" i="4" s="1"/>
  <c r="L169" i="4"/>
  <c r="T169" i="4" s="1"/>
  <c r="L297" i="4"/>
  <c r="T297" i="4" s="1"/>
  <c r="K130" i="4"/>
  <c r="S130" i="4" s="1"/>
  <c r="K258" i="4"/>
  <c r="S258" i="4" s="1"/>
  <c r="L90" i="4"/>
  <c r="T90" i="4" s="1"/>
  <c r="L218" i="4"/>
  <c r="T218" i="4" s="1"/>
  <c r="K51" i="4"/>
  <c r="S51" i="4" s="1"/>
  <c r="K179" i="4"/>
  <c r="S179" i="4" s="1"/>
  <c r="L11" i="4"/>
  <c r="T11" i="4" s="1"/>
  <c r="L139" i="4"/>
  <c r="T139" i="4" s="1"/>
  <c r="L267" i="4"/>
  <c r="T267" i="4" s="1"/>
  <c r="K100" i="4"/>
  <c r="S100" i="4" s="1"/>
  <c r="K228" i="4"/>
  <c r="S228" i="4" s="1"/>
  <c r="L60" i="4"/>
  <c r="T60" i="4" s="1"/>
  <c r="L188" i="4"/>
  <c r="T188" i="4" s="1"/>
  <c r="K189" i="4"/>
  <c r="S189" i="4" s="1"/>
  <c r="K109" i="4"/>
  <c r="S109" i="4" s="1"/>
  <c r="K301" i="4"/>
  <c r="S301" i="4" s="1"/>
  <c r="L37" i="4"/>
  <c r="T37" i="4" s="1"/>
  <c r="L8" i="4"/>
  <c r="T8" i="4" s="1"/>
  <c r="K41" i="4"/>
  <c r="S41" i="4" s="1"/>
  <c r="K146" i="4"/>
  <c r="S146" i="4" s="1"/>
  <c r="K195" i="4"/>
  <c r="S195" i="4" s="1"/>
  <c r="K285" i="4"/>
  <c r="S285" i="4" s="1"/>
  <c r="L173" i="4"/>
  <c r="T173" i="4" s="1"/>
  <c r="L94" i="4"/>
  <c r="T94" i="4" s="1"/>
  <c r="L271" i="4"/>
  <c r="T271" i="4" s="1"/>
  <c r="L88" i="4"/>
  <c r="T88" i="4" s="1"/>
  <c r="K177" i="4"/>
  <c r="S177" i="4" s="1"/>
  <c r="K154" i="4"/>
  <c r="S154" i="4" s="1"/>
  <c r="K203" i="4"/>
  <c r="S203" i="4" s="1"/>
  <c r="K237" i="4"/>
  <c r="S237" i="4" s="1"/>
  <c r="L102" i="4"/>
  <c r="T102" i="4" s="1"/>
  <c r="K141" i="4"/>
  <c r="S141" i="4" s="1"/>
  <c r="L189" i="4"/>
  <c r="T189" i="4" s="1"/>
  <c r="K71" i="4"/>
  <c r="S71" i="4" s="1"/>
  <c r="L104" i="4"/>
  <c r="T104" i="4" s="1"/>
  <c r="K170" i="4"/>
  <c r="S170" i="4" s="1"/>
  <c r="L51" i="4"/>
  <c r="T51" i="4" s="1"/>
  <c r="L29" i="4"/>
  <c r="T29" i="4" s="1"/>
  <c r="L157" i="4"/>
  <c r="T157" i="4" s="1"/>
  <c r="L285" i="4"/>
  <c r="T285" i="4" s="1"/>
  <c r="K118" i="4"/>
  <c r="S118" i="4" s="1"/>
  <c r="K246" i="4"/>
  <c r="S246" i="4" s="1"/>
  <c r="L78" i="4"/>
  <c r="T78" i="4" s="1"/>
  <c r="L206" i="4"/>
  <c r="T206" i="4" s="1"/>
  <c r="K39" i="4"/>
  <c r="S39" i="4" s="1"/>
  <c r="K167" i="4"/>
  <c r="S167" i="4" s="1"/>
  <c r="K295" i="4"/>
  <c r="S295" i="4" s="1"/>
  <c r="L127" i="4"/>
  <c r="T127" i="4" s="1"/>
  <c r="L255" i="4"/>
  <c r="T255" i="4" s="1"/>
  <c r="K88" i="4"/>
  <c r="S88" i="4" s="1"/>
  <c r="K224" i="4"/>
  <c r="S224" i="4" s="1"/>
  <c r="L72" i="4"/>
  <c r="T72" i="4" s="1"/>
  <c r="L200" i="4"/>
  <c r="T200" i="4" s="1"/>
  <c r="K33" i="4"/>
  <c r="S33" i="4" s="1"/>
  <c r="K161" i="4"/>
  <c r="S161" i="4" s="1"/>
  <c r="L49" i="4"/>
  <c r="T49" i="4" s="1"/>
  <c r="L177" i="4"/>
  <c r="T177" i="4" s="1"/>
  <c r="K10" i="4"/>
  <c r="S10" i="4" s="1"/>
  <c r="K138" i="4"/>
  <c r="S138" i="4" s="1"/>
  <c r="K266" i="4"/>
  <c r="S266" i="4" s="1"/>
  <c r="L98" i="4"/>
  <c r="T98" i="4" s="1"/>
  <c r="L226" i="4"/>
  <c r="T226" i="4" s="1"/>
  <c r="K59" i="4"/>
  <c r="S59" i="4" s="1"/>
  <c r="K187" i="4"/>
  <c r="S187" i="4" s="1"/>
  <c r="L19" i="4"/>
  <c r="T19" i="4" s="1"/>
  <c r="L147" i="4"/>
  <c r="T147" i="4" s="1"/>
  <c r="L275" i="4"/>
  <c r="T275" i="4" s="1"/>
  <c r="K108" i="4"/>
  <c r="S108" i="4" s="1"/>
  <c r="K236" i="4"/>
  <c r="S236" i="4" s="1"/>
  <c r="L68" i="4"/>
  <c r="T68" i="4" s="1"/>
  <c r="L196" i="4"/>
  <c r="T196" i="4" s="1"/>
  <c r="K205" i="4"/>
  <c r="S205" i="4" s="1"/>
  <c r="K117" i="4"/>
  <c r="S117" i="4" s="1"/>
  <c r="K293" i="4"/>
  <c r="S293" i="4" s="1"/>
  <c r="J6" i="4"/>
  <c r="I6" i="4"/>
  <c r="S5" i="4" l="1"/>
  <c r="T5" i="4"/>
  <c r="L6" i="4"/>
  <c r="K6" i="4"/>
  <c r="N6" i="4"/>
  <c r="M6" i="4"/>
  <c r="S6" i="4" l="1"/>
  <c r="T6" i="4"/>
  <c r="D6" i="3"/>
  <c r="D5" i="3" s="1"/>
  <c r="E6" i="3"/>
  <c r="E5" i="3" s="1"/>
  <c r="F6" i="3"/>
  <c r="F5" i="3" s="1"/>
  <c r="G6" i="3"/>
  <c r="G5" i="3" s="1"/>
  <c r="C6" i="3"/>
  <c r="C5" i="3" s="1"/>
  <c r="G40" i="2"/>
  <c r="G39" i="2"/>
  <c r="G37" i="2"/>
  <c r="L6" i="3"/>
  <c r="I6" i="3"/>
  <c r="O5" i="3"/>
  <c r="B1" i="3"/>
  <c r="C1" i="3" s="1"/>
  <c r="D1" i="3" s="1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8" i="3"/>
  <c r="S6" i="3"/>
  <c r="R6" i="3"/>
  <c r="R5" i="3" s="1"/>
  <c r="Q6" i="3"/>
  <c r="Q5" i="3" s="1"/>
  <c r="P6" i="3"/>
  <c r="P5" i="3" s="1"/>
  <c r="N6" i="3"/>
  <c r="M6" i="3"/>
  <c r="K6" i="3"/>
  <c r="J6" i="3"/>
  <c r="H6" i="3"/>
  <c r="H5" i="3" s="1"/>
  <c r="K26" i="2" l="1"/>
  <c r="P305" i="4"/>
  <c r="P313" i="4"/>
  <c r="P321" i="4"/>
  <c r="P306" i="4"/>
  <c r="P314" i="4"/>
  <c r="P322" i="4"/>
  <c r="P307" i="4"/>
  <c r="P315" i="4"/>
  <c r="P323" i="4"/>
  <c r="P309" i="4"/>
  <c r="P308" i="4"/>
  <c r="P316" i="4"/>
  <c r="P324" i="4"/>
  <c r="P325" i="4"/>
  <c r="P317" i="4"/>
  <c r="P310" i="4"/>
  <c r="P318" i="4"/>
  <c r="P326" i="4"/>
  <c r="P303" i="4"/>
  <c r="P311" i="4"/>
  <c r="P319" i="4"/>
  <c r="P327" i="4"/>
  <c r="P304" i="4"/>
  <c r="P312" i="4"/>
  <c r="P320" i="4"/>
  <c r="P271" i="4"/>
  <c r="P17" i="4"/>
  <c r="P67" i="4"/>
  <c r="P184" i="4"/>
  <c r="P132" i="4"/>
  <c r="P278" i="4"/>
  <c r="P166" i="4"/>
  <c r="P69" i="4"/>
  <c r="P90" i="4"/>
  <c r="P207" i="4"/>
  <c r="P92" i="4"/>
  <c r="P255" i="4"/>
  <c r="P9" i="4"/>
  <c r="P153" i="4"/>
  <c r="P65" i="4"/>
  <c r="P288" i="4"/>
  <c r="P167" i="4"/>
  <c r="P172" i="4"/>
  <c r="P226" i="4"/>
  <c r="P77" i="4"/>
  <c r="P46" i="4"/>
  <c r="P120" i="4"/>
  <c r="P64" i="4"/>
  <c r="P237" i="4"/>
  <c r="P179" i="4"/>
  <c r="P56" i="4"/>
  <c r="P200" i="4"/>
  <c r="P227" i="4"/>
  <c r="P193" i="4"/>
  <c r="P54" i="4"/>
  <c r="P75" i="4"/>
  <c r="P189" i="4"/>
  <c r="P245" i="4"/>
  <c r="P102" i="4"/>
  <c r="P228" i="4"/>
  <c r="P98" i="4"/>
  <c r="P266" i="4"/>
  <c r="P142" i="4"/>
  <c r="P253" i="4"/>
  <c r="P113" i="4"/>
  <c r="P93" i="4"/>
  <c r="P209" i="4"/>
  <c r="P264" i="4"/>
  <c r="P151" i="4"/>
  <c r="P114" i="4"/>
  <c r="P249" i="4"/>
  <c r="P301" i="4"/>
  <c r="P37" i="4"/>
  <c r="P283" i="4"/>
  <c r="P55" i="4"/>
  <c r="P50" i="4"/>
  <c r="P133" i="4"/>
  <c r="P154" i="4"/>
  <c r="P32" i="4"/>
  <c r="P176" i="4"/>
  <c r="P165" i="4"/>
  <c r="P107" i="4"/>
  <c r="P10" i="4"/>
  <c r="P199" i="4"/>
  <c r="P248" i="4"/>
  <c r="P191" i="4"/>
  <c r="P235" i="4"/>
  <c r="P26" i="4"/>
  <c r="P276" i="4"/>
  <c r="P224" i="4"/>
  <c r="P49" i="4"/>
  <c r="P103" i="4"/>
  <c r="P124" i="4"/>
  <c r="P40" i="4"/>
  <c r="P146" i="4"/>
  <c r="P173" i="4"/>
  <c r="P115" i="4"/>
  <c r="P181" i="4"/>
  <c r="P169" i="4"/>
  <c r="P286" i="4"/>
  <c r="P222" i="4"/>
  <c r="P242" i="4"/>
  <c r="P78" i="4"/>
  <c r="P246" i="4"/>
  <c r="P33" i="4"/>
  <c r="P277" i="4"/>
  <c r="P185" i="4"/>
  <c r="P285" i="4"/>
  <c r="P217" i="4"/>
  <c r="P239" i="4"/>
  <c r="P211" i="4"/>
  <c r="P70" i="4"/>
  <c r="P268" i="4"/>
  <c r="P267" i="4"/>
  <c r="P95" i="4"/>
  <c r="P225" i="4"/>
  <c r="P12" i="4"/>
  <c r="P145" i="4"/>
  <c r="P194" i="4"/>
  <c r="P244" i="4"/>
  <c r="P188" i="4"/>
  <c r="P73" i="4"/>
  <c r="P135" i="4"/>
  <c r="P134" i="4"/>
  <c r="P155" i="4"/>
  <c r="P269" i="4"/>
  <c r="P241" i="4"/>
  <c r="P192" i="4"/>
  <c r="P233" i="4"/>
  <c r="P300" i="4"/>
  <c r="P39" i="4"/>
  <c r="P141" i="4"/>
  <c r="P292" i="4"/>
  <c r="P284" i="4"/>
  <c r="P94" i="4"/>
  <c r="P20" i="4"/>
  <c r="P164" i="4"/>
  <c r="P85" i="4"/>
  <c r="P220" i="4"/>
  <c r="P256" i="4"/>
  <c r="P259" i="4"/>
  <c r="P150" i="4"/>
  <c r="P105" i="4"/>
  <c r="P291" i="4"/>
  <c r="P147" i="4"/>
  <c r="P238" i="4"/>
  <c r="P126" i="4"/>
  <c r="P53" i="4"/>
  <c r="P234" i="4"/>
  <c r="P272" i="4"/>
  <c r="P30" i="4"/>
  <c r="P293" i="4"/>
  <c r="P129" i="4"/>
  <c r="P251" i="4"/>
  <c r="P59" i="4"/>
  <c r="P205" i="4"/>
  <c r="P174" i="4"/>
  <c r="P163" i="4"/>
  <c r="P160" i="4"/>
  <c r="P138" i="4"/>
  <c r="P48" i="4"/>
  <c r="P43" i="4"/>
  <c r="P190" i="4"/>
  <c r="P139" i="4"/>
  <c r="P280" i="4"/>
  <c r="P36" i="4"/>
  <c r="P119" i="4"/>
  <c r="P240" i="4"/>
  <c r="P110" i="4"/>
  <c r="P229" i="4"/>
  <c r="P156" i="4"/>
  <c r="P82" i="4"/>
  <c r="P100" i="4"/>
  <c r="P35" i="4"/>
  <c r="P149" i="4"/>
  <c r="P88" i="4"/>
  <c r="P42" i="4"/>
  <c r="P61" i="4"/>
  <c r="P16" i="4"/>
  <c r="P125" i="4"/>
  <c r="P175" i="4"/>
  <c r="P296" i="4"/>
  <c r="P159" i="4"/>
  <c r="P136" i="4"/>
  <c r="P38" i="4"/>
  <c r="P232" i="4"/>
  <c r="P182" i="4"/>
  <c r="P203" i="4"/>
  <c r="P137" i="4"/>
  <c r="P295" i="4"/>
  <c r="P290" i="4"/>
  <c r="P127" i="4"/>
  <c r="P86" i="4"/>
  <c r="P171" i="4"/>
  <c r="P91" i="4"/>
  <c r="P87" i="4"/>
  <c r="P117" i="4"/>
  <c r="P157" i="4"/>
  <c r="P28" i="4"/>
  <c r="P287" i="4"/>
  <c r="P298" i="4"/>
  <c r="P180" i="4"/>
  <c r="P27" i="4"/>
  <c r="P47" i="4"/>
  <c r="P202" i="4"/>
  <c r="P130" i="4"/>
  <c r="P99" i="4"/>
  <c r="P299" i="4"/>
  <c r="P15" i="4"/>
  <c r="P52" i="4"/>
  <c r="P109" i="4"/>
  <c r="P186" i="4"/>
  <c r="P89" i="4"/>
  <c r="P57" i="4"/>
  <c r="P236" i="4"/>
  <c r="P218" i="4"/>
  <c r="P23" i="4"/>
  <c r="P243" i="4"/>
  <c r="P8" i="4"/>
  <c r="P281" i="4"/>
  <c r="P178" i="4"/>
  <c r="P250" i="4"/>
  <c r="P25" i="4"/>
  <c r="P122" i="4"/>
  <c r="P62" i="4"/>
  <c r="P34" i="4"/>
  <c r="P206" i="4"/>
  <c r="P161" i="4"/>
  <c r="P68" i="4"/>
  <c r="P273" i="4"/>
  <c r="P14" i="4"/>
  <c r="P19" i="4"/>
  <c r="P289" i="4"/>
  <c r="P260" i="4"/>
  <c r="P71" i="4"/>
  <c r="P58" i="4"/>
  <c r="P230" i="4"/>
  <c r="P128" i="4"/>
  <c r="P123" i="4"/>
  <c r="P18" i="4"/>
  <c r="P79" i="4"/>
  <c r="P297" i="4"/>
  <c r="P84" i="4"/>
  <c r="P261" i="4"/>
  <c r="P282" i="4"/>
  <c r="P44" i="4"/>
  <c r="P270" i="4"/>
  <c r="P213" i="4"/>
  <c r="P187" i="4"/>
  <c r="P13" i="4"/>
  <c r="P294" i="4"/>
  <c r="P197" i="4"/>
  <c r="P254" i="4"/>
  <c r="P198" i="4"/>
  <c r="P81" i="4"/>
  <c r="P204" i="4"/>
  <c r="P183" i="4"/>
  <c r="P140" i="4"/>
  <c r="P41" i="4"/>
  <c r="P158" i="4"/>
  <c r="P76" i="4"/>
  <c r="P263" i="4"/>
  <c r="P60" i="4"/>
  <c r="P257" i="4"/>
  <c r="P143" i="4"/>
  <c r="P74" i="4"/>
  <c r="P51" i="4"/>
  <c r="P221" i="4"/>
  <c r="P11" i="4"/>
  <c r="P152" i="4"/>
  <c r="P168" i="4"/>
  <c r="P274" i="4"/>
  <c r="P131" i="4"/>
  <c r="P22" i="4"/>
  <c r="P29" i="4"/>
  <c r="P216" i="4"/>
  <c r="P121" i="4"/>
  <c r="P45" i="4"/>
  <c r="P231" i="4"/>
  <c r="P252" i="4"/>
  <c r="P247" i="4"/>
  <c r="P24" i="4"/>
  <c r="P279" i="4"/>
  <c r="P275" i="4"/>
  <c r="P265" i="4"/>
  <c r="P112" i="4"/>
  <c r="P223" i="4"/>
  <c r="P210" i="4"/>
  <c r="P101" i="4"/>
  <c r="P96" i="4"/>
  <c r="P97" i="4"/>
  <c r="P80" i="4"/>
  <c r="P144" i="4"/>
  <c r="P195" i="4"/>
  <c r="P208" i="4"/>
  <c r="P262" i="4"/>
  <c r="P21" i="4"/>
  <c r="P219" i="4"/>
  <c r="P258" i="4"/>
  <c r="P215" i="4"/>
  <c r="P118" i="4"/>
  <c r="P148" i="4"/>
  <c r="P162" i="4"/>
  <c r="P31" i="4"/>
  <c r="P170" i="4"/>
  <c r="P201" i="4"/>
  <c r="P177" i="4"/>
  <c r="P108" i="4"/>
  <c r="P104" i="4"/>
  <c r="P111" i="4"/>
  <c r="P83" i="4"/>
  <c r="P72" i="4"/>
  <c r="P212" i="4"/>
  <c r="P66" i="4"/>
  <c r="P116" i="4"/>
  <c r="P196" i="4"/>
  <c r="P214" i="4"/>
  <c r="P106" i="4"/>
  <c r="P63" i="4"/>
  <c r="P302" i="4"/>
  <c r="J26" i="2"/>
  <c r="O305" i="4"/>
  <c r="O313" i="4"/>
  <c r="O321" i="4"/>
  <c r="O306" i="4"/>
  <c r="O314" i="4"/>
  <c r="O322" i="4"/>
  <c r="O307" i="4"/>
  <c r="O317" i="4"/>
  <c r="O308" i="4"/>
  <c r="O316" i="4"/>
  <c r="O324" i="4"/>
  <c r="O309" i="4"/>
  <c r="O325" i="4"/>
  <c r="O310" i="4"/>
  <c r="O318" i="4"/>
  <c r="O326" i="4"/>
  <c r="O312" i="4"/>
  <c r="O303" i="4"/>
  <c r="O311" i="4"/>
  <c r="O319" i="4"/>
  <c r="O327" i="4"/>
  <c r="O320" i="4"/>
  <c r="O315" i="4"/>
  <c r="O304" i="4"/>
  <c r="O323" i="4"/>
  <c r="O92" i="4"/>
  <c r="O169" i="4"/>
  <c r="O15" i="4"/>
  <c r="O36" i="4"/>
  <c r="O191" i="4"/>
  <c r="O114" i="4"/>
  <c r="O128" i="4"/>
  <c r="O295" i="4"/>
  <c r="O103" i="4"/>
  <c r="O282" i="4"/>
  <c r="O230" i="4"/>
  <c r="O202" i="4"/>
  <c r="O141" i="4"/>
  <c r="O97" i="4"/>
  <c r="O300" i="4"/>
  <c r="O132" i="4"/>
  <c r="O280" i="4"/>
  <c r="O31" i="4"/>
  <c r="O213" i="4"/>
  <c r="O145" i="4"/>
  <c r="O133" i="4"/>
  <c r="O94" i="4"/>
  <c r="O115" i="4"/>
  <c r="O26" i="4"/>
  <c r="O137" i="4"/>
  <c r="O274" i="4"/>
  <c r="O68" i="4"/>
  <c r="O212" i="4"/>
  <c r="O266" i="4"/>
  <c r="O259" i="4"/>
  <c r="O86" i="4"/>
  <c r="O125" i="4"/>
  <c r="O163" i="4"/>
  <c r="O51" i="4"/>
  <c r="O168" i="4"/>
  <c r="O76" i="4"/>
  <c r="O252" i="4"/>
  <c r="O45" i="4"/>
  <c r="O16" i="4"/>
  <c r="O11" i="4"/>
  <c r="O83" i="4"/>
  <c r="O109" i="4"/>
  <c r="O290" i="4"/>
  <c r="O39" i="4"/>
  <c r="O207" i="4"/>
  <c r="O138" i="4"/>
  <c r="O157" i="4"/>
  <c r="O298" i="4"/>
  <c r="O275" i="4"/>
  <c r="O73" i="4"/>
  <c r="O227" i="4"/>
  <c r="O19" i="4"/>
  <c r="O165" i="4"/>
  <c r="O35" i="4"/>
  <c r="O257" i="4"/>
  <c r="O287" i="4"/>
  <c r="O75" i="4"/>
  <c r="O118" i="4"/>
  <c r="O299" i="4"/>
  <c r="O190" i="4"/>
  <c r="O254" i="4"/>
  <c r="O130" i="4"/>
  <c r="O247" i="4"/>
  <c r="O155" i="4"/>
  <c r="O173" i="4"/>
  <c r="O18" i="4"/>
  <c r="O95" i="4"/>
  <c r="O203" i="4"/>
  <c r="O262" i="4"/>
  <c r="O219" i="4"/>
  <c r="O194" i="4"/>
  <c r="O48" i="4"/>
  <c r="O197" i="4"/>
  <c r="O236" i="4"/>
  <c r="O122" i="4"/>
  <c r="O32" i="4"/>
  <c r="O178" i="4"/>
  <c r="O111" i="4"/>
  <c r="O81" i="4"/>
  <c r="O255" i="4"/>
  <c r="O22" i="4"/>
  <c r="O89" i="4"/>
  <c r="O271" i="4"/>
  <c r="O292" i="4"/>
  <c r="O142" i="4"/>
  <c r="O210" i="4"/>
  <c r="O147" i="4"/>
  <c r="O42" i="4"/>
  <c r="O87" i="4"/>
  <c r="O224" i="4"/>
  <c r="O56" i="4"/>
  <c r="O186" i="4"/>
  <c r="O110" i="4"/>
  <c r="O90" i="4"/>
  <c r="O177" i="4"/>
  <c r="O69" i="4"/>
  <c r="O33" i="4"/>
  <c r="O52" i="4"/>
  <c r="O192" i="4"/>
  <c r="O277" i="4"/>
  <c r="O101" i="4"/>
  <c r="O105" i="4"/>
  <c r="O106" i="4"/>
  <c r="O158" i="4"/>
  <c r="O47" i="4"/>
  <c r="O276" i="4"/>
  <c r="O152" i="4"/>
  <c r="O183" i="4"/>
  <c r="O233" i="4"/>
  <c r="O134" i="4"/>
  <c r="O166" i="4"/>
  <c r="O50" i="4"/>
  <c r="O135" i="4"/>
  <c r="O209" i="4"/>
  <c r="O153" i="4"/>
  <c r="O234" i="4"/>
  <c r="O284" i="4"/>
  <c r="O228" i="4"/>
  <c r="O57" i="4"/>
  <c r="O182" i="4"/>
  <c r="O117" i="4"/>
  <c r="O78" i="4"/>
  <c r="O174" i="4"/>
  <c r="O27" i="4"/>
  <c r="O226" i="4"/>
  <c r="O100" i="4"/>
  <c r="O232" i="4"/>
  <c r="O129" i="4"/>
  <c r="O235" i="4"/>
  <c r="O149" i="4"/>
  <c r="O208" i="4"/>
  <c r="O172" i="4"/>
  <c r="O98" i="4"/>
  <c r="O242" i="4"/>
  <c r="O88" i="4"/>
  <c r="O77" i="4"/>
  <c r="O20" i="4"/>
  <c r="O43" i="4"/>
  <c r="O53" i="4"/>
  <c r="O64" i="4"/>
  <c r="O70" i="4"/>
  <c r="O181" i="4"/>
  <c r="O270" i="4"/>
  <c r="O231" i="4"/>
  <c r="O199" i="4"/>
  <c r="O286" i="4"/>
  <c r="O85" i="4"/>
  <c r="O93" i="4"/>
  <c r="O124" i="4"/>
  <c r="O80" i="4"/>
  <c r="O248" i="4"/>
  <c r="O107" i="4"/>
  <c r="O170" i="4"/>
  <c r="O71" i="4"/>
  <c r="O264" i="4"/>
  <c r="O279" i="4"/>
  <c r="O251" i="4"/>
  <c r="O205" i="4"/>
  <c r="O121" i="4"/>
  <c r="O23" i="4"/>
  <c r="O196" i="4"/>
  <c r="O99" i="4"/>
  <c r="O296" i="4"/>
  <c r="O54" i="4"/>
  <c r="O49" i="4"/>
  <c r="O140" i="4"/>
  <c r="O167" i="4"/>
  <c r="O253" i="4"/>
  <c r="O37" i="4"/>
  <c r="O260" i="4"/>
  <c r="O29" i="4"/>
  <c r="O200" i="4"/>
  <c r="O146" i="4"/>
  <c r="O144" i="4"/>
  <c r="O239" i="4"/>
  <c r="O143" i="4"/>
  <c r="O164" i="4"/>
  <c r="O40" i="4"/>
  <c r="O244" i="4"/>
  <c r="O139" i="4"/>
  <c r="O211" i="4"/>
  <c r="O14" i="4"/>
  <c r="O301" i="4"/>
  <c r="O55" i="4"/>
  <c r="O237" i="4"/>
  <c r="O240" i="4"/>
  <c r="O176" i="4"/>
  <c r="O79" i="4"/>
  <c r="O289" i="4"/>
  <c r="O28" i="4"/>
  <c r="O108" i="4"/>
  <c r="O272" i="4"/>
  <c r="O116" i="4"/>
  <c r="O180" i="4"/>
  <c r="O10" i="4"/>
  <c r="O220" i="4"/>
  <c r="O17" i="4"/>
  <c r="O127" i="4"/>
  <c r="O30" i="4"/>
  <c r="O201" i="4"/>
  <c r="O159" i="4"/>
  <c r="O297" i="4"/>
  <c r="O184" i="4"/>
  <c r="O258" i="4"/>
  <c r="O63" i="4"/>
  <c r="O222" i="4"/>
  <c r="O243" i="4"/>
  <c r="O119" i="4"/>
  <c r="O189" i="4"/>
  <c r="O218" i="4"/>
  <c r="O34" i="4"/>
  <c r="O154" i="4"/>
  <c r="O229" i="4"/>
  <c r="O221" i="4"/>
  <c r="O102" i="4"/>
  <c r="O74" i="4"/>
  <c r="O214" i="4"/>
  <c r="O185" i="4"/>
  <c r="O293" i="4"/>
  <c r="O268" i="4"/>
  <c r="O281" i="4"/>
  <c r="O156" i="4"/>
  <c r="O225" i="4"/>
  <c r="O161" i="4"/>
  <c r="O188" i="4"/>
  <c r="O175" i="4"/>
  <c r="O204" i="4"/>
  <c r="O162" i="4"/>
  <c r="O269" i="4"/>
  <c r="O82" i="4"/>
  <c r="O265" i="4"/>
  <c r="O120" i="4"/>
  <c r="O61" i="4"/>
  <c r="O238" i="4"/>
  <c r="O216" i="4"/>
  <c r="O67" i="4"/>
  <c r="O223" i="4"/>
  <c r="O9" i="4"/>
  <c r="O84" i="4"/>
  <c r="O25" i="4"/>
  <c r="O302" i="4"/>
  <c r="O59" i="4"/>
  <c r="O104" i="4"/>
  <c r="O291" i="4"/>
  <c r="O112" i="4"/>
  <c r="O60" i="4"/>
  <c r="O126" i="4"/>
  <c r="O245" i="4"/>
  <c r="O148" i="4"/>
  <c r="O136" i="4"/>
  <c r="O283" i="4"/>
  <c r="O273" i="4"/>
  <c r="O113" i="4"/>
  <c r="O198" i="4"/>
  <c r="O41" i="4"/>
  <c r="O187" i="4"/>
  <c r="O21" i="4"/>
  <c r="O65" i="4"/>
  <c r="O12" i="4"/>
  <c r="O215" i="4"/>
  <c r="O72" i="4"/>
  <c r="O44" i="4"/>
  <c r="O171" i="4"/>
  <c r="O62" i="4"/>
  <c r="O179" i="4"/>
  <c r="O58" i="4"/>
  <c r="O263" i="4"/>
  <c r="O46" i="4"/>
  <c r="O66" i="4"/>
  <c r="O246" i="4"/>
  <c r="O24" i="4"/>
  <c r="O241" i="4"/>
  <c r="O217" i="4"/>
  <c r="O278" i="4"/>
  <c r="O131" i="4"/>
  <c r="O96" i="4"/>
  <c r="O150" i="4"/>
  <c r="O288" i="4"/>
  <c r="O206" i="4"/>
  <c r="O249" i="4"/>
  <c r="O13" i="4"/>
  <c r="O294" i="4"/>
  <c r="O151" i="4"/>
  <c r="O123" i="4"/>
  <c r="O195" i="4"/>
  <c r="O38" i="4"/>
  <c r="O250" i="4"/>
  <c r="O193" i="4"/>
  <c r="O285" i="4"/>
  <c r="O261" i="4"/>
  <c r="O160" i="4"/>
  <c r="O256" i="4"/>
  <c r="O267" i="4"/>
  <c r="O91" i="4"/>
  <c r="G41" i="2"/>
  <c r="O6" i="4" l="1"/>
  <c r="P6" i="4"/>
  <c r="A8" i="2"/>
  <c r="E39" i="2"/>
  <c r="E40" i="2"/>
  <c r="J19" i="2" l="1"/>
  <c r="J16" i="2"/>
  <c r="K15" i="2"/>
  <c r="J14" i="2"/>
  <c r="K14" i="2"/>
  <c r="K16" i="2"/>
  <c r="J15" i="2"/>
  <c r="J24" i="2"/>
  <c r="K24" i="2"/>
  <c r="K19" i="2"/>
  <c r="K17" i="2"/>
  <c r="K18" i="2" s="1"/>
  <c r="J17" i="2"/>
  <c r="J18" i="2" s="1"/>
  <c r="F12" i="2"/>
  <c r="H12" i="2"/>
  <c r="D12" i="2"/>
  <c r="H11" i="2"/>
  <c r="K12" i="2"/>
  <c r="J12" i="2"/>
  <c r="I11" i="2"/>
  <c r="F11" i="2"/>
  <c r="I12" i="2"/>
  <c r="E12" i="2"/>
  <c r="G12" i="2"/>
  <c r="G11" i="2"/>
  <c r="D11" i="2"/>
  <c r="K11" i="2"/>
  <c r="J11" i="2"/>
  <c r="E11" i="2"/>
  <c r="E41" i="2"/>
  <c r="K20" i="2" l="1"/>
  <c r="K21" i="2" s="1"/>
  <c r="J23" i="2"/>
  <c r="J20" i="2"/>
  <c r="J21" i="2" s="1"/>
  <c r="J22" i="2"/>
  <c r="K22" i="2"/>
  <c r="K23" i="2"/>
  <c r="K25" i="2" s="1"/>
  <c r="H28" i="2"/>
  <c r="J28" i="2"/>
  <c r="J35" i="2" s="1"/>
  <c r="I28" i="2"/>
  <c r="K28" i="2"/>
  <c r="K29" i="2"/>
  <c r="H35" i="2"/>
  <c r="I29" i="2"/>
  <c r="E13" i="2"/>
  <c r="K13" i="2"/>
  <c r="H29" i="2"/>
  <c r="H36" i="2" s="1"/>
  <c r="J13" i="2"/>
  <c r="H13" i="2"/>
  <c r="D13" i="2"/>
  <c r="G13" i="2"/>
  <c r="I13" i="2"/>
  <c r="F13" i="2"/>
  <c r="G28" i="2"/>
  <c r="G29" i="2"/>
  <c r="J29" i="2"/>
  <c r="I30" i="2" l="1"/>
  <c r="K30" i="2"/>
  <c r="H37" i="2"/>
  <c r="J25" i="2"/>
  <c r="I36" i="2"/>
  <c r="H40" i="2" s="1"/>
  <c r="H30" i="2"/>
  <c r="K35" i="2"/>
  <c r="J30" i="2"/>
  <c r="I35" i="2"/>
  <c r="J36" i="2"/>
  <c r="J37" i="2" s="1"/>
  <c r="G30" i="2"/>
  <c r="K36" i="2"/>
  <c r="J39" i="2" l="1"/>
  <c r="K37" i="2"/>
  <c r="J40" i="2"/>
  <c r="I37" i="2"/>
  <c r="H39" i="2"/>
  <c r="H41" i="2" s="1"/>
  <c r="J41" i="2" l="1"/>
</calcChain>
</file>

<file path=xl/sharedStrings.xml><?xml version="1.0" encoding="utf-8"?>
<sst xmlns="http://schemas.openxmlformats.org/spreadsheetml/2006/main" count="2061" uniqueCount="740">
  <si>
    <t>Current Law</t>
  </si>
  <si>
    <t>Senate Bill 5593</t>
  </si>
  <si>
    <t>House Bill 1356</t>
  </si>
  <si>
    <t xml:space="preserve">Levy Authority </t>
  </si>
  <si>
    <t>Equal to prior year revenue times the levy authority percentage.</t>
  </si>
  <si>
    <t>Per-Pupil Max Levy</t>
  </si>
  <si>
    <t>For districts with &lt;40,000 student FTE $3,247.33
For districts with &gt;40,000 student FTE $3,896.80</t>
  </si>
  <si>
    <t>N/A</t>
  </si>
  <si>
    <t>Max Tax Rate Levy</t>
  </si>
  <si>
    <t>$2.50 Per $1,000</t>
  </si>
  <si>
    <t>Levy Authority Percentage</t>
  </si>
  <si>
    <t>30% for all districts</t>
  </si>
  <si>
    <t>Levy Base</t>
  </si>
  <si>
    <t>BEA allocations defined as
RCW 28a.150.250; -260; -350
Pupil transportation, special education, highly capable, learning assistance, bilingual,  and food service revenue.</t>
  </si>
  <si>
    <t>Local Effort Assistance</t>
  </si>
  <si>
    <t>Other Policies</t>
  </si>
  <si>
    <t>Charter Schools receive a per pupil LEA allocation similar to tribal schools
In 2031, new per pupil set ($5,035), NO distinction between FTE enrollment sizes in per pupil max levy</t>
  </si>
  <si>
    <t>Levy/LEA Driver</t>
  </si>
  <si>
    <t>Per-Pupil Max LEA or 
Alternate LEA Calculation</t>
  </si>
  <si>
    <t>$1.50 per $1,000 levy must generate less than 
$2073.76 per pupil</t>
  </si>
  <si>
    <t>A school district's 18% tax rate must be greater than the statewide average 18% tax rate. LEA payments equal dollar value of difference.</t>
  </si>
  <si>
    <t>District by District Impact</t>
  </si>
  <si>
    <t>Levy comparison model is currently being calculated. 
Districts will be notified when results are posted.</t>
  </si>
  <si>
    <t>$1.50 per $1,000 levy must generate less than 
$2,278.76 per pupil 
(additional $200 in 2026)
(additional $300 in 2027)</t>
  </si>
  <si>
    <t>Levy Proposal Comparison 
(1/31/2025)</t>
  </si>
  <si>
    <t xml:space="preserve">Lesser of a tax rate per $1,000 of assessed valuation or a per pupil max levy. </t>
  </si>
  <si>
    <t>State Fiscal Year</t>
  </si>
  <si>
    <t>Total</t>
  </si>
  <si>
    <t>2025-27</t>
  </si>
  <si>
    <t>Calendar Year</t>
  </si>
  <si>
    <t>Enrichment Levy - Local Revenue</t>
  </si>
  <si>
    <t>Enrichment Levy</t>
  </si>
  <si>
    <t>00000</t>
  </si>
  <si>
    <t>14005</t>
  </si>
  <si>
    <t>Aberdeen</t>
  </si>
  <si>
    <t>21226</t>
  </si>
  <si>
    <t>Adna</t>
  </si>
  <si>
    <t>22017</t>
  </si>
  <si>
    <t>Almira</t>
  </si>
  <si>
    <t>29103</t>
  </si>
  <si>
    <t>Anacortes</t>
  </si>
  <si>
    <t>31016</t>
  </si>
  <si>
    <t>Arlington</t>
  </si>
  <si>
    <t>02420</t>
  </si>
  <si>
    <t>Asotin-Anatone</t>
  </si>
  <si>
    <t>17408</t>
  </si>
  <si>
    <t>Auburn</t>
  </si>
  <si>
    <t>18303</t>
  </si>
  <si>
    <t>Bainbridge</t>
  </si>
  <si>
    <t>06119</t>
  </si>
  <si>
    <t>Battle Ground</t>
  </si>
  <si>
    <t>17405</t>
  </si>
  <si>
    <t>Bellevue</t>
  </si>
  <si>
    <t>37501</t>
  </si>
  <si>
    <t>Bellingham</t>
  </si>
  <si>
    <t>01122</t>
  </si>
  <si>
    <t>Benge</t>
  </si>
  <si>
    <t>27403</t>
  </si>
  <si>
    <t>Bethel</t>
  </si>
  <si>
    <t>20203</t>
  </si>
  <si>
    <t>Bickleton</t>
  </si>
  <si>
    <t>37503</t>
  </si>
  <si>
    <t>Blaine</t>
  </si>
  <si>
    <t>21234</t>
  </si>
  <si>
    <t>Boistfort</t>
  </si>
  <si>
    <t>18100</t>
  </si>
  <si>
    <t>Bremerton</t>
  </si>
  <si>
    <t>24111</t>
  </si>
  <si>
    <t>Brewster</t>
  </si>
  <si>
    <t>09075</t>
  </si>
  <si>
    <t>Bridgeport</t>
  </si>
  <si>
    <t>16046</t>
  </si>
  <si>
    <t>Brinnon</t>
  </si>
  <si>
    <t>29100</t>
  </si>
  <si>
    <t>Burlington Edison</t>
  </si>
  <si>
    <t>06117</t>
  </si>
  <si>
    <t>Camas</t>
  </si>
  <si>
    <t>05401</t>
  </si>
  <si>
    <t>Cape Flattery</t>
  </si>
  <si>
    <t>27019</t>
  </si>
  <si>
    <t>Carbonado</t>
  </si>
  <si>
    <t>04228</t>
  </si>
  <si>
    <t>Cascade</t>
  </si>
  <si>
    <t>04222</t>
  </si>
  <si>
    <t>Cashmere</t>
  </si>
  <si>
    <t>08401</t>
  </si>
  <si>
    <t>Castle Rock</t>
  </si>
  <si>
    <t>20215</t>
  </si>
  <si>
    <t>Centerville</t>
  </si>
  <si>
    <t>18401</t>
  </si>
  <si>
    <t>Central Kitsap</t>
  </si>
  <si>
    <t>32356</t>
  </si>
  <si>
    <t>Central Valley</t>
  </si>
  <si>
    <t>21401</t>
  </si>
  <si>
    <t>Centralia</t>
  </si>
  <si>
    <t>21302</t>
  </si>
  <si>
    <t>Chehalis</t>
  </si>
  <si>
    <t>32360</t>
  </si>
  <si>
    <t>Cheney</t>
  </si>
  <si>
    <t>33036</t>
  </si>
  <si>
    <t>Chewelah</t>
  </si>
  <si>
    <t>16049</t>
  </si>
  <si>
    <t>Chimacum</t>
  </si>
  <si>
    <t>02250</t>
  </si>
  <si>
    <t>Clarkston</t>
  </si>
  <si>
    <t>19404</t>
  </si>
  <si>
    <t>Cle Elum-Roslyn</t>
  </si>
  <si>
    <t>27400</t>
  </si>
  <si>
    <t>Clover Park</t>
  </si>
  <si>
    <t>38300</t>
  </si>
  <si>
    <t>Colfax</t>
  </si>
  <si>
    <t>36250</t>
  </si>
  <si>
    <t>College Place</t>
  </si>
  <si>
    <t>38306</t>
  </si>
  <si>
    <t>Colton</t>
  </si>
  <si>
    <t>33206</t>
  </si>
  <si>
    <t>Columbia (Stev)</t>
  </si>
  <si>
    <t>36400</t>
  </si>
  <si>
    <t>Columbia (Walla)</t>
  </si>
  <si>
    <t>33115</t>
  </si>
  <si>
    <t>Colville</t>
  </si>
  <si>
    <t>29011</t>
  </si>
  <si>
    <t>Concrete</t>
  </si>
  <si>
    <t>29317</t>
  </si>
  <si>
    <t>Conway</t>
  </si>
  <si>
    <t>14099</t>
  </si>
  <si>
    <t>Cosmopolis</t>
  </si>
  <si>
    <t>13151</t>
  </si>
  <si>
    <t>Coulee/Hartline</t>
  </si>
  <si>
    <t>15204</t>
  </si>
  <si>
    <t>Coupeville</t>
  </si>
  <si>
    <t>05313</t>
  </si>
  <si>
    <t>Crescent</t>
  </si>
  <si>
    <t>22073</t>
  </si>
  <si>
    <t>Creston</t>
  </si>
  <si>
    <t>10050</t>
  </si>
  <si>
    <t>Curlew</t>
  </si>
  <si>
    <t>26059</t>
  </si>
  <si>
    <t>Cusick</t>
  </si>
  <si>
    <t>19007</t>
  </si>
  <si>
    <t>Damman</t>
  </si>
  <si>
    <t>31330</t>
  </si>
  <si>
    <t>Darrington</t>
  </si>
  <si>
    <t>22207</t>
  </si>
  <si>
    <t>Davenport</t>
  </si>
  <si>
    <t>07002</t>
  </si>
  <si>
    <t>Dayton</t>
  </si>
  <si>
    <t>32414</t>
  </si>
  <si>
    <t>Deer Park</t>
  </si>
  <si>
    <t>27343</t>
  </si>
  <si>
    <t>Dieringer</t>
  </si>
  <si>
    <t>36101</t>
  </si>
  <si>
    <t>Dixie</t>
  </si>
  <si>
    <t>32361</t>
  </si>
  <si>
    <t>East Valley</t>
  </si>
  <si>
    <t>39090</t>
  </si>
  <si>
    <t>East Valley (Yak)</t>
  </si>
  <si>
    <t>09206</t>
  </si>
  <si>
    <t>Eastmont</t>
  </si>
  <si>
    <t>19028</t>
  </si>
  <si>
    <t>Easton</t>
  </si>
  <si>
    <t>27404</t>
  </si>
  <si>
    <t>Eatonville</t>
  </si>
  <si>
    <t>31015</t>
  </si>
  <si>
    <t>Edmonds</t>
  </si>
  <si>
    <t>19401</t>
  </si>
  <si>
    <t>Ellensburg</t>
  </si>
  <si>
    <t>14068</t>
  </si>
  <si>
    <t>Elma</t>
  </si>
  <si>
    <t>38308</t>
  </si>
  <si>
    <t>Endicott</t>
  </si>
  <si>
    <t>04127</t>
  </si>
  <si>
    <t>Entiat</t>
  </si>
  <si>
    <t>17216</t>
  </si>
  <si>
    <t>Enumclaw</t>
  </si>
  <si>
    <t>13165</t>
  </si>
  <si>
    <t>Ephrata</t>
  </si>
  <si>
    <t>21036</t>
  </si>
  <si>
    <t>Evaline</t>
  </si>
  <si>
    <t>31002</t>
  </si>
  <si>
    <t>Everett</t>
  </si>
  <si>
    <t>06114</t>
  </si>
  <si>
    <t>Evergreen (Clark)</t>
  </si>
  <si>
    <t>33205</t>
  </si>
  <si>
    <t>Evergreen (Stev)</t>
  </si>
  <si>
    <t>17210</t>
  </si>
  <si>
    <t>Federal Way</t>
  </si>
  <si>
    <t>37502</t>
  </si>
  <si>
    <t>Ferndale</t>
  </si>
  <si>
    <t>27417</t>
  </si>
  <si>
    <t>Fife</t>
  </si>
  <si>
    <t>03053</t>
  </si>
  <si>
    <t>Finley</t>
  </si>
  <si>
    <t>27402</t>
  </si>
  <si>
    <t>Franklin Pierce</t>
  </si>
  <si>
    <t>32358</t>
  </si>
  <si>
    <t>Freeman</t>
  </si>
  <si>
    <t>38302</t>
  </si>
  <si>
    <t>Garfield</t>
  </si>
  <si>
    <t>20401</t>
  </si>
  <si>
    <t>Glenwood</t>
  </si>
  <si>
    <t>20404</t>
  </si>
  <si>
    <t>Goldendale</t>
  </si>
  <si>
    <t>13301</t>
  </si>
  <si>
    <t>Grand Coulee Dam</t>
  </si>
  <si>
    <t>39200</t>
  </si>
  <si>
    <t>Grandview</t>
  </si>
  <si>
    <t>39204</t>
  </si>
  <si>
    <t>Granger</t>
  </si>
  <si>
    <t>31332</t>
  </si>
  <si>
    <t>Granite Falls</t>
  </si>
  <si>
    <t>23054</t>
  </si>
  <si>
    <t>Grapeview</t>
  </si>
  <si>
    <t>32312</t>
  </si>
  <si>
    <t>Great Northern</t>
  </si>
  <si>
    <t>06103</t>
  </si>
  <si>
    <t>Green Mountain</t>
  </si>
  <si>
    <t>34324</t>
  </si>
  <si>
    <t>Griffin</t>
  </si>
  <si>
    <t>22204</t>
  </si>
  <si>
    <t>Harrington</t>
  </si>
  <si>
    <t>39203</t>
  </si>
  <si>
    <t>Highland</t>
  </si>
  <si>
    <t>17401</t>
  </si>
  <si>
    <t>Highline</t>
  </si>
  <si>
    <t>06098</t>
  </si>
  <si>
    <t>Hockinson</t>
  </si>
  <si>
    <t>23404</t>
  </si>
  <si>
    <t>Hood Canal</t>
  </si>
  <si>
    <t>14028</t>
  </si>
  <si>
    <t>Hoquiam</t>
  </si>
  <si>
    <t>10070</t>
  </si>
  <si>
    <t>Inchelium</t>
  </si>
  <si>
    <t>31063</t>
  </si>
  <si>
    <t>Index</t>
  </si>
  <si>
    <t>17411</t>
  </si>
  <si>
    <t>Issaquah</t>
  </si>
  <si>
    <t>11056</t>
  </si>
  <si>
    <t>Kahlotus</t>
  </si>
  <si>
    <t>08402</t>
  </si>
  <si>
    <t>Kalama</t>
  </si>
  <si>
    <t>10003</t>
  </si>
  <si>
    <t>Keller</t>
  </si>
  <si>
    <t>08458</t>
  </si>
  <si>
    <t>Kelso</t>
  </si>
  <si>
    <t>03017</t>
  </si>
  <si>
    <t>Kennewick</t>
  </si>
  <si>
    <t>17415</t>
  </si>
  <si>
    <t>Kent</t>
  </si>
  <si>
    <t>33212</t>
  </si>
  <si>
    <t>Kettle Falls</t>
  </si>
  <si>
    <t>03052</t>
  </si>
  <si>
    <t>Kiona Benton</t>
  </si>
  <si>
    <t>19403</t>
  </si>
  <si>
    <t>Kittitas</t>
  </si>
  <si>
    <t>20402</t>
  </si>
  <si>
    <t>Klickitat</t>
  </si>
  <si>
    <t>29311</t>
  </si>
  <si>
    <t>La Conner</t>
  </si>
  <si>
    <t>06101</t>
  </si>
  <si>
    <t>Lacenter</t>
  </si>
  <si>
    <t>38126</t>
  </si>
  <si>
    <t>Lacrosse Joint</t>
  </si>
  <si>
    <t>04129</t>
  </si>
  <si>
    <t>Lake Chelan</t>
  </si>
  <si>
    <t>31004</t>
  </si>
  <si>
    <t>Lake Stevens</t>
  </si>
  <si>
    <t>17414</t>
  </si>
  <si>
    <t>Lake Washington</t>
  </si>
  <si>
    <t>31306</t>
  </si>
  <si>
    <t>Lakewood</t>
  </si>
  <si>
    <t>38264</t>
  </si>
  <si>
    <t>Lamont</t>
  </si>
  <si>
    <t>32362</t>
  </si>
  <si>
    <t>Liberty</t>
  </si>
  <si>
    <t>01158</t>
  </si>
  <si>
    <t>Lind</t>
  </si>
  <si>
    <t>08122</t>
  </si>
  <si>
    <t>Longview</t>
  </si>
  <si>
    <t>33183</t>
  </si>
  <si>
    <t>Loon Lake</t>
  </si>
  <si>
    <t>28144</t>
  </si>
  <si>
    <t>Lopez</t>
  </si>
  <si>
    <t>20406</t>
  </si>
  <si>
    <t>Lyle</t>
  </si>
  <si>
    <t>37504</t>
  </si>
  <si>
    <t>Lynden</t>
  </si>
  <si>
    <t>39120</t>
  </si>
  <si>
    <t>Mabton</t>
  </si>
  <si>
    <t>09207</t>
  </si>
  <si>
    <t>Mansfield</t>
  </si>
  <si>
    <t>04019</t>
  </si>
  <si>
    <t>Manson</t>
  </si>
  <si>
    <t>23311</t>
  </si>
  <si>
    <t>Mary M Knight</t>
  </si>
  <si>
    <t>33207</t>
  </si>
  <si>
    <t>Mary Walker</t>
  </si>
  <si>
    <t>31025</t>
  </si>
  <si>
    <t>Marysville</t>
  </si>
  <si>
    <t>14065</t>
  </si>
  <si>
    <t>Mc Cleary</t>
  </si>
  <si>
    <t>32354</t>
  </si>
  <si>
    <t>Mead</t>
  </si>
  <si>
    <t>32326</t>
  </si>
  <si>
    <t>Medical Lake</t>
  </si>
  <si>
    <t>17400</t>
  </si>
  <si>
    <t>Mercer Island</t>
  </si>
  <si>
    <t>37505</t>
  </si>
  <si>
    <t>Meridian</t>
  </si>
  <si>
    <t>24350</t>
  </si>
  <si>
    <t>Methow Valley</t>
  </si>
  <si>
    <t>30031</t>
  </si>
  <si>
    <t>Mill A</t>
  </si>
  <si>
    <t>31103</t>
  </si>
  <si>
    <t>Monroe</t>
  </si>
  <si>
    <t>14066</t>
  </si>
  <si>
    <t>Montesano</t>
  </si>
  <si>
    <t>21214</t>
  </si>
  <si>
    <t>Morton</t>
  </si>
  <si>
    <t>13161</t>
  </si>
  <si>
    <t>Moses Lake</t>
  </si>
  <si>
    <t>21206</t>
  </si>
  <si>
    <t>Mossyrock</t>
  </si>
  <si>
    <t>39209</t>
  </si>
  <si>
    <t>Mount Adams</t>
  </si>
  <si>
    <t>37507</t>
  </si>
  <si>
    <t>Mount Baker</t>
  </si>
  <si>
    <t>30029</t>
  </si>
  <si>
    <t>Mount Pleasant</t>
  </si>
  <si>
    <t>29320</t>
  </si>
  <si>
    <t>Mt Vernon</t>
  </si>
  <si>
    <t>31006</t>
  </si>
  <si>
    <t>Mukilteo</t>
  </si>
  <si>
    <t>39003</t>
  </si>
  <si>
    <t>Naches Valley</t>
  </si>
  <si>
    <t>21014</t>
  </si>
  <si>
    <t>Napavine</t>
  </si>
  <si>
    <t>25155</t>
  </si>
  <si>
    <t>Naselle Grays Riv</t>
  </si>
  <si>
    <t>24014</t>
  </si>
  <si>
    <t>Nespelem</t>
  </si>
  <si>
    <t>26056</t>
  </si>
  <si>
    <t>Newport</t>
  </si>
  <si>
    <t>32325</t>
  </si>
  <si>
    <t>Nine Mile Falls</t>
  </si>
  <si>
    <t>37506</t>
  </si>
  <si>
    <t>Nooksack Valley</t>
  </si>
  <si>
    <t>14064</t>
  </si>
  <si>
    <t>North Beach</t>
  </si>
  <si>
    <t>11051</t>
  </si>
  <si>
    <t>North Franklin</t>
  </si>
  <si>
    <t>18400</t>
  </si>
  <si>
    <t>North Kitsap</t>
  </si>
  <si>
    <t>23403</t>
  </si>
  <si>
    <t>North Mason</t>
  </si>
  <si>
    <t>25200</t>
  </si>
  <si>
    <t>North River</t>
  </si>
  <si>
    <t>34003</t>
  </si>
  <si>
    <t>North Thurston</t>
  </si>
  <si>
    <t>33211</t>
  </si>
  <si>
    <t>Northport</t>
  </si>
  <si>
    <t>17417</t>
  </si>
  <si>
    <t>Northshore</t>
  </si>
  <si>
    <t>15201</t>
  </si>
  <si>
    <t>Oak Harbor</t>
  </si>
  <si>
    <t>38324</t>
  </si>
  <si>
    <t>Oakesdale</t>
  </si>
  <si>
    <t>14400</t>
  </si>
  <si>
    <t>Oakville</t>
  </si>
  <si>
    <t>25101</t>
  </si>
  <si>
    <t>Ocean Beach</t>
  </si>
  <si>
    <t>14172</t>
  </si>
  <si>
    <t>Ocosta</t>
  </si>
  <si>
    <t>22105</t>
  </si>
  <si>
    <t>Odessa</t>
  </si>
  <si>
    <t>24105</t>
  </si>
  <si>
    <t>Okanogan</t>
  </si>
  <si>
    <t>34111</t>
  </si>
  <si>
    <t>Olympia</t>
  </si>
  <si>
    <t>24019</t>
  </si>
  <si>
    <t>Omak</t>
  </si>
  <si>
    <t>21300</t>
  </si>
  <si>
    <t>Onalaska</t>
  </si>
  <si>
    <t>33030</t>
  </si>
  <si>
    <t>Onion Creek</t>
  </si>
  <si>
    <t>28137</t>
  </si>
  <si>
    <t>Orcas</t>
  </si>
  <si>
    <t>32123</t>
  </si>
  <si>
    <t>Orchard Prairie</t>
  </si>
  <si>
    <t>10065</t>
  </si>
  <si>
    <t>Orient</t>
  </si>
  <si>
    <t>09013</t>
  </si>
  <si>
    <t>Orondo</t>
  </si>
  <si>
    <t>24410</t>
  </si>
  <si>
    <t>Oroville</t>
  </si>
  <si>
    <t>27344</t>
  </si>
  <si>
    <t>Orting</t>
  </si>
  <si>
    <t>01147</t>
  </si>
  <si>
    <t>Othello</t>
  </si>
  <si>
    <t>09102</t>
  </si>
  <si>
    <t>Palisades</t>
  </si>
  <si>
    <t>38301</t>
  </si>
  <si>
    <t>Palouse</t>
  </si>
  <si>
    <t>11001</t>
  </si>
  <si>
    <t>Pasco</t>
  </si>
  <si>
    <t>24122</t>
  </si>
  <si>
    <t>Pateros</t>
  </si>
  <si>
    <t>03050</t>
  </si>
  <si>
    <t>Paterson</t>
  </si>
  <si>
    <t>21301</t>
  </si>
  <si>
    <t>Pe Ell</t>
  </si>
  <si>
    <t>27401</t>
  </si>
  <si>
    <t>Peninsula</t>
  </si>
  <si>
    <t>23402</t>
  </si>
  <si>
    <t>Pioneer</t>
  </si>
  <si>
    <t>12110</t>
  </si>
  <si>
    <t>Pomeroy</t>
  </si>
  <si>
    <t>05121</t>
  </si>
  <si>
    <t>Port Angeles</t>
  </si>
  <si>
    <t>16050</t>
  </si>
  <si>
    <t>Port Townsend</t>
  </si>
  <si>
    <t>36402</t>
  </si>
  <si>
    <t>Prescott</t>
  </si>
  <si>
    <t>03116</t>
  </si>
  <si>
    <t>Prosser</t>
  </si>
  <si>
    <t>38267</t>
  </si>
  <si>
    <t>Pullman</t>
  </si>
  <si>
    <t>27003</t>
  </si>
  <si>
    <t>Puyallup</t>
  </si>
  <si>
    <t>16020</t>
  </si>
  <si>
    <t>Queets-Clearwater</t>
  </si>
  <si>
    <t>16048</t>
  </si>
  <si>
    <t>Quilcene</t>
  </si>
  <si>
    <t>05402</t>
  </si>
  <si>
    <t>Quillayute Valley</t>
  </si>
  <si>
    <t>14097</t>
  </si>
  <si>
    <t>Quinault</t>
  </si>
  <si>
    <t>13144</t>
  </si>
  <si>
    <t>Quincy</t>
  </si>
  <si>
    <t>34307</t>
  </si>
  <si>
    <t>Rainier</t>
  </si>
  <si>
    <t>25116</t>
  </si>
  <si>
    <t>Raymond</t>
  </si>
  <si>
    <t>22009</t>
  </si>
  <si>
    <t>Reardan</t>
  </si>
  <si>
    <t>17403</t>
  </si>
  <si>
    <t>Renton</t>
  </si>
  <si>
    <t>10309</t>
  </si>
  <si>
    <t>Republic</t>
  </si>
  <si>
    <t>03400</t>
  </si>
  <si>
    <t>Richland</t>
  </si>
  <si>
    <t>06122</t>
  </si>
  <si>
    <t>Ridgefield</t>
  </si>
  <si>
    <t>01160</t>
  </si>
  <si>
    <t>Ritzville</t>
  </si>
  <si>
    <t>32416</t>
  </si>
  <si>
    <t>Riverside</t>
  </si>
  <si>
    <t>17407</t>
  </si>
  <si>
    <t>Riverview</t>
  </si>
  <si>
    <t>34401</t>
  </si>
  <si>
    <t>Rochester</t>
  </si>
  <si>
    <t>20403</t>
  </si>
  <si>
    <t>Roosevelt</t>
  </si>
  <si>
    <t>38320</t>
  </si>
  <si>
    <t>Rosalia</t>
  </si>
  <si>
    <t>13160</t>
  </si>
  <si>
    <t>Royal</t>
  </si>
  <si>
    <t>28149</t>
  </si>
  <si>
    <t>San Juan</t>
  </si>
  <si>
    <t>14104</t>
  </si>
  <si>
    <t>Satsop</t>
  </si>
  <si>
    <t>17001</t>
  </si>
  <si>
    <t>Seattle</t>
  </si>
  <si>
    <t>29101</t>
  </si>
  <si>
    <t>Sedro Woolley</t>
  </si>
  <si>
    <t>39119</t>
  </si>
  <si>
    <t>Selah</t>
  </si>
  <si>
    <t>26070</t>
  </si>
  <si>
    <t>Selkirk</t>
  </si>
  <si>
    <t>05323</t>
  </si>
  <si>
    <t>Sequim</t>
  </si>
  <si>
    <t>28010</t>
  </si>
  <si>
    <t>Shaw</t>
  </si>
  <si>
    <t>23309</t>
  </si>
  <si>
    <t>Shelton</t>
  </si>
  <si>
    <t>17412</t>
  </si>
  <si>
    <t>Shoreline</t>
  </si>
  <si>
    <t>30002</t>
  </si>
  <si>
    <t>Skamania</t>
  </si>
  <si>
    <t>17404</t>
  </si>
  <si>
    <t>Skykomish</t>
  </si>
  <si>
    <t>31201</t>
  </si>
  <si>
    <t>Snohomish</t>
  </si>
  <si>
    <t>17410</t>
  </si>
  <si>
    <t>Snoqualmie Valley</t>
  </si>
  <si>
    <t>13156</t>
  </si>
  <si>
    <t>Soap Lake</t>
  </si>
  <si>
    <t>25118</t>
  </si>
  <si>
    <t>South Bend</t>
  </si>
  <si>
    <t>18402</t>
  </si>
  <si>
    <t>South Kitsap</t>
  </si>
  <si>
    <t>15206</t>
  </si>
  <si>
    <t>South Whidbey</t>
  </si>
  <si>
    <t>23042</t>
  </si>
  <si>
    <t>Southside</t>
  </si>
  <si>
    <t>32081</t>
  </si>
  <si>
    <t>Spokane</t>
  </si>
  <si>
    <t>22008</t>
  </si>
  <si>
    <t>Sprague</t>
  </si>
  <si>
    <t>38322</t>
  </si>
  <si>
    <t>St John</t>
  </si>
  <si>
    <t>31401</t>
  </si>
  <si>
    <t>Stanwood-Camano</t>
  </si>
  <si>
    <t>11054</t>
  </si>
  <si>
    <t>Star</t>
  </si>
  <si>
    <t>07035</t>
  </si>
  <si>
    <t>Starbuck</t>
  </si>
  <si>
    <t>04069</t>
  </si>
  <si>
    <t>Stehekin</t>
  </si>
  <si>
    <t>27001</t>
  </si>
  <si>
    <t>Steilacoom Hist.</t>
  </si>
  <si>
    <t>38304</t>
  </si>
  <si>
    <t>Steptoe</t>
  </si>
  <si>
    <t>30303</t>
  </si>
  <si>
    <t>Stevenson-Carson</t>
  </si>
  <si>
    <t>31311</t>
  </si>
  <si>
    <t>Sultan</t>
  </si>
  <si>
    <t>33202</t>
  </si>
  <si>
    <t>Summit Valley</t>
  </si>
  <si>
    <t>27320</t>
  </si>
  <si>
    <t>Sumner</t>
  </si>
  <si>
    <t>39201</t>
  </si>
  <si>
    <t>Sunnyside</t>
  </si>
  <si>
    <t>27010</t>
  </si>
  <si>
    <t>Tacoma</t>
  </si>
  <si>
    <t>14077</t>
  </si>
  <si>
    <t>Taholah</t>
  </si>
  <si>
    <t>17409</t>
  </si>
  <si>
    <t>Tahoma</t>
  </si>
  <si>
    <t>38265</t>
  </si>
  <si>
    <t>Tekoa</t>
  </si>
  <si>
    <t>34402</t>
  </si>
  <si>
    <t>Tenino</t>
  </si>
  <si>
    <t>19400</t>
  </si>
  <si>
    <t>Thorp</t>
  </si>
  <si>
    <t>21237</t>
  </si>
  <si>
    <t>Toledo</t>
  </si>
  <si>
    <t>24404</t>
  </si>
  <si>
    <t>Tonasket</t>
  </si>
  <si>
    <t>39202</t>
  </si>
  <si>
    <t>Toppenish</t>
  </si>
  <si>
    <t>36300</t>
  </si>
  <si>
    <t>Touchet</t>
  </si>
  <si>
    <t>08130</t>
  </si>
  <si>
    <t>Toutle Lake</t>
  </si>
  <si>
    <t>20400</t>
  </si>
  <si>
    <t>Trout Lake</t>
  </si>
  <si>
    <t>17406</t>
  </si>
  <si>
    <t>Tukwila</t>
  </si>
  <si>
    <t>34033</t>
  </si>
  <si>
    <t>Tumwater</t>
  </si>
  <si>
    <t>39002</t>
  </si>
  <si>
    <t>Union Gap</t>
  </si>
  <si>
    <t>27083</t>
  </si>
  <si>
    <t>University Place</t>
  </si>
  <si>
    <t>33070</t>
  </si>
  <si>
    <t>Valley</t>
  </si>
  <si>
    <t>06037</t>
  </si>
  <si>
    <t>Vancouver</t>
  </si>
  <si>
    <t>17402</t>
  </si>
  <si>
    <t>Vashon Island</t>
  </si>
  <si>
    <t>35200</t>
  </si>
  <si>
    <t>Wahkiakum</t>
  </si>
  <si>
    <t>13073</t>
  </si>
  <si>
    <t>Wahluke</t>
  </si>
  <si>
    <t>36401</t>
  </si>
  <si>
    <t>Waitsburg</t>
  </si>
  <si>
    <t>36140</t>
  </si>
  <si>
    <t>Walla Walla</t>
  </si>
  <si>
    <t>39207</t>
  </si>
  <si>
    <t>Wapato</t>
  </si>
  <si>
    <t>13146</t>
  </si>
  <si>
    <t>Warden</t>
  </si>
  <si>
    <t>06112</t>
  </si>
  <si>
    <t>Washougal</t>
  </si>
  <si>
    <t>01109</t>
  </si>
  <si>
    <t>Washtucna</t>
  </si>
  <si>
    <t>09209</t>
  </si>
  <si>
    <t>Waterville</t>
  </si>
  <si>
    <t>33049</t>
  </si>
  <si>
    <t>Wellpinit</t>
  </si>
  <si>
    <t>04246</t>
  </si>
  <si>
    <t>Wenatchee</t>
  </si>
  <si>
    <t>32363</t>
  </si>
  <si>
    <t>West Valley (Spo)</t>
  </si>
  <si>
    <t>39208</t>
  </si>
  <si>
    <t>West Valley (Yak)</t>
  </si>
  <si>
    <t>21303</t>
  </si>
  <si>
    <t>White Pass</t>
  </si>
  <si>
    <t>27416</t>
  </si>
  <si>
    <t>White River</t>
  </si>
  <si>
    <t>20405</t>
  </si>
  <si>
    <t>White Salmon</t>
  </si>
  <si>
    <t>22200</t>
  </si>
  <si>
    <t>Wilbur</t>
  </si>
  <si>
    <t>25160</t>
  </si>
  <si>
    <t>Willapa Valley</t>
  </si>
  <si>
    <t>13167</t>
  </si>
  <si>
    <t>Wilson Creek</t>
  </si>
  <si>
    <t>21232</t>
  </si>
  <si>
    <t>Winlock</t>
  </si>
  <si>
    <t>14117</t>
  </si>
  <si>
    <t>Wishkah Valley</t>
  </si>
  <si>
    <t>20094</t>
  </si>
  <si>
    <t>Wishram</t>
  </si>
  <si>
    <t>08404</t>
  </si>
  <si>
    <t>Woodland</t>
  </si>
  <si>
    <t>39007</t>
  </si>
  <si>
    <t>Yakima</t>
  </si>
  <si>
    <t>34002</t>
  </si>
  <si>
    <t>Yelm</t>
  </si>
  <si>
    <t>39205</t>
  </si>
  <si>
    <t>Zillah</t>
  </si>
  <si>
    <t>LEA</t>
  </si>
  <si>
    <t>Levy</t>
  </si>
  <si>
    <t>24915</t>
  </si>
  <si>
    <t>Paschal Sherman Tribal</t>
  </si>
  <si>
    <t>39901</t>
  </si>
  <si>
    <t>Yakama Nation Tribal</t>
  </si>
  <si>
    <t>27901</t>
  </si>
  <si>
    <t>Chief Leschi Tribal</t>
  </si>
  <si>
    <t>34901</t>
  </si>
  <si>
    <t>Wa He Lut Indian</t>
  </si>
  <si>
    <t>05903</t>
  </si>
  <si>
    <t>Quileute Tribal</t>
  </si>
  <si>
    <t>17903</t>
  </si>
  <si>
    <t>Muckleshoot</t>
  </si>
  <si>
    <t>18902</t>
  </si>
  <si>
    <t>Suquamish</t>
  </si>
  <si>
    <t>37903</t>
  </si>
  <si>
    <t>Lummi</t>
  </si>
  <si>
    <t>18901</t>
  </si>
  <si>
    <t>Catalyst Public Schools</t>
  </si>
  <si>
    <t>17919</t>
  </si>
  <si>
    <t>Impact | Black River Elementary</t>
  </si>
  <si>
    <t>27902</t>
  </si>
  <si>
    <t>Impact | Commencement Bay Elementary</t>
  </si>
  <si>
    <t>17911</t>
  </si>
  <si>
    <t>Impact | Puget Sound Elementary</t>
  </si>
  <si>
    <t>17916</t>
  </si>
  <si>
    <t>Impact | Salish Sea Elementary</t>
  </si>
  <si>
    <t>32907</t>
  </si>
  <si>
    <t>Innovation Spokane Charter (pride)</t>
  </si>
  <si>
    <t>32903</t>
  </si>
  <si>
    <t>Lumen Public School</t>
  </si>
  <si>
    <t>04901</t>
  </si>
  <si>
    <t>Pinnacles Prep</t>
  </si>
  <si>
    <t>17908</t>
  </si>
  <si>
    <t>Rainier Prep Charter School District</t>
  </si>
  <si>
    <t>17910</t>
  </si>
  <si>
    <t xml:space="preserve">Rainier Valley Leadership Academy </t>
  </si>
  <si>
    <t>06901</t>
  </si>
  <si>
    <t>Rooted School Vancouver</t>
  </si>
  <si>
    <t>32901</t>
  </si>
  <si>
    <t>Spokane International Academy</t>
  </si>
  <si>
    <t>17905</t>
  </si>
  <si>
    <t>Summit Public School: Atlas</t>
  </si>
  <si>
    <t>27905</t>
  </si>
  <si>
    <t>Summit Public School: Olympus</t>
  </si>
  <si>
    <t>17902</t>
  </si>
  <si>
    <t>Summit Public School: Sierra</t>
  </si>
  <si>
    <t>37902</t>
  </si>
  <si>
    <t>Whatcom Intergenerational High School</t>
  </si>
  <si>
    <t>17917</t>
  </si>
  <si>
    <t>Why Not You Academy (formerly Cascade: Midway charter)</t>
  </si>
  <si>
    <t>Policy Bill:</t>
  </si>
  <si>
    <t xml:space="preserve">  State Total</t>
  </si>
  <si>
    <t>&lt;---- Select District</t>
  </si>
  <si>
    <t>Net Change to Current Law</t>
  </si>
  <si>
    <t>Total Calendar Year</t>
  </si>
  <si>
    <t>Total Policy Change</t>
  </si>
  <si>
    <t>Comparison by Fiscal Year - Net Change to Current Law</t>
  </si>
  <si>
    <t>HB 1356</t>
  </si>
  <si>
    <t>SB 5593</t>
  </si>
  <si>
    <t>2023-2025</t>
  </si>
  <si>
    <t>Voter Approved Levy</t>
  </si>
  <si>
    <t>SB 5593 uses SY 2023-24 state funding to estimate new levy base. IPD is applied to base to inflate to an estimated 2024-25 total. AAV is used for LEA Assessed Valuations.</t>
  </si>
  <si>
    <t>Estimated Assessed Values (CL + TAV, unadjusted)</t>
  </si>
  <si>
    <t>Adjusted Assessed Values</t>
  </si>
  <si>
    <t>District's 18 percent levy rate</t>
  </si>
  <si>
    <t>State's average 18 percent levy rate</t>
  </si>
  <si>
    <t>Levy Authority before Transfers w/30% Max Levy</t>
  </si>
  <si>
    <t>Levy Authority after Transfers</t>
  </si>
  <si>
    <t>Transfers</t>
  </si>
  <si>
    <t>Levy Equalization w/18%</t>
  </si>
  <si>
    <t>Levy Rate</t>
  </si>
  <si>
    <t>Adjusted Assessed Valuation</t>
  </si>
  <si>
    <t>Levy Authority with 30% Max Levy</t>
  </si>
  <si>
    <t>For districts with &lt;40,000 student FTE $3,828.51
For districts with &gt;40,000 student FTE $4,494.22
(3.33% additional inflation 2027-2030)</t>
  </si>
  <si>
    <t>Estimated Levy Authoridy after LEA</t>
  </si>
  <si>
    <t>Maximum LEA</t>
  </si>
  <si>
    <t>Maximum Levy Authority Levy Rate</t>
  </si>
  <si>
    <t>Estimated Enrichment Levy Rate</t>
  </si>
  <si>
    <t>Assessed Values w/ Timber</t>
  </si>
  <si>
    <t>A</t>
  </si>
  <si>
    <t>L</t>
  </si>
  <si>
    <t>M</t>
  </si>
  <si>
    <t>E</t>
  </si>
  <si>
    <t>D</t>
  </si>
  <si>
    <t>B</t>
  </si>
  <si>
    <t>C</t>
  </si>
  <si>
    <t>F</t>
  </si>
  <si>
    <t>G</t>
  </si>
  <si>
    <t>H</t>
  </si>
  <si>
    <t>I</t>
  </si>
  <si>
    <t>J</t>
  </si>
  <si>
    <t>K</t>
  </si>
  <si>
    <t>Indicated Ratio</t>
  </si>
  <si>
    <t>ESTIMATED Values from Department of Revenue (DOR)</t>
  </si>
  <si>
    <t>N</t>
  </si>
  <si>
    <t>O</t>
  </si>
  <si>
    <t>C / D</t>
  </si>
  <si>
    <t>F * 30%</t>
  </si>
  <si>
    <t>STATE SUMTOTAL 18% LEVYBASE / STATE SUMTOTAL AAV *1,000</t>
  </si>
  <si>
    <t>Assumptions / Notes:</t>
  </si>
  <si>
    <t>B / C * 1,000 (lessor of max authority or voter approved levy)</t>
  </si>
  <si>
    <t>Estimated from DOR; reference: RCW 84.48.075</t>
  </si>
  <si>
    <t>I / C * 1,000</t>
  </si>
  <si>
    <t>Max Levy Authority</t>
  </si>
  <si>
    <t xml:space="preserve"> ( G + H  - M )</t>
  </si>
  <si>
    <t>District Levy of Equalization Amount</t>
  </si>
  <si>
    <t>IF ( N &gt; O , ( N - O ) / L * 1,000 )</t>
  </si>
  <si>
    <t>L / E * 1,000</t>
  </si>
  <si>
    <t>All ESTIMATES assume the lessor of max allowable levy authority or voter approved levy and max local effort assistance. There are no Tribal Compact LEA impacts included in analysis.</t>
  </si>
  <si>
    <t>HB 1356 cost assumptions are estimated impact for Enrichment Levy / LEA only and do not include other bill impacts. Included in totals are estimates to Charter Schools.</t>
  </si>
  <si>
    <t xml:space="preserve">Source information for Estimated Assessed Values, Indicated Ratio, and Adjusted Assessed Values is the Department of Revenue: https://dor.wa.gov/ </t>
  </si>
  <si>
    <t>( G + H )  / 30% * 18% (Also amount District must pass VAL for max LEA)</t>
  </si>
  <si>
    <t>SY 2023-24, Revenue 3100, 3121, 4121, 4155, 4165, 4174, 4198, 4199 adj to SY 2024-25 by 2% IPD</t>
  </si>
  <si>
    <t>Estimated transfers based on high/nonhigh and districts participating in an innovation academy coop</t>
  </si>
  <si>
    <t>Biennium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</si>
</sst>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00_);_(* \(#,##0.000\);_(* &quot;-&quot;??_);_(@_)"/>
    <numFmt numFmtId="167" formatCode="0.000"/>
    <numFmt numFmtId="168" formatCode="0.0%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 MT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Tw Cen MT"/>
      <family val="2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Tw Cen MT"/>
      <family val="2"/>
    </font>
    <font>
      <b/>
      <sz val="10"/>
      <name val="Tw Cen MT"/>
      <family val="2"/>
    </font>
    <font>
      <sz val="11"/>
      <color theme="7"/>
      <name val="Aptos Narrow"/>
      <family val="2"/>
      <scheme val="minor"/>
    </font>
    <font>
      <sz val="9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0"/>
      <color rgb="FFC00000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9"/>
      <color theme="7"/>
      <name val="Aptos Narrow"/>
      <family val="2"/>
      <scheme val="minor"/>
    </font>
    <font>
      <b/>
      <sz val="9"/>
      <color theme="3" tint="0.249977111117893"/>
      <name val="Aptos Narrow"/>
      <family val="2"/>
      <scheme val="minor"/>
    </font>
    <font>
      <sz val="11"/>
      <color theme="7" tint="-0.499984740745262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0FA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DECE9"/>
        <bgColor indexed="64"/>
      </patternFill>
    </fill>
    <fill>
      <patternFill patternType="solid">
        <fgColor rgb="FFFDE7E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7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ck">
        <color theme="0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4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ck">
        <color theme="0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4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ck">
        <color theme="0"/>
      </right>
      <top style="thin">
        <color theme="9" tint="0.59996337778862885"/>
      </top>
      <bottom style="thin">
        <color theme="9" tint="0.59996337778862885"/>
      </bottom>
      <diagonal/>
    </border>
    <border>
      <left style="thick">
        <color theme="0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4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7" tint="0.39991454817346722"/>
      </left>
      <right/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45066682943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/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 style="thin">
        <color theme="4"/>
      </right>
      <top style="thin">
        <color theme="7" tint="0.39994506668294322"/>
      </top>
      <bottom/>
      <diagonal/>
    </border>
    <border>
      <left style="thin">
        <color auto="1"/>
      </left>
      <right style="thin">
        <color theme="7" tint="0.39991454817346722"/>
      </right>
      <top style="thin">
        <color theme="7" tint="0.39991454817346722"/>
      </top>
      <bottom style="thin">
        <color theme="7" tint="0.39991454817346722"/>
      </bottom>
      <diagonal/>
    </border>
    <border>
      <left style="thin">
        <color theme="7" tint="0.39991454817346722"/>
      </left>
      <right style="thin">
        <color auto="1"/>
      </right>
      <top style="thin">
        <color theme="7" tint="0.39991454817346722"/>
      </top>
      <bottom style="thin">
        <color theme="7" tint="0.39991454817346722"/>
      </bottom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thin">
        <color theme="5" tint="0.79998168889431442"/>
      </right>
      <top style="thin">
        <color theme="9" tint="0.59996337778862885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thin">
        <color theme="9" tint="0.59996337778862885"/>
      </left>
      <right style="thin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0" xfId="3"/>
    <xf numFmtId="0" fontId="2" fillId="2" borderId="1" xfId="3" applyFont="1" applyFill="1" applyBorder="1" applyAlignment="1">
      <alignment horizontal="center"/>
    </xf>
    <xf numFmtId="164" fontId="0" fillId="0" borderId="1" xfId="4" applyNumberFormat="1" applyFont="1" applyBorder="1" applyAlignment="1">
      <alignment horizontal="center"/>
    </xf>
    <xf numFmtId="164" fontId="0" fillId="0" borderId="8" xfId="4" applyNumberFormat="1" applyFont="1" applyBorder="1" applyAlignment="1">
      <alignment horizontal="center"/>
    </xf>
    <xf numFmtId="164" fontId="2" fillId="0" borderId="12" xfId="4" applyNumberFormat="1" applyFont="1" applyBorder="1" applyAlignment="1">
      <alignment horizontal="center"/>
    </xf>
    <xf numFmtId="164" fontId="2" fillId="0" borderId="13" xfId="4" applyNumberFormat="1" applyFont="1" applyBorder="1" applyAlignment="1">
      <alignment horizontal="center"/>
    </xf>
    <xf numFmtId="0" fontId="2" fillId="2" borderId="17" xfId="3" applyFont="1" applyFill="1" applyBorder="1" applyAlignment="1">
      <alignment horizontal="center"/>
    </xf>
    <xf numFmtId="0" fontId="2" fillId="2" borderId="18" xfId="3" applyFont="1" applyFill="1" applyBorder="1" applyAlignment="1">
      <alignment horizontal="center"/>
    </xf>
    <xf numFmtId="164" fontId="0" fillId="0" borderId="17" xfId="4" applyNumberFormat="1" applyFont="1" applyBorder="1" applyAlignment="1">
      <alignment horizontal="center"/>
    </xf>
    <xf numFmtId="164" fontId="0" fillId="0" borderId="18" xfId="4" applyNumberFormat="1" applyFont="1" applyBorder="1" applyAlignment="1">
      <alignment horizontal="center"/>
    </xf>
    <xf numFmtId="164" fontId="2" fillId="0" borderId="22" xfId="4" applyNumberFormat="1" applyFont="1" applyBorder="1" applyAlignment="1">
      <alignment horizontal="center"/>
    </xf>
    <xf numFmtId="0" fontId="1" fillId="0" borderId="0" xfId="3" applyAlignment="1">
      <alignment horizontal="left"/>
    </xf>
    <xf numFmtId="0" fontId="1" fillId="0" borderId="23" xfId="3" applyBorder="1" applyAlignment="1">
      <alignment horizontal="left"/>
    </xf>
    <xf numFmtId="0" fontId="1" fillId="0" borderId="24" xfId="3" applyBorder="1" applyAlignment="1">
      <alignment horizontal="left"/>
    </xf>
    <xf numFmtId="164" fontId="0" fillId="0" borderId="12" xfId="4" applyNumberFormat="1" applyFont="1" applyBorder="1" applyAlignment="1">
      <alignment horizontal="center"/>
    </xf>
    <xf numFmtId="164" fontId="0" fillId="0" borderId="25" xfId="4" applyNumberFormat="1" applyFont="1" applyBorder="1" applyAlignment="1">
      <alignment horizontal="center"/>
    </xf>
    <xf numFmtId="164" fontId="0" fillId="0" borderId="12" xfId="4" applyNumberFormat="1" applyFont="1" applyBorder="1" applyAlignment="1">
      <alignment horizontal="left"/>
    </xf>
    <xf numFmtId="164" fontId="0" fillId="0" borderId="13" xfId="4" applyNumberFormat="1" applyFont="1" applyBorder="1" applyAlignment="1">
      <alignment horizontal="center"/>
    </xf>
    <xf numFmtId="164" fontId="2" fillId="0" borderId="25" xfId="4" applyNumberFormat="1" applyFont="1" applyBorder="1" applyAlignment="1">
      <alignment horizontal="center"/>
    </xf>
    <xf numFmtId="0" fontId="5" fillId="0" borderId="0" xfId="5" applyFont="1"/>
    <xf numFmtId="0" fontId="6" fillId="0" borderId="0" xfId="5" applyFont="1"/>
    <xf numFmtId="0" fontId="5" fillId="0" borderId="0" xfId="5" applyFont="1" applyAlignment="1">
      <alignment horizontal="right" wrapText="1"/>
    </xf>
    <xf numFmtId="0" fontId="5" fillId="0" borderId="0" xfId="5" applyFont="1" applyAlignment="1">
      <alignment horizontal="center" wrapText="1"/>
    </xf>
    <xf numFmtId="0" fontId="6" fillId="0" borderId="0" xfId="5" quotePrefix="1" applyFont="1"/>
    <xf numFmtId="0" fontId="5" fillId="3" borderId="0" xfId="5" applyFont="1" applyFill="1" applyAlignment="1">
      <alignment wrapText="1"/>
    </xf>
    <xf numFmtId="0" fontId="5" fillId="3" borderId="27" xfId="5" applyFont="1" applyFill="1" applyBorder="1" applyAlignment="1">
      <alignment wrapText="1"/>
    </xf>
    <xf numFmtId="0" fontId="5" fillId="3" borderId="28" xfId="5" applyFont="1" applyFill="1" applyBorder="1" applyAlignment="1">
      <alignment wrapText="1"/>
    </xf>
    <xf numFmtId="0" fontId="7" fillId="3" borderId="0" xfId="0" applyFont="1" applyFill="1" applyAlignment="1">
      <alignment horizontal="center"/>
    </xf>
    <xf numFmtId="0" fontId="7" fillId="3" borderId="27" xfId="0" applyFont="1" applyFill="1" applyBorder="1" applyAlignment="1">
      <alignment horizontal="center"/>
    </xf>
    <xf numFmtId="164" fontId="6" fillId="0" borderId="0" xfId="5" applyNumberFormat="1" applyFont="1"/>
    <xf numFmtId="0" fontId="6" fillId="0" borderId="27" xfId="5" applyFont="1" applyBorder="1"/>
    <xf numFmtId="164" fontId="6" fillId="4" borderId="29" xfId="5" applyNumberFormat="1" applyFont="1" applyFill="1" applyBorder="1"/>
    <xf numFmtId="164" fontId="6" fillId="4" borderId="30" xfId="5" applyNumberFormat="1" applyFont="1" applyFill="1" applyBorder="1"/>
    <xf numFmtId="164" fontId="6" fillId="4" borderId="31" xfId="5" applyNumberFormat="1" applyFont="1" applyFill="1" applyBorder="1"/>
    <xf numFmtId="164" fontId="6" fillId="4" borderId="32" xfId="5" applyNumberFormat="1" applyFont="1" applyFill="1" applyBorder="1"/>
    <xf numFmtId="164" fontId="6" fillId="4" borderId="33" xfId="5" applyNumberFormat="1" applyFont="1" applyFill="1" applyBorder="1"/>
    <xf numFmtId="164" fontId="6" fillId="4" borderId="34" xfId="5" applyNumberFormat="1" applyFont="1" applyFill="1" applyBorder="1"/>
    <xf numFmtId="164" fontId="6" fillId="4" borderId="35" xfId="5" applyNumberFormat="1" applyFont="1" applyFill="1" applyBorder="1"/>
    <xf numFmtId="165" fontId="6" fillId="0" borderId="0" xfId="2" applyNumberFormat="1" applyFont="1" applyBorder="1"/>
    <xf numFmtId="44" fontId="6" fillId="4" borderId="33" xfId="5" applyNumberFormat="1" applyFont="1" applyFill="1" applyBorder="1"/>
    <xf numFmtId="164" fontId="6" fillId="4" borderId="36" xfId="5" applyNumberFormat="1" applyFont="1" applyFill="1" applyBorder="1"/>
    <xf numFmtId="164" fontId="6" fillId="5" borderId="33" xfId="5" applyNumberFormat="1" applyFont="1" applyFill="1" applyBorder="1"/>
    <xf numFmtId="164" fontId="6" fillId="5" borderId="35" xfId="5" applyNumberFormat="1" applyFont="1" applyFill="1" applyBorder="1"/>
    <xf numFmtId="164" fontId="6" fillId="5" borderId="36" xfId="5" applyNumberFormat="1" applyFont="1" applyFill="1" applyBorder="1"/>
    <xf numFmtId="0" fontId="5" fillId="7" borderId="0" xfId="5" applyFont="1" applyFill="1" applyAlignment="1">
      <alignment wrapText="1"/>
    </xf>
    <xf numFmtId="0" fontId="5" fillId="7" borderId="27" xfId="5" applyFont="1" applyFill="1" applyBorder="1" applyAlignment="1">
      <alignment wrapText="1"/>
    </xf>
    <xf numFmtId="0" fontId="5" fillId="7" borderId="28" xfId="5" applyFont="1" applyFill="1" applyBorder="1" applyAlignment="1">
      <alignment wrapText="1"/>
    </xf>
    <xf numFmtId="0" fontId="7" fillId="7" borderId="0" xfId="0" applyFont="1" applyFill="1" applyAlignment="1">
      <alignment horizontal="center"/>
    </xf>
    <xf numFmtId="0" fontId="7" fillId="7" borderId="27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164" fontId="6" fillId="8" borderId="37" xfId="5" applyNumberFormat="1" applyFont="1" applyFill="1" applyBorder="1"/>
    <xf numFmtId="164" fontId="6" fillId="8" borderId="38" xfId="5" applyNumberFormat="1" applyFont="1" applyFill="1" applyBorder="1"/>
    <xf numFmtId="164" fontId="6" fillId="9" borderId="39" xfId="5" applyNumberFormat="1" applyFont="1" applyFill="1" applyBorder="1"/>
    <xf numFmtId="164" fontId="6" fillId="9" borderId="40" xfId="5" applyNumberFormat="1" applyFont="1" applyFill="1" applyBorder="1"/>
    <xf numFmtId="0" fontId="6" fillId="5" borderId="0" xfId="5" applyFont="1" applyFill="1"/>
    <xf numFmtId="0" fontId="6" fillId="6" borderId="0" xfId="5" applyFont="1" applyFill="1"/>
    <xf numFmtId="164" fontId="2" fillId="0" borderId="42" xfId="4" applyNumberFormat="1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3" fillId="0" borderId="0" xfId="3" applyFont="1"/>
    <xf numFmtId="164" fontId="0" fillId="2" borderId="17" xfId="4" applyNumberFormat="1" applyFont="1" applyFill="1" applyBorder="1" applyAlignment="1">
      <alignment horizontal="center"/>
    </xf>
    <xf numFmtId="164" fontId="0" fillId="2" borderId="1" xfId="4" applyNumberFormat="1" applyFont="1" applyFill="1" applyBorder="1" applyAlignment="1">
      <alignment horizontal="center"/>
    </xf>
    <xf numFmtId="164" fontId="2" fillId="2" borderId="22" xfId="4" applyNumberFormat="1" applyFont="1" applyFill="1" applyBorder="1" applyAlignment="1">
      <alignment horizontal="center"/>
    </xf>
    <xf numFmtId="164" fontId="0" fillId="2" borderId="12" xfId="4" applyNumberFormat="1" applyFont="1" applyFill="1" applyBorder="1" applyAlignment="1">
      <alignment horizontal="center"/>
    </xf>
    <xf numFmtId="164" fontId="0" fillId="2" borderId="25" xfId="4" applyNumberFormat="1" applyFont="1" applyFill="1" applyBorder="1" applyAlignment="1">
      <alignment horizontal="center"/>
    </xf>
    <xf numFmtId="164" fontId="2" fillId="2" borderId="12" xfId="4" applyNumberFormat="1" applyFont="1" applyFill="1" applyBorder="1" applyAlignment="1">
      <alignment horizontal="center"/>
    </xf>
    <xf numFmtId="164" fontId="2" fillId="2" borderId="25" xfId="4" applyNumberFormat="1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164" fontId="6" fillId="6" borderId="44" xfId="5" applyNumberFormat="1" applyFont="1" applyFill="1" applyBorder="1"/>
    <xf numFmtId="164" fontId="6" fillId="6" borderId="44" xfId="1" applyNumberFormat="1" applyFont="1" applyFill="1" applyBorder="1"/>
    <xf numFmtId="164" fontId="6" fillId="6" borderId="43" xfId="1" applyNumberFormat="1" applyFont="1" applyFill="1" applyBorder="1"/>
    <xf numFmtId="164" fontId="6" fillId="6" borderId="45" xfId="5" applyNumberFormat="1" applyFont="1" applyFill="1" applyBorder="1"/>
    <xf numFmtId="164" fontId="6" fillId="6" borderId="45" xfId="1" applyNumberFormat="1" applyFont="1" applyFill="1" applyBorder="1"/>
    <xf numFmtId="164" fontId="6" fillId="6" borderId="46" xfId="1" applyNumberFormat="1" applyFont="1" applyFill="1" applyBorder="1"/>
    <xf numFmtId="164" fontId="6" fillId="5" borderId="47" xfId="5" applyNumberFormat="1" applyFont="1" applyFill="1" applyBorder="1"/>
    <xf numFmtId="164" fontId="6" fillId="5" borderId="48" xfId="5" applyNumberFormat="1" applyFont="1" applyFill="1" applyBorder="1"/>
    <xf numFmtId="164" fontId="6" fillId="5" borderId="49" xfId="5" applyNumberFormat="1" applyFont="1" applyFill="1" applyBorder="1"/>
    <xf numFmtId="164" fontId="6" fillId="6" borderId="50" xfId="5" applyNumberFormat="1" applyFont="1" applyFill="1" applyBorder="1"/>
    <xf numFmtId="164" fontId="6" fillId="6" borderId="51" xfId="1" applyNumberFormat="1" applyFont="1" applyFill="1" applyBorder="1"/>
    <xf numFmtId="0" fontId="10" fillId="3" borderId="0" xfId="0" applyFont="1" applyFill="1" applyAlignment="1">
      <alignment horizontal="center"/>
    </xf>
    <xf numFmtId="165" fontId="6" fillId="0" borderId="0" xfId="2" applyNumberFormat="1" applyFont="1"/>
    <xf numFmtId="0" fontId="0" fillId="0" borderId="0" xfId="3" applyFont="1"/>
    <xf numFmtId="164" fontId="6" fillId="10" borderId="33" xfId="5" applyNumberFormat="1" applyFont="1" applyFill="1" applyBorder="1"/>
    <xf numFmtId="164" fontId="6" fillId="10" borderId="47" xfId="5" applyNumberFormat="1" applyFont="1" applyFill="1" applyBorder="1"/>
    <xf numFmtId="164" fontId="6" fillId="10" borderId="50" xfId="5" applyNumberFormat="1" applyFont="1" applyFill="1" applyBorder="1"/>
    <xf numFmtId="0" fontId="5" fillId="11" borderId="0" xfId="5" applyFont="1" applyFill="1" applyAlignment="1">
      <alignment wrapText="1"/>
    </xf>
    <xf numFmtId="0" fontId="7" fillId="11" borderId="0" xfId="0" applyFont="1" applyFill="1" applyAlignment="1">
      <alignment horizontal="center"/>
    </xf>
    <xf numFmtId="164" fontId="6" fillId="12" borderId="53" xfId="5" applyNumberFormat="1" applyFont="1" applyFill="1" applyBorder="1"/>
    <xf numFmtId="164" fontId="6" fillId="12" borderId="54" xfId="5" applyNumberFormat="1" applyFont="1" applyFill="1" applyBorder="1"/>
    <xf numFmtId="0" fontId="5" fillId="13" borderId="0" xfId="5" applyFont="1" applyFill="1" applyAlignment="1">
      <alignment wrapText="1"/>
    </xf>
    <xf numFmtId="0" fontId="11" fillId="13" borderId="0" xfId="0" applyFont="1" applyFill="1" applyAlignment="1">
      <alignment horizontal="center"/>
    </xf>
    <xf numFmtId="164" fontId="2" fillId="0" borderId="41" xfId="4" applyNumberFormat="1" applyFont="1" applyBorder="1" applyAlignment="1">
      <alignment horizontal="center"/>
    </xf>
    <xf numFmtId="0" fontId="5" fillId="14" borderId="0" xfId="5" applyFont="1" applyFill="1" applyAlignment="1">
      <alignment wrapText="1"/>
    </xf>
    <xf numFmtId="0" fontId="11" fillId="14" borderId="0" xfId="0" applyFont="1" applyFill="1" applyAlignment="1">
      <alignment horizontal="center"/>
    </xf>
    <xf numFmtId="164" fontId="6" fillId="14" borderId="54" xfId="5" applyNumberFormat="1" applyFont="1" applyFill="1" applyBorder="1"/>
    <xf numFmtId="164" fontId="6" fillId="14" borderId="53" xfId="5" applyNumberFormat="1" applyFont="1" applyFill="1" applyBorder="1"/>
    <xf numFmtId="164" fontId="6" fillId="10" borderId="54" xfId="5" applyNumberFormat="1" applyFont="1" applyFill="1" applyBorder="1"/>
    <xf numFmtId="164" fontId="6" fillId="10" borderId="53" xfId="5" applyNumberFormat="1" applyFont="1" applyFill="1" applyBorder="1"/>
    <xf numFmtId="0" fontId="5" fillId="10" borderId="0" xfId="5" applyFont="1" applyFill="1" applyAlignment="1">
      <alignment wrapText="1"/>
    </xf>
    <xf numFmtId="0" fontId="11" fillId="10" borderId="0" xfId="0" applyFont="1" applyFill="1" applyAlignment="1">
      <alignment horizontal="center"/>
    </xf>
    <xf numFmtId="2" fontId="6" fillId="0" borderId="0" xfId="5" applyNumberFormat="1" applyFont="1"/>
    <xf numFmtId="2" fontId="6" fillId="14" borderId="54" xfId="5" applyNumberFormat="1" applyFont="1" applyFill="1" applyBorder="1"/>
    <xf numFmtId="164" fontId="6" fillId="8" borderId="55" xfId="5" applyNumberFormat="1" applyFont="1" applyFill="1" applyBorder="1"/>
    <xf numFmtId="166" fontId="0" fillId="0" borderId="18" xfId="2" applyNumberFormat="1" applyFont="1" applyBorder="1" applyAlignment="1">
      <alignment horizontal="center"/>
    </xf>
    <xf numFmtId="166" fontId="0" fillId="0" borderId="1" xfId="2" applyNumberFormat="1" applyFont="1" applyBorder="1" applyAlignment="1">
      <alignment horizontal="center"/>
    </xf>
    <xf numFmtId="43" fontId="6" fillId="0" borderId="0" xfId="2" applyFont="1"/>
    <xf numFmtId="167" fontId="6" fillId="14" borderId="54" xfId="5" applyNumberFormat="1" applyFont="1" applyFill="1" applyBorder="1"/>
    <xf numFmtId="0" fontId="12" fillId="0" borderId="0" xfId="3" applyFont="1"/>
    <xf numFmtId="168" fontId="6" fillId="10" borderId="54" xfId="6" applyNumberFormat="1" applyFont="1" applyFill="1" applyBorder="1"/>
    <xf numFmtId="168" fontId="6" fillId="10" borderId="53" xfId="6" applyNumberFormat="1" applyFont="1" applyFill="1" applyBorder="1"/>
    <xf numFmtId="168" fontId="0" fillId="0" borderId="17" xfId="6" applyNumberFormat="1" applyFont="1" applyBorder="1" applyAlignment="1">
      <alignment horizontal="center"/>
    </xf>
    <xf numFmtId="168" fontId="0" fillId="0" borderId="8" xfId="6" applyNumberFormat="1" applyFont="1" applyBorder="1" applyAlignment="1">
      <alignment horizontal="center"/>
    </xf>
    <xf numFmtId="166" fontId="0" fillId="0" borderId="8" xfId="2" applyNumberFormat="1" applyFont="1" applyBorder="1" applyAlignment="1">
      <alignment horizontal="center"/>
    </xf>
    <xf numFmtId="44" fontId="1" fillId="0" borderId="0" xfId="3" applyNumberFormat="1"/>
    <xf numFmtId="164" fontId="2" fillId="0" borderId="58" xfId="4" applyNumberFormat="1" applyFont="1" applyBorder="1" applyAlignment="1">
      <alignment horizontal="center"/>
    </xf>
    <xf numFmtId="164" fontId="2" fillId="0" borderId="59" xfId="4" applyNumberFormat="1" applyFont="1" applyBorder="1" applyAlignment="1">
      <alignment horizontal="center"/>
    </xf>
    <xf numFmtId="164" fontId="2" fillId="0" borderId="5" xfId="4" applyNumberFormat="1" applyFont="1" applyBorder="1" applyAlignment="1">
      <alignment horizontal="center"/>
    </xf>
    <xf numFmtId="164" fontId="0" fillId="0" borderId="63" xfId="4" applyNumberFormat="1" applyFont="1" applyBorder="1" applyAlignment="1">
      <alignment horizontal="center"/>
    </xf>
    <xf numFmtId="164" fontId="0" fillId="0" borderId="64" xfId="4" applyNumberFormat="1" applyFont="1" applyBorder="1" applyAlignment="1">
      <alignment horizontal="center"/>
    </xf>
    <xf numFmtId="164" fontId="2" fillId="0" borderId="67" xfId="4" applyNumberFormat="1" applyFont="1" applyBorder="1" applyAlignment="1">
      <alignment horizontal="center"/>
    </xf>
    <xf numFmtId="164" fontId="0" fillId="0" borderId="68" xfId="4" applyNumberFormat="1" applyFont="1" applyBorder="1" applyAlignment="1">
      <alignment horizontal="center"/>
    </xf>
    <xf numFmtId="164" fontId="0" fillId="0" borderId="69" xfId="4" applyNumberFormat="1" applyFont="1" applyBorder="1" applyAlignment="1">
      <alignment horizontal="center"/>
    </xf>
    <xf numFmtId="164" fontId="0" fillId="0" borderId="70" xfId="4" applyNumberFormat="1" applyFont="1" applyBorder="1" applyAlignment="1">
      <alignment horizontal="center"/>
    </xf>
    <xf numFmtId="166" fontId="0" fillId="0" borderId="68" xfId="2" applyNumberFormat="1" applyFont="1" applyBorder="1" applyAlignment="1">
      <alignment horizontal="center"/>
    </xf>
    <xf numFmtId="166" fontId="0" fillId="0" borderId="69" xfId="2" applyNumberFormat="1" applyFont="1" applyBorder="1" applyAlignment="1">
      <alignment horizontal="center"/>
    </xf>
    <xf numFmtId="166" fontId="0" fillId="0" borderId="72" xfId="2" applyNumberFormat="1" applyFont="1" applyBorder="1" applyAlignment="1">
      <alignment horizontal="center"/>
    </xf>
    <xf numFmtId="0" fontId="14" fillId="0" borderId="0" xfId="3" applyFont="1"/>
    <xf numFmtId="0" fontId="16" fillId="0" borderId="0" xfId="3" applyFont="1"/>
    <xf numFmtId="0" fontId="17" fillId="0" borderId="0" xfId="3" applyFont="1"/>
    <xf numFmtId="0" fontId="20" fillId="0" borderId="0" xfId="3" applyFont="1"/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3" applyFont="1" applyBorder="1" applyAlignment="1">
      <alignment horizontal="right"/>
    </xf>
    <xf numFmtId="0" fontId="2" fillId="0" borderId="15" xfId="3" applyFont="1" applyBorder="1" applyAlignment="1">
      <alignment horizontal="right"/>
    </xf>
    <xf numFmtId="164" fontId="2" fillId="2" borderId="15" xfId="4" applyNumberFormat="1" applyFont="1" applyFill="1" applyBorder="1" applyAlignment="1">
      <alignment horizontal="center"/>
    </xf>
    <xf numFmtId="164" fontId="2" fillId="2" borderId="26" xfId="4" applyNumberFormat="1" applyFont="1" applyFill="1" applyBorder="1" applyAlignment="1">
      <alignment horizontal="center"/>
    </xf>
    <xf numFmtId="164" fontId="2" fillId="0" borderId="15" xfId="4" applyNumberFormat="1" applyFont="1" applyBorder="1" applyAlignment="1">
      <alignment horizontal="center"/>
    </xf>
    <xf numFmtId="164" fontId="2" fillId="0" borderId="26" xfId="4" applyNumberFormat="1" applyFont="1" applyBorder="1" applyAlignment="1">
      <alignment horizontal="center"/>
    </xf>
    <xf numFmtId="164" fontId="2" fillId="0" borderId="16" xfId="4" applyNumberFormat="1" applyFont="1" applyBorder="1" applyAlignment="1">
      <alignment horizontal="center"/>
    </xf>
    <xf numFmtId="0" fontId="2" fillId="0" borderId="11" xfId="3" applyFont="1" applyBorder="1" applyAlignment="1">
      <alignment horizontal="right"/>
    </xf>
    <xf numFmtId="0" fontId="2" fillId="0" borderId="12" xfId="3" applyFont="1" applyBorder="1" applyAlignment="1">
      <alignment horizontal="right"/>
    </xf>
    <xf numFmtId="0" fontId="2" fillId="2" borderId="7" xfId="3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2" borderId="17" xfId="3" applyFont="1" applyFill="1" applyBorder="1" applyAlignment="1">
      <alignment horizontal="center"/>
    </xf>
    <xf numFmtId="0" fontId="2" fillId="2" borderId="24" xfId="3" applyFont="1" applyFill="1" applyBorder="1" applyAlignment="1">
      <alignment horizontal="center"/>
    </xf>
    <xf numFmtId="0" fontId="2" fillId="2" borderId="8" xfId="3" applyFont="1" applyFill="1" applyBorder="1" applyAlignment="1">
      <alignment horizontal="center"/>
    </xf>
    <xf numFmtId="164" fontId="0" fillId="2" borderId="17" xfId="4" applyNumberFormat="1" applyFont="1" applyFill="1" applyBorder="1" applyAlignment="1">
      <alignment horizontal="center"/>
    </xf>
    <xf numFmtId="164" fontId="0" fillId="2" borderId="24" xfId="4" applyNumberFormat="1" applyFont="1" applyFill="1" applyBorder="1" applyAlignment="1">
      <alignment horizontal="center"/>
    </xf>
    <xf numFmtId="164" fontId="0" fillId="0" borderId="17" xfId="4" applyNumberFormat="1" applyFont="1" applyBorder="1" applyAlignment="1">
      <alignment horizontal="center"/>
    </xf>
    <xf numFmtId="164" fontId="0" fillId="0" borderId="24" xfId="4" applyNumberFormat="1" applyFont="1" applyBorder="1" applyAlignment="1">
      <alignment horizontal="center"/>
    </xf>
    <xf numFmtId="164" fontId="0" fillId="0" borderId="18" xfId="4" applyNumberFormat="1" applyFont="1" applyBorder="1" applyAlignment="1">
      <alignment horizontal="center"/>
    </xf>
    <xf numFmtId="0" fontId="1" fillId="0" borderId="23" xfId="3" applyBorder="1" applyAlignment="1">
      <alignment horizontal="left"/>
    </xf>
    <xf numFmtId="0" fontId="1" fillId="0" borderId="24" xfId="3" applyBorder="1" applyAlignment="1">
      <alignment horizontal="left"/>
    </xf>
    <xf numFmtId="164" fontId="0" fillId="2" borderId="9" xfId="4" applyNumberFormat="1" applyFont="1" applyFill="1" applyBorder="1" applyAlignment="1">
      <alignment horizontal="center"/>
    </xf>
    <xf numFmtId="164" fontId="0" fillId="2" borderId="19" xfId="4" applyNumberFormat="1" applyFont="1" applyFill="1" applyBorder="1" applyAlignment="1">
      <alignment horizontal="center"/>
    </xf>
    <xf numFmtId="164" fontId="0" fillId="0" borderId="9" xfId="4" applyNumberFormat="1" applyFont="1" applyBorder="1" applyAlignment="1">
      <alignment horizontal="center"/>
    </xf>
    <xf numFmtId="164" fontId="0" fillId="0" borderId="19" xfId="4" applyNumberFormat="1" applyFont="1" applyBorder="1" applyAlignment="1">
      <alignment horizontal="center"/>
    </xf>
    <xf numFmtId="164" fontId="0" fillId="0" borderId="10" xfId="4" applyNumberFormat="1" applyFont="1" applyBorder="1" applyAlignment="1">
      <alignment horizontal="center"/>
    </xf>
    <xf numFmtId="0" fontId="2" fillId="0" borderId="56" xfId="3" applyFont="1" applyBorder="1" applyAlignment="1">
      <alignment horizontal="right"/>
    </xf>
    <xf numFmtId="0" fontId="2" fillId="0" borderId="57" xfId="3" applyFont="1" applyBorder="1" applyAlignment="1">
      <alignment horizontal="right"/>
    </xf>
    <xf numFmtId="0" fontId="2" fillId="0" borderId="60" xfId="3" applyFont="1" applyBorder="1" applyAlignment="1">
      <alignment horizontal="center"/>
    </xf>
    <xf numFmtId="0" fontId="2" fillId="0" borderId="61" xfId="3" applyFont="1" applyBorder="1" applyAlignment="1">
      <alignment horizontal="center"/>
    </xf>
    <xf numFmtId="0" fontId="2" fillId="0" borderId="71" xfId="3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2" xfId="3" applyFont="1" applyBorder="1" applyAlignment="1">
      <alignment horizontal="center"/>
    </xf>
    <xf numFmtId="0" fontId="2" fillId="0" borderId="6" xfId="3" applyFont="1" applyBorder="1" applyAlignment="1">
      <alignment horizontal="center"/>
    </xf>
    <xf numFmtId="0" fontId="2" fillId="0" borderId="23" xfId="3" applyFont="1" applyBorder="1" applyAlignment="1">
      <alignment horizontal="right"/>
    </xf>
    <xf numFmtId="0" fontId="2" fillId="0" borderId="41" xfId="3" applyFont="1" applyBorder="1" applyAlignment="1">
      <alignment horizontal="right"/>
    </xf>
    <xf numFmtId="0" fontId="2" fillId="0" borderId="17" xfId="3" applyFont="1" applyBorder="1" applyAlignment="1">
      <alignment horizontal="center"/>
    </xf>
    <xf numFmtId="0" fontId="2" fillId="0" borderId="41" xfId="3" applyFont="1" applyBorder="1" applyAlignment="1">
      <alignment horizontal="center"/>
    </xf>
    <xf numFmtId="0" fontId="2" fillId="0" borderId="24" xfId="3" applyFont="1" applyBorder="1" applyAlignment="1">
      <alignment horizontal="center"/>
    </xf>
    <xf numFmtId="0" fontId="2" fillId="0" borderId="18" xfId="3" applyFont="1" applyBorder="1" applyAlignment="1">
      <alignment horizontal="center"/>
    </xf>
    <xf numFmtId="0" fontId="2" fillId="0" borderId="20" xfId="3" applyFont="1" applyBorder="1" applyAlignment="1">
      <alignment horizontal="right"/>
    </xf>
    <xf numFmtId="0" fontId="2" fillId="0" borderId="21" xfId="3" applyFont="1" applyBorder="1" applyAlignment="1">
      <alignment horizontal="right"/>
    </xf>
    <xf numFmtId="164" fontId="13" fillId="10" borderId="5" xfId="4" applyNumberFormat="1" applyFont="1" applyFill="1" applyBorder="1" applyAlignment="1">
      <alignment horizontal="center"/>
    </xf>
    <xf numFmtId="164" fontId="13" fillId="10" borderId="62" xfId="4" applyNumberFormat="1" applyFont="1" applyFill="1" applyBorder="1" applyAlignment="1">
      <alignment horizontal="center"/>
    </xf>
    <xf numFmtId="164" fontId="13" fillId="10" borderId="41" xfId="4" applyNumberFormat="1" applyFont="1" applyFill="1" applyBorder="1" applyAlignment="1">
      <alignment horizontal="center"/>
    </xf>
    <xf numFmtId="164" fontId="13" fillId="10" borderId="24" xfId="4" applyNumberFormat="1" applyFont="1" applyFill="1" applyBorder="1" applyAlignment="1">
      <alignment horizontal="center"/>
    </xf>
    <xf numFmtId="164" fontId="19" fillId="10" borderId="67" xfId="4" applyNumberFormat="1" applyFont="1" applyFill="1" applyBorder="1" applyAlignment="1">
      <alignment horizontal="center"/>
    </xf>
    <xf numFmtId="164" fontId="19" fillId="10" borderId="66" xfId="4" applyNumberFormat="1" applyFont="1" applyFill="1" applyBorder="1" applyAlignment="1">
      <alignment horizontal="center"/>
    </xf>
    <xf numFmtId="0" fontId="8" fillId="0" borderId="4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52" xfId="3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0" fontId="15" fillId="0" borderId="0" xfId="3" applyFont="1" applyAlignment="1">
      <alignment horizontal="left"/>
    </xf>
    <xf numFmtId="0" fontId="1" fillId="0" borderId="7" xfId="3" applyBorder="1" applyAlignment="1">
      <alignment horizontal="left"/>
    </xf>
    <xf numFmtId="0" fontId="1" fillId="0" borderId="1" xfId="3" applyBorder="1" applyAlignment="1">
      <alignment horizontal="left"/>
    </xf>
    <xf numFmtId="164" fontId="19" fillId="10" borderId="41" xfId="4" applyNumberFormat="1" applyFont="1" applyFill="1" applyBorder="1" applyAlignment="1">
      <alignment horizontal="center"/>
    </xf>
    <xf numFmtId="164" fontId="18" fillId="10" borderId="41" xfId="4" applyNumberFormat="1" applyFont="1" applyFill="1" applyBorder="1" applyAlignment="1">
      <alignment horizontal="center"/>
    </xf>
    <xf numFmtId="164" fontId="18" fillId="10" borderId="24" xfId="4" applyNumberFormat="1" applyFont="1" applyFill="1" applyBorder="1" applyAlignment="1">
      <alignment horizontal="center"/>
    </xf>
    <xf numFmtId="164" fontId="19" fillId="10" borderId="41" xfId="4" quotePrefix="1" applyNumberFormat="1" applyFont="1" applyFill="1" applyBorder="1" applyAlignment="1">
      <alignment horizontal="center"/>
    </xf>
    <xf numFmtId="164" fontId="18" fillId="10" borderId="67" xfId="4" applyNumberFormat="1" applyFont="1" applyFill="1" applyBorder="1" applyAlignment="1">
      <alignment horizontal="center"/>
    </xf>
    <xf numFmtId="164" fontId="18" fillId="10" borderId="66" xfId="4" applyNumberFormat="1" applyFont="1" applyFill="1" applyBorder="1" applyAlignment="1">
      <alignment horizontal="center"/>
    </xf>
    <xf numFmtId="0" fontId="1" fillId="0" borderId="65" xfId="3" applyBorder="1" applyAlignment="1">
      <alignment horizontal="left"/>
    </xf>
    <xf numFmtId="0" fontId="1" fillId="0" borderId="66" xfId="3" applyBorder="1" applyAlignment="1">
      <alignment horizontal="left"/>
    </xf>
    <xf numFmtId="0" fontId="15" fillId="0" borderId="0" xfId="3" applyFont="1" applyAlignment="1">
      <alignment horizontal="left" wrapText="1"/>
    </xf>
    <xf numFmtId="0" fontId="1" fillId="0" borderId="4" xfId="3" applyBorder="1" applyAlignment="1">
      <alignment horizontal="left"/>
    </xf>
    <xf numFmtId="0" fontId="1" fillId="0" borderId="62" xfId="3" applyBorder="1" applyAlignment="1">
      <alignment horizontal="left"/>
    </xf>
    <xf numFmtId="164" fontId="19" fillId="10" borderId="5" xfId="4" applyNumberFormat="1" applyFont="1" applyFill="1" applyBorder="1" applyAlignment="1">
      <alignment horizontal="center"/>
    </xf>
    <xf numFmtId="164" fontId="18" fillId="10" borderId="5" xfId="4" applyNumberFormat="1" applyFont="1" applyFill="1" applyBorder="1" applyAlignment="1">
      <alignment horizontal="center"/>
    </xf>
    <xf numFmtId="164" fontId="18" fillId="10" borderId="62" xfId="4" applyNumberFormat="1" applyFont="1" applyFill="1" applyBorder="1" applyAlignment="1">
      <alignment horizontal="center"/>
    </xf>
    <xf numFmtId="0" fontId="6" fillId="0" borderId="1" xfId="5" applyFont="1" applyBorder="1" applyAlignment="1">
      <alignment horizontal="center"/>
    </xf>
    <xf numFmtId="0" fontId="6" fillId="0" borderId="17" xfId="5" applyFont="1" applyBorder="1" applyAlignment="1">
      <alignment horizontal="center"/>
    </xf>
    <xf numFmtId="0" fontId="6" fillId="0" borderId="41" xfId="5" applyFont="1" applyBorder="1" applyAlignment="1">
      <alignment horizontal="center"/>
    </xf>
    <xf numFmtId="0" fontId="6" fillId="0" borderId="24" xfId="5" applyFont="1" applyBorder="1" applyAlignment="1">
      <alignment horizontal="center"/>
    </xf>
  </cellXfs>
  <cellStyles count="7">
    <cellStyle name="Comma" xfId="2" builtinId="3"/>
    <cellStyle name="Currency" xfId="1" builtinId="4"/>
    <cellStyle name="Currency 2" xfId="4" xr:uid="{A49784D7-0839-4612-B55E-09DE5800A45C}"/>
    <cellStyle name="Normal" xfId="0" builtinId="0"/>
    <cellStyle name="Normal 2" xfId="5" xr:uid="{E4FCA535-960B-4985-A441-D5721CC03A9D}"/>
    <cellStyle name="Normal 3" xfId="3" xr:uid="{121B94CB-0DB6-4D57-B7CE-6ED800F9DE39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1C9F-E47E-4DA6-B0D6-08A4B35A2027}">
  <sheetPr>
    <pageSetUpPr fitToPage="1"/>
  </sheetPr>
  <dimension ref="B1:F10"/>
  <sheetViews>
    <sheetView tabSelected="1" workbookViewId="0">
      <selection activeCell="B1" sqref="B1:E1"/>
    </sheetView>
  </sheetViews>
  <sheetFormatPr defaultColWidth="25" defaultRowHeight="76.900000000000006" customHeight="1"/>
  <cols>
    <col min="1" max="1" width="6.42578125" customWidth="1"/>
    <col min="2" max="2" width="25.85546875" style="4" customWidth="1"/>
    <col min="3" max="6" width="26.85546875" style="7" customWidth="1"/>
  </cols>
  <sheetData>
    <row r="1" spans="2:5" ht="36" customHeight="1">
      <c r="B1" s="139" t="s">
        <v>24</v>
      </c>
      <c r="C1" s="140"/>
      <c r="D1" s="140"/>
      <c r="E1" s="140"/>
    </row>
    <row r="2" spans="2:5" ht="15">
      <c r="B2" s="3" t="s">
        <v>17</v>
      </c>
      <c r="C2" s="2" t="s">
        <v>0</v>
      </c>
      <c r="D2" s="2" t="s">
        <v>2</v>
      </c>
      <c r="E2" s="2" t="s">
        <v>1</v>
      </c>
    </row>
    <row r="3" spans="2:5" ht="76.900000000000006" customHeight="1">
      <c r="B3" s="3" t="s">
        <v>3</v>
      </c>
      <c r="C3" s="1" t="s">
        <v>25</v>
      </c>
      <c r="D3" s="1" t="s">
        <v>25</v>
      </c>
      <c r="E3" s="1" t="s">
        <v>4</v>
      </c>
    </row>
    <row r="4" spans="2:5" ht="120">
      <c r="B4" s="3" t="s">
        <v>5</v>
      </c>
      <c r="C4" s="1" t="s">
        <v>6</v>
      </c>
      <c r="D4" s="1" t="s">
        <v>698</v>
      </c>
      <c r="E4" s="1" t="s">
        <v>7</v>
      </c>
    </row>
    <row r="5" spans="2:5" ht="15">
      <c r="B5" s="3" t="s">
        <v>8</v>
      </c>
      <c r="C5" s="1" t="s">
        <v>9</v>
      </c>
      <c r="D5" s="1" t="s">
        <v>9</v>
      </c>
      <c r="E5" s="1" t="s">
        <v>7</v>
      </c>
    </row>
    <row r="6" spans="2:5" ht="15">
      <c r="B6" s="5" t="s">
        <v>10</v>
      </c>
      <c r="C6" s="1" t="s">
        <v>7</v>
      </c>
      <c r="D6" s="1" t="s">
        <v>7</v>
      </c>
      <c r="E6" s="1" t="s">
        <v>11</v>
      </c>
    </row>
    <row r="7" spans="2:5" ht="105">
      <c r="B7" s="3" t="s">
        <v>12</v>
      </c>
      <c r="C7" s="1" t="s">
        <v>7</v>
      </c>
      <c r="D7" s="1" t="s">
        <v>7</v>
      </c>
      <c r="E7" s="1" t="s">
        <v>13</v>
      </c>
    </row>
    <row r="8" spans="2:5" ht="76.900000000000006" customHeight="1">
      <c r="B8" s="2" t="s">
        <v>18</v>
      </c>
      <c r="C8" s="6" t="s">
        <v>19</v>
      </c>
      <c r="D8" s="6" t="s">
        <v>23</v>
      </c>
      <c r="E8" s="1" t="s">
        <v>20</v>
      </c>
    </row>
    <row r="9" spans="2:5" ht="120">
      <c r="B9" s="3" t="s">
        <v>15</v>
      </c>
      <c r="C9" s="6" t="s">
        <v>7</v>
      </c>
      <c r="D9" s="6" t="s">
        <v>16</v>
      </c>
      <c r="E9" s="6" t="s">
        <v>7</v>
      </c>
    </row>
    <row r="10" spans="2:5" ht="30" customHeight="1">
      <c r="B10" s="8" t="s">
        <v>21</v>
      </c>
      <c r="C10" s="138" t="s">
        <v>22</v>
      </c>
      <c r="D10" s="138"/>
      <c r="E10" s="138"/>
    </row>
  </sheetData>
  <mergeCells count="2">
    <mergeCell ref="C10:E10"/>
    <mergeCell ref="B1:E1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E2B59-4889-4EB8-BFFC-70E8CBFE408C}">
  <sheetPr>
    <pageSetUpPr fitToPage="1"/>
  </sheetPr>
  <dimension ref="A2:M42"/>
  <sheetViews>
    <sheetView zoomScale="110" zoomScaleNormal="110" workbookViewId="0">
      <selection activeCell="B8" sqref="B8:K8"/>
    </sheetView>
  </sheetViews>
  <sheetFormatPr defaultColWidth="9.140625" defaultRowHeight="15"/>
  <cols>
    <col min="1" max="1" width="2.85546875" style="115" customWidth="1"/>
    <col min="2" max="3" width="16.7109375" style="9" customWidth="1"/>
    <col min="4" max="4" width="16.5703125" style="9" hidden="1" customWidth="1"/>
    <col min="5" max="5" width="16.5703125" style="9" customWidth="1"/>
    <col min="6" max="6" width="18.85546875" style="9" customWidth="1"/>
    <col min="7" max="7" width="18.85546875" style="9" hidden="1" customWidth="1"/>
    <col min="8" max="9" width="18.85546875" style="9" customWidth="1"/>
    <col min="10" max="10" width="19.28515625" style="9" customWidth="1"/>
    <col min="11" max="11" width="21" style="9" customWidth="1"/>
    <col min="12" max="12" width="9.140625" style="9"/>
    <col min="13" max="13" width="16.28515625" style="9" bestFit="1" customWidth="1"/>
    <col min="14" max="16384" width="9.140625" style="9"/>
  </cols>
  <sheetData>
    <row r="2" spans="1:13" s="134" customFormat="1">
      <c r="B2" s="135" t="s">
        <v>724</v>
      </c>
    </row>
    <row r="3" spans="1:13" s="134" customFormat="1">
      <c r="B3" s="194" t="s">
        <v>733</v>
      </c>
      <c r="C3" s="194"/>
      <c r="D3" s="194"/>
      <c r="E3" s="194"/>
      <c r="F3" s="194"/>
      <c r="G3" s="194"/>
      <c r="H3" s="194"/>
      <c r="I3" s="194"/>
      <c r="J3" s="194"/>
      <c r="K3" s="194"/>
    </row>
    <row r="4" spans="1:13" s="134" customFormat="1">
      <c r="B4" s="194" t="s">
        <v>734</v>
      </c>
      <c r="C4" s="194"/>
      <c r="D4" s="194"/>
      <c r="E4" s="194"/>
      <c r="F4" s="194"/>
      <c r="G4" s="194"/>
      <c r="H4" s="194"/>
      <c r="I4" s="194"/>
      <c r="J4" s="194"/>
      <c r="K4" s="194"/>
    </row>
    <row r="5" spans="1:13" s="134" customFormat="1">
      <c r="B5" s="194" t="s">
        <v>686</v>
      </c>
      <c r="C5" s="194"/>
      <c r="D5" s="194"/>
      <c r="E5" s="194"/>
      <c r="F5" s="194"/>
      <c r="G5" s="194"/>
      <c r="H5" s="194"/>
      <c r="I5" s="194"/>
      <c r="J5" s="194"/>
      <c r="K5" s="194"/>
    </row>
    <row r="6" spans="1:13" s="134" customFormat="1">
      <c r="B6" s="205" t="s">
        <v>735</v>
      </c>
      <c r="C6" s="205"/>
      <c r="D6" s="205"/>
      <c r="E6" s="205"/>
      <c r="F6" s="205"/>
      <c r="G6" s="205"/>
      <c r="H6" s="205"/>
      <c r="I6" s="205"/>
      <c r="J6" s="205"/>
      <c r="K6" s="205"/>
    </row>
    <row r="7" spans="1:13" ht="15.75" thickBot="1">
      <c r="D7" s="89"/>
      <c r="G7" s="89"/>
    </row>
    <row r="8" spans="1:13" ht="18.75">
      <c r="A8" s="67" t="str">
        <f>VLOOKUP(B8,detail!B:S,(detail!$S$1-1),FALSE)</f>
        <v>00000</v>
      </c>
      <c r="B8" s="190" t="s">
        <v>676</v>
      </c>
      <c r="C8" s="191"/>
      <c r="D8" s="191"/>
      <c r="E8" s="191"/>
      <c r="F8" s="191"/>
      <c r="G8" s="192"/>
      <c r="H8" s="192"/>
      <c r="I8" s="192"/>
      <c r="J8" s="191"/>
      <c r="K8" s="193"/>
      <c r="L8" s="136" t="s">
        <v>677</v>
      </c>
    </row>
    <row r="9" spans="1:13">
      <c r="B9" s="176" t="s">
        <v>675</v>
      </c>
      <c r="C9" s="177"/>
      <c r="D9" s="178" t="s">
        <v>0</v>
      </c>
      <c r="E9" s="179"/>
      <c r="F9" s="179"/>
      <c r="G9" s="178" t="s">
        <v>2</v>
      </c>
      <c r="H9" s="179"/>
      <c r="I9" s="180"/>
      <c r="J9" s="179" t="s">
        <v>1</v>
      </c>
      <c r="K9" s="181"/>
    </row>
    <row r="10" spans="1:13">
      <c r="B10" s="150" t="s">
        <v>29</v>
      </c>
      <c r="C10" s="151"/>
      <c r="D10" s="15">
        <v>2025</v>
      </c>
      <c r="E10" s="15">
        <v>2026</v>
      </c>
      <c r="F10" s="10">
        <v>2027</v>
      </c>
      <c r="G10" s="10">
        <v>2025</v>
      </c>
      <c r="H10" s="10">
        <v>2026</v>
      </c>
      <c r="I10" s="10">
        <v>2027</v>
      </c>
      <c r="J10" s="10">
        <v>2026</v>
      </c>
      <c r="K10" s="16">
        <v>2027</v>
      </c>
    </row>
    <row r="11" spans="1:13">
      <c r="A11" s="137" t="s">
        <v>704</v>
      </c>
      <c r="B11" s="195" t="s">
        <v>14</v>
      </c>
      <c r="C11" s="196"/>
      <c r="D11" s="17">
        <f>VLOOKUP($A$8,detail!A:S,detail!$C$1,FALSE)</f>
        <v>197400805.07999995</v>
      </c>
      <c r="E11" s="17">
        <f>VLOOKUP($A$8,detail!A:S,detail!$D$1,FALSE)</f>
        <v>172948446.57000002</v>
      </c>
      <c r="F11" s="11">
        <f>VLOOKUP($A$8,detail!A:S,detail!$E$1,FALSE)</f>
        <v>146799949.03</v>
      </c>
      <c r="G11" s="11">
        <f>VLOOKUP($A$8,detail!A:S,detail!$I$1,FALSE)</f>
        <v>0</v>
      </c>
      <c r="H11" s="11">
        <f>VLOOKUP($A$8,detail!A:S,detail!$J$1,FALSE)</f>
        <v>265279721.67000008</v>
      </c>
      <c r="I11" s="11">
        <f>VLOOKUP($A$8,detail!A:S,detail!$K$1,FALSE)</f>
        <v>371260352.38999999</v>
      </c>
      <c r="J11" s="11">
        <f>VLOOKUP($A$8,detail!A:S,detail!$O$1,FALSE)</f>
        <v>647488784.79000008</v>
      </c>
      <c r="K11" s="18">
        <f>VLOOKUP($A$8,detail!A:S,detail!$P$1,FALSE)</f>
        <v>656429686.71000004</v>
      </c>
    </row>
    <row r="12" spans="1:13">
      <c r="A12" s="137" t="s">
        <v>709</v>
      </c>
      <c r="B12" s="160" t="s">
        <v>30</v>
      </c>
      <c r="C12" s="161"/>
      <c r="D12" s="17">
        <f>VLOOKUP($A$8,detail!A:S,detail!$F$1,FALSE)</f>
        <v>2808144699.0970998</v>
      </c>
      <c r="E12" s="17">
        <f>VLOOKUP($A$8,detail!A:S,detail!$G$1,FALSE)</f>
        <v>2937960836.4708591</v>
      </c>
      <c r="F12" s="11">
        <f>VLOOKUP($A$8,detail!A:S,detail!$H$1,FALSE)</f>
        <v>3007961433.3115692</v>
      </c>
      <c r="G12" s="11">
        <f>VLOOKUP($A$8,detail!A:S,detail!$L$1,FALSE)</f>
        <v>0</v>
      </c>
      <c r="H12" s="11">
        <f>VLOOKUP($A$8,detail!A:S,detail!$M$1,FALSE)</f>
        <v>3035983722.5019593</v>
      </c>
      <c r="I12" s="11">
        <f>VLOOKUP($A$8,detail!A:S,detail!$N$1,FALSE)</f>
        <v>3100144464.1660757</v>
      </c>
      <c r="J12" s="11">
        <f>VLOOKUP($A$8,detail!A:S,detail!$Q$1,FALSE)</f>
        <v>3017894848.7919998</v>
      </c>
      <c r="K12" s="18">
        <f>VLOOKUP($A$8,detail!A:S,detail!$R$1,FALSE)</f>
        <v>3061903359.2640004</v>
      </c>
    </row>
    <row r="13" spans="1:13" ht="15.75" thickBot="1">
      <c r="B13" s="167" t="s">
        <v>679</v>
      </c>
      <c r="C13" s="168"/>
      <c r="D13" s="122">
        <f>D12+D11</f>
        <v>3005545504.1770997</v>
      </c>
      <c r="E13" s="122">
        <f>E12+E11</f>
        <v>3110909283.0408592</v>
      </c>
      <c r="F13" s="122">
        <f t="shared" ref="F13:K13" si="0">F12+F11</f>
        <v>3154761382.3415694</v>
      </c>
      <c r="G13" s="122">
        <f>G12+G11</f>
        <v>0</v>
      </c>
      <c r="H13" s="122">
        <f t="shared" si="0"/>
        <v>3301263444.1719594</v>
      </c>
      <c r="I13" s="122">
        <f t="shared" si="0"/>
        <v>3471404816.5560756</v>
      </c>
      <c r="J13" s="122">
        <f t="shared" si="0"/>
        <v>3665383633.5819998</v>
      </c>
      <c r="K13" s="123">
        <f t="shared" si="0"/>
        <v>3718333045.9740005</v>
      </c>
    </row>
    <row r="14" spans="1:13">
      <c r="A14" s="137" t="s">
        <v>710</v>
      </c>
      <c r="B14" s="206" t="s">
        <v>703</v>
      </c>
      <c r="C14" s="207"/>
      <c r="D14" s="124"/>
      <c r="E14" s="184" t="s">
        <v>718</v>
      </c>
      <c r="F14" s="184"/>
      <c r="G14" s="184"/>
      <c r="H14" s="184"/>
      <c r="I14" s="185"/>
      <c r="J14" s="125">
        <f>VLOOKUP($A$8,'DOR Assessed Valuations'!$A:$I,'DOR Assessed Valuations'!$D$1,FALSE)</f>
        <v>2304343324358</v>
      </c>
      <c r="K14" s="126">
        <f>VLOOKUP($A$8,'DOR Assessed Valuations'!$A:$I,'DOR Assessed Valuations'!$E$1,FALSE)</f>
        <v>2496214328403</v>
      </c>
    </row>
    <row r="15" spans="1:13">
      <c r="A15" s="137" t="s">
        <v>708</v>
      </c>
      <c r="B15" s="160" t="s">
        <v>717</v>
      </c>
      <c r="C15" s="161"/>
      <c r="D15" s="99"/>
      <c r="E15" s="186" t="s">
        <v>726</v>
      </c>
      <c r="F15" s="186"/>
      <c r="G15" s="186"/>
      <c r="H15" s="186"/>
      <c r="I15" s="187"/>
      <c r="J15" s="118">
        <f>VLOOKUP($A$8,'DOR Assessed Valuations'!$A:$I,'DOR Assessed Valuations'!$F$1,FALSE)</f>
        <v>0.87620189789031788</v>
      </c>
      <c r="K15" s="119">
        <f>VLOOKUP($A$8,'DOR Assessed Valuations'!$A:$I,'DOR Assessed Valuations'!$G$1,FALSE)</f>
        <v>0.87636625641070343</v>
      </c>
    </row>
    <row r="16" spans="1:13" ht="15.75" thickBot="1">
      <c r="A16" s="137" t="s">
        <v>707</v>
      </c>
      <c r="B16" s="203" t="s">
        <v>688</v>
      </c>
      <c r="C16" s="204"/>
      <c r="D16" s="127"/>
      <c r="E16" s="188" t="s">
        <v>721</v>
      </c>
      <c r="F16" s="188"/>
      <c r="G16" s="188"/>
      <c r="H16" s="188"/>
      <c r="I16" s="189"/>
      <c r="J16" s="128">
        <f>VLOOKUP($A$8,'DOR Assessed Valuations'!$A:$I,'DOR Assessed Valuations'!$H$1,FALSE)</f>
        <v>2629922772258.6553</v>
      </c>
      <c r="K16" s="129">
        <f>VLOOKUP($A$8,'DOR Assessed Valuations'!$A:$I,'DOR Assessed Valuations'!$I$1,FALSE)</f>
        <v>2848368829975.9971</v>
      </c>
      <c r="M16" s="121"/>
    </row>
    <row r="17" spans="1:13">
      <c r="A17" s="137" t="s">
        <v>711</v>
      </c>
      <c r="B17" s="206" t="s">
        <v>12</v>
      </c>
      <c r="C17" s="207"/>
      <c r="D17" s="124"/>
      <c r="E17" s="184" t="s">
        <v>737</v>
      </c>
      <c r="F17" s="184"/>
      <c r="G17" s="184"/>
      <c r="H17" s="184"/>
      <c r="I17" s="185"/>
      <c r="J17" s="130">
        <f>VLOOKUP($A$8,'5593 Assumptions'!$A:$T,'5593 Assumptions'!$C$1,FALSE)</f>
        <v>14860062975.503386</v>
      </c>
      <c r="K17" s="126">
        <f>VLOOKUP($A$8,'5593 Assumptions'!$A:$T,'5593 Assumptions'!$D$1,FALSE)</f>
        <v>15216704486.91548</v>
      </c>
    </row>
    <row r="18" spans="1:13">
      <c r="A18" s="137" t="s">
        <v>712</v>
      </c>
      <c r="B18" s="160" t="s">
        <v>697</v>
      </c>
      <c r="C18" s="161"/>
      <c r="D18" s="99"/>
      <c r="E18" s="197" t="s">
        <v>722</v>
      </c>
      <c r="F18" s="198"/>
      <c r="G18" s="198"/>
      <c r="H18" s="198"/>
      <c r="I18" s="199"/>
      <c r="J18" s="11">
        <f>ROUND(J17*0.3,0)</f>
        <v>4458018893</v>
      </c>
      <c r="K18" s="12">
        <f>ROUND(K17*0.3,0)</f>
        <v>4565011346</v>
      </c>
    </row>
    <row r="19" spans="1:13">
      <c r="A19" s="137" t="s">
        <v>713</v>
      </c>
      <c r="B19" s="160" t="s">
        <v>693</v>
      </c>
      <c r="C19" s="161"/>
      <c r="D19" s="99"/>
      <c r="E19" s="186" t="s">
        <v>738</v>
      </c>
      <c r="F19" s="186"/>
      <c r="G19" s="186"/>
      <c r="H19" s="186"/>
      <c r="I19" s="187"/>
      <c r="J19" s="11">
        <f>VLOOKUP($A$8,'5593 Assumptions'!$A:$T,'5593 Assumptions'!$G$1,FALSE)</f>
        <v>-901645</v>
      </c>
      <c r="K19" s="12">
        <f>VLOOKUP($A$8,'5593 Assumptions'!$A:$T,'5593 Assumptions'!$H$1,FALSE)</f>
        <v>-923292</v>
      </c>
    </row>
    <row r="20" spans="1:13">
      <c r="A20" s="137" t="s">
        <v>714</v>
      </c>
      <c r="B20" s="160" t="s">
        <v>728</v>
      </c>
      <c r="C20" s="161"/>
      <c r="D20" s="99"/>
      <c r="E20" s="200" t="s">
        <v>729</v>
      </c>
      <c r="F20" s="198"/>
      <c r="G20" s="198"/>
      <c r="H20" s="198"/>
      <c r="I20" s="199"/>
      <c r="J20" s="11">
        <f>J18+J19-J24</f>
        <v>3788121331.2520003</v>
      </c>
      <c r="K20" s="12">
        <f>K18+K19-K24</f>
        <v>3885143943.263</v>
      </c>
    </row>
    <row r="21" spans="1:13">
      <c r="A21" s="137" t="s">
        <v>715</v>
      </c>
      <c r="B21" s="160" t="s">
        <v>701</v>
      </c>
      <c r="C21" s="161"/>
      <c r="D21" s="99"/>
      <c r="E21" s="197" t="s">
        <v>727</v>
      </c>
      <c r="F21" s="198"/>
      <c r="G21" s="198"/>
      <c r="H21" s="198"/>
      <c r="I21" s="199"/>
      <c r="J21" s="112">
        <f>ROUND(J20/J14*1000,3)</f>
        <v>1.6439999999999999</v>
      </c>
      <c r="K21" s="120">
        <f>ROUND(K20/K14*1000,3)</f>
        <v>1.556</v>
      </c>
    </row>
    <row r="22" spans="1:13" ht="15.75" thickBot="1">
      <c r="A22" s="137" t="s">
        <v>716</v>
      </c>
      <c r="B22" s="203" t="s">
        <v>702</v>
      </c>
      <c r="C22" s="204"/>
      <c r="D22" s="127"/>
      <c r="E22" s="188" t="s">
        <v>725</v>
      </c>
      <c r="F22" s="201"/>
      <c r="G22" s="201"/>
      <c r="H22" s="201"/>
      <c r="I22" s="202"/>
      <c r="J22" s="131">
        <f>ROUND(J12/J14*1000,3)</f>
        <v>1.31</v>
      </c>
      <c r="K22" s="132">
        <f>ROUND(K12/K14*1000,3)</f>
        <v>1.2270000000000001</v>
      </c>
    </row>
    <row r="23" spans="1:13">
      <c r="A23" s="137" t="s">
        <v>705</v>
      </c>
      <c r="B23" s="206" t="s">
        <v>730</v>
      </c>
      <c r="C23" s="207"/>
      <c r="D23" s="124"/>
      <c r="E23" s="208" t="s">
        <v>736</v>
      </c>
      <c r="F23" s="209"/>
      <c r="G23" s="209"/>
      <c r="H23" s="209"/>
      <c r="I23" s="210"/>
      <c r="J23" s="130">
        <f>ROUND((J18+J19)/0.3*0.18,0)</f>
        <v>2674270349</v>
      </c>
      <c r="K23" s="126">
        <f>ROUND((K18+K19)/0.3*0.18,0)</f>
        <v>2738452832</v>
      </c>
    </row>
    <row r="24" spans="1:13">
      <c r="A24" s="137" t="s">
        <v>706</v>
      </c>
      <c r="B24" s="160" t="s">
        <v>700</v>
      </c>
      <c r="C24" s="161"/>
      <c r="D24" s="99"/>
      <c r="E24" s="197" t="s">
        <v>731</v>
      </c>
      <c r="F24" s="198"/>
      <c r="G24" s="198"/>
      <c r="H24" s="198"/>
      <c r="I24" s="199"/>
      <c r="J24" s="11">
        <f>VLOOKUP($A$8,'5593 Assumptions'!$A:$T,'5593 Assumptions'!$O$1,FALSE)</f>
        <v>668995916.74799955</v>
      </c>
      <c r="K24" s="12">
        <f>VLOOKUP($A$8,'5593 Assumptions'!$A:$T,'5593 Assumptions'!$P$1,FALSE)</f>
        <v>678944110.73700011</v>
      </c>
      <c r="M24" s="121"/>
    </row>
    <row r="25" spans="1:13">
      <c r="A25" s="137" t="s">
        <v>719</v>
      </c>
      <c r="B25" s="160" t="s">
        <v>689</v>
      </c>
      <c r="C25" s="161"/>
      <c r="D25" s="99"/>
      <c r="E25" s="197" t="s">
        <v>732</v>
      </c>
      <c r="F25" s="198"/>
      <c r="G25" s="198"/>
      <c r="H25" s="198"/>
      <c r="I25" s="199"/>
      <c r="J25" s="112">
        <f>ROUND(J23/J16*1000,3)</f>
        <v>1.0169999999999999</v>
      </c>
      <c r="K25" s="111">
        <f>ROUND(K23/K16*1000,3)</f>
        <v>0.96099999999999997</v>
      </c>
    </row>
    <row r="26" spans="1:13" ht="15.75" thickBot="1">
      <c r="A26" s="137" t="s">
        <v>720</v>
      </c>
      <c r="B26" s="203" t="s">
        <v>690</v>
      </c>
      <c r="C26" s="204"/>
      <c r="D26" s="127"/>
      <c r="E26" s="188" t="s">
        <v>723</v>
      </c>
      <c r="F26" s="201"/>
      <c r="G26" s="201"/>
      <c r="H26" s="201"/>
      <c r="I26" s="202"/>
      <c r="J26" s="131">
        <f>'5593 Assumptions'!S6</f>
        <v>1.0169999999999999</v>
      </c>
      <c r="K26" s="133">
        <f>'5593 Assumptions'!T6</f>
        <v>0.96099999999999997</v>
      </c>
    </row>
    <row r="27" spans="1:13">
      <c r="B27" s="169" t="s">
        <v>678</v>
      </c>
      <c r="C27" s="170"/>
      <c r="D27" s="170"/>
      <c r="E27" s="170"/>
      <c r="F27" s="170"/>
      <c r="G27" s="170"/>
      <c r="H27" s="170"/>
      <c r="I27" s="170"/>
      <c r="J27" s="170"/>
      <c r="K27" s="171"/>
    </row>
    <row r="28" spans="1:13">
      <c r="B28" s="160" t="s">
        <v>14</v>
      </c>
      <c r="C28" s="161"/>
      <c r="D28" s="68"/>
      <c r="E28" s="68"/>
      <c r="F28" s="69"/>
      <c r="G28" s="11">
        <f t="shared" ref="G28:I29" si="1">G11-D11</f>
        <v>-197400805.07999995</v>
      </c>
      <c r="H28" s="11">
        <f t="shared" si="1"/>
        <v>92331275.100000054</v>
      </c>
      <c r="I28" s="11">
        <f t="shared" si="1"/>
        <v>224460403.35999998</v>
      </c>
      <c r="J28" s="11">
        <f>J11-E11</f>
        <v>474540338.22000003</v>
      </c>
      <c r="K28" s="18">
        <f>K11-F11</f>
        <v>509629737.68000007</v>
      </c>
    </row>
    <row r="29" spans="1:13">
      <c r="B29" s="160" t="s">
        <v>30</v>
      </c>
      <c r="C29" s="161"/>
      <c r="D29" s="68"/>
      <c r="E29" s="68"/>
      <c r="F29" s="69"/>
      <c r="G29" s="11">
        <f t="shared" si="1"/>
        <v>-2808144699.0970998</v>
      </c>
      <c r="H29" s="11">
        <f t="shared" si="1"/>
        <v>98022886.031100273</v>
      </c>
      <c r="I29" s="11">
        <f t="shared" si="1"/>
        <v>92183030.854506493</v>
      </c>
      <c r="J29" s="11">
        <f>J12-E12</f>
        <v>79934012.321140766</v>
      </c>
      <c r="K29" s="18">
        <f>K12-F12</f>
        <v>53941925.952431202</v>
      </c>
    </row>
    <row r="30" spans="1:13" ht="16.5" thickTop="1" thickBot="1">
      <c r="B30" s="182" t="s">
        <v>680</v>
      </c>
      <c r="C30" s="183"/>
      <c r="D30" s="70"/>
      <c r="E30" s="70"/>
      <c r="F30" s="70"/>
      <c r="G30" s="19">
        <f>G28+G29</f>
        <v>-3005545504.1770997</v>
      </c>
      <c r="H30" s="19">
        <f>H28+H29</f>
        <v>190354161.13110033</v>
      </c>
      <c r="I30" s="19">
        <f>I28+I29</f>
        <v>316643434.21450651</v>
      </c>
      <c r="J30" s="19">
        <f t="shared" ref="J30:K30" si="2">J28+J29</f>
        <v>554474350.54114079</v>
      </c>
      <c r="K30" s="65">
        <f t="shared" si="2"/>
        <v>563571663.63243127</v>
      </c>
    </row>
    <row r="31" spans="1:13" ht="15.75" thickBot="1">
      <c r="B31" s="20"/>
      <c r="C31" s="20"/>
      <c r="D31" s="89"/>
      <c r="G31" s="89"/>
    </row>
    <row r="32" spans="1:13">
      <c r="B32" s="172" t="s">
        <v>681</v>
      </c>
      <c r="C32" s="173"/>
      <c r="D32" s="173"/>
      <c r="E32" s="173"/>
      <c r="F32" s="173"/>
      <c r="G32" s="174"/>
      <c r="H32" s="174"/>
      <c r="I32" s="174"/>
      <c r="J32" s="173"/>
      <c r="K32" s="175"/>
    </row>
    <row r="33" spans="2:11">
      <c r="B33" s="176" t="s">
        <v>675</v>
      </c>
      <c r="C33" s="177"/>
      <c r="D33" s="178" t="s">
        <v>0</v>
      </c>
      <c r="E33" s="179"/>
      <c r="F33" s="179"/>
      <c r="G33" s="178" t="s">
        <v>2</v>
      </c>
      <c r="H33" s="179"/>
      <c r="I33" s="180"/>
      <c r="J33" s="179" t="s">
        <v>1</v>
      </c>
      <c r="K33" s="181"/>
    </row>
    <row r="34" spans="2:11">
      <c r="B34" s="150" t="s">
        <v>26</v>
      </c>
      <c r="C34" s="151"/>
      <c r="D34" s="15">
        <v>2025</v>
      </c>
      <c r="E34" s="15">
        <v>2026</v>
      </c>
      <c r="F34" s="10">
        <v>2027</v>
      </c>
      <c r="G34" s="10">
        <v>2025</v>
      </c>
      <c r="H34" s="10">
        <v>2026</v>
      </c>
      <c r="I34" s="10">
        <v>2027</v>
      </c>
      <c r="J34" s="10">
        <v>2026</v>
      </c>
      <c r="K34" s="16">
        <v>2027</v>
      </c>
    </row>
    <row r="35" spans="2:11">
      <c r="B35" s="21" t="s">
        <v>14</v>
      </c>
      <c r="C35" s="22"/>
      <c r="D35" s="71"/>
      <c r="E35" s="71"/>
      <c r="F35" s="72"/>
      <c r="G35" s="24"/>
      <c r="H35" s="24">
        <f>ROUND((H28*0.55),-3)</f>
        <v>50782000</v>
      </c>
      <c r="I35" s="24">
        <f>ROUND((I28*0.55)+(H28*0.45),-3)</f>
        <v>165002000</v>
      </c>
      <c r="J35" s="25">
        <f>ROUND((J28*0.55),-3)</f>
        <v>260997000</v>
      </c>
      <c r="K35" s="26">
        <f>ROUND((K28*0.55)+(J28*0.45),-3)</f>
        <v>493840000</v>
      </c>
    </row>
    <row r="36" spans="2:11">
      <c r="B36" s="160" t="s">
        <v>31</v>
      </c>
      <c r="C36" s="161"/>
      <c r="D36" s="71"/>
      <c r="E36" s="71"/>
      <c r="F36" s="72"/>
      <c r="G36" s="24"/>
      <c r="H36" s="24">
        <f>ROUND((H29*0.5262),-3)</f>
        <v>51580000</v>
      </c>
      <c r="I36" s="24">
        <f>ROUND((I29*0.5262)+(H29*0.4738),-3)</f>
        <v>94950000</v>
      </c>
      <c r="J36" s="23">
        <f>ROUND((J29*0.5262)+(I29*0.4738),-3)</f>
        <v>85738000</v>
      </c>
      <c r="K36" s="26">
        <f>ROUND((K29*0.5262)+(J29*0.4738),-3)</f>
        <v>66257000</v>
      </c>
    </row>
    <row r="37" spans="2:11">
      <c r="B37" s="148" t="s">
        <v>27</v>
      </c>
      <c r="C37" s="149"/>
      <c r="D37" s="73"/>
      <c r="E37" s="73"/>
      <c r="F37" s="74"/>
      <c r="G37" s="27">
        <f>SUM(G35:G36)</f>
        <v>0</v>
      </c>
      <c r="H37" s="27">
        <f>SUM(H35:H36)</f>
        <v>102362000</v>
      </c>
      <c r="I37" s="27">
        <f>SUM(I35:I36)</f>
        <v>259952000</v>
      </c>
      <c r="J37" s="13">
        <f>SUM(J35:J36)</f>
        <v>346735000</v>
      </c>
      <c r="K37" s="14">
        <f>SUM(K35:K36)</f>
        <v>560097000</v>
      </c>
    </row>
    <row r="38" spans="2:11">
      <c r="B38" s="150" t="s">
        <v>739</v>
      </c>
      <c r="C38" s="151"/>
      <c r="D38" s="10"/>
      <c r="E38" s="151" t="s">
        <v>28</v>
      </c>
      <c r="F38" s="152"/>
      <c r="G38" s="15" t="s">
        <v>684</v>
      </c>
      <c r="H38" s="152" t="s">
        <v>28</v>
      </c>
      <c r="I38" s="153"/>
      <c r="J38" s="151" t="s">
        <v>28</v>
      </c>
      <c r="K38" s="154"/>
    </row>
    <row r="39" spans="2:11">
      <c r="B39" s="160" t="s">
        <v>14</v>
      </c>
      <c r="C39" s="161"/>
      <c r="D39" s="68"/>
      <c r="E39" s="155">
        <f t="shared" ref="E39:E40" si="3">E35+F35</f>
        <v>0</v>
      </c>
      <c r="F39" s="156"/>
      <c r="G39" s="11">
        <f>G35</f>
        <v>0</v>
      </c>
      <c r="H39" s="157">
        <f>H35+I35</f>
        <v>215784000</v>
      </c>
      <c r="I39" s="158"/>
      <c r="J39" s="157">
        <f>J35+K35</f>
        <v>754837000</v>
      </c>
      <c r="K39" s="159"/>
    </row>
    <row r="40" spans="2:11" ht="15.75" thickBot="1">
      <c r="B40" s="160" t="s">
        <v>31</v>
      </c>
      <c r="C40" s="161"/>
      <c r="D40" s="68"/>
      <c r="E40" s="162">
        <f t="shared" si="3"/>
        <v>0</v>
      </c>
      <c r="F40" s="163"/>
      <c r="G40" s="11">
        <f>G36</f>
        <v>0</v>
      </c>
      <c r="H40" s="164">
        <f>H36+I36</f>
        <v>146530000</v>
      </c>
      <c r="I40" s="165"/>
      <c r="J40" s="164">
        <f>J36+K36</f>
        <v>151995000</v>
      </c>
      <c r="K40" s="166"/>
    </row>
    <row r="41" spans="2:11" ht="16.5" thickTop="1" thickBot="1">
      <c r="B41" s="141" t="s">
        <v>27</v>
      </c>
      <c r="C41" s="142"/>
      <c r="D41" s="70"/>
      <c r="E41" s="143">
        <f>E40+E39</f>
        <v>0</v>
      </c>
      <c r="F41" s="144"/>
      <c r="G41" s="19">
        <f>SUM(G39:G40)</f>
        <v>0</v>
      </c>
      <c r="H41" s="145">
        <f t="shared" ref="H41" si="4">H40+H39</f>
        <v>362314000</v>
      </c>
      <c r="I41" s="146"/>
      <c r="J41" s="145">
        <f t="shared" ref="J41" si="5">J40+J39</f>
        <v>906832000</v>
      </c>
      <c r="K41" s="147"/>
    </row>
    <row r="42" spans="2:11">
      <c r="D42" s="89"/>
      <c r="G42" s="89"/>
    </row>
  </sheetData>
  <mergeCells count="67">
    <mergeCell ref="B20:C20"/>
    <mergeCell ref="B25:C25"/>
    <mergeCell ref="B26:C26"/>
    <mergeCell ref="B39:C39"/>
    <mergeCell ref="B6:K6"/>
    <mergeCell ref="B19:C19"/>
    <mergeCell ref="B21:C21"/>
    <mergeCell ref="B22:C22"/>
    <mergeCell ref="B23:C23"/>
    <mergeCell ref="B24:C24"/>
    <mergeCell ref="B14:C14"/>
    <mergeCell ref="B15:C15"/>
    <mergeCell ref="B16:C16"/>
    <mergeCell ref="B17:C17"/>
    <mergeCell ref="B18:C18"/>
    <mergeCell ref="E23:I23"/>
    <mergeCell ref="E24:I24"/>
    <mergeCell ref="E20:I20"/>
    <mergeCell ref="E25:I25"/>
    <mergeCell ref="E26:I26"/>
    <mergeCell ref="E17:I17"/>
    <mergeCell ref="E18:I18"/>
    <mergeCell ref="E19:I19"/>
    <mergeCell ref="E21:I21"/>
    <mergeCell ref="E22:I22"/>
    <mergeCell ref="B11:C11"/>
    <mergeCell ref="B9:C9"/>
    <mergeCell ref="J9:K9"/>
    <mergeCell ref="D9:F9"/>
    <mergeCell ref="G9:I9"/>
    <mergeCell ref="B8:K8"/>
    <mergeCell ref="B10:C10"/>
    <mergeCell ref="B5:K5"/>
    <mergeCell ref="B3:K3"/>
    <mergeCell ref="B4:K4"/>
    <mergeCell ref="B12:C12"/>
    <mergeCell ref="B13:C13"/>
    <mergeCell ref="B27:K27"/>
    <mergeCell ref="B34:C34"/>
    <mergeCell ref="B36:C36"/>
    <mergeCell ref="B32:K32"/>
    <mergeCell ref="B33:C33"/>
    <mergeCell ref="D33:F33"/>
    <mergeCell ref="G33:I33"/>
    <mergeCell ref="J33:K33"/>
    <mergeCell ref="B28:C28"/>
    <mergeCell ref="B30:C30"/>
    <mergeCell ref="B29:C29"/>
    <mergeCell ref="E14:I14"/>
    <mergeCell ref="E15:I15"/>
    <mergeCell ref="E16:I16"/>
    <mergeCell ref="B41:C41"/>
    <mergeCell ref="E41:F41"/>
    <mergeCell ref="H41:I41"/>
    <mergeCell ref="J41:K41"/>
    <mergeCell ref="B37:C37"/>
    <mergeCell ref="B38:C38"/>
    <mergeCell ref="E38:F38"/>
    <mergeCell ref="H38:I38"/>
    <mergeCell ref="J38:K38"/>
    <mergeCell ref="E39:F39"/>
    <mergeCell ref="H39:I39"/>
    <mergeCell ref="J39:K39"/>
    <mergeCell ref="B40:C40"/>
    <mergeCell ref="E40:F40"/>
    <mergeCell ref="H40:I40"/>
    <mergeCell ref="J40:K40"/>
  </mergeCells>
  <pageMargins left="0.7" right="0.7" top="0.75" bottom="0.75" header="0.3" footer="0.3"/>
  <pageSetup scale="79" orientation="landscape" r:id="rId1"/>
  <ignoredErrors>
    <ignoredError sqref="I3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CC962E-EB05-404A-B336-7C1393486CD4}">
          <x14:formula1>
            <xm:f>detail!$B$6:$B$327</xm:f>
          </x14:formula1>
          <xm:sqref>B8:K8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5C849-FE42-407A-A096-F86DFE3017EB}">
  <dimension ref="A1:S327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5"/>
  <cols>
    <col min="1" max="1" width="6.5703125" style="29" bestFit="1" customWidth="1"/>
    <col min="2" max="2" width="18" style="29" bestFit="1" customWidth="1"/>
    <col min="3" max="4" width="14.42578125" style="29" customWidth="1"/>
    <col min="5" max="5" width="17" style="29" customWidth="1"/>
    <col min="6" max="8" width="16" style="29" bestFit="1" customWidth="1"/>
    <col min="9" max="9" width="14.42578125" style="29" hidden="1" customWidth="1"/>
    <col min="10" max="11" width="14.42578125" style="29" customWidth="1"/>
    <col min="12" max="12" width="16" style="29" hidden="1" customWidth="1"/>
    <col min="13" max="14" width="16" style="29" bestFit="1" customWidth="1"/>
    <col min="15" max="16" width="14.42578125" style="29" customWidth="1"/>
    <col min="17" max="18" width="16" style="29" bestFit="1" customWidth="1"/>
    <col min="19" max="19" width="6.5703125" style="66" bestFit="1" customWidth="1"/>
    <col min="20" max="21" width="16.5703125" bestFit="1" customWidth="1"/>
  </cols>
  <sheetData>
    <row r="1" spans="1:19">
      <c r="A1" s="28">
        <v>1</v>
      </c>
      <c r="B1" s="29">
        <f t="shared" ref="B1:S1" si="0">A1+1</f>
        <v>2</v>
      </c>
      <c r="C1" s="29">
        <f t="shared" si="0"/>
        <v>3</v>
      </c>
      <c r="D1" s="29">
        <f t="shared" si="0"/>
        <v>4</v>
      </c>
      <c r="E1" s="29">
        <f t="shared" si="0"/>
        <v>5</v>
      </c>
      <c r="F1" s="29">
        <f t="shared" si="0"/>
        <v>6</v>
      </c>
      <c r="G1" s="29">
        <f t="shared" si="0"/>
        <v>7</v>
      </c>
      <c r="H1" s="29">
        <f t="shared" si="0"/>
        <v>8</v>
      </c>
      <c r="I1" s="29">
        <f t="shared" si="0"/>
        <v>9</v>
      </c>
      <c r="J1" s="29">
        <f t="shared" si="0"/>
        <v>10</v>
      </c>
      <c r="K1" s="29">
        <f t="shared" si="0"/>
        <v>11</v>
      </c>
      <c r="L1" s="29">
        <f t="shared" si="0"/>
        <v>12</v>
      </c>
      <c r="M1" s="29">
        <f t="shared" si="0"/>
        <v>13</v>
      </c>
      <c r="N1" s="29">
        <f t="shared" si="0"/>
        <v>14</v>
      </c>
      <c r="O1" s="29">
        <f t="shared" si="0"/>
        <v>15</v>
      </c>
      <c r="P1" s="29">
        <f t="shared" si="0"/>
        <v>16</v>
      </c>
      <c r="Q1" s="29">
        <f t="shared" si="0"/>
        <v>17</v>
      </c>
      <c r="R1" s="29">
        <f t="shared" si="0"/>
        <v>18</v>
      </c>
      <c r="S1" s="29">
        <f t="shared" si="0"/>
        <v>19</v>
      </c>
    </row>
    <row r="2" spans="1:19">
      <c r="A2" s="28"/>
      <c r="C2" s="212" t="s">
        <v>0</v>
      </c>
      <c r="D2" s="213"/>
      <c r="E2" s="213"/>
      <c r="F2" s="213"/>
      <c r="G2" s="213"/>
      <c r="H2" s="213"/>
      <c r="I2" s="212" t="s">
        <v>682</v>
      </c>
      <c r="J2" s="213"/>
      <c r="K2" s="213"/>
      <c r="L2" s="213"/>
      <c r="M2" s="213"/>
      <c r="N2" s="214"/>
      <c r="O2" s="211" t="s">
        <v>683</v>
      </c>
      <c r="P2" s="211"/>
      <c r="Q2" s="211"/>
      <c r="R2" s="212"/>
    </row>
    <row r="3" spans="1:19">
      <c r="A3" s="30"/>
      <c r="B3" s="31"/>
      <c r="C3" s="33" t="s">
        <v>623</v>
      </c>
      <c r="D3" s="33"/>
      <c r="E3" s="34"/>
      <c r="F3" s="33" t="s">
        <v>624</v>
      </c>
      <c r="G3" s="33"/>
      <c r="H3" s="34"/>
      <c r="I3" s="33" t="s">
        <v>623</v>
      </c>
      <c r="J3" s="33"/>
      <c r="K3" s="34"/>
      <c r="L3" s="33" t="s">
        <v>624</v>
      </c>
      <c r="M3" s="33"/>
      <c r="N3" s="35"/>
      <c r="O3" s="53" t="s">
        <v>623</v>
      </c>
      <c r="P3" s="54"/>
      <c r="Q3" s="53" t="s">
        <v>624</v>
      </c>
      <c r="R3" s="55"/>
    </row>
    <row r="4" spans="1:19">
      <c r="A4" s="28"/>
      <c r="B4" s="28"/>
      <c r="C4" s="87">
        <v>2025</v>
      </c>
      <c r="D4" s="36">
        <v>2026</v>
      </c>
      <c r="E4" s="37">
        <v>2027</v>
      </c>
      <c r="F4" s="87">
        <v>2025</v>
      </c>
      <c r="G4" s="36">
        <v>2026</v>
      </c>
      <c r="H4" s="75">
        <v>2027</v>
      </c>
      <c r="I4" s="87">
        <v>2025</v>
      </c>
      <c r="J4" s="36">
        <v>2026</v>
      </c>
      <c r="K4" s="37">
        <v>2027</v>
      </c>
      <c r="L4" s="87">
        <v>2025</v>
      </c>
      <c r="M4" s="36">
        <v>2026</v>
      </c>
      <c r="N4" s="75">
        <v>2027</v>
      </c>
      <c r="O4" s="56">
        <v>2026</v>
      </c>
      <c r="P4" s="57">
        <v>2027</v>
      </c>
      <c r="Q4" s="56">
        <v>2026</v>
      </c>
      <c r="R4" s="58">
        <v>2027</v>
      </c>
    </row>
    <row r="5" spans="1:19">
      <c r="C5" s="88">
        <f t="shared" ref="C5:H5" si="1">ROUND(C6/1000,0)</f>
        <v>197401</v>
      </c>
      <c r="D5" s="47">
        <f t="shared" si="1"/>
        <v>172948</v>
      </c>
      <c r="E5" s="47">
        <f t="shared" si="1"/>
        <v>146800</v>
      </c>
      <c r="F5" s="88">
        <f t="shared" si="1"/>
        <v>2808145</v>
      </c>
      <c r="G5" s="47">
        <f t="shared" si="1"/>
        <v>2937961</v>
      </c>
      <c r="H5" s="47">
        <f t="shared" si="1"/>
        <v>3007961</v>
      </c>
      <c r="I5" s="38"/>
      <c r="J5" s="38"/>
      <c r="K5" s="39"/>
      <c r="O5" s="47">
        <f>ROUND(O6/1000,0)</f>
        <v>647489</v>
      </c>
      <c r="P5" s="47">
        <f>ROUND(P6/1000,0)</f>
        <v>656430</v>
      </c>
      <c r="Q5" s="47">
        <f>ROUND(Q6/1000,0)</f>
        <v>3017895</v>
      </c>
      <c r="R5" s="47">
        <f>ROUND(R6/1000,0)</f>
        <v>3061903</v>
      </c>
    </row>
    <row r="6" spans="1:19">
      <c r="A6" s="32" t="s">
        <v>32</v>
      </c>
      <c r="B6" s="28" t="s">
        <v>676</v>
      </c>
      <c r="C6" s="40">
        <f t="shared" ref="C6:R6" si="2">SUM(C8:C327)</f>
        <v>197400805.07999995</v>
      </c>
      <c r="D6" s="40">
        <f t="shared" si="2"/>
        <v>172948446.57000002</v>
      </c>
      <c r="E6" s="41">
        <f t="shared" si="2"/>
        <v>146799949.03</v>
      </c>
      <c r="F6" s="42">
        <f t="shared" si="2"/>
        <v>2808144699.0970998</v>
      </c>
      <c r="G6" s="42">
        <f t="shared" si="2"/>
        <v>2937960836.4708591</v>
      </c>
      <c r="H6" s="43">
        <f t="shared" si="2"/>
        <v>3007961433.3115692</v>
      </c>
      <c r="I6" s="40">
        <f t="shared" si="2"/>
        <v>0</v>
      </c>
      <c r="J6" s="40">
        <f t="shared" si="2"/>
        <v>265279721.67000008</v>
      </c>
      <c r="K6" s="41">
        <f t="shared" si="2"/>
        <v>371260352.38999999</v>
      </c>
      <c r="L6" s="42">
        <f t="shared" si="2"/>
        <v>0</v>
      </c>
      <c r="M6" s="42">
        <f t="shared" si="2"/>
        <v>3035983722.5019593</v>
      </c>
      <c r="N6" s="43">
        <f t="shared" si="2"/>
        <v>3100144464.1660757</v>
      </c>
      <c r="O6" s="59">
        <f t="shared" si="2"/>
        <v>647488784.79000008</v>
      </c>
      <c r="P6" s="60">
        <f t="shared" si="2"/>
        <v>656429686.71000004</v>
      </c>
      <c r="Q6" s="61">
        <f t="shared" si="2"/>
        <v>3017894848.7919998</v>
      </c>
      <c r="R6" s="62">
        <f t="shared" si="2"/>
        <v>3061903359.2640004</v>
      </c>
      <c r="S6" s="66" t="str">
        <f>A6</f>
        <v>00000</v>
      </c>
    </row>
    <row r="7" spans="1:19" ht="9" customHeight="1">
      <c r="E7" s="39"/>
      <c r="K7" s="39"/>
      <c r="P7" s="39"/>
    </row>
    <row r="8" spans="1:19">
      <c r="A8" s="29" t="s">
        <v>33</v>
      </c>
      <c r="B8" s="29" t="s">
        <v>34</v>
      </c>
      <c r="C8" s="44">
        <v>2087502.13</v>
      </c>
      <c r="D8" s="44">
        <v>1924517.39</v>
      </c>
      <c r="E8" s="48">
        <v>1691699.28</v>
      </c>
      <c r="F8" s="46">
        <v>5950000</v>
      </c>
      <c r="G8" s="46">
        <v>5950000</v>
      </c>
      <c r="H8" s="49">
        <v>5950000</v>
      </c>
      <c r="I8" s="90">
        <v>0</v>
      </c>
      <c r="J8" s="44">
        <v>2554712.16</v>
      </c>
      <c r="K8" s="45">
        <v>3298254.83</v>
      </c>
      <c r="L8" s="90">
        <v>0</v>
      </c>
      <c r="M8" s="46">
        <v>5950000</v>
      </c>
      <c r="N8" s="46">
        <v>5950000</v>
      </c>
      <c r="O8" s="59">
        <v>4022753</v>
      </c>
      <c r="P8" s="59">
        <v>4057840</v>
      </c>
      <c r="Q8" s="61">
        <v>5950000</v>
      </c>
      <c r="R8" s="110">
        <v>5950000</v>
      </c>
      <c r="S8" s="66" t="str">
        <f>A8</f>
        <v>14005</v>
      </c>
    </row>
    <row r="9" spans="1:19">
      <c r="A9" s="29" t="s">
        <v>35</v>
      </c>
      <c r="B9" s="29" t="s">
        <v>36</v>
      </c>
      <c r="C9" s="44">
        <v>0</v>
      </c>
      <c r="D9" s="44">
        <v>0</v>
      </c>
      <c r="E9" s="48">
        <v>0</v>
      </c>
      <c r="F9" s="46">
        <v>1195489</v>
      </c>
      <c r="G9" s="46">
        <v>1255489</v>
      </c>
      <c r="H9" s="49">
        <v>1255489</v>
      </c>
      <c r="I9" s="90">
        <v>0</v>
      </c>
      <c r="J9" s="44">
        <v>0</v>
      </c>
      <c r="K9" s="45">
        <v>0</v>
      </c>
      <c r="L9" s="90">
        <v>0</v>
      </c>
      <c r="M9" s="46">
        <v>1255489</v>
      </c>
      <c r="N9" s="46">
        <v>1255489</v>
      </c>
      <c r="O9" s="59">
        <v>116044</v>
      </c>
      <c r="P9" s="59">
        <v>58790</v>
      </c>
      <c r="Q9" s="61">
        <v>1255489</v>
      </c>
      <c r="R9" s="62">
        <v>1255489</v>
      </c>
      <c r="S9" s="66" t="str">
        <f t="shared" ref="S9:S72" si="3">A9</f>
        <v>21226</v>
      </c>
    </row>
    <row r="10" spans="1:19">
      <c r="A10" s="29" t="s">
        <v>37</v>
      </c>
      <c r="B10" s="29" t="s">
        <v>38</v>
      </c>
      <c r="C10" s="44">
        <v>75720.160000000003</v>
      </c>
      <c r="D10" s="44">
        <v>75752.06</v>
      </c>
      <c r="E10" s="48">
        <v>76278.100000000006</v>
      </c>
      <c r="F10" s="46">
        <v>205000</v>
      </c>
      <c r="G10" s="46">
        <v>205000</v>
      </c>
      <c r="H10" s="49">
        <v>205000</v>
      </c>
      <c r="I10" s="90">
        <v>0</v>
      </c>
      <c r="J10" s="44">
        <v>97095.360000000001</v>
      </c>
      <c r="K10" s="45">
        <v>130688.59</v>
      </c>
      <c r="L10" s="90">
        <v>0</v>
      </c>
      <c r="M10" s="46">
        <v>205000</v>
      </c>
      <c r="N10" s="46">
        <v>205000</v>
      </c>
      <c r="O10" s="59">
        <v>371782</v>
      </c>
      <c r="P10" s="59">
        <v>384670</v>
      </c>
      <c r="Q10" s="61">
        <v>205000</v>
      </c>
      <c r="R10" s="62">
        <v>205000</v>
      </c>
      <c r="S10" s="66" t="str">
        <f t="shared" si="3"/>
        <v>22017</v>
      </c>
    </row>
    <row r="11" spans="1:19">
      <c r="A11" s="29" t="s">
        <v>39</v>
      </c>
      <c r="B11" s="29" t="s">
        <v>40</v>
      </c>
      <c r="C11" s="44">
        <v>0</v>
      </c>
      <c r="D11" s="44">
        <v>0</v>
      </c>
      <c r="E11" s="48">
        <v>0</v>
      </c>
      <c r="F11" s="46">
        <v>7858112</v>
      </c>
      <c r="G11" s="46">
        <v>8093855</v>
      </c>
      <c r="H11" s="49">
        <v>8093855</v>
      </c>
      <c r="I11" s="90">
        <v>0</v>
      </c>
      <c r="J11" s="44">
        <v>0</v>
      </c>
      <c r="K11" s="45">
        <v>0</v>
      </c>
      <c r="L11" s="90">
        <v>0</v>
      </c>
      <c r="M11" s="46">
        <v>8093855</v>
      </c>
      <c r="N11" s="46">
        <v>8093855</v>
      </c>
      <c r="O11" s="59">
        <v>0</v>
      </c>
      <c r="P11" s="59">
        <v>0</v>
      </c>
      <c r="Q11" s="61">
        <v>8093855</v>
      </c>
      <c r="R11" s="62">
        <v>8093855</v>
      </c>
      <c r="S11" s="66" t="str">
        <f t="shared" si="3"/>
        <v>29103</v>
      </c>
    </row>
    <row r="12" spans="1:19">
      <c r="A12" s="29" t="s">
        <v>41</v>
      </c>
      <c r="B12" s="29" t="s">
        <v>42</v>
      </c>
      <c r="C12" s="44">
        <v>0</v>
      </c>
      <c r="D12" s="44">
        <v>0</v>
      </c>
      <c r="E12" s="48">
        <v>0</v>
      </c>
      <c r="F12" s="46">
        <v>13460000</v>
      </c>
      <c r="G12" s="46">
        <v>13796000</v>
      </c>
      <c r="H12" s="49">
        <v>14141000</v>
      </c>
      <c r="I12" s="90">
        <v>0</v>
      </c>
      <c r="J12" s="44">
        <v>0</v>
      </c>
      <c r="K12" s="45">
        <v>902119.02</v>
      </c>
      <c r="L12" s="90">
        <v>0</v>
      </c>
      <c r="M12" s="46">
        <v>13796000</v>
      </c>
      <c r="N12" s="46">
        <v>14141000</v>
      </c>
      <c r="O12" s="59">
        <v>4478073</v>
      </c>
      <c r="P12" s="59">
        <v>4578042</v>
      </c>
      <c r="Q12" s="61">
        <v>13796000</v>
      </c>
      <c r="R12" s="62">
        <v>14141000</v>
      </c>
      <c r="S12" s="66" t="str">
        <f t="shared" si="3"/>
        <v>31016</v>
      </c>
    </row>
    <row r="13" spans="1:19">
      <c r="A13" s="29" t="s">
        <v>43</v>
      </c>
      <c r="B13" s="29" t="s">
        <v>44</v>
      </c>
      <c r="C13" s="44">
        <v>496565.23</v>
      </c>
      <c r="D13" s="44">
        <v>509066.37</v>
      </c>
      <c r="E13" s="48">
        <v>504110.2</v>
      </c>
      <c r="F13" s="46">
        <v>1113300</v>
      </c>
      <c r="G13" s="46">
        <v>1113300</v>
      </c>
      <c r="H13" s="49">
        <v>1113300</v>
      </c>
      <c r="I13" s="90">
        <v>0</v>
      </c>
      <c r="J13" s="44">
        <v>637712.24</v>
      </c>
      <c r="K13" s="45">
        <v>832067.11</v>
      </c>
      <c r="L13" s="90">
        <v>0</v>
      </c>
      <c r="M13" s="46">
        <v>1113300</v>
      </c>
      <c r="N13" s="46">
        <v>1113300</v>
      </c>
      <c r="O13" s="59">
        <v>543850</v>
      </c>
      <c r="P13" s="59">
        <v>571891</v>
      </c>
      <c r="Q13" s="61">
        <v>1113300</v>
      </c>
      <c r="R13" s="62">
        <v>1113300</v>
      </c>
      <c r="S13" s="66" t="str">
        <f t="shared" si="3"/>
        <v>02420</v>
      </c>
    </row>
    <row r="14" spans="1:19">
      <c r="A14" s="29" t="s">
        <v>45</v>
      </c>
      <c r="B14" s="29" t="s">
        <v>46</v>
      </c>
      <c r="C14" s="44">
        <v>3907234.67</v>
      </c>
      <c r="D14" s="44">
        <v>2763254.62</v>
      </c>
      <c r="E14" s="48">
        <v>1113455.51</v>
      </c>
      <c r="F14" s="46">
        <v>51676723.350000001</v>
      </c>
      <c r="G14" s="46">
        <v>54433911</v>
      </c>
      <c r="H14" s="49">
        <v>57155606</v>
      </c>
      <c r="I14" s="90">
        <v>0</v>
      </c>
      <c r="J14" s="44">
        <v>6362175.0800000001</v>
      </c>
      <c r="K14" s="45">
        <v>10288183.630000001</v>
      </c>
      <c r="L14" s="90">
        <v>0</v>
      </c>
      <c r="M14" s="46">
        <v>54433911</v>
      </c>
      <c r="N14" s="46">
        <v>57155606</v>
      </c>
      <c r="O14" s="59">
        <v>17900872</v>
      </c>
      <c r="P14" s="59">
        <v>18236309</v>
      </c>
      <c r="Q14" s="61">
        <v>54433911</v>
      </c>
      <c r="R14" s="62">
        <v>57155606</v>
      </c>
      <c r="S14" s="66" t="str">
        <f t="shared" si="3"/>
        <v>17408</v>
      </c>
    </row>
    <row r="15" spans="1:19">
      <c r="A15" s="29" t="s">
        <v>47</v>
      </c>
      <c r="B15" s="29" t="s">
        <v>48</v>
      </c>
      <c r="C15" s="44">
        <v>0</v>
      </c>
      <c r="D15" s="44">
        <v>0</v>
      </c>
      <c r="E15" s="48">
        <v>0</v>
      </c>
      <c r="F15" s="46">
        <v>11259824.5153</v>
      </c>
      <c r="G15" s="46">
        <v>11741334.562731361</v>
      </c>
      <c r="H15" s="49">
        <v>12150821.721627658</v>
      </c>
      <c r="I15" s="90">
        <v>0</v>
      </c>
      <c r="J15" s="44">
        <v>0</v>
      </c>
      <c r="K15" s="45">
        <v>0</v>
      </c>
      <c r="L15" s="90">
        <v>0</v>
      </c>
      <c r="M15" s="46">
        <v>12250000</v>
      </c>
      <c r="N15" s="46">
        <v>12600000</v>
      </c>
      <c r="O15" s="59">
        <v>0</v>
      </c>
      <c r="P15" s="59">
        <v>0</v>
      </c>
      <c r="Q15" s="61">
        <v>12250000</v>
      </c>
      <c r="R15" s="62">
        <v>12600000</v>
      </c>
      <c r="S15" s="66" t="str">
        <f t="shared" si="3"/>
        <v>18303</v>
      </c>
    </row>
    <row r="16" spans="1:19">
      <c r="A16" s="29" t="s">
        <v>49</v>
      </c>
      <c r="B16" s="29" t="s">
        <v>50</v>
      </c>
      <c r="C16" s="44">
        <v>0</v>
      </c>
      <c r="D16" s="44">
        <v>0</v>
      </c>
      <c r="E16" s="48">
        <v>0</v>
      </c>
      <c r="F16" s="46">
        <v>31100000</v>
      </c>
      <c r="G16" s="46">
        <v>31100000</v>
      </c>
      <c r="H16" s="49">
        <v>31100000</v>
      </c>
      <c r="I16" s="90">
        <v>0</v>
      </c>
      <c r="J16" s="44">
        <v>0</v>
      </c>
      <c r="K16" s="45">
        <v>1245854.49</v>
      </c>
      <c r="L16" s="90">
        <v>0</v>
      </c>
      <c r="M16" s="46">
        <v>31100000</v>
      </c>
      <c r="N16" s="46">
        <v>31100000</v>
      </c>
      <c r="O16" s="59">
        <v>8566048</v>
      </c>
      <c r="P16" s="59">
        <v>8779801</v>
      </c>
      <c r="Q16" s="61">
        <v>31100000</v>
      </c>
      <c r="R16" s="62">
        <v>31100000</v>
      </c>
      <c r="S16" s="66" t="str">
        <f t="shared" si="3"/>
        <v>06119</v>
      </c>
    </row>
    <row r="17" spans="1:19">
      <c r="A17" s="29" t="s">
        <v>51</v>
      </c>
      <c r="B17" s="29" t="s">
        <v>52</v>
      </c>
      <c r="C17" s="44">
        <v>0</v>
      </c>
      <c r="D17" s="44">
        <v>0</v>
      </c>
      <c r="E17" s="48">
        <v>0</v>
      </c>
      <c r="F17" s="46">
        <v>62188610.157699995</v>
      </c>
      <c r="G17" s="46">
        <v>64848015.780410692</v>
      </c>
      <c r="H17" s="49">
        <v>67109635.155968755</v>
      </c>
      <c r="I17" s="90">
        <v>0</v>
      </c>
      <c r="J17" s="44">
        <v>0</v>
      </c>
      <c r="K17" s="45">
        <v>0</v>
      </c>
      <c r="L17" s="90">
        <v>0</v>
      </c>
      <c r="M17" s="46">
        <v>74589313.80571492</v>
      </c>
      <c r="N17" s="46">
        <v>79703322.148692086</v>
      </c>
      <c r="O17" s="59">
        <v>0</v>
      </c>
      <c r="P17" s="59">
        <v>0</v>
      </c>
      <c r="Q17" s="61">
        <v>77832152</v>
      </c>
      <c r="R17" s="62">
        <v>79700124</v>
      </c>
      <c r="S17" s="66" t="str">
        <f t="shared" si="3"/>
        <v>17405</v>
      </c>
    </row>
    <row r="18" spans="1:19">
      <c r="A18" s="29" t="s">
        <v>53</v>
      </c>
      <c r="B18" s="29" t="s">
        <v>54</v>
      </c>
      <c r="C18" s="44">
        <v>0</v>
      </c>
      <c r="D18" s="44">
        <v>0</v>
      </c>
      <c r="E18" s="48">
        <v>0</v>
      </c>
      <c r="F18" s="46">
        <v>36176425.238800004</v>
      </c>
      <c r="G18" s="46">
        <v>37723457.54014378</v>
      </c>
      <c r="H18" s="49">
        <v>39039089.197629333</v>
      </c>
      <c r="I18" s="90">
        <v>0</v>
      </c>
      <c r="J18" s="44">
        <v>0</v>
      </c>
      <c r="K18" s="45">
        <v>0</v>
      </c>
      <c r="L18" s="90">
        <v>0</v>
      </c>
      <c r="M18" s="46">
        <v>39000000</v>
      </c>
      <c r="N18" s="46">
        <v>41000000</v>
      </c>
      <c r="O18" s="59">
        <v>0</v>
      </c>
      <c r="P18" s="59">
        <v>0</v>
      </c>
      <c r="Q18" s="61">
        <v>39000000</v>
      </c>
      <c r="R18" s="62">
        <v>41000000</v>
      </c>
      <c r="S18" s="66" t="str">
        <f t="shared" si="3"/>
        <v>37501</v>
      </c>
    </row>
    <row r="19" spans="1:19">
      <c r="A19" s="29" t="s">
        <v>55</v>
      </c>
      <c r="B19" s="29" t="s">
        <v>56</v>
      </c>
      <c r="C19" s="44">
        <v>0</v>
      </c>
      <c r="D19" s="44">
        <v>0</v>
      </c>
      <c r="E19" s="48">
        <v>0</v>
      </c>
      <c r="F19" s="46">
        <v>35720.629999999997</v>
      </c>
      <c r="G19" s="46">
        <v>36000</v>
      </c>
      <c r="H19" s="49">
        <v>36000</v>
      </c>
      <c r="I19" s="90">
        <v>0</v>
      </c>
      <c r="J19" s="44">
        <v>0</v>
      </c>
      <c r="K19" s="45">
        <v>0</v>
      </c>
      <c r="L19" s="90">
        <v>0</v>
      </c>
      <c r="M19" s="46">
        <v>36000</v>
      </c>
      <c r="N19" s="46">
        <v>36000</v>
      </c>
      <c r="O19" s="59">
        <v>37274</v>
      </c>
      <c r="P19" s="59">
        <v>35363</v>
      </c>
      <c r="Q19" s="61">
        <v>36000</v>
      </c>
      <c r="R19" s="62">
        <v>36000</v>
      </c>
      <c r="S19" s="66" t="str">
        <f t="shared" si="3"/>
        <v>01122</v>
      </c>
    </row>
    <row r="20" spans="1:19">
      <c r="A20" s="29" t="s">
        <v>57</v>
      </c>
      <c r="B20" s="29" t="s">
        <v>58</v>
      </c>
      <c r="C20" s="44">
        <v>7187695.79</v>
      </c>
      <c r="D20" s="44">
        <v>5750312.7199999997</v>
      </c>
      <c r="E20" s="48">
        <v>3614542.38</v>
      </c>
      <c r="F20" s="46">
        <v>43800000</v>
      </c>
      <c r="G20" s="46">
        <v>45100000</v>
      </c>
      <c r="H20" s="49">
        <v>45100000</v>
      </c>
      <c r="I20" s="90">
        <v>0</v>
      </c>
      <c r="J20" s="44">
        <v>10088413.529999999</v>
      </c>
      <c r="K20" s="45">
        <v>14673663</v>
      </c>
      <c r="L20" s="90">
        <v>0</v>
      </c>
      <c r="M20" s="46">
        <v>45100000</v>
      </c>
      <c r="N20" s="46">
        <v>45100000</v>
      </c>
      <c r="O20" s="59">
        <v>21886732</v>
      </c>
      <c r="P20" s="59">
        <v>22079379</v>
      </c>
      <c r="Q20" s="61">
        <v>45100000</v>
      </c>
      <c r="R20" s="62">
        <v>45100000</v>
      </c>
      <c r="S20" s="66" t="str">
        <f t="shared" si="3"/>
        <v>27403</v>
      </c>
    </row>
    <row r="21" spans="1:19">
      <c r="A21" s="29" t="s">
        <v>59</v>
      </c>
      <c r="B21" s="29" t="s">
        <v>60</v>
      </c>
      <c r="C21" s="44">
        <v>0</v>
      </c>
      <c r="D21" s="44">
        <v>0</v>
      </c>
      <c r="E21" s="48">
        <v>0</v>
      </c>
      <c r="F21" s="46">
        <v>300000</v>
      </c>
      <c r="G21" s="46">
        <v>300000</v>
      </c>
      <c r="H21" s="49">
        <v>300000</v>
      </c>
      <c r="I21" s="90">
        <v>0</v>
      </c>
      <c r="J21" s="44">
        <v>0</v>
      </c>
      <c r="K21" s="45">
        <v>0</v>
      </c>
      <c r="L21" s="90">
        <v>0</v>
      </c>
      <c r="M21" s="46">
        <v>300000</v>
      </c>
      <c r="N21" s="46">
        <v>300000</v>
      </c>
      <c r="O21" s="59">
        <v>0</v>
      </c>
      <c r="P21" s="59">
        <v>0</v>
      </c>
      <c r="Q21" s="61">
        <v>300000</v>
      </c>
      <c r="R21" s="62">
        <v>300000</v>
      </c>
      <c r="S21" s="66" t="str">
        <f t="shared" si="3"/>
        <v>20203</v>
      </c>
    </row>
    <row r="22" spans="1:19">
      <c r="A22" s="29" t="s">
        <v>61</v>
      </c>
      <c r="B22" s="29" t="s">
        <v>62</v>
      </c>
      <c r="C22" s="44">
        <v>0</v>
      </c>
      <c r="D22" s="44">
        <v>0</v>
      </c>
      <c r="E22" s="48">
        <v>0</v>
      </c>
      <c r="F22" s="46">
        <v>6574544.318</v>
      </c>
      <c r="G22" s="46">
        <v>6855695.1602798374</v>
      </c>
      <c r="H22" s="49">
        <v>7094792.2678908352</v>
      </c>
      <c r="I22" s="90">
        <v>0</v>
      </c>
      <c r="J22" s="44">
        <v>0</v>
      </c>
      <c r="K22" s="45">
        <v>0</v>
      </c>
      <c r="L22" s="90">
        <v>0</v>
      </c>
      <c r="M22" s="46">
        <v>7850000</v>
      </c>
      <c r="N22" s="46">
        <v>8250000</v>
      </c>
      <c r="O22" s="59">
        <v>0</v>
      </c>
      <c r="P22" s="59">
        <v>0</v>
      </c>
      <c r="Q22" s="61">
        <v>7850000</v>
      </c>
      <c r="R22" s="62">
        <v>8250000</v>
      </c>
      <c r="S22" s="66" t="str">
        <f t="shared" si="3"/>
        <v>37503</v>
      </c>
    </row>
    <row r="23" spans="1:19">
      <c r="A23" s="29" t="s">
        <v>63</v>
      </c>
      <c r="B23" s="29" t="s">
        <v>64</v>
      </c>
      <c r="C23" s="44">
        <v>121282.36</v>
      </c>
      <c r="D23" s="44">
        <v>111719.56</v>
      </c>
      <c r="E23" s="48">
        <v>93411.78</v>
      </c>
      <c r="F23" s="46">
        <v>250000</v>
      </c>
      <c r="G23" s="46">
        <v>250000</v>
      </c>
      <c r="H23" s="49">
        <v>250000</v>
      </c>
      <c r="I23" s="90">
        <v>0</v>
      </c>
      <c r="J23" s="44">
        <v>147372.76</v>
      </c>
      <c r="K23" s="45">
        <v>177310.9</v>
      </c>
      <c r="L23" s="90">
        <v>0</v>
      </c>
      <c r="M23" s="46">
        <v>250000</v>
      </c>
      <c r="N23" s="46">
        <v>250000</v>
      </c>
      <c r="O23" s="59">
        <v>453540</v>
      </c>
      <c r="P23" s="59">
        <v>446670</v>
      </c>
      <c r="Q23" s="61">
        <v>250000</v>
      </c>
      <c r="R23" s="62">
        <v>250000</v>
      </c>
      <c r="S23" s="66" t="str">
        <f t="shared" si="3"/>
        <v>21234</v>
      </c>
    </row>
    <row r="24" spans="1:19">
      <c r="A24" s="29" t="s">
        <v>65</v>
      </c>
      <c r="B24" s="29" t="s">
        <v>66</v>
      </c>
      <c r="C24" s="44">
        <v>0</v>
      </c>
      <c r="D24" s="44">
        <v>0</v>
      </c>
      <c r="E24" s="48">
        <v>0</v>
      </c>
      <c r="F24" s="46">
        <v>14438570.9057</v>
      </c>
      <c r="G24" s="46">
        <v>15056015.427343991</v>
      </c>
      <c r="H24" s="49">
        <v>15415483</v>
      </c>
      <c r="I24" s="90">
        <v>0</v>
      </c>
      <c r="J24" s="44">
        <v>0</v>
      </c>
      <c r="K24" s="45">
        <v>0</v>
      </c>
      <c r="L24" s="90">
        <v>0</v>
      </c>
      <c r="M24" s="46">
        <v>15415483</v>
      </c>
      <c r="N24" s="46">
        <v>15415483</v>
      </c>
      <c r="O24" s="59">
        <v>34596</v>
      </c>
      <c r="P24" s="59">
        <v>0</v>
      </c>
      <c r="Q24" s="61">
        <v>15415483</v>
      </c>
      <c r="R24" s="62">
        <v>15415483</v>
      </c>
      <c r="S24" s="66" t="str">
        <f t="shared" si="3"/>
        <v>18100</v>
      </c>
    </row>
    <row r="25" spans="1:19">
      <c r="A25" s="29" t="s">
        <v>67</v>
      </c>
      <c r="B25" s="29" t="s">
        <v>68</v>
      </c>
      <c r="C25" s="44">
        <v>1050087.17</v>
      </c>
      <c r="D25" s="44">
        <v>1062654.19</v>
      </c>
      <c r="E25" s="48">
        <v>1025923.1</v>
      </c>
      <c r="F25" s="46">
        <v>1598039</v>
      </c>
      <c r="G25" s="46">
        <v>1661961</v>
      </c>
      <c r="H25" s="49">
        <v>1728439</v>
      </c>
      <c r="I25" s="90">
        <v>0</v>
      </c>
      <c r="J25" s="44">
        <v>1273171.67</v>
      </c>
      <c r="K25" s="45">
        <v>1562595.33</v>
      </c>
      <c r="L25" s="90">
        <v>0</v>
      </c>
      <c r="M25" s="46">
        <v>1661961</v>
      </c>
      <c r="N25" s="46">
        <v>1728439</v>
      </c>
      <c r="O25" s="59">
        <v>1383505</v>
      </c>
      <c r="P25" s="59">
        <v>1399559</v>
      </c>
      <c r="Q25" s="61">
        <v>1661961</v>
      </c>
      <c r="R25" s="62">
        <v>1728439</v>
      </c>
      <c r="S25" s="66" t="str">
        <f t="shared" si="3"/>
        <v>24111</v>
      </c>
    </row>
    <row r="26" spans="1:19">
      <c r="A26" s="29" t="s">
        <v>69</v>
      </c>
      <c r="B26" s="29" t="s">
        <v>70</v>
      </c>
      <c r="C26" s="44">
        <v>1178972.98</v>
      </c>
      <c r="D26" s="44">
        <v>1218900.02</v>
      </c>
      <c r="E26" s="48">
        <v>1243600.92</v>
      </c>
      <c r="F26" s="46">
        <v>360684</v>
      </c>
      <c r="G26" s="46">
        <v>371504</v>
      </c>
      <c r="H26" s="49">
        <v>382649</v>
      </c>
      <c r="I26" s="90">
        <v>0</v>
      </c>
      <c r="J26" s="44">
        <v>1372357.42</v>
      </c>
      <c r="K26" s="45">
        <v>1634809.89</v>
      </c>
      <c r="L26" s="90">
        <v>0</v>
      </c>
      <c r="M26" s="46">
        <v>371504</v>
      </c>
      <c r="N26" s="46">
        <v>382649</v>
      </c>
      <c r="O26" s="59">
        <v>1444795</v>
      </c>
      <c r="P26" s="59">
        <v>1478405</v>
      </c>
      <c r="Q26" s="61">
        <v>371504</v>
      </c>
      <c r="R26" s="62">
        <v>382649</v>
      </c>
      <c r="S26" s="66" t="str">
        <f t="shared" si="3"/>
        <v>09075</v>
      </c>
    </row>
    <row r="27" spans="1:19">
      <c r="A27" s="29" t="s">
        <v>71</v>
      </c>
      <c r="B27" s="29" t="s">
        <v>72</v>
      </c>
      <c r="C27" s="44">
        <v>0</v>
      </c>
      <c r="D27" s="44">
        <v>0</v>
      </c>
      <c r="E27" s="48">
        <v>0</v>
      </c>
      <c r="F27" s="46">
        <v>291740.12719999999</v>
      </c>
      <c r="G27" s="46">
        <v>304215.97016671969</v>
      </c>
      <c r="H27" s="49">
        <v>314825.71241100103</v>
      </c>
      <c r="I27" s="90">
        <v>0</v>
      </c>
      <c r="J27" s="44">
        <v>0</v>
      </c>
      <c r="K27" s="45">
        <v>0</v>
      </c>
      <c r="L27" s="90">
        <v>0</v>
      </c>
      <c r="M27" s="46">
        <v>347344</v>
      </c>
      <c r="N27" s="46">
        <v>347344</v>
      </c>
      <c r="O27" s="59">
        <v>0</v>
      </c>
      <c r="P27" s="59">
        <v>0</v>
      </c>
      <c r="Q27" s="61">
        <v>347344</v>
      </c>
      <c r="R27" s="62">
        <v>347344</v>
      </c>
      <c r="S27" s="66" t="str">
        <f t="shared" si="3"/>
        <v>16046</v>
      </c>
    </row>
    <row r="28" spans="1:19">
      <c r="A28" s="29" t="s">
        <v>73</v>
      </c>
      <c r="B28" s="29" t="s">
        <v>74</v>
      </c>
      <c r="C28" s="44">
        <v>0</v>
      </c>
      <c r="D28" s="44">
        <v>0</v>
      </c>
      <c r="E28" s="48">
        <v>0</v>
      </c>
      <c r="F28" s="46">
        <v>10602240.190299999</v>
      </c>
      <c r="G28" s="46">
        <v>11055629.598809268</v>
      </c>
      <c r="H28" s="49">
        <v>11441202.323105535</v>
      </c>
      <c r="I28" s="90">
        <v>0</v>
      </c>
      <c r="J28" s="44">
        <v>0</v>
      </c>
      <c r="K28" s="45">
        <v>0</v>
      </c>
      <c r="L28" s="90">
        <v>0</v>
      </c>
      <c r="M28" s="46">
        <v>12716377.140323229</v>
      </c>
      <c r="N28" s="46">
        <v>13042118</v>
      </c>
      <c r="O28" s="59">
        <v>0</v>
      </c>
      <c r="P28" s="59">
        <v>0</v>
      </c>
      <c r="Q28" s="61">
        <v>13042118</v>
      </c>
      <c r="R28" s="62">
        <v>13042118</v>
      </c>
      <c r="S28" s="66" t="str">
        <f t="shared" si="3"/>
        <v>29100</v>
      </c>
    </row>
    <row r="29" spans="1:19">
      <c r="A29" s="29" t="s">
        <v>75</v>
      </c>
      <c r="B29" s="29" t="s">
        <v>76</v>
      </c>
      <c r="C29" s="44">
        <v>0</v>
      </c>
      <c r="D29" s="44">
        <v>0</v>
      </c>
      <c r="E29" s="48">
        <v>0</v>
      </c>
      <c r="F29" s="46">
        <v>19130000</v>
      </c>
      <c r="G29" s="46">
        <v>19710000</v>
      </c>
      <c r="H29" s="49">
        <v>20300000</v>
      </c>
      <c r="I29" s="90">
        <v>0</v>
      </c>
      <c r="J29" s="44">
        <v>0</v>
      </c>
      <c r="K29" s="45">
        <v>735829.88</v>
      </c>
      <c r="L29" s="90">
        <v>0</v>
      </c>
      <c r="M29" s="46">
        <v>19710000</v>
      </c>
      <c r="N29" s="46">
        <v>20300000</v>
      </c>
      <c r="O29" s="59">
        <v>4249447</v>
      </c>
      <c r="P29" s="59">
        <v>3963145</v>
      </c>
      <c r="Q29" s="61">
        <v>19710000</v>
      </c>
      <c r="R29" s="62">
        <v>20300000</v>
      </c>
      <c r="S29" s="66" t="str">
        <f t="shared" si="3"/>
        <v>06117</v>
      </c>
    </row>
    <row r="30" spans="1:19">
      <c r="A30" s="29" t="s">
        <v>77</v>
      </c>
      <c r="B30" s="29" t="s">
        <v>78</v>
      </c>
      <c r="C30" s="44">
        <v>643259.34</v>
      </c>
      <c r="D30" s="44">
        <v>657121.43000000005</v>
      </c>
      <c r="E30" s="48">
        <v>662952.92000000004</v>
      </c>
      <c r="F30" s="46">
        <v>439860</v>
      </c>
      <c r="G30" s="46">
        <v>453055</v>
      </c>
      <c r="H30" s="49">
        <v>466647</v>
      </c>
      <c r="I30" s="90">
        <v>0</v>
      </c>
      <c r="J30" s="44">
        <v>758726.32</v>
      </c>
      <c r="K30" s="45">
        <v>921974.28</v>
      </c>
      <c r="L30" s="90">
        <v>0</v>
      </c>
      <c r="M30" s="46">
        <v>453055</v>
      </c>
      <c r="N30" s="46">
        <v>466647</v>
      </c>
      <c r="O30" s="59">
        <v>1267772</v>
      </c>
      <c r="P30" s="59">
        <v>1298407</v>
      </c>
      <c r="Q30" s="61">
        <v>453055</v>
      </c>
      <c r="R30" s="62">
        <v>466647</v>
      </c>
      <c r="S30" s="66" t="str">
        <f t="shared" si="3"/>
        <v>05401</v>
      </c>
    </row>
    <row r="31" spans="1:19">
      <c r="A31" s="29" t="s">
        <v>79</v>
      </c>
      <c r="B31" s="29" t="s">
        <v>80</v>
      </c>
      <c r="C31" s="44">
        <v>157442.07999999999</v>
      </c>
      <c r="D31" s="44">
        <v>152484.82</v>
      </c>
      <c r="E31" s="48">
        <v>143243.62</v>
      </c>
      <c r="F31" s="46">
        <v>496086.72</v>
      </c>
      <c r="G31" s="46">
        <v>536785.51500000001</v>
      </c>
      <c r="H31" s="49">
        <v>579771.96750000003</v>
      </c>
      <c r="I31" s="90">
        <v>0</v>
      </c>
      <c r="J31" s="44">
        <v>199396.71</v>
      </c>
      <c r="K31" s="45">
        <v>262836.11</v>
      </c>
      <c r="L31" s="90">
        <v>0</v>
      </c>
      <c r="M31" s="46">
        <v>536785.51500000001</v>
      </c>
      <c r="N31" s="46">
        <v>579771.96750000003</v>
      </c>
      <c r="O31" s="59">
        <v>278695</v>
      </c>
      <c r="P31" s="59">
        <v>286050</v>
      </c>
      <c r="Q31" s="61">
        <v>559277</v>
      </c>
      <c r="R31" s="62">
        <v>587241</v>
      </c>
      <c r="S31" s="66" t="str">
        <f t="shared" si="3"/>
        <v>27019</v>
      </c>
    </row>
    <row r="32" spans="1:19">
      <c r="A32" s="29" t="s">
        <v>81</v>
      </c>
      <c r="B32" s="29" t="s">
        <v>82</v>
      </c>
      <c r="C32" s="44">
        <v>0</v>
      </c>
      <c r="D32" s="44">
        <v>0</v>
      </c>
      <c r="E32" s="48">
        <v>0</v>
      </c>
      <c r="F32" s="46">
        <v>3971062.4370999997</v>
      </c>
      <c r="G32" s="46">
        <v>4000000</v>
      </c>
      <c r="H32" s="49">
        <v>4000000</v>
      </c>
      <c r="I32" s="90">
        <v>0</v>
      </c>
      <c r="J32" s="44">
        <v>0</v>
      </c>
      <c r="K32" s="45">
        <v>0</v>
      </c>
      <c r="L32" s="90">
        <v>0</v>
      </c>
      <c r="M32" s="46">
        <v>4000000</v>
      </c>
      <c r="N32" s="46">
        <v>4000000</v>
      </c>
      <c r="O32" s="59">
        <v>0</v>
      </c>
      <c r="P32" s="59">
        <v>0</v>
      </c>
      <c r="Q32" s="61">
        <v>4000000</v>
      </c>
      <c r="R32" s="62">
        <v>4000000</v>
      </c>
      <c r="S32" s="66" t="str">
        <f t="shared" si="3"/>
        <v>04228</v>
      </c>
    </row>
    <row r="33" spans="1:19">
      <c r="A33" s="29" t="s">
        <v>83</v>
      </c>
      <c r="B33" s="29" t="s">
        <v>84</v>
      </c>
      <c r="C33" s="44">
        <v>916725.67</v>
      </c>
      <c r="D33" s="44">
        <v>812423.04</v>
      </c>
      <c r="E33" s="48">
        <v>639878.59</v>
      </c>
      <c r="F33" s="46">
        <v>2934371</v>
      </c>
      <c r="G33" s="46">
        <v>3081090</v>
      </c>
      <c r="H33" s="49">
        <v>3235144</v>
      </c>
      <c r="I33" s="90">
        <v>0</v>
      </c>
      <c r="J33" s="44">
        <v>1146510.21</v>
      </c>
      <c r="K33" s="45">
        <v>1491567.02</v>
      </c>
      <c r="L33" s="90">
        <v>0</v>
      </c>
      <c r="M33" s="46">
        <v>3081090</v>
      </c>
      <c r="N33" s="46">
        <v>3235144</v>
      </c>
      <c r="O33" s="59">
        <v>1501240</v>
      </c>
      <c r="P33" s="59">
        <v>1479271</v>
      </c>
      <c r="Q33" s="61">
        <v>3081090</v>
      </c>
      <c r="R33" s="62">
        <v>3235144</v>
      </c>
      <c r="S33" s="66" t="str">
        <f t="shared" si="3"/>
        <v>04222</v>
      </c>
    </row>
    <row r="34" spans="1:19">
      <c r="A34" s="29" t="s">
        <v>85</v>
      </c>
      <c r="B34" s="29" t="s">
        <v>86</v>
      </c>
      <c r="C34" s="44">
        <v>0</v>
      </c>
      <c r="D34" s="44">
        <v>0</v>
      </c>
      <c r="E34" s="48">
        <v>0</v>
      </c>
      <c r="F34" s="46">
        <v>3175000</v>
      </c>
      <c r="G34" s="46">
        <v>3175000</v>
      </c>
      <c r="H34" s="49">
        <v>3175000</v>
      </c>
      <c r="I34" s="90">
        <v>0</v>
      </c>
      <c r="J34" s="44">
        <v>0</v>
      </c>
      <c r="K34" s="45">
        <v>0</v>
      </c>
      <c r="L34" s="90">
        <v>0</v>
      </c>
      <c r="M34" s="46">
        <v>3175000</v>
      </c>
      <c r="N34" s="46">
        <v>3175000</v>
      </c>
      <c r="O34" s="59">
        <v>741034</v>
      </c>
      <c r="P34" s="59">
        <v>683414</v>
      </c>
      <c r="Q34" s="61">
        <v>3175000</v>
      </c>
      <c r="R34" s="62">
        <v>3175000</v>
      </c>
      <c r="S34" s="66" t="str">
        <f t="shared" si="3"/>
        <v>08401</v>
      </c>
    </row>
    <row r="35" spans="1:19">
      <c r="A35" s="29" t="s">
        <v>87</v>
      </c>
      <c r="B35" s="29" t="s">
        <v>88</v>
      </c>
      <c r="C35" s="44">
        <v>0</v>
      </c>
      <c r="D35" s="44">
        <v>0</v>
      </c>
      <c r="E35" s="48">
        <v>0</v>
      </c>
      <c r="F35" s="46">
        <v>325000</v>
      </c>
      <c r="G35" s="46">
        <v>325000</v>
      </c>
      <c r="H35" s="49">
        <v>325000</v>
      </c>
      <c r="I35" s="90">
        <v>0</v>
      </c>
      <c r="J35" s="44">
        <v>0</v>
      </c>
      <c r="K35" s="45">
        <v>41420.89</v>
      </c>
      <c r="L35" s="90">
        <v>0</v>
      </c>
      <c r="M35" s="46">
        <v>325000</v>
      </c>
      <c r="N35" s="46">
        <v>325000</v>
      </c>
      <c r="O35" s="59">
        <v>43756</v>
      </c>
      <c r="P35" s="59">
        <v>60707</v>
      </c>
      <c r="Q35" s="61">
        <v>325000</v>
      </c>
      <c r="R35" s="62">
        <v>325000</v>
      </c>
      <c r="S35" s="66" t="str">
        <f t="shared" si="3"/>
        <v>20215</v>
      </c>
    </row>
    <row r="36" spans="1:19">
      <c r="A36" s="29" t="s">
        <v>89</v>
      </c>
      <c r="B36" s="29" t="s">
        <v>90</v>
      </c>
      <c r="C36" s="44">
        <v>0</v>
      </c>
      <c r="D36" s="44">
        <v>0</v>
      </c>
      <c r="E36" s="48">
        <v>0</v>
      </c>
      <c r="F36" s="46">
        <v>21000000</v>
      </c>
      <c r="G36" s="46">
        <v>22000000</v>
      </c>
      <c r="H36" s="49">
        <v>23000000</v>
      </c>
      <c r="I36" s="90">
        <v>0</v>
      </c>
      <c r="J36" s="44">
        <v>0</v>
      </c>
      <c r="K36" s="45">
        <v>0</v>
      </c>
      <c r="L36" s="90">
        <v>0</v>
      </c>
      <c r="M36" s="46">
        <v>22000000</v>
      </c>
      <c r="N36" s="46">
        <v>23000000</v>
      </c>
      <c r="O36" s="59">
        <v>7259875</v>
      </c>
      <c r="P36" s="59">
        <v>6548268</v>
      </c>
      <c r="Q36" s="61">
        <v>22000000</v>
      </c>
      <c r="R36" s="62">
        <v>23000000</v>
      </c>
      <c r="S36" s="66" t="str">
        <f t="shared" si="3"/>
        <v>18401</v>
      </c>
    </row>
    <row r="37" spans="1:19">
      <c r="A37" s="29" t="s">
        <v>91</v>
      </c>
      <c r="B37" s="29" t="s">
        <v>92</v>
      </c>
      <c r="C37" s="44">
        <v>1967272.95</v>
      </c>
      <c r="D37" s="44">
        <v>458265.13</v>
      </c>
      <c r="E37" s="48">
        <v>0</v>
      </c>
      <c r="F37" s="46">
        <v>43893000</v>
      </c>
      <c r="G37" s="46">
        <v>45648000</v>
      </c>
      <c r="H37" s="49">
        <v>47500000</v>
      </c>
      <c r="I37" s="90">
        <v>0</v>
      </c>
      <c r="J37" s="44">
        <v>3416938.57</v>
      </c>
      <c r="K37" s="45">
        <v>6404648.2999999998</v>
      </c>
      <c r="L37" s="90">
        <v>0</v>
      </c>
      <c r="M37" s="46">
        <v>45648000</v>
      </c>
      <c r="N37" s="46">
        <v>47500000</v>
      </c>
      <c r="O37" s="59">
        <v>12541343</v>
      </c>
      <c r="P37" s="59">
        <v>12732495</v>
      </c>
      <c r="Q37" s="61">
        <v>43555557.273000002</v>
      </c>
      <c r="R37" s="62">
        <v>44710731.269999996</v>
      </c>
      <c r="S37" s="66" t="str">
        <f t="shared" si="3"/>
        <v>32356</v>
      </c>
    </row>
    <row r="38" spans="1:19">
      <c r="A38" s="29" t="s">
        <v>93</v>
      </c>
      <c r="B38" s="29" t="s">
        <v>94</v>
      </c>
      <c r="C38" s="44">
        <v>0</v>
      </c>
      <c r="D38" s="44">
        <v>0</v>
      </c>
      <c r="E38" s="48">
        <v>0</v>
      </c>
      <c r="F38" s="46">
        <v>6200000</v>
      </c>
      <c r="G38" s="46">
        <v>6200000</v>
      </c>
      <c r="H38" s="49">
        <v>6200000</v>
      </c>
      <c r="I38" s="90">
        <v>0</v>
      </c>
      <c r="J38" s="44">
        <v>0</v>
      </c>
      <c r="K38" s="45">
        <v>0</v>
      </c>
      <c r="L38" s="90">
        <v>0</v>
      </c>
      <c r="M38" s="46">
        <v>6200000</v>
      </c>
      <c r="N38" s="46">
        <v>6200000</v>
      </c>
      <c r="O38" s="59">
        <v>1828907</v>
      </c>
      <c r="P38" s="59">
        <v>1600003</v>
      </c>
      <c r="Q38" s="61">
        <v>6200000</v>
      </c>
      <c r="R38" s="62">
        <v>6200000</v>
      </c>
      <c r="S38" s="66" t="str">
        <f t="shared" si="3"/>
        <v>21401</v>
      </c>
    </row>
    <row r="39" spans="1:19">
      <c r="A39" s="29" t="s">
        <v>95</v>
      </c>
      <c r="B39" s="29" t="s">
        <v>96</v>
      </c>
      <c r="C39" s="44">
        <v>113442.8</v>
      </c>
      <c r="D39" s="44">
        <v>0</v>
      </c>
      <c r="E39" s="48">
        <v>0</v>
      </c>
      <c r="F39" s="46">
        <v>6965000</v>
      </c>
      <c r="G39" s="46">
        <v>7313250</v>
      </c>
      <c r="H39" s="49">
        <v>7605780</v>
      </c>
      <c r="I39" s="90">
        <v>0</v>
      </c>
      <c r="J39" s="44">
        <v>294690</v>
      </c>
      <c r="K39" s="45">
        <v>466821.93</v>
      </c>
      <c r="L39" s="90">
        <v>0</v>
      </c>
      <c r="M39" s="46">
        <v>7313250</v>
      </c>
      <c r="N39" s="46">
        <v>7605780</v>
      </c>
      <c r="O39" s="59">
        <v>1904597</v>
      </c>
      <c r="P39" s="59">
        <v>1635756</v>
      </c>
      <c r="Q39" s="61">
        <v>7313250</v>
      </c>
      <c r="R39" s="62">
        <v>7605780</v>
      </c>
      <c r="S39" s="66" t="str">
        <f t="shared" si="3"/>
        <v>21302</v>
      </c>
    </row>
    <row r="40" spans="1:19">
      <c r="A40" s="29" t="s">
        <v>97</v>
      </c>
      <c r="B40" s="29" t="s">
        <v>98</v>
      </c>
      <c r="C40" s="44">
        <v>0</v>
      </c>
      <c r="D40" s="44">
        <v>0</v>
      </c>
      <c r="E40" s="48">
        <v>0</v>
      </c>
      <c r="F40" s="46">
        <v>16125000</v>
      </c>
      <c r="G40" s="46">
        <v>17100000</v>
      </c>
      <c r="H40" s="49">
        <v>17950000</v>
      </c>
      <c r="I40" s="90">
        <v>0</v>
      </c>
      <c r="J40" s="44">
        <v>0</v>
      </c>
      <c r="K40" s="45">
        <v>1052134.94</v>
      </c>
      <c r="L40" s="90">
        <v>0</v>
      </c>
      <c r="M40" s="46">
        <v>17100000</v>
      </c>
      <c r="N40" s="46">
        <v>17950000</v>
      </c>
      <c r="O40" s="59">
        <v>3863876</v>
      </c>
      <c r="P40" s="59">
        <v>3957762</v>
      </c>
      <c r="Q40" s="61">
        <v>17100000</v>
      </c>
      <c r="R40" s="62">
        <v>17913243.892000001</v>
      </c>
      <c r="S40" s="66" t="str">
        <f t="shared" si="3"/>
        <v>32360</v>
      </c>
    </row>
    <row r="41" spans="1:19">
      <c r="A41" s="29" t="s">
        <v>99</v>
      </c>
      <c r="B41" s="29" t="s">
        <v>100</v>
      </c>
      <c r="C41" s="44">
        <v>276608.07</v>
      </c>
      <c r="D41" s="44">
        <v>223070.37</v>
      </c>
      <c r="E41" s="48">
        <v>161344.45000000001</v>
      </c>
      <c r="F41" s="46">
        <v>1345000</v>
      </c>
      <c r="G41" s="46">
        <v>1410000</v>
      </c>
      <c r="H41" s="49">
        <v>1465000</v>
      </c>
      <c r="I41" s="90">
        <v>0</v>
      </c>
      <c r="J41" s="44">
        <v>384742.1</v>
      </c>
      <c r="K41" s="45">
        <v>556897.57999999996</v>
      </c>
      <c r="L41" s="90">
        <v>0</v>
      </c>
      <c r="M41" s="46">
        <v>1410000</v>
      </c>
      <c r="N41" s="46">
        <v>1465000</v>
      </c>
      <c r="O41" s="59">
        <v>809704</v>
      </c>
      <c r="P41" s="59">
        <v>833212</v>
      </c>
      <c r="Q41" s="61">
        <v>1410000</v>
      </c>
      <c r="R41" s="62">
        <v>1465000</v>
      </c>
      <c r="S41" s="66" t="str">
        <f t="shared" si="3"/>
        <v>33036</v>
      </c>
    </row>
    <row r="42" spans="1:19">
      <c r="A42" s="29" t="s">
        <v>101</v>
      </c>
      <c r="B42" s="29" t="s">
        <v>102</v>
      </c>
      <c r="C42" s="44">
        <v>0</v>
      </c>
      <c r="D42" s="44">
        <v>0</v>
      </c>
      <c r="E42" s="48">
        <v>0</v>
      </c>
      <c r="F42" s="46">
        <v>2242703.5178999999</v>
      </c>
      <c r="G42" s="46">
        <v>2250000</v>
      </c>
      <c r="H42" s="49">
        <v>2250000</v>
      </c>
      <c r="I42" s="90">
        <v>0</v>
      </c>
      <c r="J42" s="44">
        <v>0</v>
      </c>
      <c r="K42" s="45">
        <v>0</v>
      </c>
      <c r="L42" s="90">
        <v>0</v>
      </c>
      <c r="M42" s="46">
        <v>2250000</v>
      </c>
      <c r="N42" s="46">
        <v>2250000</v>
      </c>
      <c r="O42" s="59">
        <v>0</v>
      </c>
      <c r="P42" s="59">
        <v>0</v>
      </c>
      <c r="Q42" s="61">
        <v>2250000</v>
      </c>
      <c r="R42" s="62">
        <v>2250000</v>
      </c>
      <c r="S42" s="66" t="str">
        <f t="shared" si="3"/>
        <v>16049</v>
      </c>
    </row>
    <row r="43" spans="1:19">
      <c r="A43" s="29" t="s">
        <v>103</v>
      </c>
      <c r="B43" s="29" t="s">
        <v>104</v>
      </c>
      <c r="C43" s="44">
        <v>2227843.5099999998</v>
      </c>
      <c r="D43" s="44">
        <v>2276421.48</v>
      </c>
      <c r="E43" s="48">
        <v>2233144.58</v>
      </c>
      <c r="F43" s="46">
        <v>4594509.1950000003</v>
      </c>
      <c r="G43" s="46">
        <v>4868818.1349999998</v>
      </c>
      <c r="H43" s="49">
        <v>4933000</v>
      </c>
      <c r="I43" s="90">
        <v>0</v>
      </c>
      <c r="J43" s="44">
        <v>2790237.46</v>
      </c>
      <c r="K43" s="45">
        <v>3543015.69</v>
      </c>
      <c r="L43" s="90">
        <v>0</v>
      </c>
      <c r="M43" s="46">
        <v>4868818.1349999998</v>
      </c>
      <c r="N43" s="46">
        <v>4933000</v>
      </c>
      <c r="O43" s="59">
        <v>2626304</v>
      </c>
      <c r="P43" s="59">
        <v>2708898</v>
      </c>
      <c r="Q43" s="61">
        <v>4933000</v>
      </c>
      <c r="R43" s="62">
        <v>4933000</v>
      </c>
      <c r="S43" s="66" t="str">
        <f t="shared" si="3"/>
        <v>02250</v>
      </c>
    </row>
    <row r="44" spans="1:19">
      <c r="A44" s="29" t="s">
        <v>105</v>
      </c>
      <c r="B44" s="29" t="s">
        <v>106</v>
      </c>
      <c r="C44" s="44">
        <v>0</v>
      </c>
      <c r="D44" s="44">
        <v>0</v>
      </c>
      <c r="E44" s="48">
        <v>0</v>
      </c>
      <c r="F44" s="46">
        <v>3054828.2776000001</v>
      </c>
      <c r="G44" s="46">
        <v>3185463.573633532</v>
      </c>
      <c r="H44" s="49">
        <v>3296558.8176678191</v>
      </c>
      <c r="I44" s="90">
        <v>0</v>
      </c>
      <c r="J44" s="44">
        <v>0</v>
      </c>
      <c r="K44" s="45">
        <v>0</v>
      </c>
      <c r="L44" s="90">
        <v>0</v>
      </c>
      <c r="M44" s="46">
        <v>3663975.5164598315</v>
      </c>
      <c r="N44" s="46">
        <v>3915185.7824296472</v>
      </c>
      <c r="O44" s="59">
        <v>0</v>
      </c>
      <c r="P44" s="59">
        <v>0</v>
      </c>
      <c r="Q44" s="61">
        <v>3512802</v>
      </c>
      <c r="R44" s="62">
        <v>3597109</v>
      </c>
      <c r="S44" s="66" t="str">
        <f t="shared" si="3"/>
        <v>19404</v>
      </c>
    </row>
    <row r="45" spans="1:19">
      <c r="A45" s="29" t="s">
        <v>107</v>
      </c>
      <c r="B45" s="29" t="s">
        <v>108</v>
      </c>
      <c r="C45" s="44">
        <v>7229952.7699999996</v>
      </c>
      <c r="D45" s="44">
        <v>6665877.8700000001</v>
      </c>
      <c r="E45" s="48">
        <v>6664812.6299999999</v>
      </c>
      <c r="F45" s="46">
        <v>25725495</v>
      </c>
      <c r="G45" s="46">
        <v>26497260</v>
      </c>
      <c r="H45" s="49">
        <v>27292178</v>
      </c>
      <c r="I45" s="90">
        <v>0</v>
      </c>
      <c r="J45" s="44">
        <v>9110418.3300000001</v>
      </c>
      <c r="K45" s="45">
        <v>12896679.75</v>
      </c>
      <c r="L45" s="90">
        <v>0</v>
      </c>
      <c r="M45" s="46">
        <v>26497260</v>
      </c>
      <c r="N45" s="46">
        <v>27292178</v>
      </c>
      <c r="O45" s="59">
        <v>16858280</v>
      </c>
      <c r="P45" s="59">
        <v>17735355</v>
      </c>
      <c r="Q45" s="61">
        <v>26497260</v>
      </c>
      <c r="R45" s="62">
        <v>27292178</v>
      </c>
      <c r="S45" s="66" t="str">
        <f t="shared" si="3"/>
        <v>27400</v>
      </c>
    </row>
    <row r="46" spans="1:19">
      <c r="A46" s="29" t="s">
        <v>109</v>
      </c>
      <c r="B46" s="29" t="s">
        <v>110</v>
      </c>
      <c r="C46" s="44">
        <v>284993.59000000003</v>
      </c>
      <c r="D46" s="44">
        <v>273078.87</v>
      </c>
      <c r="E46" s="48">
        <v>283944.33</v>
      </c>
      <c r="F46" s="46">
        <v>1090000</v>
      </c>
      <c r="G46" s="46">
        <v>1140000</v>
      </c>
      <c r="H46" s="49">
        <v>1140000</v>
      </c>
      <c r="I46" s="90">
        <v>0</v>
      </c>
      <c r="J46" s="44">
        <v>381232.33</v>
      </c>
      <c r="K46" s="45">
        <v>559659.93000000005</v>
      </c>
      <c r="L46" s="90">
        <v>0</v>
      </c>
      <c r="M46" s="46">
        <v>1140000</v>
      </c>
      <c r="N46" s="46">
        <v>1140000</v>
      </c>
      <c r="O46" s="59">
        <v>518917</v>
      </c>
      <c r="P46" s="59">
        <v>566466</v>
      </c>
      <c r="Q46" s="61">
        <v>1140000</v>
      </c>
      <c r="R46" s="62">
        <v>1140000</v>
      </c>
      <c r="S46" s="66" t="str">
        <f t="shared" si="3"/>
        <v>38300</v>
      </c>
    </row>
    <row r="47" spans="1:19">
      <c r="A47" s="29" t="s">
        <v>111</v>
      </c>
      <c r="B47" s="29" t="s">
        <v>112</v>
      </c>
      <c r="C47" s="44">
        <v>0</v>
      </c>
      <c r="D47" s="44">
        <v>0</v>
      </c>
      <c r="E47" s="48">
        <v>0</v>
      </c>
      <c r="F47" s="46">
        <v>4855602.6557999998</v>
      </c>
      <c r="G47" s="46">
        <v>5063245.4536007261</v>
      </c>
      <c r="H47" s="49">
        <v>5239829.6386873703</v>
      </c>
      <c r="I47" s="90">
        <v>0</v>
      </c>
      <c r="J47" s="44">
        <v>0</v>
      </c>
      <c r="K47" s="45">
        <v>0</v>
      </c>
      <c r="L47" s="90">
        <v>0</v>
      </c>
      <c r="M47" s="46">
        <v>5400000</v>
      </c>
      <c r="N47" s="46">
        <v>5400000</v>
      </c>
      <c r="O47" s="59">
        <v>687020</v>
      </c>
      <c r="P47" s="59">
        <v>553721</v>
      </c>
      <c r="Q47" s="61">
        <v>5191750.6529999999</v>
      </c>
      <c r="R47" s="62">
        <v>5400000</v>
      </c>
      <c r="S47" s="66" t="str">
        <f t="shared" si="3"/>
        <v>36250</v>
      </c>
    </row>
    <row r="48" spans="1:19">
      <c r="A48" s="29" t="s">
        <v>113</v>
      </c>
      <c r="B48" s="29" t="s">
        <v>114</v>
      </c>
      <c r="C48" s="44">
        <v>0</v>
      </c>
      <c r="D48" s="44">
        <v>0</v>
      </c>
      <c r="E48" s="48">
        <v>0</v>
      </c>
      <c r="F48" s="46">
        <v>398947</v>
      </c>
      <c r="G48" s="46">
        <v>398947</v>
      </c>
      <c r="H48" s="49">
        <v>398947</v>
      </c>
      <c r="I48" s="90">
        <v>0</v>
      </c>
      <c r="J48" s="44">
        <v>22722.43</v>
      </c>
      <c r="K48" s="45">
        <v>63414.91</v>
      </c>
      <c r="L48" s="90">
        <v>0</v>
      </c>
      <c r="M48" s="46">
        <v>398947</v>
      </c>
      <c r="N48" s="46">
        <v>398947</v>
      </c>
      <c r="O48" s="59">
        <v>265585</v>
      </c>
      <c r="P48" s="59">
        <v>280389</v>
      </c>
      <c r="Q48" s="61">
        <v>398947</v>
      </c>
      <c r="R48" s="62">
        <v>398947</v>
      </c>
      <c r="S48" s="66" t="str">
        <f t="shared" si="3"/>
        <v>38306</v>
      </c>
    </row>
    <row r="49" spans="1:19">
      <c r="A49" s="29" t="s">
        <v>115</v>
      </c>
      <c r="B49" s="29" t="s">
        <v>116</v>
      </c>
      <c r="C49" s="44">
        <v>0</v>
      </c>
      <c r="D49" s="44">
        <v>0</v>
      </c>
      <c r="E49" s="48">
        <v>0</v>
      </c>
      <c r="F49" s="46">
        <v>209000</v>
      </c>
      <c r="G49" s="46">
        <v>209000</v>
      </c>
      <c r="H49" s="49">
        <v>209000</v>
      </c>
      <c r="I49" s="90">
        <v>0</v>
      </c>
      <c r="J49" s="44">
        <v>0</v>
      </c>
      <c r="K49" s="45">
        <v>9180.7000000000007</v>
      </c>
      <c r="L49" s="90">
        <v>0</v>
      </c>
      <c r="M49" s="46">
        <v>209000</v>
      </c>
      <c r="N49" s="46">
        <v>209000</v>
      </c>
      <c r="O49" s="59">
        <v>293606</v>
      </c>
      <c r="P49" s="59">
        <v>299619</v>
      </c>
      <c r="Q49" s="61">
        <v>209000</v>
      </c>
      <c r="R49" s="62">
        <v>209000</v>
      </c>
      <c r="S49" s="66" t="str">
        <f t="shared" si="3"/>
        <v>33206</v>
      </c>
    </row>
    <row r="50" spans="1:19">
      <c r="A50" s="29" t="s">
        <v>117</v>
      </c>
      <c r="B50" s="29" t="s">
        <v>118</v>
      </c>
      <c r="C50" s="44">
        <v>0</v>
      </c>
      <c r="D50" s="44">
        <v>0</v>
      </c>
      <c r="E50" s="48">
        <v>0</v>
      </c>
      <c r="F50" s="46">
        <v>2529540.1768</v>
      </c>
      <c r="G50" s="46">
        <v>2637712.289860507</v>
      </c>
      <c r="H50" s="49">
        <v>2729704.3292483678</v>
      </c>
      <c r="I50" s="90">
        <v>0</v>
      </c>
      <c r="J50" s="44">
        <v>0</v>
      </c>
      <c r="K50" s="45">
        <v>0</v>
      </c>
      <c r="L50" s="90">
        <v>0</v>
      </c>
      <c r="M50" s="46">
        <v>3033942.4784224322</v>
      </c>
      <c r="N50" s="46">
        <v>3241956.2856975491</v>
      </c>
      <c r="O50" s="59">
        <v>64394</v>
      </c>
      <c r="P50" s="59">
        <v>0</v>
      </c>
      <c r="Q50" s="61">
        <v>3161445.8560000001</v>
      </c>
      <c r="R50" s="62">
        <v>3303259</v>
      </c>
      <c r="S50" s="66" t="str">
        <f t="shared" si="3"/>
        <v>36400</v>
      </c>
    </row>
    <row r="51" spans="1:19">
      <c r="A51" s="29" t="s">
        <v>119</v>
      </c>
      <c r="B51" s="29" t="s">
        <v>120</v>
      </c>
      <c r="C51" s="44">
        <v>727733.8</v>
      </c>
      <c r="D51" s="44">
        <v>624207</v>
      </c>
      <c r="E51" s="48">
        <v>431733.22</v>
      </c>
      <c r="F51" s="46">
        <v>2335000</v>
      </c>
      <c r="G51" s="46">
        <v>2435000</v>
      </c>
      <c r="H51" s="49">
        <v>2435000</v>
      </c>
      <c r="I51" s="90">
        <v>0</v>
      </c>
      <c r="J51" s="44">
        <v>927402.75</v>
      </c>
      <c r="K51" s="45">
        <v>1127376.48</v>
      </c>
      <c r="L51" s="90">
        <v>0</v>
      </c>
      <c r="M51" s="46">
        <v>2435000</v>
      </c>
      <c r="N51" s="46">
        <v>2435000</v>
      </c>
      <c r="O51" s="59">
        <v>1999334</v>
      </c>
      <c r="P51" s="59">
        <v>2010065</v>
      </c>
      <c r="Q51" s="61">
        <v>2435000</v>
      </c>
      <c r="R51" s="62">
        <v>2435000</v>
      </c>
      <c r="S51" s="66" t="str">
        <f t="shared" si="3"/>
        <v>33115</v>
      </c>
    </row>
    <row r="52" spans="1:19">
      <c r="A52" s="29" t="s">
        <v>121</v>
      </c>
      <c r="B52" s="29" t="s">
        <v>122</v>
      </c>
      <c r="C52" s="44">
        <v>0</v>
      </c>
      <c r="D52" s="44">
        <v>0</v>
      </c>
      <c r="E52" s="48">
        <v>0</v>
      </c>
      <c r="F52" s="46">
        <v>1719785.9680000001</v>
      </c>
      <c r="G52" s="46">
        <v>1793330.1179908141</v>
      </c>
      <c r="H52" s="49">
        <v>1838771</v>
      </c>
      <c r="I52" s="90">
        <v>0</v>
      </c>
      <c r="J52" s="44">
        <v>0</v>
      </c>
      <c r="K52" s="45">
        <v>0</v>
      </c>
      <c r="L52" s="90">
        <v>0</v>
      </c>
      <c r="M52" s="46">
        <v>1838771</v>
      </c>
      <c r="N52" s="46">
        <v>1838771</v>
      </c>
      <c r="O52" s="59">
        <v>0</v>
      </c>
      <c r="P52" s="59">
        <v>0</v>
      </c>
      <c r="Q52" s="61">
        <v>1838771</v>
      </c>
      <c r="R52" s="62">
        <v>1838771</v>
      </c>
      <c r="S52" s="66" t="str">
        <f t="shared" si="3"/>
        <v>29011</v>
      </c>
    </row>
    <row r="53" spans="1:19">
      <c r="A53" s="29" t="s">
        <v>123</v>
      </c>
      <c r="B53" s="29" t="s">
        <v>124</v>
      </c>
      <c r="C53" s="44">
        <v>0</v>
      </c>
      <c r="D53" s="44">
        <v>0</v>
      </c>
      <c r="E53" s="48">
        <v>0</v>
      </c>
      <c r="F53" s="46">
        <v>1271934</v>
      </c>
      <c r="G53" s="46">
        <v>1310092</v>
      </c>
      <c r="H53" s="49">
        <v>1310092</v>
      </c>
      <c r="I53" s="90">
        <v>0</v>
      </c>
      <c r="J53" s="44">
        <v>0</v>
      </c>
      <c r="K53" s="45">
        <v>0</v>
      </c>
      <c r="L53" s="90">
        <v>0</v>
      </c>
      <c r="M53" s="46">
        <v>1310092</v>
      </c>
      <c r="N53" s="46">
        <v>1310092</v>
      </c>
      <c r="O53" s="59">
        <v>0</v>
      </c>
      <c r="P53" s="59">
        <v>0</v>
      </c>
      <c r="Q53" s="61">
        <v>1310092</v>
      </c>
      <c r="R53" s="62">
        <v>1310092</v>
      </c>
      <c r="S53" s="66" t="str">
        <f t="shared" si="3"/>
        <v>29317</v>
      </c>
    </row>
    <row r="54" spans="1:19">
      <c r="A54" s="29" t="s">
        <v>125</v>
      </c>
      <c r="B54" s="29" t="s">
        <v>126</v>
      </c>
      <c r="C54" s="44">
        <v>35552.61</v>
      </c>
      <c r="D54" s="44">
        <v>15215.87</v>
      </c>
      <c r="E54" s="48">
        <v>0</v>
      </c>
      <c r="F54" s="46">
        <v>658970</v>
      </c>
      <c r="G54" s="46">
        <v>658970</v>
      </c>
      <c r="H54" s="49">
        <v>658970</v>
      </c>
      <c r="I54" s="90">
        <v>0</v>
      </c>
      <c r="J54" s="44">
        <v>79829.740000000005</v>
      </c>
      <c r="K54" s="45">
        <v>114599.27</v>
      </c>
      <c r="L54" s="90">
        <v>0</v>
      </c>
      <c r="M54" s="46">
        <v>658970</v>
      </c>
      <c r="N54" s="46">
        <v>658970</v>
      </c>
      <c r="O54" s="59">
        <v>169516</v>
      </c>
      <c r="P54" s="59">
        <v>155225</v>
      </c>
      <c r="Q54" s="61">
        <v>658970</v>
      </c>
      <c r="R54" s="62">
        <v>658970</v>
      </c>
      <c r="S54" s="66" t="str">
        <f t="shared" si="3"/>
        <v>14099</v>
      </c>
    </row>
    <row r="55" spans="1:19">
      <c r="A55" s="29" t="s">
        <v>127</v>
      </c>
      <c r="B55" s="29" t="s">
        <v>128</v>
      </c>
      <c r="C55" s="44">
        <v>0</v>
      </c>
      <c r="D55" s="44">
        <v>0</v>
      </c>
      <c r="E55" s="48">
        <v>0</v>
      </c>
      <c r="F55" s="46">
        <v>350600</v>
      </c>
      <c r="G55" s="46">
        <v>350600</v>
      </c>
      <c r="H55" s="49">
        <v>350600</v>
      </c>
      <c r="I55" s="90">
        <v>0</v>
      </c>
      <c r="J55" s="44">
        <v>0</v>
      </c>
      <c r="K55" s="45">
        <v>0</v>
      </c>
      <c r="L55" s="90">
        <v>0</v>
      </c>
      <c r="M55" s="46">
        <v>350600</v>
      </c>
      <c r="N55" s="46">
        <v>350600</v>
      </c>
      <c r="O55" s="59">
        <v>181678</v>
      </c>
      <c r="P55" s="59">
        <v>168916</v>
      </c>
      <c r="Q55" s="61">
        <v>350600</v>
      </c>
      <c r="R55" s="62">
        <v>350600</v>
      </c>
      <c r="S55" s="66" t="str">
        <f t="shared" si="3"/>
        <v>13151</v>
      </c>
    </row>
    <row r="56" spans="1:19">
      <c r="A56" s="29" t="s">
        <v>129</v>
      </c>
      <c r="B56" s="29" t="s">
        <v>130</v>
      </c>
      <c r="C56" s="44">
        <v>0</v>
      </c>
      <c r="D56" s="44">
        <v>0</v>
      </c>
      <c r="E56" s="48">
        <v>0</v>
      </c>
      <c r="F56" s="46">
        <v>2700000</v>
      </c>
      <c r="G56" s="46">
        <v>2700000</v>
      </c>
      <c r="H56" s="49">
        <v>2700000</v>
      </c>
      <c r="I56" s="90">
        <v>0</v>
      </c>
      <c r="J56" s="44">
        <v>0</v>
      </c>
      <c r="K56" s="45">
        <v>0</v>
      </c>
      <c r="L56" s="90">
        <v>0</v>
      </c>
      <c r="M56" s="46">
        <v>2700000</v>
      </c>
      <c r="N56" s="46">
        <v>2700000</v>
      </c>
      <c r="O56" s="59">
        <v>0</v>
      </c>
      <c r="P56" s="59">
        <v>0</v>
      </c>
      <c r="Q56" s="61">
        <v>2700000</v>
      </c>
      <c r="R56" s="62">
        <v>2700000</v>
      </c>
      <c r="S56" s="66" t="str">
        <f t="shared" si="3"/>
        <v>15204</v>
      </c>
    </row>
    <row r="57" spans="1:19">
      <c r="A57" s="29" t="s">
        <v>131</v>
      </c>
      <c r="B57" s="29" t="s">
        <v>132</v>
      </c>
      <c r="C57" s="44">
        <v>0</v>
      </c>
      <c r="D57" s="44">
        <v>0</v>
      </c>
      <c r="E57" s="48">
        <v>0</v>
      </c>
      <c r="F57" s="46">
        <v>690000</v>
      </c>
      <c r="G57" s="46">
        <v>690000</v>
      </c>
      <c r="H57" s="49">
        <v>690000</v>
      </c>
      <c r="I57" s="90">
        <v>0</v>
      </c>
      <c r="J57" s="44">
        <v>0</v>
      </c>
      <c r="K57" s="45">
        <v>0</v>
      </c>
      <c r="L57" s="90">
        <v>0</v>
      </c>
      <c r="M57" s="46">
        <v>690000</v>
      </c>
      <c r="N57" s="46">
        <v>690000</v>
      </c>
      <c r="O57" s="59">
        <v>9499</v>
      </c>
      <c r="P57" s="59">
        <v>0</v>
      </c>
      <c r="Q57" s="61">
        <v>690000</v>
      </c>
      <c r="R57" s="62">
        <v>690000</v>
      </c>
      <c r="S57" s="66" t="str">
        <f t="shared" si="3"/>
        <v>05313</v>
      </c>
    </row>
    <row r="58" spans="1:19">
      <c r="A58" s="29" t="s">
        <v>133</v>
      </c>
      <c r="B58" s="29" t="s">
        <v>134</v>
      </c>
      <c r="C58" s="44">
        <v>0</v>
      </c>
      <c r="D58" s="44">
        <v>0</v>
      </c>
      <c r="E58" s="48">
        <v>0</v>
      </c>
      <c r="F58" s="46">
        <v>250000</v>
      </c>
      <c r="G58" s="46">
        <v>250000</v>
      </c>
      <c r="H58" s="49">
        <v>250000</v>
      </c>
      <c r="I58" s="90">
        <v>0</v>
      </c>
      <c r="J58" s="44">
        <v>0</v>
      </c>
      <c r="K58" s="45">
        <v>0</v>
      </c>
      <c r="L58" s="90">
        <v>0</v>
      </c>
      <c r="M58" s="46">
        <v>250000</v>
      </c>
      <c r="N58" s="46">
        <v>250000</v>
      </c>
      <c r="O58" s="59">
        <v>0</v>
      </c>
      <c r="P58" s="59">
        <v>0</v>
      </c>
      <c r="Q58" s="61">
        <v>250000</v>
      </c>
      <c r="R58" s="62">
        <v>250000</v>
      </c>
      <c r="S58" s="66" t="str">
        <f t="shared" si="3"/>
        <v>22073</v>
      </c>
    </row>
    <row r="59" spans="1:19">
      <c r="A59" s="29" t="s">
        <v>135</v>
      </c>
      <c r="B59" s="29" t="s">
        <v>136</v>
      </c>
      <c r="C59" s="44">
        <v>176137.2</v>
      </c>
      <c r="D59" s="44">
        <v>153380.04999999999</v>
      </c>
      <c r="E59" s="48">
        <v>134794.85</v>
      </c>
      <c r="F59" s="46">
        <v>215000</v>
      </c>
      <c r="G59" s="46">
        <v>220000</v>
      </c>
      <c r="H59" s="49">
        <v>220000</v>
      </c>
      <c r="I59" s="90">
        <v>0</v>
      </c>
      <c r="J59" s="44">
        <v>190382.7</v>
      </c>
      <c r="K59" s="45">
        <v>221425.23</v>
      </c>
      <c r="L59" s="90">
        <v>0</v>
      </c>
      <c r="M59" s="46">
        <v>220000</v>
      </c>
      <c r="N59" s="46">
        <v>220000</v>
      </c>
      <c r="O59" s="59">
        <v>399331</v>
      </c>
      <c r="P59" s="59">
        <v>396046</v>
      </c>
      <c r="Q59" s="61">
        <v>220000</v>
      </c>
      <c r="R59" s="62">
        <v>220000</v>
      </c>
      <c r="S59" s="66" t="str">
        <f t="shared" si="3"/>
        <v>10050</v>
      </c>
    </row>
    <row r="60" spans="1:19">
      <c r="A60" s="29" t="s">
        <v>137</v>
      </c>
      <c r="B60" s="29" t="s">
        <v>138</v>
      </c>
      <c r="C60" s="44">
        <v>61770.93</v>
      </c>
      <c r="D60" s="44">
        <v>66733.16</v>
      </c>
      <c r="E60" s="48">
        <v>66499.23</v>
      </c>
      <c r="F60" s="46">
        <v>495000</v>
      </c>
      <c r="G60" s="46">
        <v>495000</v>
      </c>
      <c r="H60" s="49">
        <v>495000</v>
      </c>
      <c r="I60" s="90">
        <v>0</v>
      </c>
      <c r="J60" s="44">
        <v>122401.35</v>
      </c>
      <c r="K60" s="45">
        <v>203253.62</v>
      </c>
      <c r="L60" s="90">
        <v>0</v>
      </c>
      <c r="M60" s="46">
        <v>495000</v>
      </c>
      <c r="N60" s="46">
        <v>495000</v>
      </c>
      <c r="O60" s="59">
        <v>360664</v>
      </c>
      <c r="P60" s="59">
        <v>400739</v>
      </c>
      <c r="Q60" s="61">
        <v>495000</v>
      </c>
      <c r="R60" s="62">
        <v>495000</v>
      </c>
      <c r="S60" s="66" t="str">
        <f t="shared" si="3"/>
        <v>26059</v>
      </c>
    </row>
    <row r="61" spans="1:19">
      <c r="A61" s="29" t="s">
        <v>139</v>
      </c>
      <c r="B61" s="29" t="s">
        <v>140</v>
      </c>
      <c r="C61" s="44">
        <v>0</v>
      </c>
      <c r="D61" s="44">
        <v>0</v>
      </c>
      <c r="E61" s="48">
        <v>0</v>
      </c>
      <c r="F61" s="46">
        <v>150000</v>
      </c>
      <c r="G61" s="46">
        <v>150000</v>
      </c>
      <c r="H61" s="49">
        <v>150000</v>
      </c>
      <c r="I61" s="90">
        <v>0</v>
      </c>
      <c r="J61" s="44">
        <v>0</v>
      </c>
      <c r="K61" s="45">
        <v>0</v>
      </c>
      <c r="L61" s="90">
        <v>0</v>
      </c>
      <c r="M61" s="46">
        <v>150000</v>
      </c>
      <c r="N61" s="46">
        <v>150000</v>
      </c>
      <c r="O61" s="59">
        <v>0</v>
      </c>
      <c r="P61" s="59">
        <v>0</v>
      </c>
      <c r="Q61" s="61">
        <v>150000</v>
      </c>
      <c r="R61" s="62">
        <v>150000</v>
      </c>
      <c r="S61" s="66" t="str">
        <f t="shared" si="3"/>
        <v>19007</v>
      </c>
    </row>
    <row r="62" spans="1:19">
      <c r="A62" s="29" t="s">
        <v>141</v>
      </c>
      <c r="B62" s="29" t="s">
        <v>142</v>
      </c>
      <c r="C62" s="44">
        <v>0</v>
      </c>
      <c r="D62" s="44">
        <v>0</v>
      </c>
      <c r="E62" s="48">
        <v>0</v>
      </c>
      <c r="F62" s="46">
        <v>950000</v>
      </c>
      <c r="G62" s="46">
        <v>950000</v>
      </c>
      <c r="H62" s="49">
        <v>950000</v>
      </c>
      <c r="I62" s="90">
        <v>0</v>
      </c>
      <c r="J62" s="44">
        <v>0</v>
      </c>
      <c r="K62" s="45">
        <v>0</v>
      </c>
      <c r="L62" s="90">
        <v>0</v>
      </c>
      <c r="M62" s="46">
        <v>950000</v>
      </c>
      <c r="N62" s="46">
        <v>950000</v>
      </c>
      <c r="O62" s="59">
        <v>286775</v>
      </c>
      <c r="P62" s="59">
        <v>248127</v>
      </c>
      <c r="Q62" s="61">
        <v>950000</v>
      </c>
      <c r="R62" s="62">
        <v>950000</v>
      </c>
      <c r="S62" s="66" t="str">
        <f t="shared" si="3"/>
        <v>31330</v>
      </c>
    </row>
    <row r="63" spans="1:19">
      <c r="A63" s="29" t="s">
        <v>143</v>
      </c>
      <c r="B63" s="29" t="s">
        <v>144</v>
      </c>
      <c r="C63" s="44">
        <v>399946.65</v>
      </c>
      <c r="D63" s="44">
        <v>303648.71000000002</v>
      </c>
      <c r="E63" s="48">
        <v>208306.68</v>
      </c>
      <c r="F63" s="46">
        <v>1135091</v>
      </c>
      <c r="G63" s="46">
        <v>1169144</v>
      </c>
      <c r="H63" s="49">
        <v>1204218</v>
      </c>
      <c r="I63" s="90">
        <v>0</v>
      </c>
      <c r="J63" s="44">
        <v>436740.92</v>
      </c>
      <c r="K63" s="45">
        <v>547598.66</v>
      </c>
      <c r="L63" s="90">
        <v>0</v>
      </c>
      <c r="M63" s="46">
        <v>1169144</v>
      </c>
      <c r="N63" s="46">
        <v>1204218</v>
      </c>
      <c r="O63" s="59">
        <v>578468</v>
      </c>
      <c r="P63" s="59">
        <v>546342</v>
      </c>
      <c r="Q63" s="61">
        <v>1169144</v>
      </c>
      <c r="R63" s="62">
        <v>1204218</v>
      </c>
      <c r="S63" s="66" t="str">
        <f t="shared" si="3"/>
        <v>22207</v>
      </c>
    </row>
    <row r="64" spans="1:19">
      <c r="A64" s="29" t="s">
        <v>145</v>
      </c>
      <c r="B64" s="29" t="s">
        <v>146</v>
      </c>
      <c r="C64" s="44">
        <v>0</v>
      </c>
      <c r="D64" s="44">
        <v>0</v>
      </c>
      <c r="E64" s="48">
        <v>0</v>
      </c>
      <c r="F64" s="46">
        <v>1119744.3306</v>
      </c>
      <c r="G64" s="46">
        <v>1167628.5711585961</v>
      </c>
      <c r="H64" s="49">
        <v>1208350.4246834524</v>
      </c>
      <c r="I64" s="90">
        <v>0</v>
      </c>
      <c r="J64" s="44">
        <v>0</v>
      </c>
      <c r="K64" s="45">
        <v>0</v>
      </c>
      <c r="L64" s="90">
        <v>0</v>
      </c>
      <c r="M64" s="46">
        <v>1212900</v>
      </c>
      <c r="N64" s="46">
        <v>1258500</v>
      </c>
      <c r="O64" s="59">
        <v>0</v>
      </c>
      <c r="P64" s="59">
        <v>0</v>
      </c>
      <c r="Q64" s="61">
        <v>1212900</v>
      </c>
      <c r="R64" s="62">
        <v>1258500</v>
      </c>
      <c r="S64" s="66" t="str">
        <f t="shared" si="3"/>
        <v>07002</v>
      </c>
    </row>
    <row r="65" spans="1:19">
      <c r="A65" s="29" t="s">
        <v>147</v>
      </c>
      <c r="B65" s="29" t="s">
        <v>148</v>
      </c>
      <c r="C65" s="44">
        <v>2002953.44</v>
      </c>
      <c r="D65" s="44">
        <v>1852953.45</v>
      </c>
      <c r="E65" s="48">
        <v>1747455.6</v>
      </c>
      <c r="F65" s="46">
        <v>3517590</v>
      </c>
      <c r="G65" s="46">
        <v>3737439</v>
      </c>
      <c r="H65" s="49">
        <v>3924311</v>
      </c>
      <c r="I65" s="90">
        <v>0</v>
      </c>
      <c r="J65" s="44">
        <v>2393785.38</v>
      </c>
      <c r="K65" s="45">
        <v>3126198.46</v>
      </c>
      <c r="L65" s="90">
        <v>0</v>
      </c>
      <c r="M65" s="46">
        <v>3737439</v>
      </c>
      <c r="N65" s="46">
        <v>3924311</v>
      </c>
      <c r="O65" s="59">
        <v>3008041</v>
      </c>
      <c r="P65" s="59">
        <v>3084794</v>
      </c>
      <c r="Q65" s="61">
        <v>3737439</v>
      </c>
      <c r="R65" s="62">
        <v>3924311</v>
      </c>
      <c r="S65" s="66" t="str">
        <f t="shared" si="3"/>
        <v>32414</v>
      </c>
    </row>
    <row r="66" spans="1:19">
      <c r="A66" s="29" t="s">
        <v>149</v>
      </c>
      <c r="B66" s="29" t="s">
        <v>150</v>
      </c>
      <c r="C66" s="44">
        <v>0</v>
      </c>
      <c r="D66" s="44">
        <v>0</v>
      </c>
      <c r="E66" s="48">
        <v>0</v>
      </c>
      <c r="F66" s="46">
        <v>6250000</v>
      </c>
      <c r="G66" s="46">
        <v>6450000</v>
      </c>
      <c r="H66" s="49">
        <v>6450000</v>
      </c>
      <c r="I66" s="90">
        <v>0</v>
      </c>
      <c r="J66" s="44">
        <v>0</v>
      </c>
      <c r="K66" s="45">
        <v>0</v>
      </c>
      <c r="L66" s="90">
        <v>0</v>
      </c>
      <c r="M66" s="46">
        <v>6450000</v>
      </c>
      <c r="N66" s="46">
        <v>6450000</v>
      </c>
      <c r="O66" s="59">
        <v>62445</v>
      </c>
      <c r="P66" s="59">
        <v>221809</v>
      </c>
      <c r="Q66" s="61">
        <v>6450000</v>
      </c>
      <c r="R66" s="62">
        <v>6450000</v>
      </c>
      <c r="S66" s="66" t="str">
        <f t="shared" si="3"/>
        <v>27343</v>
      </c>
    </row>
    <row r="67" spans="1:19">
      <c r="A67" s="29" t="s">
        <v>151</v>
      </c>
      <c r="B67" s="29" t="s">
        <v>152</v>
      </c>
      <c r="C67" s="44">
        <v>0</v>
      </c>
      <c r="D67" s="44">
        <v>0</v>
      </c>
      <c r="E67" s="48">
        <v>0</v>
      </c>
      <c r="F67" s="46">
        <v>103914.56</v>
      </c>
      <c r="G67" s="46">
        <v>108358.31528645402</v>
      </c>
      <c r="H67" s="49">
        <v>112137.38643312591</v>
      </c>
      <c r="I67" s="90">
        <v>0</v>
      </c>
      <c r="J67" s="44">
        <v>0</v>
      </c>
      <c r="K67" s="45">
        <v>0</v>
      </c>
      <c r="L67" s="90">
        <v>0</v>
      </c>
      <c r="M67" s="46">
        <v>124635.61583331344</v>
      </c>
      <c r="N67" s="46">
        <v>133180.90934363968</v>
      </c>
      <c r="O67" s="59">
        <v>0</v>
      </c>
      <c r="P67" s="59">
        <v>0</v>
      </c>
      <c r="Q67" s="61">
        <v>140000</v>
      </c>
      <c r="R67" s="62">
        <v>140000</v>
      </c>
      <c r="S67" s="66" t="str">
        <f t="shared" si="3"/>
        <v>36101</v>
      </c>
    </row>
    <row r="68" spans="1:19">
      <c r="A68" s="29" t="s">
        <v>153</v>
      </c>
      <c r="B68" s="29" t="s">
        <v>154</v>
      </c>
      <c r="C68" s="44">
        <v>0</v>
      </c>
      <c r="D68" s="44">
        <v>0</v>
      </c>
      <c r="E68" s="48">
        <v>0</v>
      </c>
      <c r="F68" s="46">
        <v>11138341.9</v>
      </c>
      <c r="G68" s="46">
        <v>11614656.919766791</v>
      </c>
      <c r="H68" s="49">
        <v>12019726.108300682</v>
      </c>
      <c r="I68" s="90">
        <v>0</v>
      </c>
      <c r="J68" s="44">
        <v>0</v>
      </c>
      <c r="K68" s="45">
        <v>0</v>
      </c>
      <c r="L68" s="90">
        <v>0</v>
      </c>
      <c r="M68" s="46">
        <v>13359380.072133282</v>
      </c>
      <c r="N68" s="46">
        <v>14275328.720271377</v>
      </c>
      <c r="O68" s="59">
        <v>1458886</v>
      </c>
      <c r="P68" s="59">
        <v>1676525</v>
      </c>
      <c r="Q68" s="61">
        <v>12976530.063999999</v>
      </c>
      <c r="R68" s="62">
        <v>13105339.551999999</v>
      </c>
      <c r="S68" s="66" t="str">
        <f t="shared" si="3"/>
        <v>32361</v>
      </c>
    </row>
    <row r="69" spans="1:19">
      <c r="A69" s="29" t="s">
        <v>155</v>
      </c>
      <c r="B69" s="29" t="s">
        <v>156</v>
      </c>
      <c r="C69" s="44">
        <v>2306877.2200000002</v>
      </c>
      <c r="D69" s="44">
        <v>2130846.29</v>
      </c>
      <c r="E69" s="48">
        <v>1582793.52</v>
      </c>
      <c r="F69" s="46">
        <v>5968508</v>
      </c>
      <c r="G69" s="46">
        <v>6410956</v>
      </c>
      <c r="H69" s="49">
        <v>6822238</v>
      </c>
      <c r="I69" s="90">
        <v>0</v>
      </c>
      <c r="J69" s="44">
        <v>2836251.49</v>
      </c>
      <c r="K69" s="45">
        <v>3381083.04</v>
      </c>
      <c r="L69" s="90">
        <v>0</v>
      </c>
      <c r="M69" s="46">
        <v>6410956</v>
      </c>
      <c r="N69" s="46">
        <v>6822238</v>
      </c>
      <c r="O69" s="59">
        <v>4108577</v>
      </c>
      <c r="P69" s="59">
        <v>3942217</v>
      </c>
      <c r="Q69" s="61">
        <v>6410956</v>
      </c>
      <c r="R69" s="62">
        <v>6822238</v>
      </c>
      <c r="S69" s="66" t="str">
        <f t="shared" si="3"/>
        <v>39090</v>
      </c>
    </row>
    <row r="70" spans="1:19">
      <c r="A70" s="29" t="s">
        <v>157</v>
      </c>
      <c r="B70" s="29" t="s">
        <v>158</v>
      </c>
      <c r="C70" s="44">
        <v>0</v>
      </c>
      <c r="D70" s="44">
        <v>0</v>
      </c>
      <c r="E70" s="48">
        <v>0</v>
      </c>
      <c r="F70" s="46">
        <v>12791000</v>
      </c>
      <c r="G70" s="46">
        <v>16172000</v>
      </c>
      <c r="H70" s="49">
        <v>16366000</v>
      </c>
      <c r="I70" s="90">
        <v>0</v>
      </c>
      <c r="J70" s="44">
        <v>0</v>
      </c>
      <c r="K70" s="45">
        <v>0</v>
      </c>
      <c r="L70" s="90">
        <v>0</v>
      </c>
      <c r="M70" s="46">
        <v>16172000</v>
      </c>
      <c r="N70" s="46">
        <v>16366000</v>
      </c>
      <c r="O70" s="59">
        <v>1554576</v>
      </c>
      <c r="P70" s="59">
        <v>997410</v>
      </c>
      <c r="Q70" s="61">
        <v>16172000</v>
      </c>
      <c r="R70" s="62">
        <v>16366000</v>
      </c>
      <c r="S70" s="66" t="str">
        <f t="shared" si="3"/>
        <v>09206</v>
      </c>
    </row>
    <row r="71" spans="1:19">
      <c r="A71" s="29" t="s">
        <v>159</v>
      </c>
      <c r="B71" s="29" t="s">
        <v>160</v>
      </c>
      <c r="C71" s="44">
        <v>0</v>
      </c>
      <c r="D71" s="44">
        <v>0</v>
      </c>
      <c r="E71" s="48">
        <v>0</v>
      </c>
      <c r="F71" s="46">
        <v>278978.12030000001</v>
      </c>
      <c r="G71" s="46">
        <v>290908.21457060205</v>
      </c>
      <c r="H71" s="49">
        <v>301053.83963968273</v>
      </c>
      <c r="I71" s="90">
        <v>0</v>
      </c>
      <c r="J71" s="44">
        <v>0</v>
      </c>
      <c r="K71" s="45">
        <v>0</v>
      </c>
      <c r="L71" s="90">
        <v>0</v>
      </c>
      <c r="M71" s="46">
        <v>334607.67988249863</v>
      </c>
      <c r="N71" s="46">
        <v>357549.12255350262</v>
      </c>
      <c r="O71" s="59">
        <v>0</v>
      </c>
      <c r="P71" s="59">
        <v>0</v>
      </c>
      <c r="Q71" s="61">
        <v>495000</v>
      </c>
      <c r="R71" s="62">
        <v>495000</v>
      </c>
      <c r="S71" s="66" t="str">
        <f t="shared" si="3"/>
        <v>19028</v>
      </c>
    </row>
    <row r="72" spans="1:19">
      <c r="A72" s="29" t="s">
        <v>161</v>
      </c>
      <c r="B72" s="29" t="s">
        <v>162</v>
      </c>
      <c r="C72" s="44">
        <v>0</v>
      </c>
      <c r="D72" s="44">
        <v>0</v>
      </c>
      <c r="E72" s="48">
        <v>0</v>
      </c>
      <c r="F72" s="46">
        <v>6273767</v>
      </c>
      <c r="G72" s="46">
        <v>6581917</v>
      </c>
      <c r="H72" s="49">
        <v>6862773.0067740455</v>
      </c>
      <c r="I72" s="90">
        <v>0</v>
      </c>
      <c r="J72" s="44">
        <v>0</v>
      </c>
      <c r="K72" s="45">
        <v>0</v>
      </c>
      <c r="L72" s="90">
        <v>0</v>
      </c>
      <c r="M72" s="46">
        <v>6581917</v>
      </c>
      <c r="N72" s="46">
        <v>6905475</v>
      </c>
      <c r="O72" s="59">
        <v>392627</v>
      </c>
      <c r="P72" s="59">
        <v>434595</v>
      </c>
      <c r="Q72" s="61">
        <v>6581917</v>
      </c>
      <c r="R72" s="62">
        <v>6905475</v>
      </c>
      <c r="S72" s="66" t="str">
        <f t="shared" si="3"/>
        <v>27404</v>
      </c>
    </row>
    <row r="73" spans="1:19">
      <c r="A73" s="29" t="s">
        <v>163</v>
      </c>
      <c r="B73" s="29" t="s">
        <v>164</v>
      </c>
      <c r="C73" s="44">
        <v>0</v>
      </c>
      <c r="D73" s="44">
        <v>0</v>
      </c>
      <c r="E73" s="48">
        <v>0</v>
      </c>
      <c r="F73" s="46">
        <v>65268410.402999997</v>
      </c>
      <c r="G73" s="46">
        <v>68059519.211686507</v>
      </c>
      <c r="H73" s="49">
        <v>70433141.989313781</v>
      </c>
      <c r="I73" s="90">
        <v>0</v>
      </c>
      <c r="J73" s="44">
        <v>0</v>
      </c>
      <c r="K73" s="45">
        <v>0</v>
      </c>
      <c r="L73" s="90">
        <v>0</v>
      </c>
      <c r="M73" s="46">
        <v>74800000</v>
      </c>
      <c r="N73" s="46">
        <v>74800000</v>
      </c>
      <c r="O73" s="59">
        <v>0</v>
      </c>
      <c r="P73" s="59">
        <v>0</v>
      </c>
      <c r="Q73" s="61">
        <v>74800000</v>
      </c>
      <c r="R73" s="62">
        <v>74800000</v>
      </c>
      <c r="S73" s="66" t="str">
        <f t="shared" ref="S73:S83" si="4">A73</f>
        <v>31015</v>
      </c>
    </row>
    <row r="74" spans="1:19">
      <c r="A74" s="29" t="s">
        <v>165</v>
      </c>
      <c r="B74" s="29" t="s">
        <v>166</v>
      </c>
      <c r="C74" s="44">
        <v>0</v>
      </c>
      <c r="D74" s="44">
        <v>0</v>
      </c>
      <c r="E74" s="48">
        <v>0</v>
      </c>
      <c r="F74" s="46">
        <v>10470950.6384</v>
      </c>
      <c r="G74" s="46">
        <v>10918725.639839539</v>
      </c>
      <c r="H74" s="49">
        <v>11225000</v>
      </c>
      <c r="I74" s="90">
        <v>0</v>
      </c>
      <c r="J74" s="44">
        <v>0</v>
      </c>
      <c r="K74" s="45">
        <v>0</v>
      </c>
      <c r="L74" s="90">
        <v>0</v>
      </c>
      <c r="M74" s="46">
        <v>11225000</v>
      </c>
      <c r="N74" s="46">
        <v>11225000</v>
      </c>
      <c r="O74" s="59">
        <v>0</v>
      </c>
      <c r="P74" s="59">
        <v>0</v>
      </c>
      <c r="Q74" s="61">
        <v>11225000</v>
      </c>
      <c r="R74" s="62">
        <v>11225000</v>
      </c>
      <c r="S74" s="66" t="str">
        <f t="shared" si="4"/>
        <v>19401</v>
      </c>
    </row>
    <row r="75" spans="1:19">
      <c r="A75" s="29" t="s">
        <v>167</v>
      </c>
      <c r="B75" s="29" t="s">
        <v>168</v>
      </c>
      <c r="C75" s="44">
        <v>399193.13</v>
      </c>
      <c r="D75" s="44">
        <v>224342.98</v>
      </c>
      <c r="E75" s="48">
        <v>38744.61</v>
      </c>
      <c r="F75" s="46">
        <v>3150500</v>
      </c>
      <c r="G75" s="46">
        <v>3150500</v>
      </c>
      <c r="H75" s="49">
        <v>3150500</v>
      </c>
      <c r="I75" s="90">
        <v>0</v>
      </c>
      <c r="J75" s="44">
        <v>546838.77</v>
      </c>
      <c r="K75" s="45">
        <v>817035.78</v>
      </c>
      <c r="L75" s="90">
        <v>0</v>
      </c>
      <c r="M75" s="46">
        <v>3150500</v>
      </c>
      <c r="N75" s="46">
        <v>3150500</v>
      </c>
      <c r="O75" s="59">
        <v>1400144</v>
      </c>
      <c r="P75" s="59">
        <v>1401905</v>
      </c>
      <c r="Q75" s="61">
        <v>3150500</v>
      </c>
      <c r="R75" s="62">
        <v>3150500</v>
      </c>
      <c r="S75" s="66" t="str">
        <f t="shared" si="4"/>
        <v>14068</v>
      </c>
    </row>
    <row r="76" spans="1:19">
      <c r="A76" s="29" t="s">
        <v>169</v>
      </c>
      <c r="B76" s="29" t="s">
        <v>170</v>
      </c>
      <c r="C76" s="44">
        <v>0</v>
      </c>
      <c r="D76" s="44">
        <v>0</v>
      </c>
      <c r="E76" s="48">
        <v>0</v>
      </c>
      <c r="F76" s="46">
        <v>248361</v>
      </c>
      <c r="G76" s="46">
        <v>255812</v>
      </c>
      <c r="H76" s="49">
        <v>255812</v>
      </c>
      <c r="I76" s="90">
        <v>0</v>
      </c>
      <c r="J76" s="44">
        <v>0</v>
      </c>
      <c r="K76" s="45">
        <v>0</v>
      </c>
      <c r="L76" s="90">
        <v>0</v>
      </c>
      <c r="M76" s="46">
        <v>255812</v>
      </c>
      <c r="N76" s="46">
        <v>255812</v>
      </c>
      <c r="O76" s="59">
        <v>220396</v>
      </c>
      <c r="P76" s="59">
        <v>227476</v>
      </c>
      <c r="Q76" s="61">
        <v>255812</v>
      </c>
      <c r="R76" s="62">
        <v>255812</v>
      </c>
      <c r="S76" s="66" t="str">
        <f t="shared" si="4"/>
        <v>38308</v>
      </c>
    </row>
    <row r="77" spans="1:19">
      <c r="A77" s="29" t="s">
        <v>171</v>
      </c>
      <c r="B77" s="29" t="s">
        <v>172</v>
      </c>
      <c r="C77" s="44">
        <v>0</v>
      </c>
      <c r="D77" s="44">
        <v>0</v>
      </c>
      <c r="E77" s="48">
        <v>0</v>
      </c>
      <c r="F77" s="46">
        <v>785000</v>
      </c>
      <c r="G77" s="46">
        <v>800000</v>
      </c>
      <c r="H77" s="49">
        <v>815000</v>
      </c>
      <c r="I77" s="90">
        <v>0</v>
      </c>
      <c r="J77" s="44">
        <v>0</v>
      </c>
      <c r="K77" s="45">
        <v>0</v>
      </c>
      <c r="L77" s="90">
        <v>0</v>
      </c>
      <c r="M77" s="46">
        <v>800000</v>
      </c>
      <c r="N77" s="46">
        <v>815000</v>
      </c>
      <c r="O77" s="59">
        <v>204523</v>
      </c>
      <c r="P77" s="59">
        <v>185729</v>
      </c>
      <c r="Q77" s="61">
        <v>800000</v>
      </c>
      <c r="R77" s="62">
        <v>815000</v>
      </c>
      <c r="S77" s="66" t="str">
        <f t="shared" si="4"/>
        <v>04127</v>
      </c>
    </row>
    <row r="78" spans="1:19">
      <c r="A78" s="29" t="s">
        <v>173</v>
      </c>
      <c r="B78" s="29" t="s">
        <v>174</v>
      </c>
      <c r="C78" s="44">
        <v>0</v>
      </c>
      <c r="D78" s="44">
        <v>0</v>
      </c>
      <c r="E78" s="48">
        <v>0</v>
      </c>
      <c r="F78" s="46">
        <v>13539615</v>
      </c>
      <c r="G78" s="46">
        <v>14510581</v>
      </c>
      <c r="H78" s="49">
        <v>14510581</v>
      </c>
      <c r="I78" s="90">
        <v>0</v>
      </c>
      <c r="J78" s="44">
        <v>0</v>
      </c>
      <c r="K78" s="45">
        <v>0</v>
      </c>
      <c r="L78" s="90">
        <v>0</v>
      </c>
      <c r="M78" s="46">
        <v>14510581</v>
      </c>
      <c r="N78" s="46">
        <v>14510581</v>
      </c>
      <c r="O78" s="59">
        <v>0</v>
      </c>
      <c r="P78" s="59">
        <v>0</v>
      </c>
      <c r="Q78" s="61">
        <v>14510581</v>
      </c>
      <c r="R78" s="62">
        <v>14510581</v>
      </c>
      <c r="S78" s="66" t="str">
        <f t="shared" si="4"/>
        <v>17216</v>
      </c>
    </row>
    <row r="79" spans="1:19">
      <c r="A79" s="29" t="s">
        <v>175</v>
      </c>
      <c r="B79" s="29" t="s">
        <v>176</v>
      </c>
      <c r="C79" s="44">
        <v>3161399.96</v>
      </c>
      <c r="D79" s="44">
        <v>2937323.43</v>
      </c>
      <c r="E79" s="48">
        <v>2644007.46</v>
      </c>
      <c r="F79" s="46">
        <v>2230000</v>
      </c>
      <c r="G79" s="46">
        <v>2230000</v>
      </c>
      <c r="H79" s="49">
        <v>2230000</v>
      </c>
      <c r="I79" s="90">
        <v>0</v>
      </c>
      <c r="J79" s="44">
        <v>3448116.23</v>
      </c>
      <c r="K79" s="45">
        <v>3831274.74</v>
      </c>
      <c r="L79" s="90">
        <v>0</v>
      </c>
      <c r="M79" s="46">
        <v>2230000</v>
      </c>
      <c r="N79" s="46">
        <v>2230000</v>
      </c>
      <c r="O79" s="59">
        <v>4358156</v>
      </c>
      <c r="P79" s="59">
        <v>4355578</v>
      </c>
      <c r="Q79" s="61">
        <v>2230000</v>
      </c>
      <c r="R79" s="62">
        <v>2230000</v>
      </c>
      <c r="S79" s="66" t="str">
        <f t="shared" si="4"/>
        <v>13165</v>
      </c>
    </row>
    <row r="80" spans="1:19">
      <c r="A80" s="29" t="s">
        <v>177</v>
      </c>
      <c r="B80" s="29" t="s">
        <v>178</v>
      </c>
      <c r="C80" s="44">
        <v>0</v>
      </c>
      <c r="D80" s="44">
        <v>0</v>
      </c>
      <c r="E80" s="48">
        <v>0</v>
      </c>
      <c r="F80" s="46">
        <v>190000</v>
      </c>
      <c r="G80" s="46">
        <v>190000</v>
      </c>
      <c r="H80" s="49">
        <v>190000</v>
      </c>
      <c r="I80" s="90">
        <v>0</v>
      </c>
      <c r="J80" s="44">
        <v>0</v>
      </c>
      <c r="K80" s="45">
        <v>0</v>
      </c>
      <c r="L80" s="90">
        <v>0</v>
      </c>
      <c r="M80" s="46">
        <v>190000</v>
      </c>
      <c r="N80" s="46">
        <v>190000</v>
      </c>
      <c r="O80" s="59">
        <v>0</v>
      </c>
      <c r="P80" s="59">
        <v>0</v>
      </c>
      <c r="Q80" s="61">
        <v>190000</v>
      </c>
      <c r="R80" s="62">
        <v>190000</v>
      </c>
      <c r="S80" s="66" t="str">
        <f t="shared" si="4"/>
        <v>21036</v>
      </c>
    </row>
    <row r="81" spans="1:19">
      <c r="A81" s="29" t="s">
        <v>179</v>
      </c>
      <c r="B81" s="29" t="s">
        <v>180</v>
      </c>
      <c r="C81" s="44">
        <v>0</v>
      </c>
      <c r="D81" s="44">
        <v>0</v>
      </c>
      <c r="E81" s="48">
        <v>0</v>
      </c>
      <c r="F81" s="46">
        <v>64278884.005400002</v>
      </c>
      <c r="G81" s="46">
        <v>67027677.154371247</v>
      </c>
      <c r="H81" s="49">
        <v>69365313.727004334</v>
      </c>
      <c r="I81" s="90">
        <v>0</v>
      </c>
      <c r="J81" s="44">
        <v>0</v>
      </c>
      <c r="K81" s="45">
        <v>0</v>
      </c>
      <c r="L81" s="90">
        <v>0</v>
      </c>
      <c r="M81" s="46">
        <v>71000000</v>
      </c>
      <c r="N81" s="46">
        <v>71000000</v>
      </c>
      <c r="O81" s="59">
        <v>10751190</v>
      </c>
      <c r="P81" s="59">
        <v>12004702</v>
      </c>
      <c r="Q81" s="61">
        <v>71000000</v>
      </c>
      <c r="R81" s="62">
        <v>71000000</v>
      </c>
      <c r="S81" s="66" t="str">
        <f t="shared" si="4"/>
        <v>31002</v>
      </c>
    </row>
    <row r="82" spans="1:19">
      <c r="A82" s="29" t="s">
        <v>181</v>
      </c>
      <c r="B82" s="29" t="s">
        <v>182</v>
      </c>
      <c r="C82" s="44">
        <v>1609417.41</v>
      </c>
      <c r="D82" s="44">
        <v>821926.06</v>
      </c>
      <c r="E82" s="48">
        <v>0</v>
      </c>
      <c r="F82" s="46">
        <v>47800000</v>
      </c>
      <c r="G82" s="46">
        <v>47800000</v>
      </c>
      <c r="H82" s="49">
        <v>47800000</v>
      </c>
      <c r="I82" s="90">
        <v>0</v>
      </c>
      <c r="J82" s="44">
        <v>5505953.5800000001</v>
      </c>
      <c r="K82" s="45">
        <v>11208127.199999999</v>
      </c>
      <c r="L82" s="90">
        <v>0</v>
      </c>
      <c r="M82" s="46">
        <v>47800000</v>
      </c>
      <c r="N82" s="46">
        <v>47800000</v>
      </c>
      <c r="O82" s="59">
        <v>22550711</v>
      </c>
      <c r="P82" s="59">
        <v>23847905</v>
      </c>
      <c r="Q82" s="61">
        <v>47800000</v>
      </c>
      <c r="R82" s="62">
        <v>47800000</v>
      </c>
      <c r="S82" s="66" t="str">
        <f t="shared" si="4"/>
        <v>06114</v>
      </c>
    </row>
    <row r="83" spans="1:19">
      <c r="A83" s="29" t="s">
        <v>183</v>
      </c>
      <c r="B83" s="29" t="s">
        <v>184</v>
      </c>
      <c r="C83" s="44">
        <v>0</v>
      </c>
      <c r="D83" s="44">
        <v>0</v>
      </c>
      <c r="E83" s="48">
        <v>0</v>
      </c>
      <c r="F83" s="46">
        <v>40000</v>
      </c>
      <c r="G83" s="46">
        <v>40000</v>
      </c>
      <c r="H83" s="49">
        <v>40000</v>
      </c>
      <c r="I83" s="90">
        <v>0</v>
      </c>
      <c r="J83" s="44">
        <v>0</v>
      </c>
      <c r="K83" s="45">
        <v>0</v>
      </c>
      <c r="L83" s="90">
        <v>0</v>
      </c>
      <c r="M83" s="46">
        <v>40000</v>
      </c>
      <c r="N83" s="46">
        <v>40000</v>
      </c>
      <c r="O83" s="59">
        <v>14710</v>
      </c>
      <c r="P83" s="59">
        <v>14984</v>
      </c>
      <c r="Q83" s="61">
        <v>40000</v>
      </c>
      <c r="R83" s="62">
        <v>40000</v>
      </c>
      <c r="S83" s="66" t="str">
        <f t="shared" si="4"/>
        <v>33205</v>
      </c>
    </row>
    <row r="84" spans="1:19">
      <c r="A84" s="29" t="s">
        <v>185</v>
      </c>
      <c r="B84" s="29" t="s">
        <v>186</v>
      </c>
      <c r="C84" s="44">
        <v>1651810.16</v>
      </c>
      <c r="D84" s="44">
        <v>0</v>
      </c>
      <c r="E84" s="48">
        <v>0</v>
      </c>
      <c r="F84" s="46">
        <v>45000000</v>
      </c>
      <c r="G84" s="46">
        <v>48000000</v>
      </c>
      <c r="H84" s="49">
        <v>48000000</v>
      </c>
      <c r="I84" s="90">
        <v>0</v>
      </c>
      <c r="J84" s="44">
        <v>3723635.81</v>
      </c>
      <c r="K84" s="45">
        <v>8694942.9600000009</v>
      </c>
      <c r="L84" s="90">
        <v>0</v>
      </c>
      <c r="M84" s="46">
        <v>48000000</v>
      </c>
      <c r="N84" s="46">
        <v>48000000</v>
      </c>
      <c r="O84" s="59">
        <v>20725741</v>
      </c>
      <c r="P84" s="59">
        <v>21545792</v>
      </c>
      <c r="Q84" s="61">
        <v>48000000</v>
      </c>
      <c r="R84" s="62">
        <v>48000000</v>
      </c>
      <c r="S84" s="66" t="str">
        <f t="shared" ref="S84:S136" si="5">A84</f>
        <v>17210</v>
      </c>
    </row>
    <row r="85" spans="1:19">
      <c r="A85" s="29" t="s">
        <v>187</v>
      </c>
      <c r="B85" s="29" t="s">
        <v>188</v>
      </c>
      <c r="C85" s="44">
        <v>0</v>
      </c>
      <c r="D85" s="44">
        <v>0</v>
      </c>
      <c r="E85" s="48">
        <v>0</v>
      </c>
      <c r="F85" s="46">
        <v>14000000</v>
      </c>
      <c r="G85" s="46">
        <v>15000000</v>
      </c>
      <c r="H85" s="49">
        <v>16000000</v>
      </c>
      <c r="I85" s="90">
        <v>0</v>
      </c>
      <c r="J85" s="44">
        <v>0</v>
      </c>
      <c r="K85" s="45">
        <v>0</v>
      </c>
      <c r="L85" s="90">
        <v>0</v>
      </c>
      <c r="M85" s="46">
        <v>15000000</v>
      </c>
      <c r="N85" s="46">
        <v>16000000</v>
      </c>
      <c r="O85" s="59">
        <v>0</v>
      </c>
      <c r="P85" s="59">
        <v>0</v>
      </c>
      <c r="Q85" s="61">
        <v>15000000</v>
      </c>
      <c r="R85" s="62">
        <v>16000000</v>
      </c>
      <c r="S85" s="66" t="str">
        <f t="shared" si="5"/>
        <v>37502</v>
      </c>
    </row>
    <row r="86" spans="1:19">
      <c r="A86" s="29" t="s">
        <v>189</v>
      </c>
      <c r="B86" s="29" t="s">
        <v>190</v>
      </c>
      <c r="C86" s="44">
        <v>0</v>
      </c>
      <c r="D86" s="44">
        <v>0</v>
      </c>
      <c r="E86" s="48">
        <v>0</v>
      </c>
      <c r="F86" s="46">
        <v>11458000</v>
      </c>
      <c r="G86" s="46">
        <v>12145000</v>
      </c>
      <c r="H86" s="49">
        <v>12145000</v>
      </c>
      <c r="I86" s="90">
        <v>0</v>
      </c>
      <c r="J86" s="44">
        <v>0</v>
      </c>
      <c r="K86" s="45">
        <v>0</v>
      </c>
      <c r="L86" s="90">
        <v>0</v>
      </c>
      <c r="M86" s="46">
        <v>12145000</v>
      </c>
      <c r="N86" s="46">
        <v>12145000</v>
      </c>
      <c r="O86" s="59">
        <v>1269763</v>
      </c>
      <c r="P86" s="59">
        <v>1571116</v>
      </c>
      <c r="Q86" s="61">
        <v>12145000</v>
      </c>
      <c r="R86" s="62">
        <v>12145000</v>
      </c>
      <c r="S86" s="66" t="str">
        <f t="shared" si="5"/>
        <v>27417</v>
      </c>
    </row>
    <row r="87" spans="1:19">
      <c r="A87" s="29" t="s">
        <v>191</v>
      </c>
      <c r="B87" s="29" t="s">
        <v>192</v>
      </c>
      <c r="C87" s="44">
        <v>397896.4</v>
      </c>
      <c r="D87" s="44">
        <v>360494.42</v>
      </c>
      <c r="E87" s="48">
        <v>247496.88</v>
      </c>
      <c r="F87" s="46">
        <v>1475000</v>
      </c>
      <c r="G87" s="46">
        <v>1475000</v>
      </c>
      <c r="H87" s="49">
        <v>1475000</v>
      </c>
      <c r="I87" s="90">
        <v>0</v>
      </c>
      <c r="J87" s="44">
        <v>538842.61</v>
      </c>
      <c r="K87" s="45">
        <v>665786.9</v>
      </c>
      <c r="L87" s="90">
        <v>0</v>
      </c>
      <c r="M87" s="46">
        <v>1475000</v>
      </c>
      <c r="N87" s="46">
        <v>1475000</v>
      </c>
      <c r="O87" s="59">
        <v>1041066</v>
      </c>
      <c r="P87" s="59">
        <v>1043173</v>
      </c>
      <c r="Q87" s="61">
        <v>1475000</v>
      </c>
      <c r="R87" s="62">
        <v>1475000</v>
      </c>
      <c r="S87" s="66" t="str">
        <f t="shared" si="5"/>
        <v>03053</v>
      </c>
    </row>
    <row r="88" spans="1:19">
      <c r="A88" s="29" t="s">
        <v>193</v>
      </c>
      <c r="B88" s="29" t="s">
        <v>194</v>
      </c>
      <c r="C88" s="44">
        <v>2088389.08</v>
      </c>
      <c r="D88" s="44">
        <v>1603083.43</v>
      </c>
      <c r="E88" s="48">
        <v>1208197.54</v>
      </c>
      <c r="F88" s="46">
        <v>20294279.232500002</v>
      </c>
      <c r="G88" s="46">
        <v>22119852.427499998</v>
      </c>
      <c r="H88" s="49">
        <v>23642632.190000001</v>
      </c>
      <c r="I88" s="90">
        <v>0</v>
      </c>
      <c r="J88" s="44">
        <v>3073539.97</v>
      </c>
      <c r="K88" s="45">
        <v>4956832.47</v>
      </c>
      <c r="L88" s="90">
        <v>0</v>
      </c>
      <c r="M88" s="46">
        <v>22119852.427499998</v>
      </c>
      <c r="N88" s="46">
        <v>23642632.190000001</v>
      </c>
      <c r="O88" s="59">
        <v>8100540</v>
      </c>
      <c r="P88" s="59">
        <v>8440960</v>
      </c>
      <c r="Q88" s="61">
        <v>22456775.962000001</v>
      </c>
      <c r="R88" s="62">
        <v>22849731.221000001</v>
      </c>
      <c r="S88" s="66" t="str">
        <f t="shared" si="5"/>
        <v>27402</v>
      </c>
    </row>
    <row r="89" spans="1:19">
      <c r="A89" s="29" t="s">
        <v>195</v>
      </c>
      <c r="B89" s="29" t="s">
        <v>196</v>
      </c>
      <c r="C89" s="44">
        <v>0</v>
      </c>
      <c r="D89" s="44">
        <v>0</v>
      </c>
      <c r="E89" s="48">
        <v>0</v>
      </c>
      <c r="F89" s="46">
        <v>1924698</v>
      </c>
      <c r="G89" s="46">
        <v>2020770</v>
      </c>
      <c r="H89" s="49">
        <v>2121644</v>
      </c>
      <c r="I89" s="90">
        <v>0</v>
      </c>
      <c r="J89" s="44">
        <v>0</v>
      </c>
      <c r="K89" s="45">
        <v>207695.32</v>
      </c>
      <c r="L89" s="90">
        <v>0</v>
      </c>
      <c r="M89" s="46">
        <v>2020770</v>
      </c>
      <c r="N89" s="46">
        <v>2121644</v>
      </c>
      <c r="O89" s="59">
        <v>512319</v>
      </c>
      <c r="P89" s="59">
        <v>552358</v>
      </c>
      <c r="Q89" s="61">
        <v>2020770</v>
      </c>
      <c r="R89" s="62">
        <v>2121644</v>
      </c>
      <c r="S89" s="66" t="str">
        <f t="shared" si="5"/>
        <v>32358</v>
      </c>
    </row>
    <row r="90" spans="1:19">
      <c r="A90" s="29" t="s">
        <v>197</v>
      </c>
      <c r="B90" s="29" t="s">
        <v>198</v>
      </c>
      <c r="C90" s="44">
        <v>72882.210000000006</v>
      </c>
      <c r="D90" s="44">
        <v>74007.23</v>
      </c>
      <c r="E90" s="48">
        <v>75742.149999999994</v>
      </c>
      <c r="F90" s="46">
        <v>176040</v>
      </c>
      <c r="G90" s="46">
        <v>176040</v>
      </c>
      <c r="H90" s="49">
        <v>176040</v>
      </c>
      <c r="I90" s="90">
        <v>0</v>
      </c>
      <c r="J90" s="44">
        <v>97194.14</v>
      </c>
      <c r="K90" s="45">
        <v>134852.54999999999</v>
      </c>
      <c r="L90" s="90">
        <v>0</v>
      </c>
      <c r="M90" s="46">
        <v>176040</v>
      </c>
      <c r="N90" s="46">
        <v>176040</v>
      </c>
      <c r="O90" s="59">
        <v>375403</v>
      </c>
      <c r="P90" s="59">
        <v>390361</v>
      </c>
      <c r="Q90" s="61">
        <v>176040</v>
      </c>
      <c r="R90" s="62">
        <v>176040</v>
      </c>
      <c r="S90" s="66" t="str">
        <f t="shared" si="5"/>
        <v>38302</v>
      </c>
    </row>
    <row r="91" spans="1:19">
      <c r="A91" s="29" t="s">
        <v>199</v>
      </c>
      <c r="B91" s="29" t="s">
        <v>200</v>
      </c>
      <c r="C91" s="44">
        <v>4681.84</v>
      </c>
      <c r="D91" s="44">
        <v>2105.5300000000002</v>
      </c>
      <c r="E91" s="48">
        <v>0</v>
      </c>
      <c r="F91" s="46">
        <v>110000</v>
      </c>
      <c r="G91" s="46">
        <v>110000</v>
      </c>
      <c r="H91" s="49">
        <v>110000</v>
      </c>
      <c r="I91" s="90">
        <v>0</v>
      </c>
      <c r="J91" s="44">
        <v>13153.83</v>
      </c>
      <c r="K91" s="45">
        <v>25888.44</v>
      </c>
      <c r="L91" s="90">
        <v>0</v>
      </c>
      <c r="M91" s="46">
        <v>110000</v>
      </c>
      <c r="N91" s="46">
        <v>110000</v>
      </c>
      <c r="O91" s="59">
        <v>329886</v>
      </c>
      <c r="P91" s="59">
        <v>339644</v>
      </c>
      <c r="Q91" s="61">
        <v>110000</v>
      </c>
      <c r="R91" s="62">
        <v>110000</v>
      </c>
      <c r="S91" s="66" t="str">
        <f t="shared" si="5"/>
        <v>20401</v>
      </c>
    </row>
    <row r="92" spans="1:19">
      <c r="A92" s="29" t="s">
        <v>201</v>
      </c>
      <c r="B92" s="29" t="s">
        <v>202</v>
      </c>
      <c r="C92" s="44">
        <v>3636473.12</v>
      </c>
      <c r="D92" s="44">
        <v>3717578.07</v>
      </c>
      <c r="E92" s="48">
        <v>3837791.27</v>
      </c>
      <c r="F92" s="46">
        <v>2729887</v>
      </c>
      <c r="G92" s="46">
        <v>2808634</v>
      </c>
      <c r="H92" s="49">
        <v>2887381</v>
      </c>
      <c r="I92" s="90">
        <v>0</v>
      </c>
      <c r="J92" s="44">
        <v>4322435.74</v>
      </c>
      <c r="K92" s="45">
        <v>5379754.96</v>
      </c>
      <c r="L92" s="90">
        <v>0</v>
      </c>
      <c r="M92" s="46">
        <v>2808634</v>
      </c>
      <c r="N92" s="46">
        <v>2887381</v>
      </c>
      <c r="O92" s="59">
        <v>4264219</v>
      </c>
      <c r="P92" s="59">
        <v>4451520</v>
      </c>
      <c r="Q92" s="61">
        <v>2808634</v>
      </c>
      <c r="R92" s="62">
        <v>2887381</v>
      </c>
      <c r="S92" s="66" t="str">
        <f t="shared" si="5"/>
        <v>20404</v>
      </c>
    </row>
    <row r="93" spans="1:19">
      <c r="A93" s="29" t="s">
        <v>203</v>
      </c>
      <c r="B93" s="29" t="s">
        <v>204</v>
      </c>
      <c r="C93" s="44">
        <v>730850.06</v>
      </c>
      <c r="D93" s="44">
        <v>737334.06</v>
      </c>
      <c r="E93" s="48">
        <v>722364.33</v>
      </c>
      <c r="F93" s="46">
        <v>814302</v>
      </c>
      <c r="G93" s="46">
        <v>814302</v>
      </c>
      <c r="H93" s="49">
        <v>814302</v>
      </c>
      <c r="I93" s="90">
        <v>0</v>
      </c>
      <c r="J93" s="44">
        <v>878511.87</v>
      </c>
      <c r="K93" s="45">
        <v>1082268.93</v>
      </c>
      <c r="L93" s="90">
        <v>0</v>
      </c>
      <c r="M93" s="46">
        <v>814302</v>
      </c>
      <c r="N93" s="46">
        <v>814302</v>
      </c>
      <c r="O93" s="59">
        <v>907013</v>
      </c>
      <c r="P93" s="59">
        <v>923867</v>
      </c>
      <c r="Q93" s="61">
        <v>814302</v>
      </c>
      <c r="R93" s="62">
        <v>814302</v>
      </c>
      <c r="S93" s="66" t="str">
        <f t="shared" si="5"/>
        <v>13301</v>
      </c>
    </row>
    <row r="94" spans="1:19">
      <c r="A94" s="29" t="s">
        <v>205</v>
      </c>
      <c r="B94" s="29" t="s">
        <v>206</v>
      </c>
      <c r="C94" s="44">
        <v>4449793.5</v>
      </c>
      <c r="D94" s="44">
        <v>4239083.4800000004</v>
      </c>
      <c r="E94" s="48">
        <v>3534460.05</v>
      </c>
      <c r="F94" s="46">
        <v>2300000</v>
      </c>
      <c r="G94" s="46">
        <v>2450000</v>
      </c>
      <c r="H94" s="49">
        <v>2450000</v>
      </c>
      <c r="I94" s="90">
        <v>0</v>
      </c>
      <c r="J94" s="44">
        <v>4899867.4400000004</v>
      </c>
      <c r="K94" s="45">
        <v>4991014.24</v>
      </c>
      <c r="L94" s="90">
        <v>0</v>
      </c>
      <c r="M94" s="46">
        <v>2450000</v>
      </c>
      <c r="N94" s="46">
        <v>2450000</v>
      </c>
      <c r="O94" s="59">
        <v>6499037</v>
      </c>
      <c r="P94" s="59">
        <v>6513087</v>
      </c>
      <c r="Q94" s="61">
        <v>2450000</v>
      </c>
      <c r="R94" s="62">
        <v>2450000</v>
      </c>
      <c r="S94" s="66" t="str">
        <f t="shared" si="5"/>
        <v>39200</v>
      </c>
    </row>
    <row r="95" spans="1:19">
      <c r="A95" s="29" t="s">
        <v>207</v>
      </c>
      <c r="B95" s="29" t="s">
        <v>208</v>
      </c>
      <c r="C95" s="44">
        <v>1840807.6</v>
      </c>
      <c r="D95" s="44">
        <v>1877717.55</v>
      </c>
      <c r="E95" s="48">
        <v>1829408.83</v>
      </c>
      <c r="F95" s="46">
        <v>1124000</v>
      </c>
      <c r="G95" s="46">
        <v>1248000</v>
      </c>
      <c r="H95" s="49">
        <v>1383000</v>
      </c>
      <c r="I95" s="90">
        <v>0</v>
      </c>
      <c r="J95" s="44">
        <v>2161979.35</v>
      </c>
      <c r="K95" s="45">
        <v>2554077.4300000002</v>
      </c>
      <c r="L95" s="90">
        <v>0</v>
      </c>
      <c r="M95" s="46">
        <v>1248000</v>
      </c>
      <c r="N95" s="46">
        <v>1383000</v>
      </c>
      <c r="O95" s="59">
        <v>2710387</v>
      </c>
      <c r="P95" s="59">
        <v>2729766</v>
      </c>
      <c r="Q95" s="61">
        <v>1248000</v>
      </c>
      <c r="R95" s="62">
        <v>1383000</v>
      </c>
      <c r="S95" s="66" t="str">
        <f t="shared" si="5"/>
        <v>39204</v>
      </c>
    </row>
    <row r="96" spans="1:19">
      <c r="A96" s="29" t="s">
        <v>209</v>
      </c>
      <c r="B96" s="29" t="s">
        <v>210</v>
      </c>
      <c r="C96" s="44">
        <v>0</v>
      </c>
      <c r="D96" s="44">
        <v>0</v>
      </c>
      <c r="E96" s="48">
        <v>0</v>
      </c>
      <c r="F96" s="46">
        <v>5000000</v>
      </c>
      <c r="G96" s="46">
        <v>5000000</v>
      </c>
      <c r="H96" s="49">
        <v>5000000</v>
      </c>
      <c r="I96" s="90">
        <v>0</v>
      </c>
      <c r="J96" s="44">
        <v>0</v>
      </c>
      <c r="K96" s="45">
        <v>0</v>
      </c>
      <c r="L96" s="90">
        <v>0</v>
      </c>
      <c r="M96" s="46">
        <v>5000000</v>
      </c>
      <c r="N96" s="46">
        <v>5000000</v>
      </c>
      <c r="O96" s="59">
        <v>914455</v>
      </c>
      <c r="P96" s="59">
        <v>728410</v>
      </c>
      <c r="Q96" s="61">
        <v>5000000</v>
      </c>
      <c r="R96" s="62">
        <v>5000000</v>
      </c>
      <c r="S96" s="66" t="str">
        <f t="shared" si="5"/>
        <v>31332</v>
      </c>
    </row>
    <row r="97" spans="1:19">
      <c r="A97" s="29" t="s">
        <v>211</v>
      </c>
      <c r="B97" s="29" t="s">
        <v>212</v>
      </c>
      <c r="C97" s="44">
        <v>0</v>
      </c>
      <c r="D97" s="44">
        <v>0</v>
      </c>
      <c r="E97" s="48">
        <v>0</v>
      </c>
      <c r="F97" s="46">
        <v>946724</v>
      </c>
      <c r="G97" s="46">
        <v>990095</v>
      </c>
      <c r="H97" s="49">
        <v>1024570</v>
      </c>
      <c r="I97" s="90">
        <v>0</v>
      </c>
      <c r="J97" s="44">
        <v>0</v>
      </c>
      <c r="K97" s="45">
        <v>0</v>
      </c>
      <c r="L97" s="90">
        <v>0</v>
      </c>
      <c r="M97" s="46">
        <v>990095</v>
      </c>
      <c r="N97" s="46">
        <v>1024570</v>
      </c>
      <c r="O97" s="59">
        <v>0</v>
      </c>
      <c r="P97" s="59">
        <v>0</v>
      </c>
      <c r="Q97" s="61">
        <v>990095</v>
      </c>
      <c r="R97" s="62">
        <v>1024570</v>
      </c>
      <c r="S97" s="66" t="str">
        <f t="shared" si="5"/>
        <v>23054</v>
      </c>
    </row>
    <row r="98" spans="1:19">
      <c r="A98" s="29" t="s">
        <v>213</v>
      </c>
      <c r="B98" s="29" t="s">
        <v>214</v>
      </c>
      <c r="C98" s="44">
        <v>0</v>
      </c>
      <c r="D98" s="44">
        <v>0</v>
      </c>
      <c r="E98" s="48">
        <v>0</v>
      </c>
      <c r="F98" s="46">
        <v>223968.35009999998</v>
      </c>
      <c r="G98" s="46">
        <v>233546.03141583543</v>
      </c>
      <c r="H98" s="49">
        <v>241691.11069664668</v>
      </c>
      <c r="I98" s="90">
        <v>0</v>
      </c>
      <c r="J98" s="44">
        <v>0</v>
      </c>
      <c r="K98" s="45">
        <v>0</v>
      </c>
      <c r="L98" s="90">
        <v>0</v>
      </c>
      <c r="M98" s="46">
        <v>268628.70075073832</v>
      </c>
      <c r="N98" s="46">
        <v>285000</v>
      </c>
      <c r="O98" s="59">
        <v>0</v>
      </c>
      <c r="P98" s="59">
        <v>0</v>
      </c>
      <c r="Q98" s="61">
        <v>261768</v>
      </c>
      <c r="R98" s="62">
        <v>268051</v>
      </c>
      <c r="S98" s="66" t="str">
        <f t="shared" si="5"/>
        <v>32312</v>
      </c>
    </row>
    <row r="99" spans="1:19">
      <c r="A99" s="29" t="s">
        <v>215</v>
      </c>
      <c r="B99" s="29" t="s">
        <v>216</v>
      </c>
      <c r="C99" s="44">
        <v>68643.53</v>
      </c>
      <c r="D99" s="44">
        <v>81235.69</v>
      </c>
      <c r="E99" s="48">
        <v>82792.259999999995</v>
      </c>
      <c r="F99" s="46">
        <v>560000</v>
      </c>
      <c r="G99" s="46">
        <v>580000</v>
      </c>
      <c r="H99" s="49">
        <v>600000</v>
      </c>
      <c r="I99" s="90">
        <v>0</v>
      </c>
      <c r="J99" s="44">
        <v>124481.22</v>
      </c>
      <c r="K99" s="45">
        <v>193038.1</v>
      </c>
      <c r="L99" s="90">
        <v>0</v>
      </c>
      <c r="M99" s="46">
        <v>580000</v>
      </c>
      <c r="N99" s="46">
        <v>600000</v>
      </c>
      <c r="O99" s="59">
        <v>234666</v>
      </c>
      <c r="P99" s="59">
        <v>251638</v>
      </c>
      <c r="Q99" s="61">
        <v>580000</v>
      </c>
      <c r="R99" s="62">
        <v>600000</v>
      </c>
      <c r="S99" s="66" t="str">
        <f t="shared" si="5"/>
        <v>06103</v>
      </c>
    </row>
    <row r="100" spans="1:19">
      <c r="A100" s="29" t="s">
        <v>217</v>
      </c>
      <c r="B100" s="29" t="s">
        <v>218</v>
      </c>
      <c r="C100" s="44">
        <v>0</v>
      </c>
      <c r="D100" s="44">
        <v>0</v>
      </c>
      <c r="E100" s="48">
        <v>0</v>
      </c>
      <c r="F100" s="46">
        <v>2602182.9489000002</v>
      </c>
      <c r="G100" s="46">
        <v>2713461.5246404437</v>
      </c>
      <c r="H100" s="49">
        <v>2808095.3709517745</v>
      </c>
      <c r="I100" s="90">
        <v>0</v>
      </c>
      <c r="J100" s="44">
        <v>0</v>
      </c>
      <c r="K100" s="45">
        <v>0</v>
      </c>
      <c r="L100" s="90">
        <v>0</v>
      </c>
      <c r="M100" s="46">
        <v>3121070.5636159079</v>
      </c>
      <c r="N100" s="46">
        <v>3335058.065135587</v>
      </c>
      <c r="O100" s="59">
        <v>0</v>
      </c>
      <c r="P100" s="59">
        <v>0</v>
      </c>
      <c r="Q100" s="61">
        <v>3097291</v>
      </c>
      <c r="R100" s="62">
        <v>3171626</v>
      </c>
      <c r="S100" s="66" t="str">
        <f t="shared" si="5"/>
        <v>34324</v>
      </c>
    </row>
    <row r="101" spans="1:19">
      <c r="A101" s="29" t="s">
        <v>219</v>
      </c>
      <c r="B101" s="29" t="s">
        <v>220</v>
      </c>
      <c r="C101" s="44">
        <v>0</v>
      </c>
      <c r="D101" s="44">
        <v>0</v>
      </c>
      <c r="E101" s="48">
        <v>0</v>
      </c>
      <c r="F101" s="46">
        <v>361362.8824</v>
      </c>
      <c r="G101" s="46">
        <v>375000</v>
      </c>
      <c r="H101" s="49">
        <v>375000</v>
      </c>
      <c r="I101" s="90">
        <v>0</v>
      </c>
      <c r="J101" s="44">
        <v>0</v>
      </c>
      <c r="K101" s="45">
        <v>0</v>
      </c>
      <c r="L101" s="90">
        <v>0</v>
      </c>
      <c r="M101" s="46">
        <v>375000</v>
      </c>
      <c r="N101" s="46">
        <v>375000</v>
      </c>
      <c r="O101" s="59">
        <v>288228</v>
      </c>
      <c r="P101" s="59">
        <v>296296</v>
      </c>
      <c r="Q101" s="61">
        <v>375000</v>
      </c>
      <c r="R101" s="62">
        <v>375000</v>
      </c>
      <c r="S101" s="66" t="str">
        <f t="shared" si="5"/>
        <v>22204</v>
      </c>
    </row>
    <row r="102" spans="1:19">
      <c r="A102" s="29" t="s">
        <v>221</v>
      </c>
      <c r="B102" s="29" t="s">
        <v>222</v>
      </c>
      <c r="C102" s="44">
        <v>739777.26</v>
      </c>
      <c r="D102" s="44">
        <v>723617.47</v>
      </c>
      <c r="E102" s="48">
        <v>585344.23</v>
      </c>
      <c r="F102" s="46">
        <v>1565100</v>
      </c>
      <c r="G102" s="46">
        <v>1643400</v>
      </c>
      <c r="H102" s="49">
        <v>1709050</v>
      </c>
      <c r="I102" s="90">
        <v>0</v>
      </c>
      <c r="J102" s="44">
        <v>949246.69</v>
      </c>
      <c r="K102" s="45">
        <v>1145202.25</v>
      </c>
      <c r="L102" s="90">
        <v>0</v>
      </c>
      <c r="M102" s="46">
        <v>1643400</v>
      </c>
      <c r="N102" s="46">
        <v>1709050</v>
      </c>
      <c r="O102" s="59">
        <v>1445383</v>
      </c>
      <c r="P102" s="59">
        <v>1429910</v>
      </c>
      <c r="Q102" s="61">
        <v>1643400</v>
      </c>
      <c r="R102" s="62">
        <v>1709050</v>
      </c>
      <c r="S102" s="66" t="str">
        <f t="shared" si="5"/>
        <v>39203</v>
      </c>
    </row>
    <row r="103" spans="1:19">
      <c r="A103" s="29" t="s">
        <v>223</v>
      </c>
      <c r="B103" s="29" t="s">
        <v>224</v>
      </c>
      <c r="C103" s="44">
        <v>0</v>
      </c>
      <c r="D103" s="44">
        <v>0</v>
      </c>
      <c r="E103" s="48">
        <v>0</v>
      </c>
      <c r="F103" s="46">
        <v>57158333.621199995</v>
      </c>
      <c r="G103" s="46">
        <v>59602626.771208145</v>
      </c>
      <c r="H103" s="49">
        <v>61681309.579273939</v>
      </c>
      <c r="I103" s="90">
        <v>0</v>
      </c>
      <c r="J103" s="44">
        <v>0</v>
      </c>
      <c r="K103" s="45">
        <v>1002953.89</v>
      </c>
      <c r="L103" s="90">
        <v>0</v>
      </c>
      <c r="M103" s="46">
        <v>68555976.283633843</v>
      </c>
      <c r="N103" s="46">
        <v>69873487</v>
      </c>
      <c r="O103" s="59">
        <v>13534251</v>
      </c>
      <c r="P103" s="59">
        <v>14588906</v>
      </c>
      <c r="Q103" s="61">
        <v>67544658.297000006</v>
      </c>
      <c r="R103" s="62">
        <v>68435897.159999996</v>
      </c>
      <c r="S103" s="66" t="str">
        <f t="shared" si="5"/>
        <v>17401</v>
      </c>
    </row>
    <row r="104" spans="1:19">
      <c r="A104" s="29" t="s">
        <v>225</v>
      </c>
      <c r="B104" s="29" t="s">
        <v>226</v>
      </c>
      <c r="C104" s="44">
        <v>127937.72</v>
      </c>
      <c r="D104" s="44">
        <v>0</v>
      </c>
      <c r="E104" s="48">
        <v>0</v>
      </c>
      <c r="F104" s="46">
        <v>4525000</v>
      </c>
      <c r="G104" s="46">
        <v>4775000</v>
      </c>
      <c r="H104" s="49">
        <v>4775000</v>
      </c>
      <c r="I104" s="90">
        <v>0</v>
      </c>
      <c r="J104" s="44">
        <v>303351.82</v>
      </c>
      <c r="K104" s="45">
        <v>882591.01</v>
      </c>
      <c r="L104" s="90">
        <v>0</v>
      </c>
      <c r="M104" s="46">
        <v>4775000</v>
      </c>
      <c r="N104" s="46">
        <v>4775000</v>
      </c>
      <c r="O104" s="59">
        <v>1226155</v>
      </c>
      <c r="P104" s="59">
        <v>1355423</v>
      </c>
      <c r="Q104" s="61">
        <v>4775000</v>
      </c>
      <c r="R104" s="62">
        <v>4775000</v>
      </c>
      <c r="S104" s="66" t="str">
        <f t="shared" si="5"/>
        <v>06098</v>
      </c>
    </row>
    <row r="105" spans="1:19">
      <c r="A105" s="29" t="s">
        <v>227</v>
      </c>
      <c r="B105" s="29" t="s">
        <v>228</v>
      </c>
      <c r="C105" s="44">
        <v>0</v>
      </c>
      <c r="D105" s="44">
        <v>0</v>
      </c>
      <c r="E105" s="48">
        <v>0</v>
      </c>
      <c r="F105" s="46">
        <v>1529784.6897</v>
      </c>
      <c r="G105" s="46">
        <v>1595203.7108842381</v>
      </c>
      <c r="H105" s="49">
        <v>1650837.542961915</v>
      </c>
      <c r="I105" s="90">
        <v>0</v>
      </c>
      <c r="J105" s="44">
        <v>0</v>
      </c>
      <c r="K105" s="45">
        <v>0</v>
      </c>
      <c r="L105" s="90">
        <v>0</v>
      </c>
      <c r="M105" s="46">
        <v>1683527</v>
      </c>
      <c r="N105" s="46">
        <v>1683527</v>
      </c>
      <c r="O105" s="59">
        <v>0</v>
      </c>
      <c r="P105" s="59">
        <v>0</v>
      </c>
      <c r="Q105" s="61">
        <v>1683527</v>
      </c>
      <c r="R105" s="62">
        <v>1683527</v>
      </c>
      <c r="S105" s="66" t="str">
        <f t="shared" si="5"/>
        <v>23404</v>
      </c>
    </row>
    <row r="106" spans="1:19">
      <c r="A106" s="29" t="s">
        <v>229</v>
      </c>
      <c r="B106" s="29" t="s">
        <v>230</v>
      </c>
      <c r="C106" s="44">
        <v>1260137.6200000001</v>
      </c>
      <c r="D106" s="44">
        <v>1208358.3</v>
      </c>
      <c r="E106" s="48">
        <v>1111874.58</v>
      </c>
      <c r="F106" s="46">
        <v>3227806</v>
      </c>
      <c r="G106" s="46">
        <v>3581101.84</v>
      </c>
      <c r="H106" s="49">
        <v>3615142</v>
      </c>
      <c r="I106" s="90">
        <v>0</v>
      </c>
      <c r="J106" s="44">
        <v>1540213.95</v>
      </c>
      <c r="K106" s="45">
        <v>1957874.22</v>
      </c>
      <c r="L106" s="90">
        <v>0</v>
      </c>
      <c r="M106" s="46">
        <v>3581101.84</v>
      </c>
      <c r="N106" s="46">
        <v>3615142</v>
      </c>
      <c r="O106" s="59">
        <v>2163083</v>
      </c>
      <c r="P106" s="59">
        <v>2190008</v>
      </c>
      <c r="Q106" s="61">
        <v>3615142</v>
      </c>
      <c r="R106" s="62">
        <v>3615142</v>
      </c>
      <c r="S106" s="66" t="str">
        <f t="shared" si="5"/>
        <v>14028</v>
      </c>
    </row>
    <row r="107" spans="1:19">
      <c r="A107" s="29" t="s">
        <v>231</v>
      </c>
      <c r="B107" s="29" t="s">
        <v>232</v>
      </c>
      <c r="C107" s="44">
        <v>197797.75</v>
      </c>
      <c r="D107" s="44">
        <v>181255.86</v>
      </c>
      <c r="E107" s="48">
        <v>160684.29999999999</v>
      </c>
      <c r="F107" s="46">
        <v>140000</v>
      </c>
      <c r="G107" s="46">
        <v>140000</v>
      </c>
      <c r="H107" s="49">
        <v>140000</v>
      </c>
      <c r="I107" s="90">
        <v>0</v>
      </c>
      <c r="J107" s="44">
        <v>213043.67</v>
      </c>
      <c r="K107" s="45">
        <v>233878.69</v>
      </c>
      <c r="L107" s="90">
        <v>0</v>
      </c>
      <c r="M107" s="46">
        <v>140000</v>
      </c>
      <c r="N107" s="46">
        <v>140000</v>
      </c>
      <c r="O107" s="59">
        <v>452901</v>
      </c>
      <c r="P107" s="59">
        <v>441852</v>
      </c>
      <c r="Q107" s="61">
        <v>140000</v>
      </c>
      <c r="R107" s="62">
        <v>140000</v>
      </c>
      <c r="S107" s="66" t="str">
        <f t="shared" si="5"/>
        <v>10070</v>
      </c>
    </row>
    <row r="108" spans="1:19">
      <c r="A108" s="29" t="s">
        <v>233</v>
      </c>
      <c r="B108" s="29" t="s">
        <v>234</v>
      </c>
      <c r="C108" s="44">
        <v>0</v>
      </c>
      <c r="D108" s="44">
        <v>0</v>
      </c>
      <c r="E108" s="48">
        <v>0</v>
      </c>
      <c r="F108" s="46">
        <v>101251.7494</v>
      </c>
      <c r="G108" s="46">
        <v>105581.63345723863</v>
      </c>
      <c r="H108" s="49">
        <v>106000</v>
      </c>
      <c r="I108" s="90">
        <v>0</v>
      </c>
      <c r="J108" s="44">
        <v>0</v>
      </c>
      <c r="K108" s="45">
        <v>0</v>
      </c>
      <c r="L108" s="90">
        <v>0</v>
      </c>
      <c r="M108" s="46">
        <v>106000</v>
      </c>
      <c r="N108" s="46">
        <v>106000</v>
      </c>
      <c r="O108" s="59">
        <v>0</v>
      </c>
      <c r="P108" s="59">
        <v>0</v>
      </c>
      <c r="Q108" s="61">
        <v>106000</v>
      </c>
      <c r="R108" s="62">
        <v>106000</v>
      </c>
      <c r="S108" s="66" t="str">
        <f t="shared" si="5"/>
        <v>31063</v>
      </c>
    </row>
    <row r="109" spans="1:19">
      <c r="A109" s="29" t="s">
        <v>235</v>
      </c>
      <c r="B109" s="29" t="s">
        <v>236</v>
      </c>
      <c r="C109" s="44">
        <v>0</v>
      </c>
      <c r="D109" s="44">
        <v>0</v>
      </c>
      <c r="E109" s="48">
        <v>0</v>
      </c>
      <c r="F109" s="46">
        <v>62036602.6404</v>
      </c>
      <c r="G109" s="46">
        <v>64689507.882330738</v>
      </c>
      <c r="H109" s="49">
        <v>66945599.185377046</v>
      </c>
      <c r="I109" s="90">
        <v>0</v>
      </c>
      <c r="J109" s="44">
        <v>0</v>
      </c>
      <c r="K109" s="45">
        <v>0</v>
      </c>
      <c r="L109" s="90">
        <v>0</v>
      </c>
      <c r="M109" s="46">
        <v>70000000</v>
      </c>
      <c r="N109" s="46">
        <v>70000000</v>
      </c>
      <c r="O109" s="59">
        <v>0</v>
      </c>
      <c r="P109" s="59">
        <v>0</v>
      </c>
      <c r="Q109" s="61">
        <v>70000000</v>
      </c>
      <c r="R109" s="62">
        <v>70000000</v>
      </c>
      <c r="S109" s="66" t="str">
        <f t="shared" si="5"/>
        <v>17411</v>
      </c>
    </row>
    <row r="110" spans="1:19">
      <c r="A110" s="29" t="s">
        <v>237</v>
      </c>
      <c r="B110" s="29" t="s">
        <v>238</v>
      </c>
      <c r="C110" s="44">
        <v>0</v>
      </c>
      <c r="D110" s="44">
        <v>0</v>
      </c>
      <c r="E110" s="48">
        <v>0</v>
      </c>
      <c r="F110" s="46">
        <v>140000</v>
      </c>
      <c r="G110" s="46">
        <v>140000</v>
      </c>
      <c r="H110" s="49">
        <v>140000</v>
      </c>
      <c r="I110" s="90">
        <v>0</v>
      </c>
      <c r="J110" s="44">
        <v>0</v>
      </c>
      <c r="K110" s="45">
        <v>0</v>
      </c>
      <c r="L110" s="90">
        <v>0</v>
      </c>
      <c r="M110" s="46">
        <v>140000</v>
      </c>
      <c r="N110" s="46">
        <v>140000</v>
      </c>
      <c r="O110" s="59">
        <v>320522</v>
      </c>
      <c r="P110" s="59">
        <v>333767</v>
      </c>
      <c r="Q110" s="61">
        <v>140000</v>
      </c>
      <c r="R110" s="62">
        <v>140000</v>
      </c>
      <c r="S110" s="66" t="str">
        <f t="shared" si="5"/>
        <v>11056</v>
      </c>
    </row>
    <row r="111" spans="1:19">
      <c r="A111" s="29" t="s">
        <v>239</v>
      </c>
      <c r="B111" s="29" t="s">
        <v>240</v>
      </c>
      <c r="C111" s="44">
        <v>0</v>
      </c>
      <c r="D111" s="44">
        <v>0</v>
      </c>
      <c r="E111" s="48">
        <v>0</v>
      </c>
      <c r="F111" s="46">
        <v>3693513.142</v>
      </c>
      <c r="G111" s="46">
        <v>3851460.8689629007</v>
      </c>
      <c r="H111" s="49">
        <v>3985783.2290324192</v>
      </c>
      <c r="I111" s="90">
        <v>0</v>
      </c>
      <c r="J111" s="44">
        <v>0</v>
      </c>
      <c r="K111" s="45">
        <v>0</v>
      </c>
      <c r="L111" s="90">
        <v>0</v>
      </c>
      <c r="M111" s="46">
        <v>4064113</v>
      </c>
      <c r="N111" s="46">
        <v>4064113</v>
      </c>
      <c r="O111" s="59">
        <v>0</v>
      </c>
      <c r="P111" s="59">
        <v>0</v>
      </c>
      <c r="Q111" s="61">
        <v>4064113</v>
      </c>
      <c r="R111" s="62">
        <v>4064113</v>
      </c>
      <c r="S111" s="66" t="str">
        <f t="shared" si="5"/>
        <v>08402</v>
      </c>
    </row>
    <row r="112" spans="1:19">
      <c r="A112" s="29" t="s">
        <v>241</v>
      </c>
      <c r="B112" s="29" t="s">
        <v>242</v>
      </c>
      <c r="C112" s="44">
        <v>53911.23</v>
      </c>
      <c r="D112" s="44">
        <v>46376.27</v>
      </c>
      <c r="E112" s="48">
        <v>41572.69</v>
      </c>
      <c r="F112" s="46">
        <v>24000</v>
      </c>
      <c r="G112" s="46">
        <v>24000</v>
      </c>
      <c r="H112" s="49">
        <v>24000</v>
      </c>
      <c r="I112" s="90">
        <v>0</v>
      </c>
      <c r="J112" s="44">
        <v>53325.81</v>
      </c>
      <c r="K112" s="45">
        <v>57542.45</v>
      </c>
      <c r="L112" s="90">
        <v>0</v>
      </c>
      <c r="M112" s="46">
        <v>24000</v>
      </c>
      <c r="N112" s="46">
        <v>24000</v>
      </c>
      <c r="O112" s="59">
        <v>97510</v>
      </c>
      <c r="P112" s="59">
        <v>94252</v>
      </c>
      <c r="Q112" s="61">
        <v>24000</v>
      </c>
      <c r="R112" s="62">
        <v>24000</v>
      </c>
      <c r="S112" s="66" t="str">
        <f t="shared" si="5"/>
        <v>10003</v>
      </c>
    </row>
    <row r="113" spans="1:19">
      <c r="A113" s="29" t="s">
        <v>243</v>
      </c>
      <c r="B113" s="29" t="s">
        <v>244</v>
      </c>
      <c r="C113" s="44">
        <v>2809490.95</v>
      </c>
      <c r="D113" s="44">
        <v>2505292.84</v>
      </c>
      <c r="E113" s="48">
        <v>2152942.17</v>
      </c>
      <c r="F113" s="46">
        <v>8500000</v>
      </c>
      <c r="G113" s="46">
        <v>9500000</v>
      </c>
      <c r="H113" s="49">
        <v>10500000</v>
      </c>
      <c r="I113" s="90">
        <v>0</v>
      </c>
      <c r="J113" s="44">
        <v>3549536.05</v>
      </c>
      <c r="K113" s="45">
        <v>4815031.43</v>
      </c>
      <c r="L113" s="90">
        <v>0</v>
      </c>
      <c r="M113" s="46">
        <v>9500000</v>
      </c>
      <c r="N113" s="46">
        <v>10500000</v>
      </c>
      <c r="O113" s="59">
        <v>5850126</v>
      </c>
      <c r="P113" s="59">
        <v>5957752</v>
      </c>
      <c r="Q113" s="61">
        <v>9500000</v>
      </c>
      <c r="R113" s="62">
        <v>10500000</v>
      </c>
      <c r="S113" s="66" t="str">
        <f t="shared" si="5"/>
        <v>08458</v>
      </c>
    </row>
    <row r="114" spans="1:19">
      <c r="A114" s="29" t="s">
        <v>245</v>
      </c>
      <c r="B114" s="29" t="s">
        <v>246</v>
      </c>
      <c r="C114" s="44">
        <v>14560818.779999999</v>
      </c>
      <c r="D114" s="44">
        <v>13303122.689999999</v>
      </c>
      <c r="E114" s="48">
        <v>10813101.369999999</v>
      </c>
      <c r="F114" s="46">
        <v>23850000</v>
      </c>
      <c r="G114" s="46">
        <v>24700000</v>
      </c>
      <c r="H114" s="49">
        <v>24700000</v>
      </c>
      <c r="I114" s="90">
        <v>0</v>
      </c>
      <c r="J114" s="44">
        <v>17063441.829999998</v>
      </c>
      <c r="K114" s="45">
        <v>19467293.260000002</v>
      </c>
      <c r="L114" s="90">
        <v>0</v>
      </c>
      <c r="M114" s="46">
        <v>24700000</v>
      </c>
      <c r="N114" s="46">
        <v>24700000</v>
      </c>
      <c r="O114" s="59">
        <v>24752174</v>
      </c>
      <c r="P114" s="59">
        <v>24925736</v>
      </c>
      <c r="Q114" s="61">
        <v>24700000</v>
      </c>
      <c r="R114" s="62">
        <v>24700000</v>
      </c>
      <c r="S114" s="66" t="str">
        <f t="shared" si="5"/>
        <v>03017</v>
      </c>
    </row>
    <row r="115" spans="1:19">
      <c r="A115" s="29" t="s">
        <v>247</v>
      </c>
      <c r="B115" s="29" t="s">
        <v>248</v>
      </c>
      <c r="C115" s="44">
        <v>0</v>
      </c>
      <c r="D115" s="44">
        <v>0</v>
      </c>
      <c r="E115" s="48">
        <v>0</v>
      </c>
      <c r="F115" s="46">
        <v>79300000</v>
      </c>
      <c r="G115" s="46">
        <v>82500000</v>
      </c>
      <c r="H115" s="49">
        <v>85800000</v>
      </c>
      <c r="I115" s="90">
        <v>0</v>
      </c>
      <c r="J115" s="44">
        <v>0</v>
      </c>
      <c r="K115" s="45">
        <v>0</v>
      </c>
      <c r="L115" s="90">
        <v>0</v>
      </c>
      <c r="M115" s="46">
        <v>82500000</v>
      </c>
      <c r="N115" s="46">
        <v>85800000</v>
      </c>
      <c r="O115" s="59">
        <v>11102037</v>
      </c>
      <c r="P115" s="59">
        <v>11254661</v>
      </c>
      <c r="Q115" s="61">
        <v>82500000</v>
      </c>
      <c r="R115" s="62">
        <v>85800000</v>
      </c>
      <c r="S115" s="66" t="str">
        <f t="shared" si="5"/>
        <v>17415</v>
      </c>
    </row>
    <row r="116" spans="1:19">
      <c r="A116" s="29" t="s">
        <v>249</v>
      </c>
      <c r="B116" s="29" t="s">
        <v>250</v>
      </c>
      <c r="C116" s="44">
        <v>772754.97</v>
      </c>
      <c r="D116" s="44">
        <v>683334.23</v>
      </c>
      <c r="E116" s="48">
        <v>642200.42000000004</v>
      </c>
      <c r="F116" s="46">
        <v>1622665</v>
      </c>
      <c r="G116" s="46">
        <v>1702760</v>
      </c>
      <c r="H116" s="49">
        <v>1786860</v>
      </c>
      <c r="I116" s="90">
        <v>0</v>
      </c>
      <c r="J116" s="44">
        <v>907146.96</v>
      </c>
      <c r="K116" s="45">
        <v>1212766.23</v>
      </c>
      <c r="L116" s="90">
        <v>0</v>
      </c>
      <c r="M116" s="46">
        <v>1702760</v>
      </c>
      <c r="N116" s="46">
        <v>1786860</v>
      </c>
      <c r="O116" s="59">
        <v>1297742</v>
      </c>
      <c r="P116" s="59">
        <v>1336740</v>
      </c>
      <c r="Q116" s="61">
        <v>1702760</v>
      </c>
      <c r="R116" s="62">
        <v>1786860</v>
      </c>
      <c r="S116" s="66" t="str">
        <f t="shared" si="5"/>
        <v>33212</v>
      </c>
    </row>
    <row r="117" spans="1:19">
      <c r="A117" s="29" t="s">
        <v>251</v>
      </c>
      <c r="B117" s="29" t="s">
        <v>252</v>
      </c>
      <c r="C117" s="44">
        <v>708842.17</v>
      </c>
      <c r="D117" s="44">
        <v>516988.27</v>
      </c>
      <c r="E117" s="48">
        <v>383971.03</v>
      </c>
      <c r="F117" s="46">
        <v>1870680</v>
      </c>
      <c r="G117" s="46">
        <v>1870680</v>
      </c>
      <c r="H117" s="49">
        <v>1870680</v>
      </c>
      <c r="I117" s="90">
        <v>0</v>
      </c>
      <c r="J117" s="44">
        <v>753193.56</v>
      </c>
      <c r="K117" s="45">
        <v>933139.27</v>
      </c>
      <c r="L117" s="90">
        <v>0</v>
      </c>
      <c r="M117" s="46">
        <v>1870680</v>
      </c>
      <c r="N117" s="46">
        <v>1870680</v>
      </c>
      <c r="O117" s="59">
        <v>1662156</v>
      </c>
      <c r="P117" s="59">
        <v>1682732</v>
      </c>
      <c r="Q117" s="61">
        <v>1870680</v>
      </c>
      <c r="R117" s="62">
        <v>1870680</v>
      </c>
      <c r="S117" s="66" t="str">
        <f t="shared" si="5"/>
        <v>03052</v>
      </c>
    </row>
    <row r="118" spans="1:19">
      <c r="A118" s="29" t="s">
        <v>253</v>
      </c>
      <c r="B118" s="29" t="s">
        <v>254</v>
      </c>
      <c r="C118" s="44">
        <v>0</v>
      </c>
      <c r="D118" s="44">
        <v>0</v>
      </c>
      <c r="E118" s="48">
        <v>0</v>
      </c>
      <c r="F118" s="46">
        <v>1804449</v>
      </c>
      <c r="G118" s="46">
        <v>1804449</v>
      </c>
      <c r="H118" s="49">
        <v>1804449</v>
      </c>
      <c r="I118" s="90">
        <v>0</v>
      </c>
      <c r="J118" s="44">
        <v>0</v>
      </c>
      <c r="K118" s="45">
        <v>0</v>
      </c>
      <c r="L118" s="90">
        <v>0</v>
      </c>
      <c r="M118" s="46">
        <v>1804449</v>
      </c>
      <c r="N118" s="46">
        <v>1804449</v>
      </c>
      <c r="O118" s="59">
        <v>0</v>
      </c>
      <c r="P118" s="59">
        <v>0</v>
      </c>
      <c r="Q118" s="61">
        <v>1804449</v>
      </c>
      <c r="R118" s="62">
        <v>1804449</v>
      </c>
      <c r="S118" s="66" t="str">
        <f t="shared" si="5"/>
        <v>19403</v>
      </c>
    </row>
    <row r="119" spans="1:19">
      <c r="A119" s="29" t="s">
        <v>255</v>
      </c>
      <c r="B119" s="29" t="s">
        <v>256</v>
      </c>
      <c r="C119" s="44">
        <v>47234.99</v>
      </c>
      <c r="D119" s="44">
        <v>34537.15</v>
      </c>
      <c r="E119" s="48">
        <v>21531.360000000001</v>
      </c>
      <c r="F119" s="46">
        <v>116000</v>
      </c>
      <c r="G119" s="46">
        <v>116000</v>
      </c>
      <c r="H119" s="49">
        <v>116000</v>
      </c>
      <c r="I119" s="90">
        <v>0</v>
      </c>
      <c r="J119" s="44">
        <v>49457.37</v>
      </c>
      <c r="K119" s="45">
        <v>55003.15</v>
      </c>
      <c r="L119" s="90">
        <v>0</v>
      </c>
      <c r="M119" s="46">
        <v>116000</v>
      </c>
      <c r="N119" s="46">
        <v>116000</v>
      </c>
      <c r="O119" s="59">
        <v>342363</v>
      </c>
      <c r="P119" s="59">
        <v>323255</v>
      </c>
      <c r="Q119" s="61">
        <v>116000</v>
      </c>
      <c r="R119" s="62">
        <v>116000</v>
      </c>
      <c r="S119" s="66" t="str">
        <f t="shared" si="5"/>
        <v>20402</v>
      </c>
    </row>
    <row r="120" spans="1:19">
      <c r="A120" s="29" t="s">
        <v>257</v>
      </c>
      <c r="B120" s="29" t="s">
        <v>258</v>
      </c>
      <c r="C120" s="44">
        <v>0</v>
      </c>
      <c r="D120" s="44">
        <v>0</v>
      </c>
      <c r="E120" s="48">
        <v>0</v>
      </c>
      <c r="F120" s="46">
        <v>1054215</v>
      </c>
      <c r="G120" s="46">
        <v>1054215</v>
      </c>
      <c r="H120" s="49">
        <v>1054215</v>
      </c>
      <c r="I120" s="90">
        <v>0</v>
      </c>
      <c r="J120" s="44">
        <v>0</v>
      </c>
      <c r="K120" s="45">
        <v>0</v>
      </c>
      <c r="L120" s="90">
        <v>0</v>
      </c>
      <c r="M120" s="46">
        <v>1054215</v>
      </c>
      <c r="N120" s="46">
        <v>1054215</v>
      </c>
      <c r="O120" s="59">
        <v>0</v>
      </c>
      <c r="P120" s="59">
        <v>0</v>
      </c>
      <c r="Q120" s="61">
        <v>1054215</v>
      </c>
      <c r="R120" s="62">
        <v>1054215</v>
      </c>
      <c r="S120" s="66" t="str">
        <f t="shared" si="5"/>
        <v>29311</v>
      </c>
    </row>
    <row r="121" spans="1:19">
      <c r="A121" s="29" t="s">
        <v>259</v>
      </c>
      <c r="B121" s="29" t="s">
        <v>260</v>
      </c>
      <c r="C121" s="44">
        <v>201167</v>
      </c>
      <c r="D121" s="44">
        <v>59344.34</v>
      </c>
      <c r="E121" s="48">
        <v>0</v>
      </c>
      <c r="F121" s="46">
        <v>3016734</v>
      </c>
      <c r="G121" s="46">
        <v>3016734</v>
      </c>
      <c r="H121" s="49">
        <v>3016734</v>
      </c>
      <c r="I121" s="90">
        <v>0</v>
      </c>
      <c r="J121" s="44">
        <v>363655.83</v>
      </c>
      <c r="K121" s="45">
        <v>642136.4</v>
      </c>
      <c r="L121" s="90">
        <v>0</v>
      </c>
      <c r="M121" s="46">
        <v>3016734</v>
      </c>
      <c r="N121" s="46">
        <v>3016734</v>
      </c>
      <c r="O121" s="59">
        <v>1633545</v>
      </c>
      <c r="P121" s="59">
        <v>1674870</v>
      </c>
      <c r="Q121" s="61">
        <v>3016734</v>
      </c>
      <c r="R121" s="62">
        <v>3016734</v>
      </c>
      <c r="S121" s="66" t="str">
        <f t="shared" si="5"/>
        <v>06101</v>
      </c>
    </row>
    <row r="122" spans="1:19">
      <c r="A122" s="29" t="s">
        <v>261</v>
      </c>
      <c r="B122" s="29" t="s">
        <v>262</v>
      </c>
      <c r="C122" s="44">
        <v>0</v>
      </c>
      <c r="D122" s="44">
        <v>0</v>
      </c>
      <c r="E122" s="48">
        <v>0</v>
      </c>
      <c r="F122" s="46">
        <v>249200.10419999997</v>
      </c>
      <c r="G122" s="46">
        <v>259856.78484632753</v>
      </c>
      <c r="H122" s="49">
        <v>268919.46983994002</v>
      </c>
      <c r="I122" s="90">
        <v>0</v>
      </c>
      <c r="J122" s="44">
        <v>0</v>
      </c>
      <c r="K122" s="45">
        <v>0</v>
      </c>
      <c r="L122" s="90">
        <v>0</v>
      </c>
      <c r="M122" s="46">
        <v>298891.78622026474</v>
      </c>
      <c r="N122" s="46">
        <v>319384.46821971587</v>
      </c>
      <c r="O122" s="59">
        <v>42084</v>
      </c>
      <c r="P122" s="59">
        <v>36628</v>
      </c>
      <c r="Q122" s="61">
        <v>400000</v>
      </c>
      <c r="R122" s="62">
        <v>400000</v>
      </c>
      <c r="S122" s="66" t="str">
        <f t="shared" si="5"/>
        <v>38126</v>
      </c>
    </row>
    <row r="123" spans="1:19">
      <c r="A123" s="29" t="s">
        <v>263</v>
      </c>
      <c r="B123" s="29" t="s">
        <v>264</v>
      </c>
      <c r="C123" s="44">
        <v>0</v>
      </c>
      <c r="D123" s="44">
        <v>0</v>
      </c>
      <c r="E123" s="48">
        <v>0</v>
      </c>
      <c r="F123" s="46">
        <v>3989500</v>
      </c>
      <c r="G123" s="46">
        <v>4194550.3847386353</v>
      </c>
      <c r="H123" s="49">
        <v>4340838.228826304</v>
      </c>
      <c r="I123" s="90">
        <v>0</v>
      </c>
      <c r="J123" s="44">
        <v>0</v>
      </c>
      <c r="K123" s="45">
        <v>0</v>
      </c>
      <c r="L123" s="90">
        <v>0</v>
      </c>
      <c r="M123" s="46">
        <v>4196000</v>
      </c>
      <c r="N123" s="46">
        <v>4390000</v>
      </c>
      <c r="O123" s="59">
        <v>0</v>
      </c>
      <c r="P123" s="59">
        <v>0</v>
      </c>
      <c r="Q123" s="61">
        <v>4196000</v>
      </c>
      <c r="R123" s="62">
        <v>4390000</v>
      </c>
      <c r="S123" s="66" t="str">
        <f t="shared" si="5"/>
        <v>04129</v>
      </c>
    </row>
    <row r="124" spans="1:19">
      <c r="A124" s="29" t="s">
        <v>265</v>
      </c>
      <c r="B124" s="29" t="s">
        <v>266</v>
      </c>
      <c r="C124" s="44">
        <v>1089708.04</v>
      </c>
      <c r="D124" s="44">
        <v>243000.37</v>
      </c>
      <c r="E124" s="48">
        <v>0</v>
      </c>
      <c r="F124" s="46">
        <v>21550000</v>
      </c>
      <c r="G124" s="46">
        <v>23600000</v>
      </c>
      <c r="H124" s="49">
        <v>23600000</v>
      </c>
      <c r="I124" s="90">
        <v>0</v>
      </c>
      <c r="J124" s="44">
        <v>2209216.39</v>
      </c>
      <c r="K124" s="45">
        <v>4003638.66</v>
      </c>
      <c r="L124" s="90">
        <v>0</v>
      </c>
      <c r="M124" s="46">
        <v>23600000</v>
      </c>
      <c r="N124" s="46">
        <v>23600000</v>
      </c>
      <c r="O124" s="59">
        <v>10038069</v>
      </c>
      <c r="P124" s="59">
        <v>10060749</v>
      </c>
      <c r="Q124" s="61">
        <v>23600000</v>
      </c>
      <c r="R124" s="62">
        <v>23600000</v>
      </c>
      <c r="S124" s="66" t="str">
        <f t="shared" si="5"/>
        <v>31004</v>
      </c>
    </row>
    <row r="125" spans="1:19">
      <c r="A125" s="29" t="s">
        <v>267</v>
      </c>
      <c r="B125" s="29" t="s">
        <v>268</v>
      </c>
      <c r="C125" s="44">
        <v>0</v>
      </c>
      <c r="D125" s="44">
        <v>0</v>
      </c>
      <c r="E125" s="48">
        <v>0</v>
      </c>
      <c r="F125" s="46">
        <v>94400000</v>
      </c>
      <c r="G125" s="46">
        <v>99100000</v>
      </c>
      <c r="H125" s="49">
        <v>99100000</v>
      </c>
      <c r="I125" s="90">
        <v>0</v>
      </c>
      <c r="J125" s="44">
        <v>0</v>
      </c>
      <c r="K125" s="45">
        <v>0</v>
      </c>
      <c r="L125" s="90">
        <v>0</v>
      </c>
      <c r="M125" s="46">
        <v>99100000</v>
      </c>
      <c r="N125" s="46">
        <v>99100000</v>
      </c>
      <c r="O125" s="59">
        <v>0</v>
      </c>
      <c r="P125" s="59">
        <v>0</v>
      </c>
      <c r="Q125" s="61">
        <v>99100000</v>
      </c>
      <c r="R125" s="62">
        <v>99100000</v>
      </c>
      <c r="S125" s="66" t="str">
        <f t="shared" si="5"/>
        <v>17414</v>
      </c>
    </row>
    <row r="126" spans="1:19">
      <c r="A126" s="29" t="s">
        <v>269</v>
      </c>
      <c r="B126" s="29" t="s">
        <v>270</v>
      </c>
      <c r="C126" s="44">
        <v>0</v>
      </c>
      <c r="D126" s="44">
        <v>0</v>
      </c>
      <c r="E126" s="48">
        <v>0</v>
      </c>
      <c r="F126" s="46">
        <v>7539000</v>
      </c>
      <c r="G126" s="46">
        <v>7765170</v>
      </c>
      <c r="H126" s="49">
        <v>7998125</v>
      </c>
      <c r="I126" s="90">
        <v>0</v>
      </c>
      <c r="J126" s="44">
        <v>0</v>
      </c>
      <c r="K126" s="45">
        <v>0</v>
      </c>
      <c r="L126" s="90">
        <v>0</v>
      </c>
      <c r="M126" s="46">
        <v>7765170</v>
      </c>
      <c r="N126" s="46">
        <v>7998125</v>
      </c>
      <c r="O126" s="59">
        <v>1712051</v>
      </c>
      <c r="P126" s="59">
        <v>1824454</v>
      </c>
      <c r="Q126" s="61">
        <v>7765170</v>
      </c>
      <c r="R126" s="62">
        <v>7998125</v>
      </c>
      <c r="S126" s="66" t="str">
        <f t="shared" si="5"/>
        <v>31306</v>
      </c>
    </row>
    <row r="127" spans="1:19">
      <c r="A127" s="29" t="s">
        <v>271</v>
      </c>
      <c r="B127" s="29" t="s">
        <v>272</v>
      </c>
      <c r="C127" s="44">
        <v>0</v>
      </c>
      <c r="D127" s="44">
        <v>0</v>
      </c>
      <c r="E127" s="48">
        <v>0</v>
      </c>
      <c r="F127" s="46">
        <v>81832.716</v>
      </c>
      <c r="G127" s="46">
        <v>85332.173288082544</v>
      </c>
      <c r="H127" s="49">
        <v>88308.191816086648</v>
      </c>
      <c r="I127" s="90">
        <v>0</v>
      </c>
      <c r="J127" s="44">
        <v>0</v>
      </c>
      <c r="K127" s="45">
        <v>0</v>
      </c>
      <c r="L127" s="90">
        <v>0</v>
      </c>
      <c r="M127" s="46">
        <v>98150.547468734323</v>
      </c>
      <c r="N127" s="46">
        <v>104879.96610811625</v>
      </c>
      <c r="O127" s="59">
        <v>155413</v>
      </c>
      <c r="P127" s="59">
        <v>161533</v>
      </c>
      <c r="Q127" s="61">
        <v>132000</v>
      </c>
      <c r="R127" s="62">
        <v>132000</v>
      </c>
      <c r="S127" s="66" t="str">
        <f t="shared" si="5"/>
        <v>38264</v>
      </c>
    </row>
    <row r="128" spans="1:19">
      <c r="A128" s="29" t="s">
        <v>273</v>
      </c>
      <c r="B128" s="29" t="s">
        <v>274</v>
      </c>
      <c r="C128" s="44">
        <v>0</v>
      </c>
      <c r="D128" s="44">
        <v>0</v>
      </c>
      <c r="E128" s="48">
        <v>0</v>
      </c>
      <c r="F128" s="46">
        <v>1751942</v>
      </c>
      <c r="G128" s="46">
        <v>1852678</v>
      </c>
      <c r="H128" s="49">
        <v>1952723</v>
      </c>
      <c r="I128" s="90">
        <v>0</v>
      </c>
      <c r="J128" s="44">
        <v>0</v>
      </c>
      <c r="K128" s="45">
        <v>0</v>
      </c>
      <c r="L128" s="90">
        <v>0</v>
      </c>
      <c r="M128" s="46">
        <v>1852678</v>
      </c>
      <c r="N128" s="46">
        <v>1952723</v>
      </c>
      <c r="O128" s="59">
        <v>222425</v>
      </c>
      <c r="P128" s="59">
        <v>231227</v>
      </c>
      <c r="Q128" s="61">
        <v>1852678</v>
      </c>
      <c r="R128" s="62">
        <v>1952723</v>
      </c>
      <c r="S128" s="66" t="str">
        <f t="shared" si="5"/>
        <v>32362</v>
      </c>
    </row>
    <row r="129" spans="1:19">
      <c r="A129" s="29" t="s">
        <v>275</v>
      </c>
      <c r="B129" s="29" t="s">
        <v>276</v>
      </c>
      <c r="C129" s="44">
        <v>0</v>
      </c>
      <c r="D129" s="44">
        <v>0</v>
      </c>
      <c r="E129" s="48">
        <v>0</v>
      </c>
      <c r="F129" s="46">
        <v>590656.85369999998</v>
      </c>
      <c r="G129" s="46">
        <v>615915.43648290995</v>
      </c>
      <c r="H129" s="49">
        <v>637395.91307253973</v>
      </c>
      <c r="I129" s="90">
        <v>0</v>
      </c>
      <c r="J129" s="44">
        <v>0</v>
      </c>
      <c r="K129" s="45">
        <v>0</v>
      </c>
      <c r="L129" s="90">
        <v>0</v>
      </c>
      <c r="M129" s="46">
        <v>665000</v>
      </c>
      <c r="N129" s="46">
        <v>665000</v>
      </c>
      <c r="O129" s="59">
        <v>0</v>
      </c>
      <c r="P129" s="59">
        <v>0</v>
      </c>
      <c r="Q129" s="61">
        <v>665000</v>
      </c>
      <c r="R129" s="62">
        <v>665000</v>
      </c>
      <c r="S129" s="66" t="str">
        <f t="shared" si="5"/>
        <v>01158</v>
      </c>
    </row>
    <row r="130" spans="1:19">
      <c r="A130" s="29" t="s">
        <v>277</v>
      </c>
      <c r="B130" s="29" t="s">
        <v>278</v>
      </c>
      <c r="C130" s="44">
        <v>0</v>
      </c>
      <c r="D130" s="44">
        <v>0</v>
      </c>
      <c r="E130" s="48">
        <v>0</v>
      </c>
      <c r="F130" s="46">
        <v>16487841</v>
      </c>
      <c r="G130" s="46">
        <v>16982477</v>
      </c>
      <c r="H130" s="49">
        <v>17491951</v>
      </c>
      <c r="I130" s="90">
        <v>0</v>
      </c>
      <c r="J130" s="44">
        <v>0</v>
      </c>
      <c r="K130" s="45">
        <v>0</v>
      </c>
      <c r="L130" s="90">
        <v>0</v>
      </c>
      <c r="M130" s="46">
        <v>16982477</v>
      </c>
      <c r="N130" s="46">
        <v>17491951</v>
      </c>
      <c r="O130" s="59">
        <v>2949784</v>
      </c>
      <c r="P130" s="59">
        <v>2710594</v>
      </c>
      <c r="Q130" s="61">
        <v>16982477</v>
      </c>
      <c r="R130" s="62">
        <v>17491951</v>
      </c>
      <c r="S130" s="66" t="str">
        <f t="shared" si="5"/>
        <v>08122</v>
      </c>
    </row>
    <row r="131" spans="1:19">
      <c r="A131" s="29" t="s">
        <v>279</v>
      </c>
      <c r="B131" s="29" t="s">
        <v>280</v>
      </c>
      <c r="C131" s="44">
        <v>0</v>
      </c>
      <c r="D131" s="44">
        <v>0</v>
      </c>
      <c r="E131" s="48">
        <v>0</v>
      </c>
      <c r="F131" s="46">
        <v>325000</v>
      </c>
      <c r="G131" s="46">
        <v>325000</v>
      </c>
      <c r="H131" s="49">
        <v>325000</v>
      </c>
      <c r="I131" s="90">
        <v>0</v>
      </c>
      <c r="J131" s="44">
        <v>0</v>
      </c>
      <c r="K131" s="45">
        <v>0</v>
      </c>
      <c r="L131" s="90">
        <v>0</v>
      </c>
      <c r="M131" s="46">
        <v>325000</v>
      </c>
      <c r="N131" s="46">
        <v>325000</v>
      </c>
      <c r="O131" s="59">
        <v>0</v>
      </c>
      <c r="P131" s="59">
        <v>0</v>
      </c>
      <c r="Q131" s="61">
        <v>325000</v>
      </c>
      <c r="R131" s="62">
        <v>325000</v>
      </c>
      <c r="S131" s="66" t="str">
        <f t="shared" si="5"/>
        <v>33183</v>
      </c>
    </row>
    <row r="132" spans="1:19">
      <c r="A132" s="29" t="s">
        <v>281</v>
      </c>
      <c r="B132" s="29" t="s">
        <v>282</v>
      </c>
      <c r="C132" s="44">
        <v>0</v>
      </c>
      <c r="D132" s="44">
        <v>0</v>
      </c>
      <c r="E132" s="48">
        <v>0</v>
      </c>
      <c r="F132" s="46">
        <v>712756.46169999999</v>
      </c>
      <c r="G132" s="46">
        <v>743236.45694449358</v>
      </c>
      <c r="H132" s="49">
        <v>769157.34213146276</v>
      </c>
      <c r="I132" s="90">
        <v>0</v>
      </c>
      <c r="J132" s="44">
        <v>0</v>
      </c>
      <c r="K132" s="45">
        <v>0</v>
      </c>
      <c r="L132" s="90">
        <v>0</v>
      </c>
      <c r="M132" s="46">
        <v>854883.47872668644</v>
      </c>
      <c r="N132" s="46">
        <v>913496.1809948585</v>
      </c>
      <c r="O132" s="59">
        <v>0</v>
      </c>
      <c r="P132" s="59">
        <v>0</v>
      </c>
      <c r="Q132" s="61">
        <v>1089079</v>
      </c>
      <c r="R132" s="62">
        <v>1089079</v>
      </c>
      <c r="S132" s="66" t="str">
        <f t="shared" si="5"/>
        <v>28144</v>
      </c>
    </row>
    <row r="133" spans="1:19">
      <c r="A133" s="29" t="s">
        <v>283</v>
      </c>
      <c r="B133" s="29" t="s">
        <v>284</v>
      </c>
      <c r="C133" s="44">
        <v>0</v>
      </c>
      <c r="D133" s="44">
        <v>0</v>
      </c>
      <c r="E133" s="48">
        <v>0</v>
      </c>
      <c r="F133" s="46">
        <v>650537.6189</v>
      </c>
      <c r="G133" s="46">
        <v>678356.91566672921</v>
      </c>
      <c r="H133" s="49">
        <v>700000</v>
      </c>
      <c r="I133" s="90">
        <v>0</v>
      </c>
      <c r="J133" s="44">
        <v>0</v>
      </c>
      <c r="K133" s="45">
        <v>0</v>
      </c>
      <c r="L133" s="90">
        <v>0</v>
      </c>
      <c r="M133" s="46">
        <v>700000</v>
      </c>
      <c r="N133" s="46">
        <v>700000</v>
      </c>
      <c r="O133" s="59">
        <v>0</v>
      </c>
      <c r="P133" s="59">
        <v>0</v>
      </c>
      <c r="Q133" s="61">
        <v>700000</v>
      </c>
      <c r="R133" s="62">
        <v>700000</v>
      </c>
      <c r="S133" s="66" t="str">
        <f t="shared" si="5"/>
        <v>20406</v>
      </c>
    </row>
    <row r="134" spans="1:19">
      <c r="A134" s="29" t="s">
        <v>285</v>
      </c>
      <c r="B134" s="29" t="s">
        <v>286</v>
      </c>
      <c r="C134" s="44">
        <v>0</v>
      </c>
      <c r="D134" s="44">
        <v>0</v>
      </c>
      <c r="E134" s="48">
        <v>0</v>
      </c>
      <c r="F134" s="46">
        <v>10150000</v>
      </c>
      <c r="G134" s="46">
        <v>10750000</v>
      </c>
      <c r="H134" s="49">
        <v>11400000</v>
      </c>
      <c r="I134" s="90">
        <v>0</v>
      </c>
      <c r="J134" s="44">
        <v>0</v>
      </c>
      <c r="K134" s="45">
        <v>0</v>
      </c>
      <c r="L134" s="90">
        <v>0</v>
      </c>
      <c r="M134" s="46">
        <v>10750000</v>
      </c>
      <c r="N134" s="46">
        <v>11400000</v>
      </c>
      <c r="O134" s="59">
        <v>1816941</v>
      </c>
      <c r="P134" s="59">
        <v>1642952</v>
      </c>
      <c r="Q134" s="61">
        <v>10750000</v>
      </c>
      <c r="R134" s="62">
        <v>11400000</v>
      </c>
      <c r="S134" s="66" t="str">
        <f t="shared" si="5"/>
        <v>37504</v>
      </c>
    </row>
    <row r="135" spans="1:19">
      <c r="A135" s="29" t="s">
        <v>287</v>
      </c>
      <c r="B135" s="29" t="s">
        <v>288</v>
      </c>
      <c r="C135" s="44">
        <v>1025265.98</v>
      </c>
      <c r="D135" s="44">
        <v>1044703.02</v>
      </c>
      <c r="E135" s="48">
        <v>967928.77</v>
      </c>
      <c r="F135" s="46">
        <v>551500</v>
      </c>
      <c r="G135" s="46">
        <v>573560</v>
      </c>
      <c r="H135" s="49">
        <v>596502</v>
      </c>
      <c r="I135" s="90">
        <v>0</v>
      </c>
      <c r="J135" s="44">
        <v>1202600.51</v>
      </c>
      <c r="K135" s="45">
        <v>1348988.7</v>
      </c>
      <c r="L135" s="90">
        <v>0</v>
      </c>
      <c r="M135" s="46">
        <v>573560</v>
      </c>
      <c r="N135" s="46">
        <v>596502</v>
      </c>
      <c r="O135" s="59">
        <v>1299172</v>
      </c>
      <c r="P135" s="59">
        <v>1308157</v>
      </c>
      <c r="Q135" s="61">
        <v>573560</v>
      </c>
      <c r="R135" s="62">
        <v>596502</v>
      </c>
      <c r="S135" s="66" t="str">
        <f t="shared" si="5"/>
        <v>39120</v>
      </c>
    </row>
    <row r="136" spans="1:19">
      <c r="A136" s="29" t="s">
        <v>289</v>
      </c>
      <c r="B136" s="29" t="s">
        <v>290</v>
      </c>
      <c r="C136" s="44">
        <v>58663.49</v>
      </c>
      <c r="D136" s="44">
        <v>57333.34</v>
      </c>
      <c r="E136" s="48">
        <v>52127.75</v>
      </c>
      <c r="F136" s="46">
        <v>200000</v>
      </c>
      <c r="G136" s="46">
        <v>200000</v>
      </c>
      <c r="H136" s="49">
        <v>200000</v>
      </c>
      <c r="I136" s="90">
        <v>0</v>
      </c>
      <c r="J136" s="44">
        <v>78176.11</v>
      </c>
      <c r="K136" s="45">
        <v>105262.25</v>
      </c>
      <c r="L136" s="90">
        <v>0</v>
      </c>
      <c r="M136" s="46">
        <v>200000</v>
      </c>
      <c r="N136" s="46">
        <v>200000</v>
      </c>
      <c r="O136" s="59">
        <v>344384</v>
      </c>
      <c r="P136" s="59">
        <v>352890</v>
      </c>
      <c r="Q136" s="61">
        <v>200000</v>
      </c>
      <c r="R136" s="62">
        <v>200000</v>
      </c>
      <c r="S136" s="66" t="str">
        <f t="shared" si="5"/>
        <v>09207</v>
      </c>
    </row>
    <row r="137" spans="1:19">
      <c r="A137" s="29" t="s">
        <v>291</v>
      </c>
      <c r="B137" s="29" t="s">
        <v>292</v>
      </c>
      <c r="C137" s="44">
        <v>0</v>
      </c>
      <c r="D137" s="44">
        <v>0</v>
      </c>
      <c r="E137" s="48">
        <v>0</v>
      </c>
      <c r="F137" s="46">
        <v>1955326</v>
      </c>
      <c r="G137" s="46">
        <v>1955326</v>
      </c>
      <c r="H137" s="49">
        <v>1955326</v>
      </c>
      <c r="I137" s="90">
        <v>0</v>
      </c>
      <c r="J137" s="44">
        <v>0</v>
      </c>
      <c r="K137" s="45">
        <v>0</v>
      </c>
      <c r="L137" s="90">
        <v>0</v>
      </c>
      <c r="M137" s="46">
        <v>1955326</v>
      </c>
      <c r="N137" s="46">
        <v>1955326</v>
      </c>
      <c r="O137" s="59">
        <v>0</v>
      </c>
      <c r="P137" s="59">
        <v>0</v>
      </c>
      <c r="Q137" s="61">
        <v>1955326</v>
      </c>
      <c r="R137" s="62">
        <v>1955326</v>
      </c>
      <c r="S137" s="66" t="str">
        <f t="shared" ref="S137:S200" si="6">A137</f>
        <v>04019</v>
      </c>
    </row>
    <row r="138" spans="1:19">
      <c r="A138" s="29" t="s">
        <v>293</v>
      </c>
      <c r="B138" s="29" t="s">
        <v>294</v>
      </c>
      <c r="C138" s="44">
        <v>1239935.96</v>
      </c>
      <c r="D138" s="44">
        <v>1249330.98</v>
      </c>
      <c r="E138" s="48">
        <v>1253812.67</v>
      </c>
      <c r="F138" s="46">
        <v>730500</v>
      </c>
      <c r="G138" s="46">
        <v>818200</v>
      </c>
      <c r="H138" s="49">
        <v>818200</v>
      </c>
      <c r="I138" s="90">
        <v>0</v>
      </c>
      <c r="J138" s="44">
        <v>1431627.08</v>
      </c>
      <c r="K138" s="45">
        <v>1718540.13</v>
      </c>
      <c r="L138" s="90">
        <v>0</v>
      </c>
      <c r="M138" s="46">
        <v>818200</v>
      </c>
      <c r="N138" s="46">
        <v>818200</v>
      </c>
      <c r="O138" s="59">
        <v>1669394</v>
      </c>
      <c r="P138" s="59">
        <v>1701917</v>
      </c>
      <c r="Q138" s="61">
        <v>818200</v>
      </c>
      <c r="R138" s="62">
        <v>818200</v>
      </c>
      <c r="S138" s="66" t="str">
        <f t="shared" si="6"/>
        <v>23311</v>
      </c>
    </row>
    <row r="139" spans="1:19">
      <c r="A139" s="29" t="s">
        <v>295</v>
      </c>
      <c r="B139" s="29" t="s">
        <v>296</v>
      </c>
      <c r="C139" s="44">
        <v>291876.64</v>
      </c>
      <c r="D139" s="44">
        <v>244057.82</v>
      </c>
      <c r="E139" s="48">
        <v>196403.84</v>
      </c>
      <c r="F139" s="46">
        <v>368591</v>
      </c>
      <c r="G139" s="46">
        <v>368591</v>
      </c>
      <c r="H139" s="49">
        <v>368591</v>
      </c>
      <c r="I139" s="90">
        <v>0</v>
      </c>
      <c r="J139" s="44">
        <v>304659.12</v>
      </c>
      <c r="K139" s="45">
        <v>333729.09999999998</v>
      </c>
      <c r="L139" s="90">
        <v>0</v>
      </c>
      <c r="M139" s="46">
        <v>368591</v>
      </c>
      <c r="N139" s="46">
        <v>368591</v>
      </c>
      <c r="O139" s="59">
        <v>608519</v>
      </c>
      <c r="P139" s="59">
        <v>576091</v>
      </c>
      <c r="Q139" s="61">
        <v>368591</v>
      </c>
      <c r="R139" s="62">
        <v>368591</v>
      </c>
      <c r="S139" s="66" t="str">
        <f t="shared" si="6"/>
        <v>33207</v>
      </c>
    </row>
    <row r="140" spans="1:19">
      <c r="A140" s="29" t="s">
        <v>297</v>
      </c>
      <c r="B140" s="29" t="s">
        <v>298</v>
      </c>
      <c r="C140" s="44">
        <v>0</v>
      </c>
      <c r="D140" s="44">
        <v>0</v>
      </c>
      <c r="E140" s="48">
        <v>0</v>
      </c>
      <c r="F140" s="46">
        <v>26250000</v>
      </c>
      <c r="G140" s="46">
        <v>27562500</v>
      </c>
      <c r="H140" s="49">
        <v>28940625</v>
      </c>
      <c r="I140" s="90">
        <v>0</v>
      </c>
      <c r="J140" s="44">
        <v>0</v>
      </c>
      <c r="K140" s="45">
        <v>540378.84</v>
      </c>
      <c r="L140" s="90">
        <v>0</v>
      </c>
      <c r="M140" s="46">
        <v>27562500</v>
      </c>
      <c r="N140" s="46">
        <v>28940625</v>
      </c>
      <c r="O140" s="59">
        <v>8572274</v>
      </c>
      <c r="P140" s="59">
        <v>8968556</v>
      </c>
      <c r="Q140" s="61">
        <v>27562500</v>
      </c>
      <c r="R140" s="62">
        <v>28940625</v>
      </c>
      <c r="S140" s="66" t="str">
        <f t="shared" si="6"/>
        <v>31025</v>
      </c>
    </row>
    <row r="141" spans="1:19">
      <c r="A141" s="29" t="s">
        <v>299</v>
      </c>
      <c r="B141" s="29" t="s">
        <v>300</v>
      </c>
      <c r="C141" s="44">
        <v>0</v>
      </c>
      <c r="D141" s="44">
        <v>0</v>
      </c>
      <c r="E141" s="48">
        <v>0</v>
      </c>
      <c r="F141" s="46">
        <v>1280000</v>
      </c>
      <c r="G141" s="46">
        <v>1280000</v>
      </c>
      <c r="H141" s="49">
        <v>1280000</v>
      </c>
      <c r="I141" s="90">
        <v>0</v>
      </c>
      <c r="J141" s="44">
        <v>0</v>
      </c>
      <c r="K141" s="45">
        <v>42180.23</v>
      </c>
      <c r="L141" s="90">
        <v>0</v>
      </c>
      <c r="M141" s="46">
        <v>1280000</v>
      </c>
      <c r="N141" s="46">
        <v>1280000</v>
      </c>
      <c r="O141" s="59">
        <v>156539</v>
      </c>
      <c r="P141" s="59">
        <v>125608</v>
      </c>
      <c r="Q141" s="61">
        <v>1280000</v>
      </c>
      <c r="R141" s="62">
        <v>1280000</v>
      </c>
      <c r="S141" s="66" t="str">
        <f t="shared" si="6"/>
        <v>14065</v>
      </c>
    </row>
    <row r="142" spans="1:19">
      <c r="A142" s="29" t="s">
        <v>301</v>
      </c>
      <c r="B142" s="29" t="s">
        <v>302</v>
      </c>
      <c r="C142" s="44">
        <v>3382021.01</v>
      </c>
      <c r="D142" s="44">
        <v>2716700.69</v>
      </c>
      <c r="E142" s="48">
        <v>1844361.83</v>
      </c>
      <c r="F142" s="46">
        <v>28871870.302499998</v>
      </c>
      <c r="G142" s="46">
        <v>30510000</v>
      </c>
      <c r="H142" s="49">
        <v>31730000</v>
      </c>
      <c r="I142" s="90">
        <v>0</v>
      </c>
      <c r="J142" s="44">
        <v>4851022.8600000003</v>
      </c>
      <c r="K142" s="45">
        <v>7285389.4500000002</v>
      </c>
      <c r="L142" s="90">
        <v>0</v>
      </c>
      <c r="M142" s="46">
        <v>30510000</v>
      </c>
      <c r="N142" s="46">
        <v>31730000</v>
      </c>
      <c r="O142" s="59">
        <v>9955980</v>
      </c>
      <c r="P142" s="59">
        <v>10163687</v>
      </c>
      <c r="Q142" s="61">
        <v>29167876.713</v>
      </c>
      <c r="R142" s="62">
        <v>29899142.100000001</v>
      </c>
      <c r="S142" s="66" t="str">
        <f t="shared" si="6"/>
        <v>32354</v>
      </c>
    </row>
    <row r="143" spans="1:19">
      <c r="A143" s="29" t="s">
        <v>303</v>
      </c>
      <c r="B143" s="29" t="s">
        <v>304</v>
      </c>
      <c r="C143" s="44">
        <v>1442777.89</v>
      </c>
      <c r="D143" s="44">
        <v>1464247.45</v>
      </c>
      <c r="E143" s="48">
        <v>1384013.34</v>
      </c>
      <c r="F143" s="46">
        <v>1983826</v>
      </c>
      <c r="G143" s="46">
        <v>2132613</v>
      </c>
      <c r="H143" s="49">
        <v>2292559</v>
      </c>
      <c r="I143" s="90">
        <v>0</v>
      </c>
      <c r="J143" s="44">
        <v>1819506.99</v>
      </c>
      <c r="K143" s="45">
        <v>2277437.8199999998</v>
      </c>
      <c r="L143" s="90">
        <v>0</v>
      </c>
      <c r="M143" s="46">
        <v>2132613</v>
      </c>
      <c r="N143" s="46">
        <v>2292559</v>
      </c>
      <c r="O143" s="59">
        <v>2369137</v>
      </c>
      <c r="P143" s="59">
        <v>2420634</v>
      </c>
      <c r="Q143" s="61">
        <v>2132613</v>
      </c>
      <c r="R143" s="62">
        <v>2292559</v>
      </c>
      <c r="S143" s="66" t="str">
        <f t="shared" si="6"/>
        <v>32326</v>
      </c>
    </row>
    <row r="144" spans="1:19">
      <c r="A144" s="29" t="s">
        <v>305</v>
      </c>
      <c r="B144" s="29" t="s">
        <v>306</v>
      </c>
      <c r="C144" s="44">
        <v>0</v>
      </c>
      <c r="D144" s="44">
        <v>0</v>
      </c>
      <c r="E144" s="48">
        <v>0</v>
      </c>
      <c r="F144" s="46">
        <v>12000000</v>
      </c>
      <c r="G144" s="46">
        <v>12000000</v>
      </c>
      <c r="H144" s="49">
        <v>12000000</v>
      </c>
      <c r="I144" s="90">
        <v>0</v>
      </c>
      <c r="J144" s="44">
        <v>0</v>
      </c>
      <c r="K144" s="45">
        <v>0</v>
      </c>
      <c r="L144" s="90">
        <v>0</v>
      </c>
      <c r="M144" s="46">
        <v>12000000</v>
      </c>
      <c r="N144" s="46">
        <v>12000000</v>
      </c>
      <c r="O144" s="59">
        <v>0</v>
      </c>
      <c r="P144" s="59">
        <v>0</v>
      </c>
      <c r="Q144" s="61">
        <v>12000000</v>
      </c>
      <c r="R144" s="62">
        <v>12000000</v>
      </c>
      <c r="S144" s="66" t="str">
        <f t="shared" si="6"/>
        <v>17400</v>
      </c>
    </row>
    <row r="145" spans="1:19">
      <c r="A145" s="29" t="s">
        <v>307</v>
      </c>
      <c r="B145" s="29" t="s">
        <v>308</v>
      </c>
      <c r="C145" s="44">
        <v>0</v>
      </c>
      <c r="D145" s="44">
        <v>0</v>
      </c>
      <c r="E145" s="48">
        <v>0</v>
      </c>
      <c r="F145" s="46">
        <v>5995902.5853000004</v>
      </c>
      <c r="G145" s="46">
        <v>6252308.6540019242</v>
      </c>
      <c r="H145" s="49">
        <v>6470362.2401246261</v>
      </c>
      <c r="I145" s="90">
        <v>0</v>
      </c>
      <c r="J145" s="44">
        <v>0</v>
      </c>
      <c r="K145" s="45">
        <v>0</v>
      </c>
      <c r="L145" s="90">
        <v>0</v>
      </c>
      <c r="M145" s="46">
        <v>6300000</v>
      </c>
      <c r="N145" s="46">
        <v>6600000</v>
      </c>
      <c r="O145" s="59">
        <v>957382</v>
      </c>
      <c r="P145" s="59">
        <v>915759</v>
      </c>
      <c r="Q145" s="61">
        <v>6300000</v>
      </c>
      <c r="R145" s="62">
        <v>6548726.9570000004</v>
      </c>
      <c r="S145" s="66" t="str">
        <f t="shared" si="6"/>
        <v>37505</v>
      </c>
    </row>
    <row r="146" spans="1:19">
      <c r="A146" s="29" t="s">
        <v>309</v>
      </c>
      <c r="B146" s="29" t="s">
        <v>310</v>
      </c>
      <c r="C146" s="44">
        <v>0</v>
      </c>
      <c r="D146" s="44">
        <v>0</v>
      </c>
      <c r="E146" s="48">
        <v>0</v>
      </c>
      <c r="F146" s="46">
        <v>2441894.7401000001</v>
      </c>
      <c r="G146" s="46">
        <v>2546318.8233110886</v>
      </c>
      <c r="H146" s="49">
        <v>2635123.4523786781</v>
      </c>
      <c r="I146" s="90">
        <v>0</v>
      </c>
      <c r="J146" s="44">
        <v>0</v>
      </c>
      <c r="K146" s="45">
        <v>0</v>
      </c>
      <c r="L146" s="90">
        <v>0</v>
      </c>
      <c r="M146" s="46">
        <v>2600000</v>
      </c>
      <c r="N146" s="46">
        <v>2700000</v>
      </c>
      <c r="O146" s="59">
        <v>0</v>
      </c>
      <c r="P146" s="59">
        <v>0</v>
      </c>
      <c r="Q146" s="61">
        <v>2600000</v>
      </c>
      <c r="R146" s="62">
        <v>2700000</v>
      </c>
      <c r="S146" s="66" t="str">
        <f t="shared" si="6"/>
        <v>24350</v>
      </c>
    </row>
    <row r="147" spans="1:19">
      <c r="A147" s="29" t="s">
        <v>311</v>
      </c>
      <c r="B147" s="29" t="s">
        <v>312</v>
      </c>
      <c r="C147" s="44">
        <v>0</v>
      </c>
      <c r="D147" s="44">
        <v>0</v>
      </c>
      <c r="E147" s="48">
        <v>0</v>
      </c>
      <c r="F147" s="46">
        <v>0</v>
      </c>
      <c r="G147" s="46">
        <v>0</v>
      </c>
      <c r="H147" s="49">
        <v>0</v>
      </c>
      <c r="I147" s="90">
        <v>0</v>
      </c>
      <c r="J147" s="44">
        <v>0</v>
      </c>
      <c r="K147" s="45">
        <v>0</v>
      </c>
      <c r="L147" s="90">
        <v>0</v>
      </c>
      <c r="M147" s="46">
        <v>0</v>
      </c>
      <c r="N147" s="46">
        <v>0</v>
      </c>
      <c r="O147" s="59">
        <v>0</v>
      </c>
      <c r="P147" s="59">
        <v>0</v>
      </c>
      <c r="Q147" s="61">
        <v>0</v>
      </c>
      <c r="R147" s="62">
        <v>0</v>
      </c>
      <c r="S147" s="66" t="str">
        <f t="shared" si="6"/>
        <v>30031</v>
      </c>
    </row>
    <row r="148" spans="1:19">
      <c r="A148" s="29" t="s">
        <v>313</v>
      </c>
      <c r="B148" s="29" t="s">
        <v>314</v>
      </c>
      <c r="C148" s="44">
        <v>0</v>
      </c>
      <c r="D148" s="44">
        <v>0</v>
      </c>
      <c r="E148" s="48">
        <v>0</v>
      </c>
      <c r="F148" s="46">
        <v>17672509</v>
      </c>
      <c r="G148" s="46">
        <v>18575053.302192166</v>
      </c>
      <c r="H148" s="49">
        <v>18607442</v>
      </c>
      <c r="I148" s="90">
        <v>0</v>
      </c>
      <c r="J148" s="44">
        <v>0</v>
      </c>
      <c r="K148" s="45">
        <v>0</v>
      </c>
      <c r="L148" s="90">
        <v>0</v>
      </c>
      <c r="M148" s="46">
        <v>18607442</v>
      </c>
      <c r="N148" s="46">
        <v>18607442</v>
      </c>
      <c r="O148" s="59">
        <v>0</v>
      </c>
      <c r="P148" s="59">
        <v>0</v>
      </c>
      <c r="Q148" s="61">
        <v>18607442</v>
      </c>
      <c r="R148" s="62">
        <v>18607442</v>
      </c>
      <c r="S148" s="66" t="str">
        <f t="shared" si="6"/>
        <v>31103</v>
      </c>
    </row>
    <row r="149" spans="1:19">
      <c r="A149" s="29" t="s">
        <v>315</v>
      </c>
      <c r="B149" s="29" t="s">
        <v>316</v>
      </c>
      <c r="C149" s="44">
        <v>594211.88</v>
      </c>
      <c r="D149" s="44">
        <v>488472.39</v>
      </c>
      <c r="E149" s="48">
        <v>334085.96000000002</v>
      </c>
      <c r="F149" s="46">
        <v>3298110</v>
      </c>
      <c r="G149" s="46">
        <v>3487167</v>
      </c>
      <c r="H149" s="49">
        <v>3687567</v>
      </c>
      <c r="I149" s="90">
        <v>0</v>
      </c>
      <c r="J149" s="44">
        <v>793883.53</v>
      </c>
      <c r="K149" s="45">
        <v>1112670.6000000001</v>
      </c>
      <c r="L149" s="90">
        <v>0</v>
      </c>
      <c r="M149" s="46">
        <v>3487167</v>
      </c>
      <c r="N149" s="46">
        <v>3687567</v>
      </c>
      <c r="O149" s="59">
        <v>1207971</v>
      </c>
      <c r="P149" s="59">
        <v>1203232</v>
      </c>
      <c r="Q149" s="61">
        <v>3487167</v>
      </c>
      <c r="R149" s="62">
        <v>3687567</v>
      </c>
      <c r="S149" s="66" t="str">
        <f t="shared" si="6"/>
        <v>14066</v>
      </c>
    </row>
    <row r="150" spans="1:19">
      <c r="A150" s="29" t="s">
        <v>317</v>
      </c>
      <c r="B150" s="29" t="s">
        <v>318</v>
      </c>
      <c r="C150" s="44">
        <v>0</v>
      </c>
      <c r="D150" s="44">
        <v>0</v>
      </c>
      <c r="E150" s="48">
        <v>0</v>
      </c>
      <c r="F150" s="46">
        <v>1250000</v>
      </c>
      <c r="G150" s="46">
        <v>1385000</v>
      </c>
      <c r="H150" s="49">
        <v>1520000</v>
      </c>
      <c r="I150" s="90">
        <v>0</v>
      </c>
      <c r="J150" s="44">
        <v>0</v>
      </c>
      <c r="K150" s="45">
        <v>0</v>
      </c>
      <c r="L150" s="90">
        <v>0</v>
      </c>
      <c r="M150" s="46">
        <v>1385000</v>
      </c>
      <c r="N150" s="46">
        <v>1520000</v>
      </c>
      <c r="O150" s="59">
        <v>40196</v>
      </c>
      <c r="P150" s="59">
        <v>30102</v>
      </c>
      <c r="Q150" s="61">
        <v>1385000</v>
      </c>
      <c r="R150" s="62">
        <v>1520000</v>
      </c>
      <c r="S150" s="66" t="str">
        <f t="shared" si="6"/>
        <v>21214</v>
      </c>
    </row>
    <row r="151" spans="1:19">
      <c r="A151" s="29" t="s">
        <v>319</v>
      </c>
      <c r="B151" s="29" t="s">
        <v>320</v>
      </c>
      <c r="C151" s="44">
        <v>0</v>
      </c>
      <c r="D151" s="44">
        <v>0</v>
      </c>
      <c r="E151" s="48">
        <v>0</v>
      </c>
      <c r="F151" s="46">
        <v>0</v>
      </c>
      <c r="G151" s="46">
        <v>0</v>
      </c>
      <c r="H151" s="49">
        <v>0</v>
      </c>
      <c r="I151" s="90">
        <v>0</v>
      </c>
      <c r="J151" s="44">
        <v>0</v>
      </c>
      <c r="K151" s="45">
        <v>0</v>
      </c>
      <c r="L151" s="90">
        <v>0</v>
      </c>
      <c r="M151" s="46">
        <v>0</v>
      </c>
      <c r="N151" s="46">
        <v>0</v>
      </c>
      <c r="O151" s="59">
        <v>0</v>
      </c>
      <c r="P151" s="59">
        <v>0</v>
      </c>
      <c r="Q151" s="61">
        <v>0</v>
      </c>
      <c r="R151" s="62">
        <v>0</v>
      </c>
      <c r="S151" s="66" t="str">
        <f t="shared" si="6"/>
        <v>13161</v>
      </c>
    </row>
    <row r="152" spans="1:19">
      <c r="A152" s="29" t="s">
        <v>321</v>
      </c>
      <c r="B152" s="29" t="s">
        <v>322</v>
      </c>
      <c r="C152" s="44">
        <v>0</v>
      </c>
      <c r="D152" s="44">
        <v>0</v>
      </c>
      <c r="E152" s="48">
        <v>0</v>
      </c>
      <c r="F152" s="46">
        <v>1015000</v>
      </c>
      <c r="G152" s="46">
        <v>1015000</v>
      </c>
      <c r="H152" s="49">
        <v>1015000</v>
      </c>
      <c r="I152" s="90">
        <v>0</v>
      </c>
      <c r="J152" s="44">
        <v>0</v>
      </c>
      <c r="K152" s="45">
        <v>0</v>
      </c>
      <c r="L152" s="90">
        <v>0</v>
      </c>
      <c r="M152" s="46">
        <v>1015000</v>
      </c>
      <c r="N152" s="46">
        <v>1015000</v>
      </c>
      <c r="O152" s="59">
        <v>124755</v>
      </c>
      <c r="P152" s="59">
        <v>86608</v>
      </c>
      <c r="Q152" s="61">
        <v>1015000</v>
      </c>
      <c r="R152" s="62">
        <v>1015000</v>
      </c>
      <c r="S152" s="66" t="str">
        <f t="shared" si="6"/>
        <v>21206</v>
      </c>
    </row>
    <row r="153" spans="1:19">
      <c r="A153" s="29" t="s">
        <v>323</v>
      </c>
      <c r="B153" s="29" t="s">
        <v>324</v>
      </c>
      <c r="C153" s="44">
        <v>1366384.4</v>
      </c>
      <c r="D153" s="44">
        <v>1415161.28</v>
      </c>
      <c r="E153" s="48">
        <v>1262476.94</v>
      </c>
      <c r="F153" s="46">
        <v>348892</v>
      </c>
      <c r="G153" s="46">
        <v>359305</v>
      </c>
      <c r="H153" s="49">
        <v>359305</v>
      </c>
      <c r="I153" s="90">
        <v>0</v>
      </c>
      <c r="J153" s="44">
        <v>1590673.23</v>
      </c>
      <c r="K153" s="45">
        <v>1657451.93</v>
      </c>
      <c r="L153" s="90">
        <v>0</v>
      </c>
      <c r="M153" s="46">
        <v>359305</v>
      </c>
      <c r="N153" s="46">
        <v>359305</v>
      </c>
      <c r="O153" s="59">
        <v>1910680</v>
      </c>
      <c r="P153" s="59">
        <v>1944372</v>
      </c>
      <c r="Q153" s="61">
        <v>359305</v>
      </c>
      <c r="R153" s="62">
        <v>359305</v>
      </c>
      <c r="S153" s="66" t="str">
        <f t="shared" si="6"/>
        <v>39209</v>
      </c>
    </row>
    <row r="154" spans="1:19">
      <c r="A154" s="29" t="s">
        <v>325</v>
      </c>
      <c r="B154" s="29" t="s">
        <v>326</v>
      </c>
      <c r="C154" s="44">
        <v>0</v>
      </c>
      <c r="D154" s="44">
        <v>0</v>
      </c>
      <c r="E154" s="48">
        <v>0</v>
      </c>
      <c r="F154" s="46">
        <v>5072394.4065999994</v>
      </c>
      <c r="G154" s="46">
        <v>5264076</v>
      </c>
      <c r="H154" s="49">
        <v>5331844</v>
      </c>
      <c r="I154" s="90">
        <v>0</v>
      </c>
      <c r="J154" s="44">
        <v>0</v>
      </c>
      <c r="K154" s="45">
        <v>0</v>
      </c>
      <c r="L154" s="90">
        <v>0</v>
      </c>
      <c r="M154" s="46">
        <v>5264076</v>
      </c>
      <c r="N154" s="46">
        <v>5331844</v>
      </c>
      <c r="O154" s="59">
        <v>0</v>
      </c>
      <c r="P154" s="59">
        <v>0</v>
      </c>
      <c r="Q154" s="61">
        <v>5264076</v>
      </c>
      <c r="R154" s="62">
        <v>5331844</v>
      </c>
      <c r="S154" s="66" t="str">
        <f t="shared" si="6"/>
        <v>37507</v>
      </c>
    </row>
    <row r="155" spans="1:19">
      <c r="A155" s="29" t="s">
        <v>327</v>
      </c>
      <c r="B155" s="29" t="s">
        <v>328</v>
      </c>
      <c r="C155" s="44">
        <v>12497.72</v>
      </c>
      <c r="D155" s="44">
        <v>5709.31</v>
      </c>
      <c r="E155" s="48">
        <v>0</v>
      </c>
      <c r="F155" s="46">
        <v>155000</v>
      </c>
      <c r="G155" s="46">
        <v>155000</v>
      </c>
      <c r="H155" s="49">
        <v>155000</v>
      </c>
      <c r="I155" s="90">
        <v>0</v>
      </c>
      <c r="J155" s="44">
        <v>21142.23</v>
      </c>
      <c r="K155" s="45">
        <v>35379.370000000003</v>
      </c>
      <c r="L155" s="90">
        <v>0</v>
      </c>
      <c r="M155" s="46">
        <v>155000</v>
      </c>
      <c r="N155" s="46">
        <v>155000</v>
      </c>
      <c r="O155" s="59">
        <v>96780</v>
      </c>
      <c r="P155" s="59">
        <v>98735</v>
      </c>
      <c r="Q155" s="61">
        <v>155000</v>
      </c>
      <c r="R155" s="62">
        <v>155000</v>
      </c>
      <c r="S155" s="66" t="str">
        <f t="shared" si="6"/>
        <v>30029</v>
      </c>
    </row>
    <row r="156" spans="1:19">
      <c r="A156" s="29" t="s">
        <v>329</v>
      </c>
      <c r="B156" s="29" t="s">
        <v>330</v>
      </c>
      <c r="C156" s="44">
        <v>480612.83</v>
      </c>
      <c r="D156" s="44">
        <v>0</v>
      </c>
      <c r="E156" s="48">
        <v>0</v>
      </c>
      <c r="F156" s="46">
        <v>19601250</v>
      </c>
      <c r="G156" s="46">
        <v>21953400</v>
      </c>
      <c r="H156" s="49">
        <v>22851356.607342396</v>
      </c>
      <c r="I156" s="90">
        <v>0</v>
      </c>
      <c r="J156" s="44">
        <v>794557.41</v>
      </c>
      <c r="K156" s="45">
        <v>1821757.86</v>
      </c>
      <c r="L156" s="90">
        <v>0</v>
      </c>
      <c r="M156" s="46">
        <v>21953400</v>
      </c>
      <c r="N156" s="46">
        <v>24587800</v>
      </c>
      <c r="O156" s="59">
        <v>6459639</v>
      </c>
      <c r="P156" s="59">
        <v>6360090</v>
      </c>
      <c r="Q156" s="61">
        <v>21881204.440000001</v>
      </c>
      <c r="R156" s="62">
        <v>22660933.473999999</v>
      </c>
      <c r="S156" s="66" t="str">
        <f t="shared" si="6"/>
        <v>29320</v>
      </c>
    </row>
    <row r="157" spans="1:19">
      <c r="A157" s="29" t="s">
        <v>331</v>
      </c>
      <c r="B157" s="29" t="s">
        <v>332</v>
      </c>
      <c r="C157" s="44">
        <v>0</v>
      </c>
      <c r="D157" s="44">
        <v>0</v>
      </c>
      <c r="E157" s="48">
        <v>0</v>
      </c>
      <c r="F157" s="46">
        <v>47003169</v>
      </c>
      <c r="G157" s="46">
        <v>48900922</v>
      </c>
      <c r="H157" s="49">
        <v>48900922</v>
      </c>
      <c r="I157" s="90">
        <v>0</v>
      </c>
      <c r="J157" s="44">
        <v>0</v>
      </c>
      <c r="K157" s="45">
        <v>0</v>
      </c>
      <c r="L157" s="90">
        <v>0</v>
      </c>
      <c r="M157" s="46">
        <v>48900922</v>
      </c>
      <c r="N157" s="46">
        <v>48900922</v>
      </c>
      <c r="O157" s="59">
        <v>7377663</v>
      </c>
      <c r="P157" s="59">
        <v>9187191</v>
      </c>
      <c r="Q157" s="61">
        <v>48900922</v>
      </c>
      <c r="R157" s="62">
        <v>48900922</v>
      </c>
      <c r="S157" s="66" t="str">
        <f t="shared" si="6"/>
        <v>31006</v>
      </c>
    </row>
    <row r="158" spans="1:19">
      <c r="A158" s="29" t="s">
        <v>333</v>
      </c>
      <c r="B158" s="29" t="s">
        <v>334</v>
      </c>
      <c r="C158" s="44">
        <v>126231.62</v>
      </c>
      <c r="D158" s="44">
        <v>0</v>
      </c>
      <c r="E158" s="48">
        <v>0</v>
      </c>
      <c r="F158" s="46">
        <v>4050000</v>
      </c>
      <c r="G158" s="46">
        <v>4275000</v>
      </c>
      <c r="H158" s="49">
        <v>4475000</v>
      </c>
      <c r="I158" s="90">
        <v>0</v>
      </c>
      <c r="J158" s="44">
        <v>249498.55</v>
      </c>
      <c r="K158" s="45">
        <v>269638.33</v>
      </c>
      <c r="L158" s="90">
        <v>0</v>
      </c>
      <c r="M158" s="46">
        <v>4275000</v>
      </c>
      <c r="N158" s="46">
        <v>4475000</v>
      </c>
      <c r="O158" s="59">
        <v>1069814</v>
      </c>
      <c r="P158" s="59">
        <v>911231</v>
      </c>
      <c r="Q158" s="61">
        <v>4115338.7829999998</v>
      </c>
      <c r="R158" s="62">
        <v>4398366.0710000005</v>
      </c>
      <c r="S158" s="66" t="str">
        <f t="shared" si="6"/>
        <v>39003</v>
      </c>
    </row>
    <row r="159" spans="1:19">
      <c r="A159" s="29" t="s">
        <v>335</v>
      </c>
      <c r="B159" s="29" t="s">
        <v>336</v>
      </c>
      <c r="C159" s="44">
        <v>7649.54</v>
      </c>
      <c r="D159" s="44">
        <v>0</v>
      </c>
      <c r="E159" s="48">
        <v>0</v>
      </c>
      <c r="F159" s="46">
        <v>1245000</v>
      </c>
      <c r="G159" s="46">
        <v>1245000</v>
      </c>
      <c r="H159" s="49">
        <v>1245000</v>
      </c>
      <c r="I159" s="90">
        <v>0</v>
      </c>
      <c r="J159" s="44">
        <v>73531.289999999994</v>
      </c>
      <c r="K159" s="45">
        <v>113957.2</v>
      </c>
      <c r="L159" s="90">
        <v>0</v>
      </c>
      <c r="M159" s="46">
        <v>1245000</v>
      </c>
      <c r="N159" s="46">
        <v>1245000</v>
      </c>
      <c r="O159" s="59">
        <v>511711</v>
      </c>
      <c r="P159" s="59">
        <v>430114</v>
      </c>
      <c r="Q159" s="61">
        <v>1245000</v>
      </c>
      <c r="R159" s="62">
        <v>1245000</v>
      </c>
      <c r="S159" s="66" t="str">
        <f t="shared" si="6"/>
        <v>21014</v>
      </c>
    </row>
    <row r="160" spans="1:19">
      <c r="A160" s="29" t="s">
        <v>337</v>
      </c>
      <c r="B160" s="29" t="s">
        <v>338</v>
      </c>
      <c r="C160" s="44">
        <v>0</v>
      </c>
      <c r="D160" s="44">
        <v>0</v>
      </c>
      <c r="E160" s="48">
        <v>0</v>
      </c>
      <c r="F160" s="46">
        <v>651000</v>
      </c>
      <c r="G160" s="46">
        <v>651000</v>
      </c>
      <c r="H160" s="49">
        <v>651000</v>
      </c>
      <c r="I160" s="90">
        <v>0</v>
      </c>
      <c r="J160" s="44">
        <v>0</v>
      </c>
      <c r="K160" s="45">
        <v>0</v>
      </c>
      <c r="L160" s="90">
        <v>0</v>
      </c>
      <c r="M160" s="46">
        <v>651000</v>
      </c>
      <c r="N160" s="46">
        <v>651000</v>
      </c>
      <c r="O160" s="59">
        <v>266125</v>
      </c>
      <c r="P160" s="59">
        <v>264793</v>
      </c>
      <c r="Q160" s="61">
        <v>651000</v>
      </c>
      <c r="R160" s="62">
        <v>651000</v>
      </c>
      <c r="S160" s="66" t="str">
        <f t="shared" si="6"/>
        <v>25155</v>
      </c>
    </row>
    <row r="161" spans="1:19">
      <c r="A161" s="29" t="s">
        <v>339</v>
      </c>
      <c r="B161" s="29" t="s">
        <v>340</v>
      </c>
      <c r="C161" s="44">
        <v>274857.39</v>
      </c>
      <c r="D161" s="44">
        <v>285260.64</v>
      </c>
      <c r="E161" s="48">
        <v>293700.89</v>
      </c>
      <c r="F161" s="46">
        <v>40000</v>
      </c>
      <c r="G161" s="46">
        <v>40000</v>
      </c>
      <c r="H161" s="49">
        <v>40000</v>
      </c>
      <c r="I161" s="90">
        <v>0</v>
      </c>
      <c r="J161" s="44">
        <v>316668.71000000002</v>
      </c>
      <c r="K161" s="45">
        <v>373769.48</v>
      </c>
      <c r="L161" s="90">
        <v>0</v>
      </c>
      <c r="M161" s="46">
        <v>40000</v>
      </c>
      <c r="N161" s="46">
        <v>40000</v>
      </c>
      <c r="O161" s="59">
        <v>790319</v>
      </c>
      <c r="P161" s="59">
        <v>809343</v>
      </c>
      <c r="Q161" s="61">
        <v>40000</v>
      </c>
      <c r="R161" s="62">
        <v>40000</v>
      </c>
      <c r="S161" s="66" t="str">
        <f t="shared" si="6"/>
        <v>24014</v>
      </c>
    </row>
    <row r="162" spans="1:19">
      <c r="A162" s="29" t="s">
        <v>341</v>
      </c>
      <c r="B162" s="29" t="s">
        <v>342</v>
      </c>
      <c r="C162" s="44">
        <v>0</v>
      </c>
      <c r="D162" s="44">
        <v>0</v>
      </c>
      <c r="E162" s="48">
        <v>0</v>
      </c>
      <c r="F162" s="46">
        <v>2256695</v>
      </c>
      <c r="G162" s="46">
        <v>2329392</v>
      </c>
      <c r="H162" s="49">
        <v>2329392</v>
      </c>
      <c r="I162" s="90">
        <v>0</v>
      </c>
      <c r="J162" s="44">
        <v>0</v>
      </c>
      <c r="K162" s="45">
        <v>0</v>
      </c>
      <c r="L162" s="90">
        <v>0</v>
      </c>
      <c r="M162" s="46">
        <v>2329392</v>
      </c>
      <c r="N162" s="46">
        <v>2329392</v>
      </c>
      <c r="O162" s="59">
        <v>409992</v>
      </c>
      <c r="P162" s="59">
        <v>334501</v>
      </c>
      <c r="Q162" s="61">
        <v>2329392</v>
      </c>
      <c r="R162" s="62">
        <v>2329392</v>
      </c>
      <c r="S162" s="66" t="str">
        <f t="shared" si="6"/>
        <v>26056</v>
      </c>
    </row>
    <row r="163" spans="1:19">
      <c r="A163" s="29" t="s">
        <v>343</v>
      </c>
      <c r="B163" s="29" t="s">
        <v>344</v>
      </c>
      <c r="C163" s="44">
        <v>0</v>
      </c>
      <c r="D163" s="44">
        <v>0</v>
      </c>
      <c r="E163" s="48">
        <v>0</v>
      </c>
      <c r="F163" s="46">
        <v>4308998</v>
      </c>
      <c r="G163" s="46">
        <v>4524298</v>
      </c>
      <c r="H163" s="49">
        <v>4750363</v>
      </c>
      <c r="I163" s="90">
        <v>0</v>
      </c>
      <c r="J163" s="44">
        <v>0</v>
      </c>
      <c r="K163" s="45">
        <v>188406.06</v>
      </c>
      <c r="L163" s="90">
        <v>0</v>
      </c>
      <c r="M163" s="46">
        <v>4524298</v>
      </c>
      <c r="N163" s="46">
        <v>4750363</v>
      </c>
      <c r="O163" s="59">
        <v>882988</v>
      </c>
      <c r="P163" s="59">
        <v>861540</v>
      </c>
      <c r="Q163" s="61">
        <v>4524298</v>
      </c>
      <c r="R163" s="62">
        <v>4743243.7759999996</v>
      </c>
      <c r="S163" s="66" t="str">
        <f t="shared" si="6"/>
        <v>32325</v>
      </c>
    </row>
    <row r="164" spans="1:19">
      <c r="A164" s="29" t="s">
        <v>345</v>
      </c>
      <c r="B164" s="29" t="s">
        <v>346</v>
      </c>
      <c r="C164" s="44">
        <v>570377.53</v>
      </c>
      <c r="D164" s="44">
        <v>316263.17</v>
      </c>
      <c r="E164" s="48">
        <v>52328.76</v>
      </c>
      <c r="F164" s="46">
        <v>3500000</v>
      </c>
      <c r="G164" s="46">
        <v>3700000</v>
      </c>
      <c r="H164" s="49">
        <v>3900000</v>
      </c>
      <c r="I164" s="90">
        <v>0</v>
      </c>
      <c r="J164" s="44">
        <v>712870.59</v>
      </c>
      <c r="K164" s="45">
        <v>1015579.11</v>
      </c>
      <c r="L164" s="90">
        <v>0</v>
      </c>
      <c r="M164" s="46">
        <v>3700000</v>
      </c>
      <c r="N164" s="46">
        <v>3900000</v>
      </c>
      <c r="O164" s="59">
        <v>2200947</v>
      </c>
      <c r="P164" s="59">
        <v>2189727</v>
      </c>
      <c r="Q164" s="61">
        <v>3700000</v>
      </c>
      <c r="R164" s="62">
        <v>3900000</v>
      </c>
      <c r="S164" s="66" t="str">
        <f t="shared" si="6"/>
        <v>37506</v>
      </c>
    </row>
    <row r="165" spans="1:19">
      <c r="A165" s="29" t="s">
        <v>347</v>
      </c>
      <c r="B165" s="29" t="s">
        <v>348</v>
      </c>
      <c r="C165" s="44">
        <v>0</v>
      </c>
      <c r="D165" s="44">
        <v>0</v>
      </c>
      <c r="E165" s="48">
        <v>0</v>
      </c>
      <c r="F165" s="46">
        <v>2103945.1069999998</v>
      </c>
      <c r="G165" s="46">
        <v>2193917.2648154236</v>
      </c>
      <c r="H165" s="49">
        <v>2270431.6459381958</v>
      </c>
      <c r="I165" s="90">
        <v>0</v>
      </c>
      <c r="J165" s="44">
        <v>0</v>
      </c>
      <c r="K165" s="45">
        <v>0</v>
      </c>
      <c r="L165" s="90">
        <v>0</v>
      </c>
      <c r="M165" s="46">
        <v>2345486</v>
      </c>
      <c r="N165" s="46">
        <v>2345486</v>
      </c>
      <c r="O165" s="59">
        <v>0</v>
      </c>
      <c r="P165" s="59">
        <v>0</v>
      </c>
      <c r="Q165" s="61">
        <v>2345486</v>
      </c>
      <c r="R165" s="62">
        <v>2345486</v>
      </c>
      <c r="S165" s="66" t="str">
        <f t="shared" si="6"/>
        <v>14064</v>
      </c>
    </row>
    <row r="166" spans="1:19">
      <c r="A166" s="29" t="s">
        <v>349</v>
      </c>
      <c r="B166" s="29" t="s">
        <v>350</v>
      </c>
      <c r="C166" s="44">
        <v>1449416.85</v>
      </c>
      <c r="D166" s="44">
        <v>1405087.08</v>
      </c>
      <c r="E166" s="48">
        <v>1279197.6499999999</v>
      </c>
      <c r="F166" s="46">
        <v>2425000</v>
      </c>
      <c r="G166" s="46">
        <v>2500000</v>
      </c>
      <c r="H166" s="49">
        <v>2500000</v>
      </c>
      <c r="I166" s="90">
        <v>0</v>
      </c>
      <c r="J166" s="44">
        <v>1791301.73</v>
      </c>
      <c r="K166" s="45">
        <v>2200025.09</v>
      </c>
      <c r="L166" s="90">
        <v>0</v>
      </c>
      <c r="M166" s="46">
        <v>2500000</v>
      </c>
      <c r="N166" s="46">
        <v>2500000</v>
      </c>
      <c r="O166" s="59">
        <v>2915050</v>
      </c>
      <c r="P166" s="59">
        <v>3011758</v>
      </c>
      <c r="Q166" s="61">
        <v>2500000</v>
      </c>
      <c r="R166" s="62">
        <v>2500000</v>
      </c>
      <c r="S166" s="66" t="str">
        <f t="shared" si="6"/>
        <v>11051</v>
      </c>
    </row>
    <row r="167" spans="1:19">
      <c r="A167" s="29" t="s">
        <v>351</v>
      </c>
      <c r="B167" s="29" t="s">
        <v>352</v>
      </c>
      <c r="C167" s="44">
        <v>0</v>
      </c>
      <c r="D167" s="44">
        <v>0</v>
      </c>
      <c r="E167" s="48">
        <v>0</v>
      </c>
      <c r="F167" s="46">
        <v>17193410.837900002</v>
      </c>
      <c r="G167" s="46">
        <v>17928662.089534938</v>
      </c>
      <c r="H167" s="49">
        <v>18553936.57282567</v>
      </c>
      <c r="I167" s="90">
        <v>0</v>
      </c>
      <c r="J167" s="44">
        <v>0</v>
      </c>
      <c r="K167" s="45">
        <v>0</v>
      </c>
      <c r="L167" s="90">
        <v>0</v>
      </c>
      <c r="M167" s="46">
        <v>19558500</v>
      </c>
      <c r="N167" s="46">
        <v>19558500</v>
      </c>
      <c r="O167" s="59">
        <v>0</v>
      </c>
      <c r="P167" s="59">
        <v>0</v>
      </c>
      <c r="Q167" s="61">
        <v>19558500</v>
      </c>
      <c r="R167" s="62">
        <v>19558500</v>
      </c>
      <c r="S167" s="66" t="str">
        <f t="shared" si="6"/>
        <v>18400</v>
      </c>
    </row>
    <row r="168" spans="1:19">
      <c r="A168" s="29" t="s">
        <v>353</v>
      </c>
      <c r="B168" s="29" t="s">
        <v>354</v>
      </c>
      <c r="C168" s="44">
        <v>0</v>
      </c>
      <c r="D168" s="44">
        <v>0</v>
      </c>
      <c r="E168" s="48">
        <v>0</v>
      </c>
      <c r="F168" s="46">
        <v>3831125</v>
      </c>
      <c r="G168" s="46">
        <v>3831125</v>
      </c>
      <c r="H168" s="49">
        <v>3831125</v>
      </c>
      <c r="I168" s="90">
        <v>0</v>
      </c>
      <c r="J168" s="44">
        <v>0</v>
      </c>
      <c r="K168" s="45">
        <v>0</v>
      </c>
      <c r="L168" s="90">
        <v>0</v>
      </c>
      <c r="M168" s="46">
        <v>3831125</v>
      </c>
      <c r="N168" s="46">
        <v>3831125</v>
      </c>
      <c r="O168" s="59">
        <v>346571</v>
      </c>
      <c r="P168" s="59">
        <v>139530</v>
      </c>
      <c r="Q168" s="61">
        <v>3831125</v>
      </c>
      <c r="R168" s="62">
        <v>3831125</v>
      </c>
      <c r="S168" s="66" t="str">
        <f t="shared" si="6"/>
        <v>23403</v>
      </c>
    </row>
    <row r="169" spans="1:19">
      <c r="A169" s="29" t="s">
        <v>355</v>
      </c>
      <c r="B169" s="29" t="s">
        <v>356</v>
      </c>
      <c r="C169" s="44">
        <v>0</v>
      </c>
      <c r="D169" s="44">
        <v>0</v>
      </c>
      <c r="E169" s="48">
        <v>0</v>
      </c>
      <c r="F169" s="46">
        <v>0</v>
      </c>
      <c r="G169" s="46">
        <v>0</v>
      </c>
      <c r="H169" s="49">
        <v>0</v>
      </c>
      <c r="I169" s="90">
        <v>0</v>
      </c>
      <c r="J169" s="44">
        <v>0</v>
      </c>
      <c r="K169" s="45">
        <v>0</v>
      </c>
      <c r="L169" s="90">
        <v>0</v>
      </c>
      <c r="M169" s="46">
        <v>0</v>
      </c>
      <c r="N169" s="46">
        <v>0</v>
      </c>
      <c r="O169" s="59">
        <v>0</v>
      </c>
      <c r="P169" s="59">
        <v>0</v>
      </c>
      <c r="Q169" s="61">
        <v>0</v>
      </c>
      <c r="R169" s="62">
        <v>0</v>
      </c>
      <c r="S169" s="66" t="str">
        <f t="shared" si="6"/>
        <v>25200</v>
      </c>
    </row>
    <row r="170" spans="1:19">
      <c r="A170" s="29" t="s">
        <v>357</v>
      </c>
      <c r="B170" s="29" t="s">
        <v>358</v>
      </c>
      <c r="C170" s="44">
        <v>0</v>
      </c>
      <c r="D170" s="44">
        <v>0</v>
      </c>
      <c r="E170" s="48">
        <v>0</v>
      </c>
      <c r="F170" s="46">
        <v>47996089.446099997</v>
      </c>
      <c r="G170" s="46">
        <v>50048572.526480913</v>
      </c>
      <c r="H170" s="49">
        <v>51794051.088665456</v>
      </c>
      <c r="I170" s="90">
        <v>0</v>
      </c>
      <c r="J170" s="44">
        <v>0</v>
      </c>
      <c r="K170" s="45">
        <v>0</v>
      </c>
      <c r="L170" s="90">
        <v>0</v>
      </c>
      <c r="M170" s="46">
        <v>53973000</v>
      </c>
      <c r="N170" s="46">
        <v>55592000</v>
      </c>
      <c r="O170" s="59">
        <v>1572119</v>
      </c>
      <c r="P170" s="59">
        <v>77262</v>
      </c>
      <c r="Q170" s="61">
        <v>53973000</v>
      </c>
      <c r="R170" s="62">
        <v>55592000</v>
      </c>
      <c r="S170" s="66" t="str">
        <f t="shared" si="6"/>
        <v>34003</v>
      </c>
    </row>
    <row r="171" spans="1:19">
      <c r="A171" s="29" t="s">
        <v>359</v>
      </c>
      <c r="B171" s="29" t="s">
        <v>360</v>
      </c>
      <c r="C171" s="44">
        <v>26069.97</v>
      </c>
      <c r="D171" s="44">
        <v>0</v>
      </c>
      <c r="E171" s="48">
        <v>0</v>
      </c>
      <c r="F171" s="46">
        <v>418150</v>
      </c>
      <c r="G171" s="46">
        <v>468216</v>
      </c>
      <c r="H171" s="49">
        <v>490219</v>
      </c>
      <c r="I171" s="90">
        <v>0</v>
      </c>
      <c r="J171" s="44">
        <v>39954.949999999997</v>
      </c>
      <c r="K171" s="45">
        <v>75778.87</v>
      </c>
      <c r="L171" s="90">
        <v>0</v>
      </c>
      <c r="M171" s="46">
        <v>468216</v>
      </c>
      <c r="N171" s="46">
        <v>490219</v>
      </c>
      <c r="O171" s="59">
        <v>383401</v>
      </c>
      <c r="P171" s="59">
        <v>385831</v>
      </c>
      <c r="Q171" s="61">
        <v>468216</v>
      </c>
      <c r="R171" s="62">
        <v>490219</v>
      </c>
      <c r="S171" s="66" t="str">
        <f t="shared" si="6"/>
        <v>33211</v>
      </c>
    </row>
    <row r="172" spans="1:19">
      <c r="A172" s="29" t="s">
        <v>361</v>
      </c>
      <c r="B172" s="29" t="s">
        <v>362</v>
      </c>
      <c r="C172" s="44">
        <v>0</v>
      </c>
      <c r="D172" s="44">
        <v>0</v>
      </c>
      <c r="E172" s="48">
        <v>0</v>
      </c>
      <c r="F172" s="46">
        <v>67500000</v>
      </c>
      <c r="G172" s="46">
        <v>70200000</v>
      </c>
      <c r="H172" s="49">
        <v>70200000</v>
      </c>
      <c r="I172" s="90">
        <v>0</v>
      </c>
      <c r="J172" s="44">
        <v>0</v>
      </c>
      <c r="K172" s="45">
        <v>0</v>
      </c>
      <c r="L172" s="90">
        <v>0</v>
      </c>
      <c r="M172" s="46">
        <v>70200000</v>
      </c>
      <c r="N172" s="46">
        <v>70200000</v>
      </c>
      <c r="O172" s="59">
        <v>0</v>
      </c>
      <c r="P172" s="59">
        <v>0</v>
      </c>
      <c r="Q172" s="61">
        <v>70200000</v>
      </c>
      <c r="R172" s="62">
        <v>70200000</v>
      </c>
      <c r="S172" s="66" t="str">
        <f t="shared" si="6"/>
        <v>17417</v>
      </c>
    </row>
    <row r="173" spans="1:19">
      <c r="A173" s="29" t="s">
        <v>363</v>
      </c>
      <c r="B173" s="29" t="s">
        <v>364</v>
      </c>
      <c r="C173" s="44">
        <v>0</v>
      </c>
      <c r="D173" s="44">
        <v>0</v>
      </c>
      <c r="E173" s="48">
        <v>0</v>
      </c>
      <c r="F173" s="46">
        <v>12850000</v>
      </c>
      <c r="G173" s="46">
        <v>12850000</v>
      </c>
      <c r="H173" s="49">
        <v>12850000</v>
      </c>
      <c r="I173" s="90">
        <v>0</v>
      </c>
      <c r="J173" s="44">
        <v>573052.69999999995</v>
      </c>
      <c r="K173" s="45">
        <v>1789886.86</v>
      </c>
      <c r="L173" s="90">
        <v>0</v>
      </c>
      <c r="M173" s="46">
        <v>12850000</v>
      </c>
      <c r="N173" s="46">
        <v>12850000</v>
      </c>
      <c r="O173" s="59">
        <v>5412999</v>
      </c>
      <c r="P173" s="59">
        <v>5618588</v>
      </c>
      <c r="Q173" s="61">
        <v>12850000</v>
      </c>
      <c r="R173" s="62">
        <v>12850000</v>
      </c>
      <c r="S173" s="66" t="str">
        <f t="shared" si="6"/>
        <v>15201</v>
      </c>
    </row>
    <row r="174" spans="1:19">
      <c r="A174" s="29" t="s">
        <v>365</v>
      </c>
      <c r="B174" s="29" t="s">
        <v>366</v>
      </c>
      <c r="C174" s="44">
        <v>28957.33</v>
      </c>
      <c r="D174" s="44">
        <v>32261.07</v>
      </c>
      <c r="E174" s="48">
        <v>32434.46</v>
      </c>
      <c r="F174" s="46">
        <v>465456.90250000003</v>
      </c>
      <c r="G174" s="46">
        <v>481919.77750000003</v>
      </c>
      <c r="H174" s="49">
        <v>500313.51500000001</v>
      </c>
      <c r="I174" s="90">
        <v>0</v>
      </c>
      <c r="J174" s="44">
        <v>64034.11</v>
      </c>
      <c r="K174" s="45">
        <v>113433.46</v>
      </c>
      <c r="L174" s="90">
        <v>0</v>
      </c>
      <c r="M174" s="46">
        <v>481919.77750000003</v>
      </c>
      <c r="N174" s="46">
        <v>500313.51500000001</v>
      </c>
      <c r="O174" s="59">
        <v>343199</v>
      </c>
      <c r="P174" s="59">
        <v>362674</v>
      </c>
      <c r="Q174" s="61">
        <v>663894.07400000002</v>
      </c>
      <c r="R174" s="62">
        <v>667000</v>
      </c>
      <c r="S174" s="66" t="str">
        <f t="shared" si="6"/>
        <v>38324</v>
      </c>
    </row>
    <row r="175" spans="1:19">
      <c r="A175" s="29" t="s">
        <v>367</v>
      </c>
      <c r="B175" s="29" t="s">
        <v>368</v>
      </c>
      <c r="C175" s="44">
        <v>83889.17</v>
      </c>
      <c r="D175" s="44">
        <v>60576.12</v>
      </c>
      <c r="E175" s="48">
        <v>20188.669999999998</v>
      </c>
      <c r="F175" s="46">
        <v>803704</v>
      </c>
      <c r="G175" s="46">
        <v>884074</v>
      </c>
      <c r="H175" s="49">
        <v>972482</v>
      </c>
      <c r="I175" s="90">
        <v>0</v>
      </c>
      <c r="J175" s="44">
        <v>127434.01</v>
      </c>
      <c r="K175" s="45">
        <v>190629.5</v>
      </c>
      <c r="L175" s="90">
        <v>0</v>
      </c>
      <c r="M175" s="46">
        <v>884074</v>
      </c>
      <c r="N175" s="46">
        <v>972482</v>
      </c>
      <c r="O175" s="59">
        <v>423635</v>
      </c>
      <c r="P175" s="59">
        <v>424424</v>
      </c>
      <c r="Q175" s="61">
        <v>884074</v>
      </c>
      <c r="R175" s="62">
        <v>972482</v>
      </c>
      <c r="S175" s="66" t="str">
        <f t="shared" si="6"/>
        <v>14400</v>
      </c>
    </row>
    <row r="176" spans="1:19">
      <c r="A176" s="29" t="s">
        <v>369</v>
      </c>
      <c r="B176" s="29" t="s">
        <v>370</v>
      </c>
      <c r="C176" s="44">
        <v>0</v>
      </c>
      <c r="D176" s="44">
        <v>0</v>
      </c>
      <c r="E176" s="48">
        <v>0</v>
      </c>
      <c r="F176" s="46">
        <v>3222520.3988000001</v>
      </c>
      <c r="G176" s="46">
        <v>3360326.8049270473</v>
      </c>
      <c r="H176" s="49">
        <v>3477520.5250242762</v>
      </c>
      <c r="I176" s="90">
        <v>0</v>
      </c>
      <c r="J176" s="44">
        <v>0</v>
      </c>
      <c r="K176" s="45">
        <v>0</v>
      </c>
      <c r="L176" s="90">
        <v>0</v>
      </c>
      <c r="M176" s="46">
        <v>3445000</v>
      </c>
      <c r="N176" s="46">
        <v>3574000</v>
      </c>
      <c r="O176" s="59">
        <v>0</v>
      </c>
      <c r="P176" s="59">
        <v>0</v>
      </c>
      <c r="Q176" s="61">
        <v>3445000</v>
      </c>
      <c r="R176" s="62">
        <v>3574000</v>
      </c>
      <c r="S176" s="66" t="str">
        <f t="shared" si="6"/>
        <v>25101</v>
      </c>
    </row>
    <row r="177" spans="1:19">
      <c r="A177" s="29" t="s">
        <v>371</v>
      </c>
      <c r="B177" s="29" t="s">
        <v>372</v>
      </c>
      <c r="C177" s="44">
        <v>0</v>
      </c>
      <c r="D177" s="44">
        <v>0</v>
      </c>
      <c r="E177" s="48">
        <v>0</v>
      </c>
      <c r="F177" s="46">
        <v>1862335</v>
      </c>
      <c r="G177" s="46">
        <v>1903306</v>
      </c>
      <c r="H177" s="49">
        <v>1903306</v>
      </c>
      <c r="I177" s="90">
        <v>0</v>
      </c>
      <c r="J177" s="44">
        <v>0</v>
      </c>
      <c r="K177" s="45">
        <v>0</v>
      </c>
      <c r="L177" s="90">
        <v>0</v>
      </c>
      <c r="M177" s="46">
        <v>1903306</v>
      </c>
      <c r="N177" s="46">
        <v>1903306</v>
      </c>
      <c r="O177" s="59">
        <v>0</v>
      </c>
      <c r="P177" s="59">
        <v>0</v>
      </c>
      <c r="Q177" s="61">
        <v>1903306</v>
      </c>
      <c r="R177" s="62">
        <v>1903306</v>
      </c>
      <c r="S177" s="66" t="str">
        <f t="shared" si="6"/>
        <v>14172</v>
      </c>
    </row>
    <row r="178" spans="1:19">
      <c r="A178" s="29" t="s">
        <v>373</v>
      </c>
      <c r="B178" s="29" t="s">
        <v>374</v>
      </c>
      <c r="C178" s="44">
        <v>0</v>
      </c>
      <c r="D178" s="44">
        <v>0</v>
      </c>
      <c r="E178" s="48">
        <v>0</v>
      </c>
      <c r="F178" s="46">
        <v>625000</v>
      </c>
      <c r="G178" s="46">
        <v>625000</v>
      </c>
      <c r="H178" s="49">
        <v>625000</v>
      </c>
      <c r="I178" s="90">
        <v>0</v>
      </c>
      <c r="J178" s="44">
        <v>0</v>
      </c>
      <c r="K178" s="45">
        <v>0</v>
      </c>
      <c r="L178" s="90">
        <v>0</v>
      </c>
      <c r="M178" s="46">
        <v>625000</v>
      </c>
      <c r="N178" s="46">
        <v>625000</v>
      </c>
      <c r="O178" s="59">
        <v>140455</v>
      </c>
      <c r="P178" s="59">
        <v>127531</v>
      </c>
      <c r="Q178" s="61">
        <v>625000</v>
      </c>
      <c r="R178" s="62">
        <v>625000</v>
      </c>
      <c r="S178" s="66" t="str">
        <f t="shared" si="6"/>
        <v>22105</v>
      </c>
    </row>
    <row r="179" spans="1:19">
      <c r="A179" s="29" t="s">
        <v>375</v>
      </c>
      <c r="B179" s="29" t="s">
        <v>376</v>
      </c>
      <c r="C179" s="44">
        <v>1379091.03</v>
      </c>
      <c r="D179" s="44">
        <v>1384785.87</v>
      </c>
      <c r="E179" s="48">
        <v>1291675.1399999999</v>
      </c>
      <c r="F179" s="46">
        <v>825232</v>
      </c>
      <c r="G179" s="46">
        <v>846854</v>
      </c>
      <c r="H179" s="49">
        <v>869041</v>
      </c>
      <c r="I179" s="90">
        <v>0</v>
      </c>
      <c r="J179" s="44">
        <v>1604561.01</v>
      </c>
      <c r="K179" s="45">
        <v>1818331.57</v>
      </c>
      <c r="L179" s="90">
        <v>0</v>
      </c>
      <c r="M179" s="46">
        <v>846854</v>
      </c>
      <c r="N179" s="46">
        <v>869041</v>
      </c>
      <c r="O179" s="59">
        <v>1857084</v>
      </c>
      <c r="P179" s="59">
        <v>1887172</v>
      </c>
      <c r="Q179" s="61">
        <v>846854</v>
      </c>
      <c r="R179" s="62">
        <v>869041</v>
      </c>
      <c r="S179" s="66" t="str">
        <f t="shared" si="6"/>
        <v>24105</v>
      </c>
    </row>
    <row r="180" spans="1:19">
      <c r="A180" s="29" t="s">
        <v>377</v>
      </c>
      <c r="B180" s="29" t="s">
        <v>378</v>
      </c>
      <c r="C180" s="44">
        <v>0</v>
      </c>
      <c r="D180" s="44">
        <v>0</v>
      </c>
      <c r="E180" s="48">
        <v>0</v>
      </c>
      <c r="F180" s="46">
        <v>29898394.623099998</v>
      </c>
      <c r="G180" s="46">
        <v>31176956.060139131</v>
      </c>
      <c r="H180" s="49">
        <v>32264273.953338765</v>
      </c>
      <c r="I180" s="90">
        <v>0</v>
      </c>
      <c r="J180" s="44">
        <v>0</v>
      </c>
      <c r="K180" s="45">
        <v>0</v>
      </c>
      <c r="L180" s="90">
        <v>0</v>
      </c>
      <c r="M180" s="46">
        <v>35860276.233450778</v>
      </c>
      <c r="N180" s="46">
        <v>38318936.09345451</v>
      </c>
      <c r="O180" s="59">
        <v>0</v>
      </c>
      <c r="P180" s="59">
        <v>0</v>
      </c>
      <c r="Q180" s="61">
        <v>36020569</v>
      </c>
      <c r="R180" s="62">
        <v>36885063</v>
      </c>
      <c r="S180" s="66" t="str">
        <f t="shared" si="6"/>
        <v>34111</v>
      </c>
    </row>
    <row r="181" spans="1:19">
      <c r="A181" s="29" t="s">
        <v>379</v>
      </c>
      <c r="B181" s="29" t="s">
        <v>380</v>
      </c>
      <c r="C181" s="44">
        <v>10263065</v>
      </c>
      <c r="D181" s="44">
        <v>10624584.890000001</v>
      </c>
      <c r="E181" s="48">
        <v>10878046.93</v>
      </c>
      <c r="F181" s="46">
        <v>1953118</v>
      </c>
      <c r="G181" s="46">
        <v>2070305</v>
      </c>
      <c r="H181" s="49">
        <v>2194523</v>
      </c>
      <c r="I181" s="90">
        <v>0</v>
      </c>
      <c r="J181" s="44">
        <v>11839128.23</v>
      </c>
      <c r="K181" s="45">
        <v>13974282.34</v>
      </c>
      <c r="L181" s="90">
        <v>0</v>
      </c>
      <c r="M181" s="46">
        <v>2070305</v>
      </c>
      <c r="N181" s="46">
        <v>2194523</v>
      </c>
      <c r="O181" s="59">
        <v>11439509</v>
      </c>
      <c r="P181" s="59">
        <v>11685289</v>
      </c>
      <c r="Q181" s="61">
        <v>2070305</v>
      </c>
      <c r="R181" s="62">
        <v>2194523</v>
      </c>
      <c r="S181" s="66" t="str">
        <f t="shared" si="6"/>
        <v>24019</v>
      </c>
    </row>
    <row r="182" spans="1:19">
      <c r="A182" s="29" t="s">
        <v>381</v>
      </c>
      <c r="B182" s="29" t="s">
        <v>382</v>
      </c>
      <c r="C182" s="44">
        <v>0</v>
      </c>
      <c r="D182" s="44">
        <v>0</v>
      </c>
      <c r="E182" s="48">
        <v>0</v>
      </c>
      <c r="F182" s="46">
        <v>1200000</v>
      </c>
      <c r="G182" s="46">
        <v>1200000</v>
      </c>
      <c r="H182" s="49">
        <v>1200000</v>
      </c>
      <c r="I182" s="90">
        <v>0</v>
      </c>
      <c r="J182" s="44">
        <v>0</v>
      </c>
      <c r="K182" s="45">
        <v>0</v>
      </c>
      <c r="L182" s="90">
        <v>0</v>
      </c>
      <c r="M182" s="46">
        <v>1200000</v>
      </c>
      <c r="N182" s="46">
        <v>1200000</v>
      </c>
      <c r="O182" s="59">
        <v>16519</v>
      </c>
      <c r="P182" s="59">
        <v>0</v>
      </c>
      <c r="Q182" s="61">
        <v>1200000</v>
      </c>
      <c r="R182" s="62">
        <v>1200000</v>
      </c>
      <c r="S182" s="66" t="str">
        <f t="shared" si="6"/>
        <v>21300</v>
      </c>
    </row>
    <row r="183" spans="1:19">
      <c r="A183" s="29" t="s">
        <v>383</v>
      </c>
      <c r="B183" s="29" t="s">
        <v>384</v>
      </c>
      <c r="C183" s="44">
        <v>46447.72</v>
      </c>
      <c r="D183" s="44">
        <v>45584.39</v>
      </c>
      <c r="E183" s="48">
        <v>43606.81</v>
      </c>
      <c r="F183" s="46">
        <v>98500</v>
      </c>
      <c r="G183" s="46">
        <v>98500</v>
      </c>
      <c r="H183" s="49">
        <v>98500</v>
      </c>
      <c r="I183" s="90">
        <v>0</v>
      </c>
      <c r="J183" s="44">
        <v>57227.9</v>
      </c>
      <c r="K183" s="45">
        <v>73289.61</v>
      </c>
      <c r="L183" s="90">
        <v>0</v>
      </c>
      <c r="M183" s="46">
        <v>98500</v>
      </c>
      <c r="N183" s="46">
        <v>98500</v>
      </c>
      <c r="O183" s="59">
        <v>130201</v>
      </c>
      <c r="P183" s="59">
        <v>133270</v>
      </c>
      <c r="Q183" s="61">
        <v>98500</v>
      </c>
      <c r="R183" s="62">
        <v>98500</v>
      </c>
      <c r="S183" s="66" t="str">
        <f t="shared" si="6"/>
        <v>33030</v>
      </c>
    </row>
    <row r="184" spans="1:19">
      <c r="A184" s="29" t="s">
        <v>385</v>
      </c>
      <c r="B184" s="29" t="s">
        <v>386</v>
      </c>
      <c r="C184" s="44">
        <v>0</v>
      </c>
      <c r="D184" s="44">
        <v>0</v>
      </c>
      <c r="E184" s="48">
        <v>0</v>
      </c>
      <c r="F184" s="46">
        <v>2453033.0819999999</v>
      </c>
      <c r="G184" s="46">
        <v>2557933.4802308548</v>
      </c>
      <c r="H184" s="49">
        <v>2647143.1784869782</v>
      </c>
      <c r="I184" s="90">
        <v>0</v>
      </c>
      <c r="J184" s="44">
        <v>0</v>
      </c>
      <c r="K184" s="45">
        <v>0</v>
      </c>
      <c r="L184" s="90">
        <v>0</v>
      </c>
      <c r="M184" s="46">
        <v>2600000</v>
      </c>
      <c r="N184" s="46">
        <v>2750000</v>
      </c>
      <c r="O184" s="59">
        <v>0</v>
      </c>
      <c r="P184" s="59">
        <v>0</v>
      </c>
      <c r="Q184" s="61">
        <v>2600000</v>
      </c>
      <c r="R184" s="62">
        <v>2750000</v>
      </c>
      <c r="S184" s="66" t="str">
        <f t="shared" si="6"/>
        <v>28137</v>
      </c>
    </row>
    <row r="185" spans="1:19">
      <c r="A185" s="29" t="s">
        <v>387</v>
      </c>
      <c r="B185" s="29" t="s">
        <v>388</v>
      </c>
      <c r="C185" s="44">
        <v>0</v>
      </c>
      <c r="D185" s="44">
        <v>0</v>
      </c>
      <c r="E185" s="48">
        <v>0</v>
      </c>
      <c r="F185" s="46">
        <v>225000</v>
      </c>
      <c r="G185" s="46">
        <v>225000</v>
      </c>
      <c r="H185" s="49">
        <v>225000</v>
      </c>
      <c r="I185" s="90">
        <v>0</v>
      </c>
      <c r="J185" s="44">
        <v>0</v>
      </c>
      <c r="K185" s="45">
        <v>0</v>
      </c>
      <c r="L185" s="90">
        <v>0</v>
      </c>
      <c r="M185" s="46">
        <v>225000</v>
      </c>
      <c r="N185" s="46">
        <v>225000</v>
      </c>
      <c r="O185" s="59">
        <v>80271</v>
      </c>
      <c r="P185" s="59">
        <v>90314</v>
      </c>
      <c r="Q185" s="61">
        <v>225000</v>
      </c>
      <c r="R185" s="62">
        <v>225000</v>
      </c>
      <c r="S185" s="66" t="str">
        <f t="shared" si="6"/>
        <v>32123</v>
      </c>
    </row>
    <row r="186" spans="1:19">
      <c r="A186" s="29" t="s">
        <v>389</v>
      </c>
      <c r="B186" s="29" t="s">
        <v>390</v>
      </c>
      <c r="C186" s="44">
        <v>0</v>
      </c>
      <c r="D186" s="44">
        <v>0</v>
      </c>
      <c r="E186" s="48">
        <v>0</v>
      </c>
      <c r="F186" s="46">
        <v>180000</v>
      </c>
      <c r="G186" s="46">
        <v>188272.57281021387</v>
      </c>
      <c r="H186" s="49">
        <v>194838.70892755626</v>
      </c>
      <c r="I186" s="90">
        <v>0</v>
      </c>
      <c r="J186" s="44">
        <v>0</v>
      </c>
      <c r="K186" s="45">
        <v>0</v>
      </c>
      <c r="L186" s="90">
        <v>0</v>
      </c>
      <c r="M186" s="46">
        <v>190000</v>
      </c>
      <c r="N186" s="46">
        <v>200000</v>
      </c>
      <c r="O186" s="59">
        <v>0</v>
      </c>
      <c r="P186" s="59">
        <v>0</v>
      </c>
      <c r="Q186" s="61">
        <v>190000</v>
      </c>
      <c r="R186" s="62">
        <v>200000</v>
      </c>
      <c r="S186" s="66" t="str">
        <f t="shared" si="6"/>
        <v>10065</v>
      </c>
    </row>
    <row r="187" spans="1:19">
      <c r="A187" s="29" t="s">
        <v>391</v>
      </c>
      <c r="B187" s="29" t="s">
        <v>392</v>
      </c>
      <c r="C187" s="44">
        <v>0</v>
      </c>
      <c r="D187" s="44">
        <v>0</v>
      </c>
      <c r="E187" s="48">
        <v>0</v>
      </c>
      <c r="F187" s="46">
        <v>594716.01619999995</v>
      </c>
      <c r="G187" s="46">
        <v>620148.1831737872</v>
      </c>
      <c r="H187" s="49">
        <v>635525</v>
      </c>
      <c r="I187" s="90">
        <v>0</v>
      </c>
      <c r="J187" s="44">
        <v>0</v>
      </c>
      <c r="K187" s="45">
        <v>0</v>
      </c>
      <c r="L187" s="90">
        <v>0</v>
      </c>
      <c r="M187" s="46">
        <v>635525</v>
      </c>
      <c r="N187" s="46">
        <v>635525</v>
      </c>
      <c r="O187" s="59">
        <v>0</v>
      </c>
      <c r="P187" s="59">
        <v>0</v>
      </c>
      <c r="Q187" s="61">
        <v>635525</v>
      </c>
      <c r="R187" s="62">
        <v>635525</v>
      </c>
      <c r="S187" s="66" t="str">
        <f t="shared" si="6"/>
        <v>09013</v>
      </c>
    </row>
    <row r="188" spans="1:19">
      <c r="A188" s="29" t="s">
        <v>393</v>
      </c>
      <c r="B188" s="29" t="s">
        <v>394</v>
      </c>
      <c r="C188" s="44">
        <v>0</v>
      </c>
      <c r="D188" s="44">
        <v>0</v>
      </c>
      <c r="E188" s="48">
        <v>0</v>
      </c>
      <c r="F188" s="46">
        <v>1551346.9609000001</v>
      </c>
      <c r="G188" s="46">
        <v>1565030</v>
      </c>
      <c r="H188" s="49">
        <v>1565030</v>
      </c>
      <c r="I188" s="90">
        <v>0</v>
      </c>
      <c r="J188" s="44">
        <v>0</v>
      </c>
      <c r="K188" s="45">
        <v>66242.679999999993</v>
      </c>
      <c r="L188" s="90">
        <v>0</v>
      </c>
      <c r="M188" s="46">
        <v>1565030</v>
      </c>
      <c r="N188" s="46">
        <v>1565030</v>
      </c>
      <c r="O188" s="59">
        <v>302956</v>
      </c>
      <c r="P188" s="59">
        <v>293331</v>
      </c>
      <c r="Q188" s="61">
        <v>1565030</v>
      </c>
      <c r="R188" s="62">
        <v>1565030</v>
      </c>
      <c r="S188" s="66" t="str">
        <f t="shared" si="6"/>
        <v>24410</v>
      </c>
    </row>
    <row r="189" spans="1:19">
      <c r="A189" s="29" t="s">
        <v>395</v>
      </c>
      <c r="B189" s="29" t="s">
        <v>396</v>
      </c>
      <c r="C189" s="44">
        <v>72894.17</v>
      </c>
      <c r="D189" s="44">
        <v>0</v>
      </c>
      <c r="E189" s="48">
        <v>0</v>
      </c>
      <c r="F189" s="46">
        <v>7506919</v>
      </c>
      <c r="G189" s="46">
        <v>8632957</v>
      </c>
      <c r="H189" s="49">
        <v>8632957</v>
      </c>
      <c r="I189" s="90">
        <v>0</v>
      </c>
      <c r="J189" s="44">
        <v>109114.62</v>
      </c>
      <c r="K189" s="45">
        <v>554012.1</v>
      </c>
      <c r="L189" s="90">
        <v>0</v>
      </c>
      <c r="M189" s="46">
        <v>8632957</v>
      </c>
      <c r="N189" s="46">
        <v>8632957</v>
      </c>
      <c r="O189" s="59">
        <v>1952955</v>
      </c>
      <c r="P189" s="59">
        <v>1907315</v>
      </c>
      <c r="Q189" s="61">
        <v>8632957</v>
      </c>
      <c r="R189" s="62">
        <v>8632957</v>
      </c>
      <c r="S189" s="66" t="str">
        <f t="shared" si="6"/>
        <v>27344</v>
      </c>
    </row>
    <row r="190" spans="1:19">
      <c r="A190" s="29" t="s">
        <v>397</v>
      </c>
      <c r="B190" s="29" t="s">
        <v>398</v>
      </c>
      <c r="C190" s="44">
        <v>3335370.54</v>
      </c>
      <c r="D190" s="44">
        <v>2981840.37</v>
      </c>
      <c r="E190" s="48">
        <v>2326417.7599999998</v>
      </c>
      <c r="F190" s="46">
        <v>3050000</v>
      </c>
      <c r="G190" s="46">
        <v>3300000</v>
      </c>
      <c r="H190" s="49">
        <v>3300000</v>
      </c>
      <c r="I190" s="90">
        <v>0</v>
      </c>
      <c r="J190" s="44">
        <v>3602495.09</v>
      </c>
      <c r="K190" s="45">
        <v>3700884.63</v>
      </c>
      <c r="L190" s="90">
        <v>0</v>
      </c>
      <c r="M190" s="46">
        <v>3300000</v>
      </c>
      <c r="N190" s="46">
        <v>3300000</v>
      </c>
      <c r="O190" s="59">
        <v>4224779</v>
      </c>
      <c r="P190" s="59">
        <v>3732673</v>
      </c>
      <c r="Q190" s="61">
        <v>3300000</v>
      </c>
      <c r="R190" s="62">
        <v>3300000</v>
      </c>
      <c r="S190" s="66" t="str">
        <f t="shared" si="6"/>
        <v>01147</v>
      </c>
    </row>
    <row r="191" spans="1:19">
      <c r="A191" s="29" t="s">
        <v>399</v>
      </c>
      <c r="B191" s="29" t="s">
        <v>400</v>
      </c>
      <c r="C191" s="44">
        <v>0</v>
      </c>
      <c r="D191" s="44">
        <v>0</v>
      </c>
      <c r="E191" s="48">
        <v>0</v>
      </c>
      <c r="F191" s="46">
        <v>119177.01100000001</v>
      </c>
      <c r="G191" s="46">
        <v>124273.44284415196</v>
      </c>
      <c r="H191" s="49">
        <v>128607.56506549128</v>
      </c>
      <c r="I191" s="90">
        <v>0</v>
      </c>
      <c r="J191" s="44">
        <v>0</v>
      </c>
      <c r="K191" s="45">
        <v>0</v>
      </c>
      <c r="L191" s="90">
        <v>0</v>
      </c>
      <c r="M191" s="46">
        <v>133998</v>
      </c>
      <c r="N191" s="46">
        <v>133998</v>
      </c>
      <c r="O191" s="59">
        <v>0</v>
      </c>
      <c r="P191" s="59">
        <v>0</v>
      </c>
      <c r="Q191" s="61">
        <v>133998</v>
      </c>
      <c r="R191" s="62">
        <v>133998</v>
      </c>
      <c r="S191" s="66" t="str">
        <f t="shared" si="6"/>
        <v>09102</v>
      </c>
    </row>
    <row r="192" spans="1:19">
      <c r="A192" s="29" t="s">
        <v>401</v>
      </c>
      <c r="B192" s="29" t="s">
        <v>402</v>
      </c>
      <c r="C192" s="44">
        <v>85984.47</v>
      </c>
      <c r="D192" s="44">
        <v>79274.210000000006</v>
      </c>
      <c r="E192" s="48">
        <v>73549.350000000006</v>
      </c>
      <c r="F192" s="46">
        <v>434715.07250000001</v>
      </c>
      <c r="G192" s="46">
        <v>441000</v>
      </c>
      <c r="H192" s="49">
        <v>441000</v>
      </c>
      <c r="I192" s="90">
        <v>0</v>
      </c>
      <c r="J192" s="44">
        <v>115024.35</v>
      </c>
      <c r="K192" s="45">
        <v>164687.19</v>
      </c>
      <c r="L192" s="90">
        <v>0</v>
      </c>
      <c r="M192" s="46">
        <v>441000</v>
      </c>
      <c r="N192" s="46">
        <v>441000</v>
      </c>
      <c r="O192" s="59">
        <v>268706</v>
      </c>
      <c r="P192" s="59">
        <v>279579</v>
      </c>
      <c r="Q192" s="61">
        <v>441000</v>
      </c>
      <c r="R192" s="62">
        <v>441000</v>
      </c>
      <c r="S192" s="66" t="str">
        <f t="shared" si="6"/>
        <v>38301</v>
      </c>
    </row>
    <row r="193" spans="1:19">
      <c r="A193" s="29" t="s">
        <v>403</v>
      </c>
      <c r="B193" s="29" t="s">
        <v>404</v>
      </c>
      <c r="C193" s="44">
        <v>13709189.82</v>
      </c>
      <c r="D193" s="44">
        <v>12703127.65</v>
      </c>
      <c r="E193" s="48">
        <v>10883413.720000001</v>
      </c>
      <c r="F193" s="46">
        <v>29680000</v>
      </c>
      <c r="G193" s="46">
        <v>34130000</v>
      </c>
      <c r="H193" s="49">
        <v>34130000</v>
      </c>
      <c r="I193" s="90">
        <v>0</v>
      </c>
      <c r="J193" s="44">
        <v>16506976.369999999</v>
      </c>
      <c r="K193" s="45">
        <v>20580565.469999999</v>
      </c>
      <c r="L193" s="90">
        <v>0</v>
      </c>
      <c r="M193" s="46">
        <v>34130000</v>
      </c>
      <c r="N193" s="46">
        <v>34130000</v>
      </c>
      <c r="O193" s="59">
        <v>24794396</v>
      </c>
      <c r="P193" s="59">
        <v>24685148</v>
      </c>
      <c r="Q193" s="61">
        <v>34130000</v>
      </c>
      <c r="R193" s="62">
        <v>34130000</v>
      </c>
      <c r="S193" s="66" t="str">
        <f t="shared" si="6"/>
        <v>11001</v>
      </c>
    </row>
    <row r="194" spans="1:19">
      <c r="A194" s="29" t="s">
        <v>405</v>
      </c>
      <c r="B194" s="29" t="s">
        <v>406</v>
      </c>
      <c r="C194" s="44">
        <v>0</v>
      </c>
      <c r="D194" s="44">
        <v>0</v>
      </c>
      <c r="E194" s="48">
        <v>0</v>
      </c>
      <c r="F194" s="46">
        <v>602000</v>
      </c>
      <c r="G194" s="46">
        <v>602000</v>
      </c>
      <c r="H194" s="49">
        <v>602000</v>
      </c>
      <c r="I194" s="90">
        <v>0</v>
      </c>
      <c r="J194" s="44">
        <v>0</v>
      </c>
      <c r="K194" s="45">
        <v>28162.14</v>
      </c>
      <c r="L194" s="90">
        <v>0</v>
      </c>
      <c r="M194" s="46">
        <v>602000</v>
      </c>
      <c r="N194" s="46">
        <v>602000</v>
      </c>
      <c r="O194" s="59">
        <v>276470</v>
      </c>
      <c r="P194" s="59">
        <v>271699</v>
      </c>
      <c r="Q194" s="61">
        <v>602000</v>
      </c>
      <c r="R194" s="62">
        <v>602000</v>
      </c>
      <c r="S194" s="66" t="str">
        <f t="shared" si="6"/>
        <v>24122</v>
      </c>
    </row>
    <row r="195" spans="1:19">
      <c r="A195" s="29" t="s">
        <v>407</v>
      </c>
      <c r="B195" s="29" t="s">
        <v>408</v>
      </c>
      <c r="C195" s="44">
        <v>0</v>
      </c>
      <c r="D195" s="44">
        <v>0</v>
      </c>
      <c r="E195" s="48">
        <v>0</v>
      </c>
      <c r="F195" s="46">
        <v>369413</v>
      </c>
      <c r="G195" s="46">
        <v>378648</v>
      </c>
      <c r="H195" s="49">
        <v>378648</v>
      </c>
      <c r="I195" s="90">
        <v>0</v>
      </c>
      <c r="J195" s="44">
        <v>0</v>
      </c>
      <c r="K195" s="45">
        <v>0</v>
      </c>
      <c r="L195" s="90">
        <v>0</v>
      </c>
      <c r="M195" s="46">
        <v>378648</v>
      </c>
      <c r="N195" s="46">
        <v>378648</v>
      </c>
      <c r="O195" s="59">
        <v>0</v>
      </c>
      <c r="P195" s="59">
        <v>0</v>
      </c>
      <c r="Q195" s="61">
        <v>378648</v>
      </c>
      <c r="R195" s="62">
        <v>378648</v>
      </c>
      <c r="S195" s="66" t="str">
        <f t="shared" si="6"/>
        <v>03050</v>
      </c>
    </row>
    <row r="196" spans="1:19">
      <c r="A196" s="29" t="s">
        <v>409</v>
      </c>
      <c r="B196" s="29" t="s">
        <v>410</v>
      </c>
      <c r="C196" s="44">
        <v>0</v>
      </c>
      <c r="D196" s="44">
        <v>0</v>
      </c>
      <c r="E196" s="48">
        <v>0</v>
      </c>
      <c r="F196" s="46">
        <v>350000</v>
      </c>
      <c r="G196" s="46">
        <v>350000</v>
      </c>
      <c r="H196" s="49">
        <v>350000</v>
      </c>
      <c r="I196" s="90">
        <v>0</v>
      </c>
      <c r="J196" s="44">
        <v>0</v>
      </c>
      <c r="K196" s="45">
        <v>0</v>
      </c>
      <c r="L196" s="90">
        <v>0</v>
      </c>
      <c r="M196" s="46">
        <v>350000</v>
      </c>
      <c r="N196" s="46">
        <v>350000</v>
      </c>
      <c r="O196" s="59">
        <v>196509</v>
      </c>
      <c r="P196" s="59">
        <v>175910</v>
      </c>
      <c r="Q196" s="61">
        <v>350000</v>
      </c>
      <c r="R196" s="62">
        <v>350000</v>
      </c>
      <c r="S196" s="66" t="str">
        <f t="shared" si="6"/>
        <v>21301</v>
      </c>
    </row>
    <row r="197" spans="1:19">
      <c r="A197" s="29" t="s">
        <v>411</v>
      </c>
      <c r="B197" s="29" t="s">
        <v>412</v>
      </c>
      <c r="C197" s="44">
        <v>0</v>
      </c>
      <c r="D197" s="44">
        <v>0</v>
      </c>
      <c r="E197" s="48">
        <v>0</v>
      </c>
      <c r="F197" s="46">
        <v>28010000</v>
      </c>
      <c r="G197" s="46">
        <v>29075000</v>
      </c>
      <c r="H197" s="49">
        <v>29075000</v>
      </c>
      <c r="I197" s="90">
        <v>0</v>
      </c>
      <c r="J197" s="44">
        <v>0</v>
      </c>
      <c r="K197" s="45">
        <v>0</v>
      </c>
      <c r="L197" s="90">
        <v>0</v>
      </c>
      <c r="M197" s="46">
        <v>29075000</v>
      </c>
      <c r="N197" s="46">
        <v>29075000</v>
      </c>
      <c r="O197" s="59">
        <v>0</v>
      </c>
      <c r="P197" s="59">
        <v>0</v>
      </c>
      <c r="Q197" s="61">
        <v>29075000</v>
      </c>
      <c r="R197" s="62">
        <v>29075000</v>
      </c>
      <c r="S197" s="66" t="str">
        <f t="shared" si="6"/>
        <v>27401</v>
      </c>
    </row>
    <row r="198" spans="1:19">
      <c r="A198" s="29" t="s">
        <v>413</v>
      </c>
      <c r="B198" s="29" t="s">
        <v>414</v>
      </c>
      <c r="C198" s="44">
        <v>0</v>
      </c>
      <c r="D198" s="44">
        <v>0</v>
      </c>
      <c r="E198" s="48">
        <v>0</v>
      </c>
      <c r="F198" s="46">
        <v>2886173</v>
      </c>
      <c r="G198" s="46">
        <v>2972758</v>
      </c>
      <c r="H198" s="49">
        <v>3061940</v>
      </c>
      <c r="I198" s="90">
        <v>0</v>
      </c>
      <c r="J198" s="44">
        <v>0</v>
      </c>
      <c r="K198" s="45">
        <v>0</v>
      </c>
      <c r="L198" s="90">
        <v>0</v>
      </c>
      <c r="M198" s="46">
        <v>2972758</v>
      </c>
      <c r="N198" s="46">
        <v>3061940</v>
      </c>
      <c r="O198" s="59">
        <v>0</v>
      </c>
      <c r="P198" s="59">
        <v>0</v>
      </c>
      <c r="Q198" s="61">
        <v>2972758</v>
      </c>
      <c r="R198" s="62">
        <v>3061940</v>
      </c>
      <c r="S198" s="66" t="str">
        <f t="shared" si="6"/>
        <v>23402</v>
      </c>
    </row>
    <row r="199" spans="1:19">
      <c r="A199" s="29" t="s">
        <v>415</v>
      </c>
      <c r="B199" s="29" t="s">
        <v>416</v>
      </c>
      <c r="C199" s="44">
        <v>0</v>
      </c>
      <c r="D199" s="44">
        <v>0</v>
      </c>
      <c r="E199" s="48">
        <v>0</v>
      </c>
      <c r="F199" s="46">
        <v>1100000</v>
      </c>
      <c r="G199" s="46">
        <v>1100000</v>
      </c>
      <c r="H199" s="49">
        <v>1100000</v>
      </c>
      <c r="I199" s="90">
        <v>0</v>
      </c>
      <c r="J199" s="44">
        <v>0</v>
      </c>
      <c r="K199" s="45">
        <v>131321.22</v>
      </c>
      <c r="L199" s="90">
        <v>0</v>
      </c>
      <c r="M199" s="46">
        <v>1100000</v>
      </c>
      <c r="N199" s="46">
        <v>1100000</v>
      </c>
      <c r="O199" s="59">
        <v>277065</v>
      </c>
      <c r="P199" s="59">
        <v>351054</v>
      </c>
      <c r="Q199" s="61">
        <v>1100000</v>
      </c>
      <c r="R199" s="62">
        <v>1100000</v>
      </c>
      <c r="S199" s="66" t="str">
        <f t="shared" si="6"/>
        <v>12110</v>
      </c>
    </row>
    <row r="200" spans="1:19">
      <c r="A200" s="29" t="s">
        <v>417</v>
      </c>
      <c r="B200" s="29" t="s">
        <v>418</v>
      </c>
      <c r="C200" s="44">
        <v>0</v>
      </c>
      <c r="D200" s="44">
        <v>0</v>
      </c>
      <c r="E200" s="48">
        <v>0</v>
      </c>
      <c r="F200" s="46">
        <v>5600000</v>
      </c>
      <c r="G200" s="46">
        <v>8555041</v>
      </c>
      <c r="H200" s="49">
        <v>8640591</v>
      </c>
      <c r="I200" s="90">
        <v>0</v>
      </c>
      <c r="J200" s="44">
        <v>0</v>
      </c>
      <c r="K200" s="45">
        <v>0</v>
      </c>
      <c r="L200" s="90">
        <v>0</v>
      </c>
      <c r="M200" s="46">
        <v>8555041</v>
      </c>
      <c r="N200" s="46">
        <v>8640591</v>
      </c>
      <c r="O200" s="59">
        <v>0</v>
      </c>
      <c r="P200" s="59">
        <v>0</v>
      </c>
      <c r="Q200" s="61">
        <v>8555041</v>
      </c>
      <c r="R200" s="62">
        <v>8640591</v>
      </c>
      <c r="S200" s="66" t="str">
        <f t="shared" si="6"/>
        <v>05121</v>
      </c>
    </row>
    <row r="201" spans="1:19">
      <c r="A201" s="29" t="s">
        <v>419</v>
      </c>
      <c r="B201" s="29" t="s">
        <v>420</v>
      </c>
      <c r="C201" s="44">
        <v>0</v>
      </c>
      <c r="D201" s="44">
        <v>0</v>
      </c>
      <c r="E201" s="48">
        <v>0</v>
      </c>
      <c r="F201" s="46">
        <v>3525000</v>
      </c>
      <c r="G201" s="46">
        <v>3525000</v>
      </c>
      <c r="H201" s="49">
        <v>3525000</v>
      </c>
      <c r="I201" s="90">
        <v>0</v>
      </c>
      <c r="J201" s="44">
        <v>0</v>
      </c>
      <c r="K201" s="45">
        <v>0</v>
      </c>
      <c r="L201" s="90">
        <v>0</v>
      </c>
      <c r="M201" s="46">
        <v>3525000</v>
      </c>
      <c r="N201" s="46">
        <v>3525000</v>
      </c>
      <c r="O201" s="59">
        <v>0</v>
      </c>
      <c r="P201" s="59">
        <v>0</v>
      </c>
      <c r="Q201" s="61">
        <v>3525000</v>
      </c>
      <c r="R201" s="62">
        <v>3525000</v>
      </c>
      <c r="S201" s="66" t="str">
        <f t="shared" ref="S201:S264" si="7">A201</f>
        <v>16050</v>
      </c>
    </row>
    <row r="202" spans="1:19">
      <c r="A202" s="29" t="s">
        <v>421</v>
      </c>
      <c r="B202" s="29" t="s">
        <v>422</v>
      </c>
      <c r="C202" s="44">
        <v>0</v>
      </c>
      <c r="D202" s="44">
        <v>0</v>
      </c>
      <c r="E202" s="48">
        <v>0</v>
      </c>
      <c r="F202" s="46">
        <v>685000</v>
      </c>
      <c r="G202" s="46">
        <v>685000</v>
      </c>
      <c r="H202" s="49">
        <v>685000</v>
      </c>
      <c r="I202" s="90">
        <v>0</v>
      </c>
      <c r="J202" s="44">
        <v>0</v>
      </c>
      <c r="K202" s="45">
        <v>0</v>
      </c>
      <c r="L202" s="90">
        <v>0</v>
      </c>
      <c r="M202" s="46">
        <v>685000</v>
      </c>
      <c r="N202" s="46">
        <v>685000</v>
      </c>
      <c r="O202" s="59">
        <v>219487</v>
      </c>
      <c r="P202" s="59">
        <v>227958</v>
      </c>
      <c r="Q202" s="61">
        <v>685000</v>
      </c>
      <c r="R202" s="62">
        <v>685000</v>
      </c>
      <c r="S202" s="66" t="str">
        <f t="shared" si="7"/>
        <v>36402</v>
      </c>
    </row>
    <row r="203" spans="1:19">
      <c r="A203" s="29" t="s">
        <v>423</v>
      </c>
      <c r="B203" s="29" t="s">
        <v>424</v>
      </c>
      <c r="C203" s="44">
        <v>1662681.31</v>
      </c>
      <c r="D203" s="44">
        <v>1654842.62</v>
      </c>
      <c r="E203" s="48">
        <v>1683448.14</v>
      </c>
      <c r="F203" s="46">
        <v>4291787</v>
      </c>
      <c r="G203" s="46">
        <v>4420541</v>
      </c>
      <c r="H203" s="49">
        <v>4553157</v>
      </c>
      <c r="I203" s="90">
        <v>0</v>
      </c>
      <c r="J203" s="44">
        <v>2158116.2599999998</v>
      </c>
      <c r="K203" s="45">
        <v>2966443.64</v>
      </c>
      <c r="L203" s="90">
        <v>0</v>
      </c>
      <c r="M203" s="46">
        <v>4420541</v>
      </c>
      <c r="N203" s="46">
        <v>4553157</v>
      </c>
      <c r="O203" s="59">
        <v>3352490</v>
      </c>
      <c r="P203" s="59">
        <v>3531040</v>
      </c>
      <c r="Q203" s="61">
        <v>4420541</v>
      </c>
      <c r="R203" s="62">
        <v>4553157</v>
      </c>
      <c r="S203" s="66" t="str">
        <f t="shared" si="7"/>
        <v>03116</v>
      </c>
    </row>
    <row r="204" spans="1:19">
      <c r="A204" s="29" t="s">
        <v>425</v>
      </c>
      <c r="B204" s="29" t="s">
        <v>426</v>
      </c>
      <c r="C204" s="44">
        <v>817721.21</v>
      </c>
      <c r="D204" s="44">
        <v>655006.44999999995</v>
      </c>
      <c r="E204" s="48">
        <v>623933.49</v>
      </c>
      <c r="F204" s="46">
        <v>6300000</v>
      </c>
      <c r="G204" s="46">
        <v>6300000</v>
      </c>
      <c r="H204" s="49">
        <v>6300000</v>
      </c>
      <c r="I204" s="90">
        <v>0</v>
      </c>
      <c r="J204" s="44">
        <v>1201565.24</v>
      </c>
      <c r="K204" s="45">
        <v>2017275.84</v>
      </c>
      <c r="L204" s="90">
        <v>0</v>
      </c>
      <c r="M204" s="46">
        <v>6300000</v>
      </c>
      <c r="N204" s="46">
        <v>6300000</v>
      </c>
      <c r="O204" s="59">
        <v>1441143</v>
      </c>
      <c r="P204" s="59">
        <v>1633699</v>
      </c>
      <c r="Q204" s="61">
        <v>6300000</v>
      </c>
      <c r="R204" s="62">
        <v>6300000</v>
      </c>
      <c r="S204" s="66" t="str">
        <f t="shared" si="7"/>
        <v>38267</v>
      </c>
    </row>
    <row r="205" spans="1:19">
      <c r="A205" s="29" t="s">
        <v>427</v>
      </c>
      <c r="B205" s="29" t="s">
        <v>428</v>
      </c>
      <c r="C205" s="44">
        <v>1818204.56</v>
      </c>
      <c r="D205" s="44">
        <v>0</v>
      </c>
      <c r="E205" s="48">
        <v>0</v>
      </c>
      <c r="F205" s="46">
        <v>67998879</v>
      </c>
      <c r="G205" s="46">
        <v>70716915</v>
      </c>
      <c r="H205" s="49">
        <v>70716915</v>
      </c>
      <c r="I205" s="90">
        <v>0</v>
      </c>
      <c r="J205" s="44">
        <v>4456881.09</v>
      </c>
      <c r="K205" s="45">
        <v>10528790.35</v>
      </c>
      <c r="L205" s="90">
        <v>0</v>
      </c>
      <c r="M205" s="46">
        <v>70716915</v>
      </c>
      <c r="N205" s="46">
        <v>70716915</v>
      </c>
      <c r="O205" s="59">
        <v>18663387</v>
      </c>
      <c r="P205" s="59">
        <v>19890883</v>
      </c>
      <c r="Q205" s="61">
        <v>70716915</v>
      </c>
      <c r="R205" s="62">
        <v>70716915</v>
      </c>
      <c r="S205" s="66" t="str">
        <f t="shared" si="7"/>
        <v>27003</v>
      </c>
    </row>
    <row r="206" spans="1:19">
      <c r="A206" s="29" t="s">
        <v>429</v>
      </c>
      <c r="B206" s="29" t="s">
        <v>430</v>
      </c>
      <c r="C206" s="44">
        <v>23201.91</v>
      </c>
      <c r="D206" s="44">
        <v>26618.03</v>
      </c>
      <c r="E206" s="48">
        <v>28864.57</v>
      </c>
      <c r="F206" s="46">
        <v>85000</v>
      </c>
      <c r="G206" s="46">
        <v>85000</v>
      </c>
      <c r="H206" s="49">
        <v>85000</v>
      </c>
      <c r="I206" s="90">
        <v>0</v>
      </c>
      <c r="J206" s="44">
        <v>37679.67</v>
      </c>
      <c r="K206" s="45">
        <v>56649.33</v>
      </c>
      <c r="L206" s="90">
        <v>0</v>
      </c>
      <c r="M206" s="46">
        <v>85000</v>
      </c>
      <c r="N206" s="46">
        <v>85000</v>
      </c>
      <c r="O206" s="59">
        <v>114338</v>
      </c>
      <c r="P206" s="59">
        <v>121328</v>
      </c>
      <c r="Q206" s="61">
        <v>85000</v>
      </c>
      <c r="R206" s="62">
        <v>85000</v>
      </c>
      <c r="S206" s="66" t="str">
        <f t="shared" si="7"/>
        <v>16020</v>
      </c>
    </row>
    <row r="207" spans="1:19">
      <c r="A207" s="29" t="s">
        <v>431</v>
      </c>
      <c r="B207" s="29" t="s">
        <v>432</v>
      </c>
      <c r="C207" s="44">
        <v>273800.40000000002</v>
      </c>
      <c r="D207" s="44">
        <v>222244.37</v>
      </c>
      <c r="E207" s="48">
        <v>131747.07</v>
      </c>
      <c r="F207" s="46">
        <v>904537</v>
      </c>
      <c r="G207" s="46">
        <v>949764</v>
      </c>
      <c r="H207" s="49">
        <v>997253</v>
      </c>
      <c r="I207" s="90">
        <v>0</v>
      </c>
      <c r="J207" s="44">
        <v>338412.46</v>
      </c>
      <c r="K207" s="45">
        <v>406118.84</v>
      </c>
      <c r="L207" s="90">
        <v>0</v>
      </c>
      <c r="M207" s="46">
        <v>949764</v>
      </c>
      <c r="N207" s="46">
        <v>997253</v>
      </c>
      <c r="O207" s="59">
        <v>738217</v>
      </c>
      <c r="P207" s="59">
        <v>722286</v>
      </c>
      <c r="Q207" s="61">
        <v>949764</v>
      </c>
      <c r="R207" s="62">
        <v>997253</v>
      </c>
      <c r="S207" s="66" t="str">
        <f t="shared" si="7"/>
        <v>16048</v>
      </c>
    </row>
    <row r="208" spans="1:19">
      <c r="A208" s="29" t="s">
        <v>433</v>
      </c>
      <c r="B208" s="29" t="s">
        <v>434</v>
      </c>
      <c r="C208" s="44">
        <v>3028534.34</v>
      </c>
      <c r="D208" s="44">
        <v>2885269.21</v>
      </c>
      <c r="E208" s="48">
        <v>2750895.53</v>
      </c>
      <c r="F208" s="46">
        <v>714304</v>
      </c>
      <c r="G208" s="46">
        <v>714304</v>
      </c>
      <c r="H208" s="49">
        <v>714304</v>
      </c>
      <c r="I208" s="90">
        <v>0</v>
      </c>
      <c r="J208" s="44">
        <v>3241135.96</v>
      </c>
      <c r="K208" s="45">
        <v>3594218.55</v>
      </c>
      <c r="L208" s="90">
        <v>0</v>
      </c>
      <c r="M208" s="46">
        <v>714304</v>
      </c>
      <c r="N208" s="46">
        <v>714304</v>
      </c>
      <c r="O208" s="59">
        <v>4271074</v>
      </c>
      <c r="P208" s="59">
        <v>4322246</v>
      </c>
      <c r="Q208" s="61">
        <v>714304</v>
      </c>
      <c r="R208" s="62">
        <v>714304</v>
      </c>
      <c r="S208" s="66" t="str">
        <f t="shared" si="7"/>
        <v>05402</v>
      </c>
    </row>
    <row r="209" spans="1:19">
      <c r="A209" s="29" t="s">
        <v>435</v>
      </c>
      <c r="B209" s="29" t="s">
        <v>436</v>
      </c>
      <c r="C209" s="44">
        <v>0</v>
      </c>
      <c r="D209" s="44">
        <v>0</v>
      </c>
      <c r="E209" s="48">
        <v>0</v>
      </c>
      <c r="F209" s="46">
        <v>350054</v>
      </c>
      <c r="G209" s="46">
        <v>351253</v>
      </c>
      <c r="H209" s="49">
        <v>351253</v>
      </c>
      <c r="I209" s="90">
        <v>0</v>
      </c>
      <c r="J209" s="44">
        <v>0</v>
      </c>
      <c r="K209" s="45">
        <v>0</v>
      </c>
      <c r="L209" s="90">
        <v>0</v>
      </c>
      <c r="M209" s="46">
        <v>351253</v>
      </c>
      <c r="N209" s="46">
        <v>351253</v>
      </c>
      <c r="O209" s="59">
        <v>285631</v>
      </c>
      <c r="P209" s="59">
        <v>278883</v>
      </c>
      <c r="Q209" s="61">
        <v>351253</v>
      </c>
      <c r="R209" s="62">
        <v>351253</v>
      </c>
      <c r="S209" s="66" t="str">
        <f t="shared" si="7"/>
        <v>14097</v>
      </c>
    </row>
    <row r="210" spans="1:19">
      <c r="A210" s="29" t="s">
        <v>437</v>
      </c>
      <c r="B210" s="29" t="s">
        <v>438</v>
      </c>
      <c r="C210" s="44">
        <v>0</v>
      </c>
      <c r="D210" s="44">
        <v>0</v>
      </c>
      <c r="E210" s="48">
        <v>0</v>
      </c>
      <c r="F210" s="46">
        <v>8868000</v>
      </c>
      <c r="G210" s="46">
        <v>9134000</v>
      </c>
      <c r="H210" s="49">
        <v>9134000</v>
      </c>
      <c r="I210" s="90">
        <v>0</v>
      </c>
      <c r="J210" s="44">
        <v>0</v>
      </c>
      <c r="K210" s="45">
        <v>0</v>
      </c>
      <c r="L210" s="90">
        <v>0</v>
      </c>
      <c r="M210" s="46">
        <v>9134000</v>
      </c>
      <c r="N210" s="46">
        <v>9134000</v>
      </c>
      <c r="O210" s="59">
        <v>0</v>
      </c>
      <c r="P210" s="59">
        <v>0</v>
      </c>
      <c r="Q210" s="61">
        <v>9134000</v>
      </c>
      <c r="R210" s="62">
        <v>9134000</v>
      </c>
      <c r="S210" s="66" t="str">
        <f t="shared" si="7"/>
        <v>13144</v>
      </c>
    </row>
    <row r="211" spans="1:19">
      <c r="A211" s="29" t="s">
        <v>439</v>
      </c>
      <c r="B211" s="29" t="s">
        <v>440</v>
      </c>
      <c r="C211" s="44">
        <v>6175.89</v>
      </c>
      <c r="D211" s="44">
        <v>0</v>
      </c>
      <c r="E211" s="48">
        <v>0</v>
      </c>
      <c r="F211" s="46">
        <v>2715368</v>
      </c>
      <c r="G211" s="46">
        <v>2849372</v>
      </c>
      <c r="H211" s="49">
        <v>2990076</v>
      </c>
      <c r="I211" s="90">
        <v>0</v>
      </c>
      <c r="J211" s="44">
        <v>89370.240000000005</v>
      </c>
      <c r="K211" s="45">
        <v>231325.68</v>
      </c>
      <c r="L211" s="90">
        <v>0</v>
      </c>
      <c r="M211" s="46">
        <v>2849372</v>
      </c>
      <c r="N211" s="46">
        <v>2990076</v>
      </c>
      <c r="O211" s="59">
        <v>590447</v>
      </c>
      <c r="P211" s="59">
        <v>567378</v>
      </c>
      <c r="Q211" s="61">
        <v>2849372</v>
      </c>
      <c r="R211" s="62">
        <v>2990076</v>
      </c>
      <c r="S211" s="66" t="str">
        <f t="shared" si="7"/>
        <v>34307</v>
      </c>
    </row>
    <row r="212" spans="1:19">
      <c r="A212" s="29" t="s">
        <v>441</v>
      </c>
      <c r="B212" s="29" t="s">
        <v>442</v>
      </c>
      <c r="C212" s="44">
        <v>264854.56</v>
      </c>
      <c r="D212" s="44">
        <v>232784.49</v>
      </c>
      <c r="E212" s="48">
        <v>190906.61</v>
      </c>
      <c r="F212" s="46">
        <v>975000</v>
      </c>
      <c r="G212" s="46">
        <v>975000</v>
      </c>
      <c r="H212" s="49">
        <v>975000</v>
      </c>
      <c r="I212" s="90">
        <v>0</v>
      </c>
      <c r="J212" s="44">
        <v>336923.3</v>
      </c>
      <c r="K212" s="45">
        <v>456387.69</v>
      </c>
      <c r="L212" s="90">
        <v>0</v>
      </c>
      <c r="M212" s="46">
        <v>975000</v>
      </c>
      <c r="N212" s="46">
        <v>975000</v>
      </c>
      <c r="O212" s="59">
        <v>682515</v>
      </c>
      <c r="P212" s="59">
        <v>692046</v>
      </c>
      <c r="Q212" s="61">
        <v>975000</v>
      </c>
      <c r="R212" s="62">
        <v>975000</v>
      </c>
      <c r="S212" s="66" t="str">
        <f t="shared" si="7"/>
        <v>25116</v>
      </c>
    </row>
    <row r="213" spans="1:19">
      <c r="A213" s="29" t="s">
        <v>443</v>
      </c>
      <c r="B213" s="29" t="s">
        <v>444</v>
      </c>
      <c r="C213" s="44">
        <v>0</v>
      </c>
      <c r="D213" s="44">
        <v>0</v>
      </c>
      <c r="E213" s="48">
        <v>0</v>
      </c>
      <c r="F213" s="46">
        <v>1918071</v>
      </c>
      <c r="G213" s="46">
        <v>2013974</v>
      </c>
      <c r="H213" s="49">
        <v>2114673</v>
      </c>
      <c r="I213" s="90">
        <v>0</v>
      </c>
      <c r="J213" s="44">
        <v>21268.26</v>
      </c>
      <c r="K213" s="45">
        <v>168776.53</v>
      </c>
      <c r="L213" s="90">
        <v>0</v>
      </c>
      <c r="M213" s="46">
        <v>2013974</v>
      </c>
      <c r="N213" s="46">
        <v>2114673</v>
      </c>
      <c r="O213" s="59">
        <v>391324</v>
      </c>
      <c r="P213" s="59">
        <v>398284</v>
      </c>
      <c r="Q213" s="61">
        <v>2013974</v>
      </c>
      <c r="R213" s="62">
        <v>2114673</v>
      </c>
      <c r="S213" s="66" t="str">
        <f t="shared" si="7"/>
        <v>22009</v>
      </c>
    </row>
    <row r="214" spans="1:19">
      <c r="A214" s="29" t="s">
        <v>445</v>
      </c>
      <c r="B214" s="29" t="s">
        <v>446</v>
      </c>
      <c r="C214" s="44">
        <v>0</v>
      </c>
      <c r="D214" s="44">
        <v>0</v>
      </c>
      <c r="E214" s="48">
        <v>0</v>
      </c>
      <c r="F214" s="46">
        <v>43272122</v>
      </c>
      <c r="G214" s="46">
        <v>44093427</v>
      </c>
      <c r="H214" s="49">
        <v>44093427</v>
      </c>
      <c r="I214" s="90">
        <v>0</v>
      </c>
      <c r="J214" s="44">
        <v>0</v>
      </c>
      <c r="K214" s="45">
        <v>0</v>
      </c>
      <c r="L214" s="90">
        <v>0</v>
      </c>
      <c r="M214" s="46">
        <v>44093427</v>
      </c>
      <c r="N214" s="46">
        <v>44093427</v>
      </c>
      <c r="O214" s="59">
        <v>0</v>
      </c>
      <c r="P214" s="59">
        <v>0</v>
      </c>
      <c r="Q214" s="61">
        <v>44093427</v>
      </c>
      <c r="R214" s="62">
        <v>44093427</v>
      </c>
      <c r="S214" s="66" t="str">
        <f t="shared" si="7"/>
        <v>17403</v>
      </c>
    </row>
    <row r="215" spans="1:19">
      <c r="A215" s="29" t="s">
        <v>447</v>
      </c>
      <c r="B215" s="29" t="s">
        <v>448</v>
      </c>
      <c r="C215" s="44">
        <v>107326.39999999999</v>
      </c>
      <c r="D215" s="44">
        <v>83968.06</v>
      </c>
      <c r="E215" s="48">
        <v>59155.34</v>
      </c>
      <c r="F215" s="46">
        <v>495000</v>
      </c>
      <c r="G215" s="46">
        <v>495000</v>
      </c>
      <c r="H215" s="49">
        <v>495000</v>
      </c>
      <c r="I215" s="90">
        <v>0</v>
      </c>
      <c r="J215" s="44">
        <v>141119.47</v>
      </c>
      <c r="K215" s="45">
        <v>194337.28</v>
      </c>
      <c r="L215" s="90">
        <v>0</v>
      </c>
      <c r="M215" s="46">
        <v>495000</v>
      </c>
      <c r="N215" s="46">
        <v>495000</v>
      </c>
      <c r="O215" s="59">
        <v>363097</v>
      </c>
      <c r="P215" s="59">
        <v>364683</v>
      </c>
      <c r="Q215" s="61">
        <v>495000</v>
      </c>
      <c r="R215" s="62">
        <v>495000</v>
      </c>
      <c r="S215" s="66" t="str">
        <f t="shared" si="7"/>
        <v>10309</v>
      </c>
    </row>
    <row r="216" spans="1:19">
      <c r="A216" s="29" t="s">
        <v>449</v>
      </c>
      <c r="B216" s="29" t="s">
        <v>450</v>
      </c>
      <c r="C216" s="44">
        <v>5002214.96</v>
      </c>
      <c r="D216" s="44">
        <v>3162964.19</v>
      </c>
      <c r="E216" s="48">
        <v>809354.92</v>
      </c>
      <c r="F216" s="46">
        <v>31457777</v>
      </c>
      <c r="G216" s="46">
        <v>33030666</v>
      </c>
      <c r="H216" s="49">
        <v>33030666</v>
      </c>
      <c r="I216" s="90">
        <v>0</v>
      </c>
      <c r="J216" s="44">
        <v>6040410.4400000004</v>
      </c>
      <c r="K216" s="45">
        <v>8144828.8099999996</v>
      </c>
      <c r="L216" s="90">
        <v>0</v>
      </c>
      <c r="M216" s="46">
        <v>33030666</v>
      </c>
      <c r="N216" s="46">
        <v>33030666</v>
      </c>
      <c r="O216" s="59">
        <v>12189130</v>
      </c>
      <c r="P216" s="59">
        <v>11649260</v>
      </c>
      <c r="Q216" s="61">
        <v>33030666</v>
      </c>
      <c r="R216" s="62">
        <v>33030666</v>
      </c>
      <c r="S216" s="66" t="str">
        <f t="shared" si="7"/>
        <v>03400</v>
      </c>
    </row>
    <row r="217" spans="1:19">
      <c r="A217" s="29" t="s">
        <v>451</v>
      </c>
      <c r="B217" s="29" t="s">
        <v>452</v>
      </c>
      <c r="C217" s="44">
        <v>0</v>
      </c>
      <c r="D217" s="44">
        <v>0</v>
      </c>
      <c r="E217" s="48">
        <v>0</v>
      </c>
      <c r="F217" s="46">
        <v>11611283</v>
      </c>
      <c r="G217" s="46">
        <v>11611283</v>
      </c>
      <c r="H217" s="49">
        <v>11611283</v>
      </c>
      <c r="I217" s="90">
        <v>0</v>
      </c>
      <c r="J217" s="44">
        <v>0</v>
      </c>
      <c r="K217" s="45">
        <v>0</v>
      </c>
      <c r="L217" s="90">
        <v>0</v>
      </c>
      <c r="M217" s="46">
        <v>11611283</v>
      </c>
      <c r="N217" s="46">
        <v>11611283</v>
      </c>
      <c r="O217" s="59">
        <v>0</v>
      </c>
      <c r="P217" s="59">
        <v>0</v>
      </c>
      <c r="Q217" s="61">
        <v>11611283</v>
      </c>
      <c r="R217" s="62">
        <v>11611283</v>
      </c>
      <c r="S217" s="66" t="str">
        <f t="shared" si="7"/>
        <v>06122</v>
      </c>
    </row>
    <row r="218" spans="1:19">
      <c r="A218" s="29" t="s">
        <v>453</v>
      </c>
      <c r="B218" s="29" t="s">
        <v>454</v>
      </c>
      <c r="C218" s="44">
        <v>0</v>
      </c>
      <c r="D218" s="44">
        <v>0</v>
      </c>
      <c r="E218" s="48">
        <v>0</v>
      </c>
      <c r="F218" s="46">
        <v>1289319.9032000001</v>
      </c>
      <c r="G218" s="46">
        <v>1344455.7969166783</v>
      </c>
      <c r="H218" s="49">
        <v>1391344.6221690099</v>
      </c>
      <c r="I218" s="90">
        <v>0</v>
      </c>
      <c r="J218" s="44">
        <v>0</v>
      </c>
      <c r="K218" s="45">
        <v>0</v>
      </c>
      <c r="L218" s="90">
        <v>0</v>
      </c>
      <c r="M218" s="46">
        <v>1546416.4034518364</v>
      </c>
      <c r="N218" s="46">
        <v>1652442.1326812094</v>
      </c>
      <c r="O218" s="59">
        <v>0</v>
      </c>
      <c r="P218" s="59">
        <v>0</v>
      </c>
      <c r="Q218" s="61">
        <v>1547605</v>
      </c>
      <c r="R218" s="62">
        <v>1584748</v>
      </c>
      <c r="S218" s="66" t="str">
        <f t="shared" si="7"/>
        <v>01160</v>
      </c>
    </row>
    <row r="219" spans="1:19">
      <c r="A219" s="29" t="s">
        <v>455</v>
      </c>
      <c r="B219" s="29" t="s">
        <v>456</v>
      </c>
      <c r="C219" s="44">
        <v>0</v>
      </c>
      <c r="D219" s="44">
        <v>0</v>
      </c>
      <c r="E219" s="48">
        <v>0</v>
      </c>
      <c r="F219" s="46">
        <v>3357835</v>
      </c>
      <c r="G219" s="46">
        <v>3609673</v>
      </c>
      <c r="H219" s="49">
        <v>3880399</v>
      </c>
      <c r="I219" s="90">
        <v>0</v>
      </c>
      <c r="J219" s="44">
        <v>0</v>
      </c>
      <c r="K219" s="45">
        <v>167896.95</v>
      </c>
      <c r="L219" s="90">
        <v>0</v>
      </c>
      <c r="M219" s="46">
        <v>3609673</v>
      </c>
      <c r="N219" s="46">
        <v>3880399</v>
      </c>
      <c r="O219" s="59">
        <v>1003153</v>
      </c>
      <c r="P219" s="59">
        <v>1030197</v>
      </c>
      <c r="Q219" s="61">
        <v>3609673</v>
      </c>
      <c r="R219" s="62">
        <v>3880399</v>
      </c>
      <c r="S219" s="66" t="str">
        <f t="shared" si="7"/>
        <v>32416</v>
      </c>
    </row>
    <row r="220" spans="1:19">
      <c r="A220" s="29" t="s">
        <v>457</v>
      </c>
      <c r="B220" s="29" t="s">
        <v>458</v>
      </c>
      <c r="C220" s="44">
        <v>0</v>
      </c>
      <c r="D220" s="44">
        <v>0</v>
      </c>
      <c r="E220" s="48">
        <v>0</v>
      </c>
      <c r="F220" s="46">
        <v>9544833</v>
      </c>
      <c r="G220" s="46">
        <v>10017970</v>
      </c>
      <c r="H220" s="49">
        <v>10017970</v>
      </c>
      <c r="I220" s="90">
        <v>0</v>
      </c>
      <c r="J220" s="44">
        <v>0</v>
      </c>
      <c r="K220" s="45">
        <v>0</v>
      </c>
      <c r="L220" s="90">
        <v>0</v>
      </c>
      <c r="M220" s="46">
        <v>10017970</v>
      </c>
      <c r="N220" s="46">
        <v>10017970</v>
      </c>
      <c r="O220" s="59">
        <v>0</v>
      </c>
      <c r="P220" s="59">
        <v>0</v>
      </c>
      <c r="Q220" s="61">
        <v>10017970</v>
      </c>
      <c r="R220" s="62">
        <v>10017970</v>
      </c>
      <c r="S220" s="66" t="str">
        <f t="shared" si="7"/>
        <v>17407</v>
      </c>
    </row>
    <row r="221" spans="1:19">
      <c r="A221" s="29" t="s">
        <v>459</v>
      </c>
      <c r="B221" s="29" t="s">
        <v>460</v>
      </c>
      <c r="C221" s="44">
        <v>416478.3</v>
      </c>
      <c r="D221" s="44">
        <v>266765.84000000003</v>
      </c>
      <c r="E221" s="48">
        <v>0</v>
      </c>
      <c r="F221" s="46">
        <v>5513424</v>
      </c>
      <c r="G221" s="46">
        <v>5886159</v>
      </c>
      <c r="H221" s="49">
        <v>6189745</v>
      </c>
      <c r="I221" s="90">
        <v>0</v>
      </c>
      <c r="J221" s="44">
        <v>707492.37</v>
      </c>
      <c r="K221" s="45">
        <v>1077085.32</v>
      </c>
      <c r="L221" s="90">
        <v>0</v>
      </c>
      <c r="M221" s="46">
        <v>5886159</v>
      </c>
      <c r="N221" s="46">
        <v>6189745</v>
      </c>
      <c r="O221" s="59">
        <v>2124216</v>
      </c>
      <c r="P221" s="59">
        <v>2091566</v>
      </c>
      <c r="Q221" s="61">
        <v>5886159</v>
      </c>
      <c r="R221" s="62">
        <v>6189745</v>
      </c>
      <c r="S221" s="66" t="str">
        <f t="shared" si="7"/>
        <v>34401</v>
      </c>
    </row>
    <row r="222" spans="1:19">
      <c r="A222" s="29" t="s">
        <v>461</v>
      </c>
      <c r="B222" s="29" t="s">
        <v>462</v>
      </c>
      <c r="C222" s="44">
        <v>0</v>
      </c>
      <c r="D222" s="44">
        <v>0</v>
      </c>
      <c r="E222" s="48">
        <v>0</v>
      </c>
      <c r="F222" s="46">
        <v>80000</v>
      </c>
      <c r="G222" s="46">
        <v>80000</v>
      </c>
      <c r="H222" s="49">
        <v>80000</v>
      </c>
      <c r="I222" s="90">
        <v>0</v>
      </c>
      <c r="J222" s="44">
        <v>0</v>
      </c>
      <c r="K222" s="45">
        <v>0</v>
      </c>
      <c r="L222" s="90">
        <v>0</v>
      </c>
      <c r="M222" s="46">
        <v>80000</v>
      </c>
      <c r="N222" s="46">
        <v>80000</v>
      </c>
      <c r="O222" s="59">
        <v>0</v>
      </c>
      <c r="P222" s="59">
        <v>0</v>
      </c>
      <c r="Q222" s="61">
        <v>80000</v>
      </c>
      <c r="R222" s="62">
        <v>80000</v>
      </c>
      <c r="S222" s="66" t="str">
        <f t="shared" si="7"/>
        <v>20403</v>
      </c>
    </row>
    <row r="223" spans="1:19">
      <c r="A223" s="29" t="s">
        <v>463</v>
      </c>
      <c r="B223" s="29" t="s">
        <v>464</v>
      </c>
      <c r="C223" s="44">
        <v>22137.360000000001</v>
      </c>
      <c r="D223" s="44">
        <v>25454.54</v>
      </c>
      <c r="E223" s="48">
        <v>31735.61</v>
      </c>
      <c r="F223" s="46">
        <v>459761.36749999999</v>
      </c>
      <c r="G223" s="46">
        <v>475472.17499999999</v>
      </c>
      <c r="H223" s="49">
        <v>483065.94750000001</v>
      </c>
      <c r="I223" s="90">
        <v>0</v>
      </c>
      <c r="J223" s="44">
        <v>56172.3</v>
      </c>
      <c r="K223" s="45">
        <v>110044.39</v>
      </c>
      <c r="L223" s="90">
        <v>0</v>
      </c>
      <c r="M223" s="46">
        <v>475472.17499999999</v>
      </c>
      <c r="N223" s="46">
        <v>483065.94750000001</v>
      </c>
      <c r="O223" s="59">
        <v>341939</v>
      </c>
      <c r="P223" s="59">
        <v>366256</v>
      </c>
      <c r="Q223" s="61">
        <v>492901</v>
      </c>
      <c r="R223" s="62">
        <v>492901</v>
      </c>
      <c r="S223" s="66" t="str">
        <f t="shared" si="7"/>
        <v>38320</v>
      </c>
    </row>
    <row r="224" spans="1:19">
      <c r="A224" s="29" t="s">
        <v>465</v>
      </c>
      <c r="B224" s="29" t="s">
        <v>466</v>
      </c>
      <c r="C224" s="44">
        <v>1898534.09</v>
      </c>
      <c r="D224" s="44">
        <v>1934503.99</v>
      </c>
      <c r="E224" s="48">
        <v>1982131.56</v>
      </c>
      <c r="F224" s="46">
        <v>1825000</v>
      </c>
      <c r="G224" s="46">
        <v>1825000</v>
      </c>
      <c r="H224" s="49">
        <v>1825000</v>
      </c>
      <c r="I224" s="90">
        <v>0</v>
      </c>
      <c r="J224" s="44">
        <v>2291513.21</v>
      </c>
      <c r="K224" s="45">
        <v>2892255.18</v>
      </c>
      <c r="L224" s="90">
        <v>0</v>
      </c>
      <c r="M224" s="46">
        <v>1825000</v>
      </c>
      <c r="N224" s="46">
        <v>1825000</v>
      </c>
      <c r="O224" s="59">
        <v>2659706</v>
      </c>
      <c r="P224" s="59">
        <v>2775913</v>
      </c>
      <c r="Q224" s="61">
        <v>1825000</v>
      </c>
      <c r="R224" s="62">
        <v>1825000</v>
      </c>
      <c r="S224" s="66" t="str">
        <f t="shared" si="7"/>
        <v>13160</v>
      </c>
    </row>
    <row r="225" spans="1:19">
      <c r="A225" s="29" t="s">
        <v>467</v>
      </c>
      <c r="B225" s="29" t="s">
        <v>468</v>
      </c>
      <c r="C225" s="44">
        <v>0</v>
      </c>
      <c r="D225" s="44">
        <v>0</v>
      </c>
      <c r="E225" s="48">
        <v>0</v>
      </c>
      <c r="F225" s="46">
        <v>2540451.2056</v>
      </c>
      <c r="G225" s="46">
        <v>2649089.912965585</v>
      </c>
      <c r="H225" s="49">
        <v>2741478.7548238458</v>
      </c>
      <c r="I225" s="90">
        <v>0</v>
      </c>
      <c r="J225" s="44">
        <v>0</v>
      </c>
      <c r="K225" s="45">
        <v>0</v>
      </c>
      <c r="L225" s="90">
        <v>0</v>
      </c>
      <c r="M225" s="46">
        <v>3047029.2180849304</v>
      </c>
      <c r="N225" s="46">
        <v>3255940.2811786314</v>
      </c>
      <c r="O225" s="59">
        <v>0</v>
      </c>
      <c r="P225" s="59">
        <v>0</v>
      </c>
      <c r="Q225" s="61">
        <v>3220233</v>
      </c>
      <c r="R225" s="62">
        <v>3297518</v>
      </c>
      <c r="S225" s="66" t="str">
        <f t="shared" si="7"/>
        <v>28149</v>
      </c>
    </row>
    <row r="226" spans="1:19">
      <c r="A226" s="29" t="s">
        <v>469</v>
      </c>
      <c r="B226" s="29" t="s">
        <v>470</v>
      </c>
      <c r="C226" s="44">
        <v>13323.72</v>
      </c>
      <c r="D226" s="44">
        <v>8836.59</v>
      </c>
      <c r="E226" s="48">
        <v>2076.9699999999998</v>
      </c>
      <c r="F226" s="46">
        <v>120000</v>
      </c>
      <c r="G226" s="46">
        <v>125000</v>
      </c>
      <c r="H226" s="49">
        <v>125000</v>
      </c>
      <c r="I226" s="90">
        <v>0</v>
      </c>
      <c r="J226" s="44">
        <v>22057.17</v>
      </c>
      <c r="K226" s="45">
        <v>32891.360000000001</v>
      </c>
      <c r="L226" s="90">
        <v>0</v>
      </c>
      <c r="M226" s="46">
        <v>125000</v>
      </c>
      <c r="N226" s="46">
        <v>125000</v>
      </c>
      <c r="O226" s="59">
        <v>78909</v>
      </c>
      <c r="P226" s="59">
        <v>77784</v>
      </c>
      <c r="Q226" s="61">
        <v>125000</v>
      </c>
      <c r="R226" s="62">
        <v>125000</v>
      </c>
      <c r="S226" s="66" t="str">
        <f t="shared" si="7"/>
        <v>14104</v>
      </c>
    </row>
    <row r="227" spans="1:19">
      <c r="A227" s="29" t="s">
        <v>471</v>
      </c>
      <c r="B227" s="29" t="s">
        <v>472</v>
      </c>
      <c r="C227" s="44">
        <v>0</v>
      </c>
      <c r="D227" s="44">
        <v>0</v>
      </c>
      <c r="E227" s="48">
        <v>0</v>
      </c>
      <c r="F227" s="46">
        <v>193979002.04000002</v>
      </c>
      <c r="G227" s="46">
        <v>202274429.93028486</v>
      </c>
      <c r="H227" s="49">
        <v>209328778.60727894</v>
      </c>
      <c r="I227" s="90">
        <v>0</v>
      </c>
      <c r="J227" s="44">
        <v>0</v>
      </c>
      <c r="K227" s="45">
        <v>0</v>
      </c>
      <c r="L227" s="90">
        <v>0</v>
      </c>
      <c r="M227" s="46">
        <v>225000000</v>
      </c>
      <c r="N227" s="46">
        <v>225000000</v>
      </c>
      <c r="O227" s="59">
        <v>0</v>
      </c>
      <c r="P227" s="59">
        <v>0</v>
      </c>
      <c r="Q227" s="61">
        <v>225000000</v>
      </c>
      <c r="R227" s="62">
        <v>225000000</v>
      </c>
      <c r="S227" s="66" t="str">
        <f t="shared" si="7"/>
        <v>17001</v>
      </c>
    </row>
    <row r="228" spans="1:19">
      <c r="A228" s="29" t="s">
        <v>473</v>
      </c>
      <c r="B228" s="29" t="s">
        <v>474</v>
      </c>
      <c r="C228" s="44">
        <v>0</v>
      </c>
      <c r="D228" s="44">
        <v>0</v>
      </c>
      <c r="E228" s="48">
        <v>0</v>
      </c>
      <c r="F228" s="46">
        <v>13140774</v>
      </c>
      <c r="G228" s="46">
        <v>13797813</v>
      </c>
      <c r="H228" s="49">
        <v>13797813</v>
      </c>
      <c r="I228" s="90">
        <v>0</v>
      </c>
      <c r="J228" s="44">
        <v>0</v>
      </c>
      <c r="K228" s="45">
        <v>0</v>
      </c>
      <c r="L228" s="90">
        <v>0</v>
      </c>
      <c r="M228" s="46">
        <v>13797813</v>
      </c>
      <c r="N228" s="46">
        <v>13797813</v>
      </c>
      <c r="O228" s="59">
        <v>2581452</v>
      </c>
      <c r="P228" s="59">
        <v>2394629</v>
      </c>
      <c r="Q228" s="61">
        <v>13797813</v>
      </c>
      <c r="R228" s="62">
        <v>13797813</v>
      </c>
      <c r="S228" s="66" t="str">
        <f t="shared" si="7"/>
        <v>29101</v>
      </c>
    </row>
    <row r="229" spans="1:19">
      <c r="A229" s="29" t="s">
        <v>475</v>
      </c>
      <c r="B229" s="29" t="s">
        <v>476</v>
      </c>
      <c r="C229" s="44">
        <v>2569514.44</v>
      </c>
      <c r="D229" s="44">
        <v>2350238.2799999998</v>
      </c>
      <c r="E229" s="48">
        <v>1746348.54</v>
      </c>
      <c r="F229" s="46">
        <v>5352292</v>
      </c>
      <c r="G229" s="46">
        <v>5780475</v>
      </c>
      <c r="H229" s="49">
        <v>6242913</v>
      </c>
      <c r="I229" s="90">
        <v>0</v>
      </c>
      <c r="J229" s="44">
        <v>3120117.62</v>
      </c>
      <c r="K229" s="45">
        <v>3695917.61</v>
      </c>
      <c r="L229" s="90">
        <v>0</v>
      </c>
      <c r="M229" s="46">
        <v>5780475</v>
      </c>
      <c r="N229" s="46">
        <v>6242913</v>
      </c>
      <c r="O229" s="59">
        <v>4705141</v>
      </c>
      <c r="P229" s="59">
        <v>4532245</v>
      </c>
      <c r="Q229" s="61">
        <v>5780475</v>
      </c>
      <c r="R229" s="62">
        <v>6242913</v>
      </c>
      <c r="S229" s="66" t="str">
        <f t="shared" si="7"/>
        <v>39119</v>
      </c>
    </row>
    <row r="230" spans="1:19">
      <c r="A230" s="29" t="s">
        <v>477</v>
      </c>
      <c r="B230" s="29" t="s">
        <v>478</v>
      </c>
      <c r="C230" s="44">
        <v>0</v>
      </c>
      <c r="D230" s="44">
        <v>0</v>
      </c>
      <c r="E230" s="48">
        <v>0</v>
      </c>
      <c r="F230" s="46">
        <v>730000</v>
      </c>
      <c r="G230" s="46">
        <v>745000</v>
      </c>
      <c r="H230" s="49">
        <v>745000</v>
      </c>
      <c r="I230" s="90">
        <v>0</v>
      </c>
      <c r="J230" s="44">
        <v>0</v>
      </c>
      <c r="K230" s="45">
        <v>6117.26</v>
      </c>
      <c r="L230" s="90">
        <v>0</v>
      </c>
      <c r="M230" s="46">
        <v>745000</v>
      </c>
      <c r="N230" s="46">
        <v>745000</v>
      </c>
      <c r="O230" s="59">
        <v>251193</v>
      </c>
      <c r="P230" s="59">
        <v>259351</v>
      </c>
      <c r="Q230" s="61">
        <v>745000</v>
      </c>
      <c r="R230" s="62">
        <v>745000</v>
      </c>
      <c r="S230" s="66" t="str">
        <f t="shared" si="7"/>
        <v>26070</v>
      </c>
    </row>
    <row r="231" spans="1:19">
      <c r="A231" s="29" t="s">
        <v>479</v>
      </c>
      <c r="B231" s="29" t="s">
        <v>480</v>
      </c>
      <c r="C231" s="44">
        <v>0</v>
      </c>
      <c r="D231" s="44">
        <v>0</v>
      </c>
      <c r="E231" s="48">
        <v>0</v>
      </c>
      <c r="F231" s="46">
        <v>7718191</v>
      </c>
      <c r="G231" s="46">
        <v>7718191</v>
      </c>
      <c r="H231" s="49">
        <v>7718191</v>
      </c>
      <c r="I231" s="90">
        <v>0</v>
      </c>
      <c r="J231" s="44">
        <v>0</v>
      </c>
      <c r="K231" s="45">
        <v>0</v>
      </c>
      <c r="L231" s="90">
        <v>0</v>
      </c>
      <c r="M231" s="46">
        <v>7718191</v>
      </c>
      <c r="N231" s="46">
        <v>7718191</v>
      </c>
      <c r="O231" s="59">
        <v>0</v>
      </c>
      <c r="P231" s="59">
        <v>0</v>
      </c>
      <c r="Q231" s="61">
        <v>7718191</v>
      </c>
      <c r="R231" s="62">
        <v>7718191</v>
      </c>
      <c r="S231" s="66" t="str">
        <f t="shared" si="7"/>
        <v>05323</v>
      </c>
    </row>
    <row r="232" spans="1:19">
      <c r="A232" s="29" t="s">
        <v>481</v>
      </c>
      <c r="B232" s="29" t="s">
        <v>482</v>
      </c>
      <c r="C232" s="44">
        <v>0</v>
      </c>
      <c r="D232" s="44">
        <v>0</v>
      </c>
      <c r="E232" s="48">
        <v>0</v>
      </c>
      <c r="F232" s="46">
        <v>0</v>
      </c>
      <c r="G232" s="46">
        <v>0</v>
      </c>
      <c r="H232" s="49">
        <v>0</v>
      </c>
      <c r="I232" s="90">
        <v>0</v>
      </c>
      <c r="J232" s="44">
        <v>0</v>
      </c>
      <c r="K232" s="45">
        <v>0</v>
      </c>
      <c r="L232" s="90">
        <v>0</v>
      </c>
      <c r="M232" s="46">
        <v>0</v>
      </c>
      <c r="N232" s="46">
        <v>0</v>
      </c>
      <c r="O232" s="59">
        <v>0</v>
      </c>
      <c r="P232" s="59">
        <v>0</v>
      </c>
      <c r="Q232" s="61">
        <v>0</v>
      </c>
      <c r="R232" s="62">
        <v>0</v>
      </c>
      <c r="S232" s="66" t="str">
        <f t="shared" si="7"/>
        <v>28010</v>
      </c>
    </row>
    <row r="233" spans="1:19">
      <c r="A233" s="29" t="s">
        <v>483</v>
      </c>
      <c r="B233" s="29" t="s">
        <v>484</v>
      </c>
      <c r="C233" s="44">
        <v>2060970.64</v>
      </c>
      <c r="D233" s="44">
        <v>1710214.76</v>
      </c>
      <c r="E233" s="48">
        <v>1163631.83</v>
      </c>
      <c r="F233" s="46">
        <v>7600000</v>
      </c>
      <c r="G233" s="46">
        <v>8200000</v>
      </c>
      <c r="H233" s="49">
        <v>8200000</v>
      </c>
      <c r="I233" s="90">
        <v>0</v>
      </c>
      <c r="J233" s="44">
        <v>2513892.1800000002</v>
      </c>
      <c r="K233" s="45">
        <v>3212446.72</v>
      </c>
      <c r="L233" s="90">
        <v>0</v>
      </c>
      <c r="M233" s="46">
        <v>8200000</v>
      </c>
      <c r="N233" s="46">
        <v>8200000</v>
      </c>
      <c r="O233" s="59">
        <v>4787294</v>
      </c>
      <c r="P233" s="59">
        <v>4695291</v>
      </c>
      <c r="Q233" s="61">
        <v>8200000</v>
      </c>
      <c r="R233" s="62">
        <v>8200000</v>
      </c>
      <c r="S233" s="66" t="str">
        <f t="shared" si="7"/>
        <v>23309</v>
      </c>
    </row>
    <row r="234" spans="1:19">
      <c r="A234" s="29" t="s">
        <v>485</v>
      </c>
      <c r="B234" s="29" t="s">
        <v>486</v>
      </c>
      <c r="C234" s="44">
        <v>0</v>
      </c>
      <c r="D234" s="44">
        <v>0</v>
      </c>
      <c r="E234" s="48">
        <v>0</v>
      </c>
      <c r="F234" s="46">
        <v>27500000</v>
      </c>
      <c r="G234" s="46">
        <v>28750000</v>
      </c>
      <c r="H234" s="49">
        <v>28750000</v>
      </c>
      <c r="I234" s="90">
        <v>0</v>
      </c>
      <c r="J234" s="44">
        <v>0</v>
      </c>
      <c r="K234" s="45">
        <v>0</v>
      </c>
      <c r="L234" s="90">
        <v>0</v>
      </c>
      <c r="M234" s="46">
        <v>28750000</v>
      </c>
      <c r="N234" s="46">
        <v>28750000</v>
      </c>
      <c r="O234" s="59">
        <v>0</v>
      </c>
      <c r="P234" s="59">
        <v>0</v>
      </c>
      <c r="Q234" s="61">
        <v>28750000</v>
      </c>
      <c r="R234" s="62">
        <v>28750000</v>
      </c>
      <c r="S234" s="66" t="str">
        <f t="shared" si="7"/>
        <v>17412</v>
      </c>
    </row>
    <row r="235" spans="1:19">
      <c r="A235" s="29" t="s">
        <v>487</v>
      </c>
      <c r="B235" s="29" t="s">
        <v>488</v>
      </c>
      <c r="C235" s="44">
        <v>0</v>
      </c>
      <c r="D235" s="44">
        <v>0</v>
      </c>
      <c r="E235" s="48">
        <v>0</v>
      </c>
      <c r="F235" s="46">
        <v>265000</v>
      </c>
      <c r="G235" s="46">
        <v>280000</v>
      </c>
      <c r="H235" s="49">
        <v>280000</v>
      </c>
      <c r="I235" s="90">
        <v>0</v>
      </c>
      <c r="J235" s="44">
        <v>0</v>
      </c>
      <c r="K235" s="45">
        <v>0</v>
      </c>
      <c r="L235" s="90">
        <v>0</v>
      </c>
      <c r="M235" s="46">
        <v>280000</v>
      </c>
      <c r="N235" s="46">
        <v>280000</v>
      </c>
      <c r="O235" s="59">
        <v>0</v>
      </c>
      <c r="P235" s="59">
        <v>0</v>
      </c>
      <c r="Q235" s="61">
        <v>280000</v>
      </c>
      <c r="R235" s="62">
        <v>280000</v>
      </c>
      <c r="S235" s="66" t="str">
        <f t="shared" si="7"/>
        <v>30002</v>
      </c>
    </row>
    <row r="236" spans="1:19">
      <c r="A236" s="29" t="s">
        <v>489</v>
      </c>
      <c r="B236" s="29" t="s">
        <v>490</v>
      </c>
      <c r="C236" s="44">
        <v>0</v>
      </c>
      <c r="D236" s="44">
        <v>0</v>
      </c>
      <c r="E236" s="48">
        <v>0</v>
      </c>
      <c r="F236" s="46">
        <v>139342.93029999998</v>
      </c>
      <c r="G236" s="46">
        <v>145301.72840442942</v>
      </c>
      <c r="H236" s="49">
        <v>150369.22662016976</v>
      </c>
      <c r="I236" s="90">
        <v>0</v>
      </c>
      <c r="J236" s="44">
        <v>0</v>
      </c>
      <c r="K236" s="45">
        <v>0</v>
      </c>
      <c r="L236" s="90">
        <v>0</v>
      </c>
      <c r="M236" s="46">
        <v>150684</v>
      </c>
      <c r="N236" s="46">
        <v>150684</v>
      </c>
      <c r="O236" s="59">
        <v>16446</v>
      </c>
      <c r="P236" s="59">
        <v>19443</v>
      </c>
      <c r="Q236" s="61">
        <v>150684</v>
      </c>
      <c r="R236" s="62">
        <v>150684</v>
      </c>
      <c r="S236" s="66" t="str">
        <f t="shared" si="7"/>
        <v>17404</v>
      </c>
    </row>
    <row r="237" spans="1:19">
      <c r="A237" s="29" t="s">
        <v>491</v>
      </c>
      <c r="B237" s="29" t="s">
        <v>492</v>
      </c>
      <c r="C237" s="44">
        <v>0</v>
      </c>
      <c r="D237" s="44">
        <v>0</v>
      </c>
      <c r="E237" s="48">
        <v>0</v>
      </c>
      <c r="F237" s="46">
        <v>29698000</v>
      </c>
      <c r="G237" s="46">
        <v>31896929.341270566</v>
      </c>
      <c r="H237" s="49">
        <v>32668000</v>
      </c>
      <c r="I237" s="90">
        <v>0</v>
      </c>
      <c r="J237" s="44">
        <v>0</v>
      </c>
      <c r="K237" s="45">
        <v>0</v>
      </c>
      <c r="L237" s="90">
        <v>0</v>
      </c>
      <c r="M237" s="46">
        <v>32668000</v>
      </c>
      <c r="N237" s="46">
        <v>32668000</v>
      </c>
      <c r="O237" s="59">
        <v>3008982</v>
      </c>
      <c r="P237" s="59">
        <v>2741027</v>
      </c>
      <c r="Q237" s="61">
        <v>32668000</v>
      </c>
      <c r="R237" s="62">
        <v>32668000</v>
      </c>
      <c r="S237" s="66" t="str">
        <f t="shared" si="7"/>
        <v>31201</v>
      </c>
    </row>
    <row r="238" spans="1:19">
      <c r="A238" s="29" t="s">
        <v>493</v>
      </c>
      <c r="B238" s="29" t="s">
        <v>494</v>
      </c>
      <c r="C238" s="44">
        <v>0</v>
      </c>
      <c r="D238" s="44">
        <v>0</v>
      </c>
      <c r="E238" s="48">
        <v>0</v>
      </c>
      <c r="F238" s="46">
        <v>22382000</v>
      </c>
      <c r="G238" s="46">
        <v>23473000</v>
      </c>
      <c r="H238" s="49">
        <v>23473000</v>
      </c>
      <c r="I238" s="90">
        <v>0</v>
      </c>
      <c r="J238" s="44">
        <v>0</v>
      </c>
      <c r="K238" s="45">
        <v>0</v>
      </c>
      <c r="L238" s="90">
        <v>0</v>
      </c>
      <c r="M238" s="46">
        <v>23473000</v>
      </c>
      <c r="N238" s="46">
        <v>23473000</v>
      </c>
      <c r="O238" s="59">
        <v>0</v>
      </c>
      <c r="P238" s="59">
        <v>0</v>
      </c>
      <c r="Q238" s="61">
        <v>23473000</v>
      </c>
      <c r="R238" s="62">
        <v>23473000</v>
      </c>
      <c r="S238" s="66" t="str">
        <f t="shared" si="7"/>
        <v>17410</v>
      </c>
    </row>
    <row r="239" spans="1:19">
      <c r="A239" s="29" t="s">
        <v>495</v>
      </c>
      <c r="B239" s="29" t="s">
        <v>496</v>
      </c>
      <c r="C239" s="44">
        <v>574643.52</v>
      </c>
      <c r="D239" s="44">
        <v>572725.86</v>
      </c>
      <c r="E239" s="48">
        <v>543215.67000000004</v>
      </c>
      <c r="F239" s="46">
        <v>736108</v>
      </c>
      <c r="G239" s="46">
        <v>776152</v>
      </c>
      <c r="H239" s="49">
        <v>818374</v>
      </c>
      <c r="I239" s="90">
        <v>0</v>
      </c>
      <c r="J239" s="44">
        <v>684716.69</v>
      </c>
      <c r="K239" s="45">
        <v>828713.89</v>
      </c>
      <c r="L239" s="90">
        <v>0</v>
      </c>
      <c r="M239" s="46">
        <v>776152</v>
      </c>
      <c r="N239" s="46">
        <v>818374</v>
      </c>
      <c r="O239" s="59">
        <v>906802</v>
      </c>
      <c r="P239" s="59">
        <v>909932</v>
      </c>
      <c r="Q239" s="61">
        <v>776152</v>
      </c>
      <c r="R239" s="62">
        <v>818374</v>
      </c>
      <c r="S239" s="66" t="str">
        <f t="shared" si="7"/>
        <v>13156</v>
      </c>
    </row>
    <row r="240" spans="1:19">
      <c r="A240" s="29" t="s">
        <v>497</v>
      </c>
      <c r="B240" s="29" t="s">
        <v>498</v>
      </c>
      <c r="C240" s="44">
        <v>471381.03</v>
      </c>
      <c r="D240" s="44">
        <v>458659.38</v>
      </c>
      <c r="E240" s="48">
        <v>432157.44</v>
      </c>
      <c r="F240" s="46">
        <v>875000</v>
      </c>
      <c r="G240" s="46">
        <v>875000</v>
      </c>
      <c r="H240" s="49">
        <v>875000</v>
      </c>
      <c r="I240" s="90">
        <v>0</v>
      </c>
      <c r="J240" s="44">
        <v>571175.76</v>
      </c>
      <c r="K240" s="45">
        <v>718995.46</v>
      </c>
      <c r="L240" s="90">
        <v>0</v>
      </c>
      <c r="M240" s="46">
        <v>875000</v>
      </c>
      <c r="N240" s="46">
        <v>875000</v>
      </c>
      <c r="O240" s="59">
        <v>941652</v>
      </c>
      <c r="P240" s="59">
        <v>957894</v>
      </c>
      <c r="Q240" s="61">
        <v>875000</v>
      </c>
      <c r="R240" s="62">
        <v>875000</v>
      </c>
      <c r="S240" s="66" t="str">
        <f t="shared" si="7"/>
        <v>25118</v>
      </c>
    </row>
    <row r="241" spans="1:19">
      <c r="A241" s="29" t="s">
        <v>499</v>
      </c>
      <c r="B241" s="29" t="s">
        <v>500</v>
      </c>
      <c r="C241" s="44">
        <v>0</v>
      </c>
      <c r="D241" s="44">
        <v>0</v>
      </c>
      <c r="E241" s="48">
        <v>0</v>
      </c>
      <c r="F241" s="46">
        <v>29764409.787299998</v>
      </c>
      <c r="G241" s="46">
        <v>31037241.557366658</v>
      </c>
      <c r="H241" s="49">
        <v>32119686.810706552</v>
      </c>
      <c r="I241" s="90">
        <v>0</v>
      </c>
      <c r="J241" s="44">
        <v>0</v>
      </c>
      <c r="K241" s="45">
        <v>0</v>
      </c>
      <c r="L241" s="90">
        <v>0</v>
      </c>
      <c r="M241" s="46">
        <v>35699574.186285704</v>
      </c>
      <c r="N241" s="46">
        <v>36096640</v>
      </c>
      <c r="O241" s="59">
        <v>1641481</v>
      </c>
      <c r="P241" s="59">
        <v>405839</v>
      </c>
      <c r="Q241" s="61">
        <v>36096640</v>
      </c>
      <c r="R241" s="62">
        <v>36096640</v>
      </c>
      <c r="S241" s="66" t="str">
        <f t="shared" si="7"/>
        <v>18402</v>
      </c>
    </row>
    <row r="242" spans="1:19">
      <c r="A242" s="29" t="s">
        <v>501</v>
      </c>
      <c r="B242" s="29" t="s">
        <v>502</v>
      </c>
      <c r="C242" s="44">
        <v>0</v>
      </c>
      <c r="D242" s="44">
        <v>0</v>
      </c>
      <c r="E242" s="48">
        <v>0</v>
      </c>
      <c r="F242" s="46">
        <v>3600000</v>
      </c>
      <c r="G242" s="46">
        <v>3900000</v>
      </c>
      <c r="H242" s="49">
        <v>4000000</v>
      </c>
      <c r="I242" s="90">
        <v>0</v>
      </c>
      <c r="J242" s="44">
        <v>0</v>
      </c>
      <c r="K242" s="45">
        <v>0</v>
      </c>
      <c r="L242" s="90">
        <v>0</v>
      </c>
      <c r="M242" s="46">
        <v>3900000</v>
      </c>
      <c r="N242" s="46">
        <v>4000000</v>
      </c>
      <c r="O242" s="59">
        <v>0</v>
      </c>
      <c r="P242" s="59">
        <v>0</v>
      </c>
      <c r="Q242" s="61">
        <v>3900000</v>
      </c>
      <c r="R242" s="62">
        <v>4000000</v>
      </c>
      <c r="S242" s="66" t="str">
        <f t="shared" si="7"/>
        <v>15206</v>
      </c>
    </row>
    <row r="243" spans="1:19">
      <c r="A243" s="29" t="s">
        <v>503</v>
      </c>
      <c r="B243" s="29" t="s">
        <v>504</v>
      </c>
      <c r="C243" s="44">
        <v>0</v>
      </c>
      <c r="D243" s="44">
        <v>0</v>
      </c>
      <c r="E243" s="48">
        <v>0</v>
      </c>
      <c r="F243" s="46">
        <v>707588</v>
      </c>
      <c r="G243" s="46">
        <v>742968</v>
      </c>
      <c r="H243" s="49">
        <v>742968</v>
      </c>
      <c r="I243" s="90">
        <v>0</v>
      </c>
      <c r="J243" s="44">
        <v>0</v>
      </c>
      <c r="K243" s="45">
        <v>0</v>
      </c>
      <c r="L243" s="90">
        <v>0</v>
      </c>
      <c r="M243" s="46">
        <v>742968</v>
      </c>
      <c r="N243" s="46">
        <v>742968</v>
      </c>
      <c r="O243" s="59">
        <v>188655</v>
      </c>
      <c r="P243" s="59">
        <v>177245</v>
      </c>
      <c r="Q243" s="61">
        <v>742968</v>
      </c>
      <c r="R243" s="62">
        <v>742968</v>
      </c>
      <c r="S243" s="66" t="str">
        <f t="shared" si="7"/>
        <v>23042</v>
      </c>
    </row>
    <row r="244" spans="1:19">
      <c r="A244" s="29" t="s">
        <v>505</v>
      </c>
      <c r="B244" s="29" t="s">
        <v>506</v>
      </c>
      <c r="C244" s="44">
        <v>2260382.86</v>
      </c>
      <c r="D244" s="44">
        <v>783869.26</v>
      </c>
      <c r="E244" s="48">
        <v>0</v>
      </c>
      <c r="F244" s="46">
        <v>92736728.969999999</v>
      </c>
      <c r="G244" s="46">
        <v>96911308.99761948</v>
      </c>
      <c r="H244" s="49">
        <v>100291157.88739721</v>
      </c>
      <c r="I244" s="90">
        <v>0</v>
      </c>
      <c r="J244" s="44">
        <v>6752551.4500000002</v>
      </c>
      <c r="K244" s="45">
        <v>14771298.220000001</v>
      </c>
      <c r="L244" s="90">
        <v>0</v>
      </c>
      <c r="M244" s="46">
        <v>99000000</v>
      </c>
      <c r="N244" s="46">
        <v>103000000</v>
      </c>
      <c r="O244" s="59">
        <v>25139253</v>
      </c>
      <c r="P244" s="59">
        <v>26857804</v>
      </c>
      <c r="Q244" s="61">
        <v>87896454.549999997</v>
      </c>
      <c r="R244" s="62">
        <v>88890761.405000001</v>
      </c>
      <c r="S244" s="66" t="str">
        <f t="shared" si="7"/>
        <v>32081</v>
      </c>
    </row>
    <row r="245" spans="1:19">
      <c r="A245" s="29" t="s">
        <v>507</v>
      </c>
      <c r="B245" s="29" t="s">
        <v>508</v>
      </c>
      <c r="C245" s="44">
        <v>0</v>
      </c>
      <c r="D245" s="44">
        <v>0</v>
      </c>
      <c r="E245" s="48">
        <v>0</v>
      </c>
      <c r="F245" s="46">
        <v>195813.99899999998</v>
      </c>
      <c r="G245" s="46">
        <v>204187.70036791178</v>
      </c>
      <c r="H245" s="49">
        <v>211308.88755992163</v>
      </c>
      <c r="I245" s="90">
        <v>0</v>
      </c>
      <c r="J245" s="44">
        <v>0</v>
      </c>
      <c r="K245" s="45">
        <v>0</v>
      </c>
      <c r="L245" s="90">
        <v>0</v>
      </c>
      <c r="M245" s="46">
        <v>215000</v>
      </c>
      <c r="N245" s="46">
        <v>215000</v>
      </c>
      <c r="O245" s="59">
        <v>155153</v>
      </c>
      <c r="P245" s="59">
        <v>163633</v>
      </c>
      <c r="Q245" s="61">
        <v>215000</v>
      </c>
      <c r="R245" s="62">
        <v>215000</v>
      </c>
      <c r="S245" s="66" t="str">
        <f t="shared" si="7"/>
        <v>22008</v>
      </c>
    </row>
    <row r="246" spans="1:19">
      <c r="A246" s="29" t="s">
        <v>509</v>
      </c>
      <c r="B246" s="29" t="s">
        <v>510</v>
      </c>
      <c r="C246" s="44">
        <v>0</v>
      </c>
      <c r="D246" s="44">
        <v>0</v>
      </c>
      <c r="E246" s="48">
        <v>0</v>
      </c>
      <c r="F246" s="46">
        <v>429978.96529999998</v>
      </c>
      <c r="G246" s="46">
        <v>443671</v>
      </c>
      <c r="H246" s="49">
        <v>443671</v>
      </c>
      <c r="I246" s="90">
        <v>0</v>
      </c>
      <c r="J246" s="44">
        <v>0</v>
      </c>
      <c r="K246" s="45">
        <v>0</v>
      </c>
      <c r="L246" s="90">
        <v>0</v>
      </c>
      <c r="M246" s="46">
        <v>443671</v>
      </c>
      <c r="N246" s="46">
        <v>443671</v>
      </c>
      <c r="O246" s="59">
        <v>142547</v>
      </c>
      <c r="P246" s="59">
        <v>157457</v>
      </c>
      <c r="Q246" s="61">
        <v>443671</v>
      </c>
      <c r="R246" s="62">
        <v>443671</v>
      </c>
      <c r="S246" s="66" t="str">
        <f t="shared" si="7"/>
        <v>38322</v>
      </c>
    </row>
    <row r="247" spans="1:19">
      <c r="A247" s="29" t="s">
        <v>511</v>
      </c>
      <c r="B247" s="29" t="s">
        <v>512</v>
      </c>
      <c r="C247" s="44">
        <v>0</v>
      </c>
      <c r="D247" s="44">
        <v>0</v>
      </c>
      <c r="E247" s="48">
        <v>0</v>
      </c>
      <c r="F247" s="46">
        <v>15342432.7379</v>
      </c>
      <c r="G247" s="46">
        <v>15998529.598494979</v>
      </c>
      <c r="H247" s="49">
        <v>16556489.376985617</v>
      </c>
      <c r="I247" s="90">
        <v>0</v>
      </c>
      <c r="J247" s="44">
        <v>0</v>
      </c>
      <c r="K247" s="45">
        <v>0</v>
      </c>
      <c r="L247" s="90">
        <v>0</v>
      </c>
      <c r="M247" s="46">
        <v>16958204</v>
      </c>
      <c r="N247" s="46">
        <v>17806115</v>
      </c>
      <c r="O247" s="59">
        <v>0</v>
      </c>
      <c r="P247" s="59">
        <v>0</v>
      </c>
      <c r="Q247" s="61">
        <v>16958204</v>
      </c>
      <c r="R247" s="62">
        <v>17806115</v>
      </c>
      <c r="S247" s="66" t="str">
        <f t="shared" si="7"/>
        <v>31401</v>
      </c>
    </row>
    <row r="248" spans="1:19">
      <c r="A248" s="29" t="s">
        <v>513</v>
      </c>
      <c r="B248" s="29" t="s">
        <v>514</v>
      </c>
      <c r="C248" s="44">
        <v>0</v>
      </c>
      <c r="D248" s="44">
        <v>0</v>
      </c>
      <c r="E248" s="48">
        <v>0</v>
      </c>
      <c r="F248" s="46">
        <v>0</v>
      </c>
      <c r="G248" s="46">
        <v>0</v>
      </c>
      <c r="H248" s="49">
        <v>0</v>
      </c>
      <c r="I248" s="90">
        <v>0</v>
      </c>
      <c r="J248" s="44">
        <v>0</v>
      </c>
      <c r="K248" s="45">
        <v>0</v>
      </c>
      <c r="L248" s="90">
        <v>0</v>
      </c>
      <c r="M248" s="46">
        <v>0</v>
      </c>
      <c r="N248" s="46">
        <v>0</v>
      </c>
      <c r="O248" s="59">
        <v>0</v>
      </c>
      <c r="P248" s="59">
        <v>0</v>
      </c>
      <c r="Q248" s="61">
        <v>0</v>
      </c>
      <c r="R248" s="62">
        <v>0</v>
      </c>
      <c r="S248" s="66" t="str">
        <f t="shared" si="7"/>
        <v>11054</v>
      </c>
    </row>
    <row r="249" spans="1:19">
      <c r="A249" s="29" t="s">
        <v>515</v>
      </c>
      <c r="B249" s="29" t="s">
        <v>516</v>
      </c>
      <c r="C249" s="44">
        <v>0</v>
      </c>
      <c r="D249" s="44">
        <v>0</v>
      </c>
      <c r="E249" s="48">
        <v>0</v>
      </c>
      <c r="F249" s="46">
        <v>0</v>
      </c>
      <c r="G249" s="46">
        <v>0</v>
      </c>
      <c r="H249" s="49">
        <v>0</v>
      </c>
      <c r="I249" s="90">
        <v>0</v>
      </c>
      <c r="J249" s="44">
        <v>0</v>
      </c>
      <c r="K249" s="45">
        <v>0</v>
      </c>
      <c r="L249" s="90">
        <v>0</v>
      </c>
      <c r="M249" s="46">
        <v>0</v>
      </c>
      <c r="N249" s="46">
        <v>0</v>
      </c>
      <c r="O249" s="59">
        <v>0</v>
      </c>
      <c r="P249" s="59">
        <v>0</v>
      </c>
      <c r="Q249" s="61">
        <v>0</v>
      </c>
      <c r="R249" s="62">
        <v>0</v>
      </c>
      <c r="S249" s="66" t="str">
        <f t="shared" si="7"/>
        <v>07035</v>
      </c>
    </row>
    <row r="250" spans="1:19">
      <c r="A250" s="29" t="s">
        <v>517</v>
      </c>
      <c r="B250" s="29" t="s">
        <v>518</v>
      </c>
      <c r="C250" s="44">
        <v>0</v>
      </c>
      <c r="D250" s="44">
        <v>0</v>
      </c>
      <c r="E250" s="48">
        <v>0</v>
      </c>
      <c r="F250" s="46">
        <v>0</v>
      </c>
      <c r="G250" s="46">
        <v>0</v>
      </c>
      <c r="H250" s="49">
        <v>0</v>
      </c>
      <c r="I250" s="90">
        <v>0</v>
      </c>
      <c r="J250" s="44">
        <v>0</v>
      </c>
      <c r="K250" s="45">
        <v>0</v>
      </c>
      <c r="L250" s="90">
        <v>0</v>
      </c>
      <c r="M250" s="46">
        <v>0</v>
      </c>
      <c r="N250" s="46">
        <v>0</v>
      </c>
      <c r="O250" s="59">
        <v>0</v>
      </c>
      <c r="P250" s="59">
        <v>0</v>
      </c>
      <c r="Q250" s="61">
        <v>0</v>
      </c>
      <c r="R250" s="62">
        <v>0</v>
      </c>
      <c r="S250" s="66" t="str">
        <f t="shared" si="7"/>
        <v>04069</v>
      </c>
    </row>
    <row r="251" spans="1:19">
      <c r="A251" s="29" t="s">
        <v>519</v>
      </c>
      <c r="B251" s="29" t="s">
        <v>520</v>
      </c>
      <c r="C251" s="44">
        <v>0</v>
      </c>
      <c r="D251" s="44">
        <v>0</v>
      </c>
      <c r="E251" s="48">
        <v>0</v>
      </c>
      <c r="F251" s="46">
        <v>9747348.0944999997</v>
      </c>
      <c r="G251" s="46">
        <v>10150000</v>
      </c>
      <c r="H251" s="49">
        <v>10150000</v>
      </c>
      <c r="I251" s="90">
        <v>0</v>
      </c>
      <c r="J251" s="44">
        <v>0</v>
      </c>
      <c r="K251" s="45">
        <v>0</v>
      </c>
      <c r="L251" s="90">
        <v>0</v>
      </c>
      <c r="M251" s="46">
        <v>10150000</v>
      </c>
      <c r="N251" s="46">
        <v>10150000</v>
      </c>
      <c r="O251" s="59">
        <v>466129</v>
      </c>
      <c r="P251" s="59">
        <v>589271</v>
      </c>
      <c r="Q251" s="61">
        <v>10150000</v>
      </c>
      <c r="R251" s="62">
        <v>10150000</v>
      </c>
      <c r="S251" s="66" t="str">
        <f t="shared" si="7"/>
        <v>27001</v>
      </c>
    </row>
    <row r="252" spans="1:19">
      <c r="A252" s="29" t="s">
        <v>521</v>
      </c>
      <c r="B252" s="29" t="s">
        <v>522</v>
      </c>
      <c r="C252" s="44">
        <v>7418.81</v>
      </c>
      <c r="D252" s="44">
        <v>6602.56</v>
      </c>
      <c r="E252" s="48">
        <v>7690.91</v>
      </c>
      <c r="F252" s="46">
        <v>123525.5775</v>
      </c>
      <c r="G252" s="46">
        <v>130697.315</v>
      </c>
      <c r="H252" s="49">
        <v>133825.39749999999</v>
      </c>
      <c r="I252" s="90">
        <v>0</v>
      </c>
      <c r="J252" s="44">
        <v>15007.24</v>
      </c>
      <c r="K252" s="45">
        <v>29116.97</v>
      </c>
      <c r="L252" s="90">
        <v>0</v>
      </c>
      <c r="M252" s="46">
        <v>130697.315</v>
      </c>
      <c r="N252" s="46">
        <v>133825.39749999999</v>
      </c>
      <c r="O252" s="59">
        <v>80633</v>
      </c>
      <c r="P252" s="59">
        <v>86561</v>
      </c>
      <c r="Q252" s="61">
        <v>171779.99599999998</v>
      </c>
      <c r="R252" s="62">
        <v>171909.72999999998</v>
      </c>
      <c r="S252" s="66" t="str">
        <f t="shared" si="7"/>
        <v>38304</v>
      </c>
    </row>
    <row r="253" spans="1:19">
      <c r="A253" s="29" t="s">
        <v>523</v>
      </c>
      <c r="B253" s="29" t="s">
        <v>524</v>
      </c>
      <c r="C253" s="44">
        <v>0</v>
      </c>
      <c r="D253" s="44">
        <v>0</v>
      </c>
      <c r="E253" s="48">
        <v>0</v>
      </c>
      <c r="F253" s="46">
        <v>2530000</v>
      </c>
      <c r="G253" s="46">
        <v>2660000</v>
      </c>
      <c r="H253" s="49">
        <v>2660000</v>
      </c>
      <c r="I253" s="90">
        <v>0</v>
      </c>
      <c r="J253" s="44">
        <v>0</v>
      </c>
      <c r="K253" s="45">
        <v>0</v>
      </c>
      <c r="L253" s="90">
        <v>0</v>
      </c>
      <c r="M253" s="46">
        <v>2660000</v>
      </c>
      <c r="N253" s="46">
        <v>2660000</v>
      </c>
      <c r="O253" s="59">
        <v>0</v>
      </c>
      <c r="P253" s="59">
        <v>0</v>
      </c>
      <c r="Q253" s="61">
        <v>2660000</v>
      </c>
      <c r="R253" s="62">
        <v>2660000</v>
      </c>
      <c r="S253" s="66" t="str">
        <f t="shared" si="7"/>
        <v>30303</v>
      </c>
    </row>
    <row r="254" spans="1:19">
      <c r="A254" s="29" t="s">
        <v>525</v>
      </c>
      <c r="B254" s="29" t="s">
        <v>526</v>
      </c>
      <c r="C254" s="44">
        <v>0</v>
      </c>
      <c r="D254" s="44">
        <v>0</v>
      </c>
      <c r="E254" s="48">
        <v>0</v>
      </c>
      <c r="F254" s="46">
        <v>4820377</v>
      </c>
      <c r="G254" s="46">
        <v>5206007</v>
      </c>
      <c r="H254" s="49">
        <v>5206007</v>
      </c>
      <c r="I254" s="90">
        <v>0</v>
      </c>
      <c r="J254" s="44">
        <v>0</v>
      </c>
      <c r="K254" s="45">
        <v>0</v>
      </c>
      <c r="L254" s="90">
        <v>0</v>
      </c>
      <c r="M254" s="46">
        <v>5206007</v>
      </c>
      <c r="N254" s="46">
        <v>5206007</v>
      </c>
      <c r="O254" s="59">
        <v>1323665</v>
      </c>
      <c r="P254" s="59">
        <v>1124586</v>
      </c>
      <c r="Q254" s="61">
        <v>5206007</v>
      </c>
      <c r="R254" s="62">
        <v>5206007</v>
      </c>
      <c r="S254" s="66" t="str">
        <f t="shared" si="7"/>
        <v>31311</v>
      </c>
    </row>
    <row r="255" spans="1:19">
      <c r="A255" s="29" t="s">
        <v>527</v>
      </c>
      <c r="B255" s="29" t="s">
        <v>528</v>
      </c>
      <c r="C255" s="44">
        <v>76825.820000000007</v>
      </c>
      <c r="D255" s="44">
        <v>68436.73</v>
      </c>
      <c r="E255" s="48">
        <v>59374.5</v>
      </c>
      <c r="F255" s="46">
        <v>101500</v>
      </c>
      <c r="G255" s="46">
        <v>101500</v>
      </c>
      <c r="H255" s="49">
        <v>101500</v>
      </c>
      <c r="I255" s="90">
        <v>0</v>
      </c>
      <c r="J255" s="44">
        <v>85222.04</v>
      </c>
      <c r="K255" s="45">
        <v>98444.36</v>
      </c>
      <c r="L255" s="90">
        <v>0</v>
      </c>
      <c r="M255" s="46">
        <v>101500</v>
      </c>
      <c r="N255" s="46">
        <v>101500</v>
      </c>
      <c r="O255" s="59">
        <v>169880</v>
      </c>
      <c r="P255" s="59">
        <v>173147</v>
      </c>
      <c r="Q255" s="61">
        <v>101500</v>
      </c>
      <c r="R255" s="62">
        <v>101500</v>
      </c>
      <c r="S255" s="66" t="str">
        <f t="shared" si="7"/>
        <v>33202</v>
      </c>
    </row>
    <row r="256" spans="1:19">
      <c r="A256" s="29" t="s">
        <v>529</v>
      </c>
      <c r="B256" s="29" t="s">
        <v>530</v>
      </c>
      <c r="C256" s="44">
        <v>0</v>
      </c>
      <c r="D256" s="44">
        <v>0</v>
      </c>
      <c r="E256" s="48">
        <v>0</v>
      </c>
      <c r="F256" s="46">
        <v>32206142.160899997</v>
      </c>
      <c r="G256" s="46">
        <v>33583391.070810109</v>
      </c>
      <c r="H256" s="49">
        <v>34754635.048418932</v>
      </c>
      <c r="I256" s="90">
        <v>0</v>
      </c>
      <c r="J256" s="44">
        <v>0</v>
      </c>
      <c r="K256" s="45">
        <v>1406138.71</v>
      </c>
      <c r="L256" s="90">
        <v>0</v>
      </c>
      <c r="M256" s="46">
        <v>38628199.569328986</v>
      </c>
      <c r="N256" s="46">
        <v>41276634.375771731</v>
      </c>
      <c r="O256" s="59">
        <v>5803721</v>
      </c>
      <c r="P256" s="59">
        <v>5999381</v>
      </c>
      <c r="Q256" s="61">
        <v>34231208.604000002</v>
      </c>
      <c r="R256" s="62">
        <v>34996388.267999999</v>
      </c>
      <c r="S256" s="66" t="str">
        <f t="shared" si="7"/>
        <v>27320</v>
      </c>
    </row>
    <row r="257" spans="1:19">
      <c r="A257" s="29" t="s">
        <v>531</v>
      </c>
      <c r="B257" s="29" t="s">
        <v>532</v>
      </c>
      <c r="C257" s="44">
        <v>8402281.1500000004</v>
      </c>
      <c r="D257" s="44">
        <v>8448501.5500000007</v>
      </c>
      <c r="E257" s="48">
        <v>8201524.8399999999</v>
      </c>
      <c r="F257" s="46">
        <v>5013617</v>
      </c>
      <c r="G257" s="46">
        <v>5214162</v>
      </c>
      <c r="H257" s="49">
        <v>5422728</v>
      </c>
      <c r="I257" s="90">
        <v>0</v>
      </c>
      <c r="J257" s="44">
        <v>9726182.1999999993</v>
      </c>
      <c r="K257" s="45">
        <v>11458716.199999999</v>
      </c>
      <c r="L257" s="90">
        <v>0</v>
      </c>
      <c r="M257" s="46">
        <v>5214162</v>
      </c>
      <c r="N257" s="46">
        <v>5422728</v>
      </c>
      <c r="O257" s="59">
        <v>11627001</v>
      </c>
      <c r="P257" s="59">
        <v>11679205</v>
      </c>
      <c r="Q257" s="61">
        <v>5214162</v>
      </c>
      <c r="R257" s="62">
        <v>5422728</v>
      </c>
      <c r="S257" s="66" t="str">
        <f t="shared" si="7"/>
        <v>39201</v>
      </c>
    </row>
    <row r="258" spans="1:19">
      <c r="A258" s="29" t="s">
        <v>533</v>
      </c>
      <c r="B258" s="29" t="s">
        <v>534</v>
      </c>
      <c r="C258" s="44">
        <v>0</v>
      </c>
      <c r="D258" s="44">
        <v>0</v>
      </c>
      <c r="E258" s="48">
        <v>0</v>
      </c>
      <c r="F258" s="46">
        <v>80500000</v>
      </c>
      <c r="G258" s="46">
        <v>82000000</v>
      </c>
      <c r="H258" s="49">
        <v>82000000</v>
      </c>
      <c r="I258" s="90">
        <v>0</v>
      </c>
      <c r="J258" s="44">
        <v>0</v>
      </c>
      <c r="K258" s="45">
        <v>0</v>
      </c>
      <c r="L258" s="90">
        <v>0</v>
      </c>
      <c r="M258" s="46">
        <v>82000000</v>
      </c>
      <c r="N258" s="46">
        <v>82000000</v>
      </c>
      <c r="O258" s="59">
        <v>13790004</v>
      </c>
      <c r="P258" s="59">
        <v>14297528</v>
      </c>
      <c r="Q258" s="61">
        <v>82000000</v>
      </c>
      <c r="R258" s="62">
        <v>82000000</v>
      </c>
      <c r="S258" s="66" t="str">
        <f t="shared" si="7"/>
        <v>27010</v>
      </c>
    </row>
    <row r="259" spans="1:19">
      <c r="A259" s="29" t="s">
        <v>535</v>
      </c>
      <c r="B259" s="29" t="s">
        <v>536</v>
      </c>
      <c r="C259" s="44">
        <v>339199.51</v>
      </c>
      <c r="D259" s="44">
        <v>343825.78</v>
      </c>
      <c r="E259" s="48">
        <v>338369.45</v>
      </c>
      <c r="F259" s="46">
        <v>35000</v>
      </c>
      <c r="G259" s="46">
        <v>35000</v>
      </c>
      <c r="H259" s="49">
        <v>35000</v>
      </c>
      <c r="I259" s="90">
        <v>0</v>
      </c>
      <c r="J259" s="44">
        <v>381275.68</v>
      </c>
      <c r="K259" s="45">
        <v>429263.11</v>
      </c>
      <c r="L259" s="90">
        <v>0</v>
      </c>
      <c r="M259" s="46">
        <v>35000</v>
      </c>
      <c r="N259" s="46">
        <v>35000</v>
      </c>
      <c r="O259" s="59">
        <v>551508</v>
      </c>
      <c r="P259" s="59">
        <v>565663</v>
      </c>
      <c r="Q259" s="61">
        <v>35000</v>
      </c>
      <c r="R259" s="62">
        <v>35000</v>
      </c>
      <c r="S259" s="66" t="str">
        <f t="shared" si="7"/>
        <v>14077</v>
      </c>
    </row>
    <row r="260" spans="1:19">
      <c r="A260" s="29" t="s">
        <v>537</v>
      </c>
      <c r="B260" s="29" t="s">
        <v>538</v>
      </c>
      <c r="C260" s="44">
        <v>0</v>
      </c>
      <c r="D260" s="44">
        <v>0</v>
      </c>
      <c r="E260" s="48">
        <v>0</v>
      </c>
      <c r="F260" s="46">
        <v>28265963</v>
      </c>
      <c r="G260" s="46">
        <v>29746071</v>
      </c>
      <c r="H260" s="49">
        <v>29746071</v>
      </c>
      <c r="I260" s="90">
        <v>0</v>
      </c>
      <c r="J260" s="44">
        <v>0</v>
      </c>
      <c r="K260" s="45">
        <v>59424.25</v>
      </c>
      <c r="L260" s="90">
        <v>0</v>
      </c>
      <c r="M260" s="46">
        <v>29746071</v>
      </c>
      <c r="N260" s="46">
        <v>29746071</v>
      </c>
      <c r="O260" s="59">
        <v>5401464</v>
      </c>
      <c r="P260" s="59">
        <v>5487624</v>
      </c>
      <c r="Q260" s="61">
        <v>29746071</v>
      </c>
      <c r="R260" s="62">
        <v>29746071</v>
      </c>
      <c r="S260" s="66" t="str">
        <f t="shared" si="7"/>
        <v>17409</v>
      </c>
    </row>
    <row r="261" spans="1:19">
      <c r="A261" s="29" t="s">
        <v>539</v>
      </c>
      <c r="B261" s="29" t="s">
        <v>540</v>
      </c>
      <c r="C261" s="44">
        <v>264431.96999999997</v>
      </c>
      <c r="D261" s="44">
        <v>273712.37</v>
      </c>
      <c r="E261" s="48">
        <v>286380.62</v>
      </c>
      <c r="F261" s="46">
        <v>223355.1575</v>
      </c>
      <c r="G261" s="46">
        <v>231384</v>
      </c>
      <c r="H261" s="49">
        <v>231384</v>
      </c>
      <c r="I261" s="90">
        <v>0</v>
      </c>
      <c r="J261" s="44">
        <v>314784.78999999998</v>
      </c>
      <c r="K261" s="45">
        <v>391086.52</v>
      </c>
      <c r="L261" s="90">
        <v>0</v>
      </c>
      <c r="M261" s="46">
        <v>231384</v>
      </c>
      <c r="N261" s="46">
        <v>231384</v>
      </c>
      <c r="O261" s="59">
        <v>543862</v>
      </c>
      <c r="P261" s="59">
        <v>565409</v>
      </c>
      <c r="Q261" s="61">
        <v>231384</v>
      </c>
      <c r="R261" s="62">
        <v>231384</v>
      </c>
      <c r="S261" s="66" t="str">
        <f t="shared" si="7"/>
        <v>38265</v>
      </c>
    </row>
    <row r="262" spans="1:19">
      <c r="A262" s="29" t="s">
        <v>541</v>
      </c>
      <c r="B262" s="29" t="s">
        <v>542</v>
      </c>
      <c r="C262" s="44">
        <v>0</v>
      </c>
      <c r="D262" s="44">
        <v>0</v>
      </c>
      <c r="E262" s="48">
        <v>0</v>
      </c>
      <c r="F262" s="46">
        <v>4060558.8519000001</v>
      </c>
      <c r="G262" s="46">
        <v>4234202.7557387715</v>
      </c>
      <c r="H262" s="49">
        <v>4381873.5036741765</v>
      </c>
      <c r="I262" s="90">
        <v>0</v>
      </c>
      <c r="J262" s="44">
        <v>0</v>
      </c>
      <c r="K262" s="45">
        <v>0</v>
      </c>
      <c r="L262" s="90">
        <v>0</v>
      </c>
      <c r="M262" s="46">
        <v>4870253.534576566</v>
      </c>
      <c r="N262" s="46">
        <v>5204168.8897052296</v>
      </c>
      <c r="O262" s="59">
        <v>298004</v>
      </c>
      <c r="P262" s="59">
        <v>172155</v>
      </c>
      <c r="Q262" s="61">
        <v>4790633.4330000002</v>
      </c>
      <c r="R262" s="62">
        <v>5038608.9869999997</v>
      </c>
      <c r="S262" s="66" t="str">
        <f t="shared" si="7"/>
        <v>34402</v>
      </c>
    </row>
    <row r="263" spans="1:19">
      <c r="A263" s="29" t="s">
        <v>543</v>
      </c>
      <c r="B263" s="29" t="s">
        <v>544</v>
      </c>
      <c r="C263" s="44">
        <v>0</v>
      </c>
      <c r="D263" s="44">
        <v>0</v>
      </c>
      <c r="E263" s="48">
        <v>0</v>
      </c>
      <c r="F263" s="46">
        <v>638464</v>
      </c>
      <c r="G263" s="46">
        <v>653400</v>
      </c>
      <c r="H263" s="49">
        <v>653400</v>
      </c>
      <c r="I263" s="90">
        <v>0</v>
      </c>
      <c r="J263" s="44">
        <v>0</v>
      </c>
      <c r="K263" s="45">
        <v>0</v>
      </c>
      <c r="L263" s="90">
        <v>0</v>
      </c>
      <c r="M263" s="46">
        <v>653400</v>
      </c>
      <c r="N263" s="46">
        <v>653400</v>
      </c>
      <c r="O263" s="59">
        <v>7067</v>
      </c>
      <c r="P263" s="59">
        <v>0</v>
      </c>
      <c r="Q263" s="61">
        <v>653400</v>
      </c>
      <c r="R263" s="62">
        <v>653400</v>
      </c>
      <c r="S263" s="66" t="str">
        <f t="shared" si="7"/>
        <v>19400</v>
      </c>
    </row>
    <row r="264" spans="1:19">
      <c r="A264" s="29" t="s">
        <v>545</v>
      </c>
      <c r="B264" s="29" t="s">
        <v>546</v>
      </c>
      <c r="C264" s="44">
        <v>0</v>
      </c>
      <c r="D264" s="44">
        <v>0</v>
      </c>
      <c r="E264" s="48">
        <v>0</v>
      </c>
      <c r="F264" s="46">
        <v>1640000</v>
      </c>
      <c r="G264" s="46">
        <v>1780000</v>
      </c>
      <c r="H264" s="49">
        <v>1930000</v>
      </c>
      <c r="I264" s="90">
        <v>0</v>
      </c>
      <c r="J264" s="44">
        <v>0</v>
      </c>
      <c r="K264" s="45">
        <v>0</v>
      </c>
      <c r="L264" s="90">
        <v>0</v>
      </c>
      <c r="M264" s="46">
        <v>1780000</v>
      </c>
      <c r="N264" s="46">
        <v>1930000</v>
      </c>
      <c r="O264" s="59">
        <v>413966</v>
      </c>
      <c r="P264" s="59">
        <v>391979</v>
      </c>
      <c r="Q264" s="61">
        <v>1780000</v>
      </c>
      <c r="R264" s="62">
        <v>1930000</v>
      </c>
      <c r="S264" s="66" t="str">
        <f t="shared" si="7"/>
        <v>21237</v>
      </c>
    </row>
    <row r="265" spans="1:19">
      <c r="A265" s="29" t="s">
        <v>547</v>
      </c>
      <c r="B265" s="29" t="s">
        <v>548</v>
      </c>
      <c r="C265" s="44">
        <v>932923.94</v>
      </c>
      <c r="D265" s="44">
        <v>891132.3</v>
      </c>
      <c r="E265" s="48">
        <v>810326.81</v>
      </c>
      <c r="F265" s="46">
        <v>1506558</v>
      </c>
      <c r="G265" s="46">
        <v>1581886</v>
      </c>
      <c r="H265" s="49">
        <v>1660980</v>
      </c>
      <c r="I265" s="90">
        <v>0</v>
      </c>
      <c r="J265" s="44">
        <v>1119800.1399999999</v>
      </c>
      <c r="K265" s="45">
        <v>1393269.75</v>
      </c>
      <c r="L265" s="90">
        <v>0</v>
      </c>
      <c r="M265" s="46">
        <v>1581886</v>
      </c>
      <c r="N265" s="46">
        <v>1660980</v>
      </c>
      <c r="O265" s="59">
        <v>1459125</v>
      </c>
      <c r="P265" s="59">
        <v>1460132</v>
      </c>
      <c r="Q265" s="61">
        <v>1581886</v>
      </c>
      <c r="R265" s="62">
        <v>1660980</v>
      </c>
      <c r="S265" s="66" t="str">
        <f t="shared" ref="S265:S327" si="8">A265</f>
        <v>24404</v>
      </c>
    </row>
    <row r="266" spans="1:19">
      <c r="A266" s="29" t="s">
        <v>549</v>
      </c>
      <c r="B266" s="29" t="s">
        <v>550</v>
      </c>
      <c r="C266" s="44">
        <v>6006129.5</v>
      </c>
      <c r="D266" s="44">
        <v>5550360.2000000002</v>
      </c>
      <c r="E266" s="48">
        <v>4823163.3899999997</v>
      </c>
      <c r="F266" s="46">
        <v>1540000</v>
      </c>
      <c r="G266" s="46">
        <v>1540000</v>
      </c>
      <c r="H266" s="49">
        <v>1540000</v>
      </c>
      <c r="I266" s="90">
        <v>0</v>
      </c>
      <c r="J266" s="44">
        <v>6251446.7999999998</v>
      </c>
      <c r="K266" s="45">
        <v>6373070.3600000003</v>
      </c>
      <c r="L266" s="90">
        <v>0</v>
      </c>
      <c r="M266" s="46">
        <v>1540000</v>
      </c>
      <c r="N266" s="46">
        <v>1540000</v>
      </c>
      <c r="O266" s="59">
        <v>8240950</v>
      </c>
      <c r="P266" s="59">
        <v>8351130</v>
      </c>
      <c r="Q266" s="61">
        <v>1540000</v>
      </c>
      <c r="R266" s="62">
        <v>1540000</v>
      </c>
      <c r="S266" s="66" t="str">
        <f t="shared" si="8"/>
        <v>39202</v>
      </c>
    </row>
    <row r="267" spans="1:19">
      <c r="A267" s="29" t="s">
        <v>551</v>
      </c>
      <c r="B267" s="29" t="s">
        <v>552</v>
      </c>
      <c r="C267" s="44">
        <v>0</v>
      </c>
      <c r="D267" s="44">
        <v>0</v>
      </c>
      <c r="E267" s="48">
        <v>0</v>
      </c>
      <c r="F267" s="46">
        <v>734966</v>
      </c>
      <c r="G267" s="46">
        <v>734966</v>
      </c>
      <c r="H267" s="49">
        <v>734966</v>
      </c>
      <c r="I267" s="90">
        <v>0</v>
      </c>
      <c r="J267" s="44">
        <v>0</v>
      </c>
      <c r="K267" s="45">
        <v>59934.22</v>
      </c>
      <c r="L267" s="90">
        <v>0</v>
      </c>
      <c r="M267" s="46">
        <v>734966</v>
      </c>
      <c r="N267" s="46">
        <v>734966</v>
      </c>
      <c r="O267" s="59">
        <v>226061</v>
      </c>
      <c r="P267" s="59">
        <v>242435</v>
      </c>
      <c r="Q267" s="61">
        <v>734966</v>
      </c>
      <c r="R267" s="62">
        <v>734966</v>
      </c>
      <c r="S267" s="66" t="str">
        <f t="shared" si="8"/>
        <v>36300</v>
      </c>
    </row>
    <row r="268" spans="1:19">
      <c r="A268" s="29" t="s">
        <v>553</v>
      </c>
      <c r="B268" s="29" t="s">
        <v>554</v>
      </c>
      <c r="C268" s="44">
        <v>0</v>
      </c>
      <c r="D268" s="44">
        <v>0</v>
      </c>
      <c r="E268" s="48">
        <v>0</v>
      </c>
      <c r="F268" s="46">
        <v>1721321</v>
      </c>
      <c r="G268" s="46">
        <v>1794312</v>
      </c>
      <c r="H268" s="49">
        <v>1821322</v>
      </c>
      <c r="I268" s="90">
        <v>0</v>
      </c>
      <c r="J268" s="44">
        <v>15933.4</v>
      </c>
      <c r="K268" s="45">
        <v>102760.84</v>
      </c>
      <c r="L268" s="90">
        <v>0</v>
      </c>
      <c r="M268" s="46">
        <v>1794312</v>
      </c>
      <c r="N268" s="46">
        <v>1821322</v>
      </c>
      <c r="O268" s="59">
        <v>466741</v>
      </c>
      <c r="P268" s="59">
        <v>440539</v>
      </c>
      <c r="Q268" s="61">
        <v>1794312</v>
      </c>
      <c r="R268" s="62">
        <v>1821322</v>
      </c>
      <c r="S268" s="66" t="str">
        <f t="shared" si="8"/>
        <v>08130</v>
      </c>
    </row>
    <row r="269" spans="1:19">
      <c r="A269" s="29" t="s">
        <v>555</v>
      </c>
      <c r="B269" s="29" t="s">
        <v>556</v>
      </c>
      <c r="C269" s="44">
        <v>0</v>
      </c>
      <c r="D269" s="44">
        <v>0</v>
      </c>
      <c r="E269" s="48">
        <v>0</v>
      </c>
      <c r="F269" s="46">
        <v>640000</v>
      </c>
      <c r="G269" s="46">
        <v>660000</v>
      </c>
      <c r="H269" s="49">
        <v>660000</v>
      </c>
      <c r="I269" s="90">
        <v>0</v>
      </c>
      <c r="J269" s="44">
        <v>0</v>
      </c>
      <c r="K269" s="45">
        <v>0</v>
      </c>
      <c r="L269" s="90">
        <v>0</v>
      </c>
      <c r="M269" s="46">
        <v>660000</v>
      </c>
      <c r="N269" s="46">
        <v>660000</v>
      </c>
      <c r="O269" s="59">
        <v>116181</v>
      </c>
      <c r="P269" s="59">
        <v>105737</v>
      </c>
      <c r="Q269" s="61">
        <v>660000</v>
      </c>
      <c r="R269" s="62">
        <v>660000</v>
      </c>
      <c r="S269" s="66" t="str">
        <f t="shared" si="8"/>
        <v>20400</v>
      </c>
    </row>
    <row r="270" spans="1:19">
      <c r="A270" s="29" t="s">
        <v>557</v>
      </c>
      <c r="B270" s="29" t="s">
        <v>558</v>
      </c>
      <c r="C270" s="44">
        <v>0</v>
      </c>
      <c r="D270" s="44">
        <v>0</v>
      </c>
      <c r="E270" s="48">
        <v>0</v>
      </c>
      <c r="F270" s="46">
        <v>8925578.7647000011</v>
      </c>
      <c r="G270" s="46">
        <v>9307268.1816623341</v>
      </c>
      <c r="H270" s="49">
        <v>9631865.5930070486</v>
      </c>
      <c r="I270" s="90">
        <v>0</v>
      </c>
      <c r="J270" s="44">
        <v>0</v>
      </c>
      <c r="K270" s="45">
        <v>0</v>
      </c>
      <c r="L270" s="90">
        <v>0</v>
      </c>
      <c r="M270" s="46">
        <v>9722756</v>
      </c>
      <c r="N270" s="46">
        <v>10208894</v>
      </c>
      <c r="O270" s="59">
        <v>1237529</v>
      </c>
      <c r="P270" s="59">
        <v>1579738</v>
      </c>
      <c r="Q270" s="61">
        <v>9722756</v>
      </c>
      <c r="R270" s="62">
        <v>10208894</v>
      </c>
      <c r="S270" s="66" t="str">
        <f t="shared" si="8"/>
        <v>17406</v>
      </c>
    </row>
    <row r="271" spans="1:19">
      <c r="A271" s="29" t="s">
        <v>559</v>
      </c>
      <c r="B271" s="29" t="s">
        <v>560</v>
      </c>
      <c r="C271" s="44">
        <v>0</v>
      </c>
      <c r="D271" s="44">
        <v>0</v>
      </c>
      <c r="E271" s="48">
        <v>0</v>
      </c>
      <c r="F271" s="46">
        <v>21412114.660799999</v>
      </c>
      <c r="G271" s="46">
        <v>22327772.656350285</v>
      </c>
      <c r="H271" s="49">
        <v>23106469.161477759</v>
      </c>
      <c r="I271" s="90">
        <v>0</v>
      </c>
      <c r="J271" s="44">
        <v>0</v>
      </c>
      <c r="K271" s="45">
        <v>0</v>
      </c>
      <c r="L271" s="90">
        <v>0</v>
      </c>
      <c r="M271" s="46">
        <v>25681791.820533399</v>
      </c>
      <c r="N271" s="46">
        <v>27442592.274803672</v>
      </c>
      <c r="O271" s="59">
        <v>0</v>
      </c>
      <c r="P271" s="59">
        <v>0</v>
      </c>
      <c r="Q271" s="61">
        <v>24425127</v>
      </c>
      <c r="R271" s="62">
        <v>25011329</v>
      </c>
      <c r="S271" s="66" t="str">
        <f t="shared" si="8"/>
        <v>34033</v>
      </c>
    </row>
    <row r="272" spans="1:19">
      <c r="A272" s="29" t="s">
        <v>561</v>
      </c>
      <c r="B272" s="29" t="s">
        <v>562</v>
      </c>
      <c r="C272" s="44">
        <v>331310.78000000003</v>
      </c>
      <c r="D272" s="44">
        <v>287090.21999999997</v>
      </c>
      <c r="E272" s="48">
        <v>175144.15</v>
      </c>
      <c r="F272" s="46">
        <v>922500</v>
      </c>
      <c r="G272" s="46">
        <v>922500</v>
      </c>
      <c r="H272" s="49">
        <v>922500</v>
      </c>
      <c r="I272" s="90">
        <v>0</v>
      </c>
      <c r="J272" s="44">
        <v>406789.08</v>
      </c>
      <c r="K272" s="45">
        <v>442486.48</v>
      </c>
      <c r="L272" s="90">
        <v>0</v>
      </c>
      <c r="M272" s="46">
        <v>922500</v>
      </c>
      <c r="N272" s="46">
        <v>922500</v>
      </c>
      <c r="O272" s="59">
        <v>758066</v>
      </c>
      <c r="P272" s="59">
        <v>685395</v>
      </c>
      <c r="Q272" s="61">
        <v>922500</v>
      </c>
      <c r="R272" s="62">
        <v>922500</v>
      </c>
      <c r="S272" s="66" t="str">
        <f t="shared" si="8"/>
        <v>39002</v>
      </c>
    </row>
    <row r="273" spans="1:19">
      <c r="A273" s="29" t="s">
        <v>563</v>
      </c>
      <c r="B273" s="29" t="s">
        <v>564</v>
      </c>
      <c r="C273" s="44">
        <v>1207341.8799999999</v>
      </c>
      <c r="D273" s="44">
        <v>898641.67</v>
      </c>
      <c r="E273" s="48">
        <v>487482.4</v>
      </c>
      <c r="F273" s="46">
        <v>16524138.689999999</v>
      </c>
      <c r="G273" s="46">
        <v>17831343.752500001</v>
      </c>
      <c r="H273" s="49">
        <v>18313000</v>
      </c>
      <c r="I273" s="90">
        <v>0</v>
      </c>
      <c r="J273" s="44">
        <v>2045098.74</v>
      </c>
      <c r="K273" s="45">
        <v>3410145.48</v>
      </c>
      <c r="L273" s="90">
        <v>0</v>
      </c>
      <c r="M273" s="46">
        <v>17831343.752500001</v>
      </c>
      <c r="N273" s="46">
        <v>18313000</v>
      </c>
      <c r="O273" s="59">
        <v>4289136</v>
      </c>
      <c r="P273" s="59">
        <v>4450216</v>
      </c>
      <c r="Q273" s="61">
        <v>16602496.894000001</v>
      </c>
      <c r="R273" s="62">
        <v>16942815.030999999</v>
      </c>
      <c r="S273" s="66" t="str">
        <f t="shared" si="8"/>
        <v>27083</v>
      </c>
    </row>
    <row r="274" spans="1:19">
      <c r="A274" s="29" t="s">
        <v>565</v>
      </c>
      <c r="B274" s="29" t="s">
        <v>566</v>
      </c>
      <c r="C274" s="44">
        <v>803087.99</v>
      </c>
      <c r="D274" s="44">
        <v>768959.3</v>
      </c>
      <c r="E274" s="48">
        <v>711969.17</v>
      </c>
      <c r="F274" s="46">
        <v>152000</v>
      </c>
      <c r="G274" s="46">
        <v>152000</v>
      </c>
      <c r="H274" s="49">
        <v>152000</v>
      </c>
      <c r="I274" s="90">
        <v>0</v>
      </c>
      <c r="J274" s="44">
        <v>860085.87</v>
      </c>
      <c r="K274" s="45">
        <v>922153.47</v>
      </c>
      <c r="L274" s="90">
        <v>0</v>
      </c>
      <c r="M274" s="46">
        <v>152000</v>
      </c>
      <c r="N274" s="46">
        <v>152000</v>
      </c>
      <c r="O274" s="59">
        <v>1336913</v>
      </c>
      <c r="P274" s="59">
        <v>1324187</v>
      </c>
      <c r="Q274" s="61">
        <v>152000</v>
      </c>
      <c r="R274" s="62">
        <v>152000</v>
      </c>
      <c r="S274" s="66" t="str">
        <f t="shared" si="8"/>
        <v>33070</v>
      </c>
    </row>
    <row r="275" spans="1:19">
      <c r="A275" s="29" t="s">
        <v>567</v>
      </c>
      <c r="B275" s="29" t="s">
        <v>568</v>
      </c>
      <c r="C275" s="44">
        <v>0</v>
      </c>
      <c r="D275" s="44">
        <v>0</v>
      </c>
      <c r="E275" s="48">
        <v>0</v>
      </c>
      <c r="F275" s="46">
        <v>65308600</v>
      </c>
      <c r="G275" s="46">
        <v>69985300</v>
      </c>
      <c r="H275" s="49">
        <v>74988200</v>
      </c>
      <c r="I275" s="90">
        <v>0</v>
      </c>
      <c r="J275" s="44">
        <v>0</v>
      </c>
      <c r="K275" s="45">
        <v>5573163.5099999998</v>
      </c>
      <c r="L275" s="90">
        <v>0</v>
      </c>
      <c r="M275" s="46">
        <v>69985300</v>
      </c>
      <c r="N275" s="46">
        <v>74988200</v>
      </c>
      <c r="O275" s="59">
        <v>16126234</v>
      </c>
      <c r="P275" s="59">
        <v>17788380</v>
      </c>
      <c r="Q275" s="61">
        <v>69985300</v>
      </c>
      <c r="R275" s="62">
        <v>73930933.498999998</v>
      </c>
      <c r="S275" s="66" t="str">
        <f t="shared" si="8"/>
        <v>06037</v>
      </c>
    </row>
    <row r="276" spans="1:19">
      <c r="A276" s="29" t="s">
        <v>569</v>
      </c>
      <c r="B276" s="29" t="s">
        <v>570</v>
      </c>
      <c r="C276" s="44">
        <v>0</v>
      </c>
      <c r="D276" s="44">
        <v>0</v>
      </c>
      <c r="E276" s="48">
        <v>0</v>
      </c>
      <c r="F276" s="46">
        <v>4644201.4728000006</v>
      </c>
      <c r="G276" s="46">
        <v>4842804.0059398469</v>
      </c>
      <c r="H276" s="49">
        <v>5011700.1431624806</v>
      </c>
      <c r="I276" s="90">
        <v>0</v>
      </c>
      <c r="J276" s="44">
        <v>0</v>
      </c>
      <c r="K276" s="45">
        <v>0</v>
      </c>
      <c r="L276" s="90">
        <v>0</v>
      </c>
      <c r="M276" s="46">
        <v>5570277.2606303608</v>
      </c>
      <c r="N276" s="46">
        <v>5952187.7908406164</v>
      </c>
      <c r="O276" s="59">
        <v>0</v>
      </c>
      <c r="P276" s="59">
        <v>0</v>
      </c>
      <c r="Q276" s="61">
        <v>5821993</v>
      </c>
      <c r="R276" s="62">
        <v>5961721</v>
      </c>
      <c r="S276" s="66" t="str">
        <f t="shared" si="8"/>
        <v>17402</v>
      </c>
    </row>
    <row r="277" spans="1:19">
      <c r="A277" s="29" t="s">
        <v>571</v>
      </c>
      <c r="B277" s="29" t="s">
        <v>572</v>
      </c>
      <c r="C277" s="44">
        <v>0</v>
      </c>
      <c r="D277" s="44">
        <v>0</v>
      </c>
      <c r="E277" s="48">
        <v>0</v>
      </c>
      <c r="F277" s="46">
        <v>997000</v>
      </c>
      <c r="G277" s="46">
        <v>997000</v>
      </c>
      <c r="H277" s="49">
        <v>997000</v>
      </c>
      <c r="I277" s="90">
        <v>0</v>
      </c>
      <c r="J277" s="44">
        <v>0</v>
      </c>
      <c r="K277" s="45">
        <v>0</v>
      </c>
      <c r="L277" s="90">
        <v>0</v>
      </c>
      <c r="M277" s="46">
        <v>997000</v>
      </c>
      <c r="N277" s="46">
        <v>997000</v>
      </c>
      <c r="O277" s="59">
        <v>20587</v>
      </c>
      <c r="P277" s="59">
        <v>3113</v>
      </c>
      <c r="Q277" s="61">
        <v>997000</v>
      </c>
      <c r="R277" s="62">
        <v>997000</v>
      </c>
      <c r="S277" s="66" t="str">
        <f t="shared" si="8"/>
        <v>35200</v>
      </c>
    </row>
    <row r="278" spans="1:19">
      <c r="A278" s="29" t="s">
        <v>573</v>
      </c>
      <c r="B278" s="29" t="s">
        <v>574</v>
      </c>
      <c r="C278" s="44">
        <v>3098122.4</v>
      </c>
      <c r="D278" s="44">
        <v>3120954.25</v>
      </c>
      <c r="E278" s="48">
        <v>3060202.42</v>
      </c>
      <c r="F278" s="46">
        <v>2476293</v>
      </c>
      <c r="G278" s="46">
        <v>2608032</v>
      </c>
      <c r="H278" s="49">
        <v>2608032</v>
      </c>
      <c r="I278" s="90">
        <v>0</v>
      </c>
      <c r="J278" s="44">
        <v>3610561.42</v>
      </c>
      <c r="K278" s="45">
        <v>4308357.99</v>
      </c>
      <c r="L278" s="90">
        <v>0</v>
      </c>
      <c r="M278" s="46">
        <v>2608032</v>
      </c>
      <c r="N278" s="46">
        <v>2608032</v>
      </c>
      <c r="O278" s="59">
        <v>4105093</v>
      </c>
      <c r="P278" s="59">
        <v>4136113</v>
      </c>
      <c r="Q278" s="61">
        <v>2608032</v>
      </c>
      <c r="R278" s="62">
        <v>2608032</v>
      </c>
      <c r="S278" s="66" t="str">
        <f t="shared" si="8"/>
        <v>13073</v>
      </c>
    </row>
    <row r="279" spans="1:19">
      <c r="A279" s="29" t="s">
        <v>575</v>
      </c>
      <c r="B279" s="29" t="s">
        <v>576</v>
      </c>
      <c r="C279" s="44">
        <v>165028.87</v>
      </c>
      <c r="D279" s="44">
        <v>154852.57999999999</v>
      </c>
      <c r="E279" s="48">
        <v>148060.01</v>
      </c>
      <c r="F279" s="46">
        <v>652478.75249999994</v>
      </c>
      <c r="G279" s="46">
        <v>709104.75749999995</v>
      </c>
      <c r="H279" s="49">
        <v>754157.60750000004</v>
      </c>
      <c r="I279" s="90">
        <v>0</v>
      </c>
      <c r="J279" s="44">
        <v>212219.23</v>
      </c>
      <c r="K279" s="45">
        <v>294304.82</v>
      </c>
      <c r="L279" s="90">
        <v>0</v>
      </c>
      <c r="M279" s="46">
        <v>709104.75749999995</v>
      </c>
      <c r="N279" s="46">
        <v>754157.60750000004</v>
      </c>
      <c r="O279" s="59">
        <v>322587</v>
      </c>
      <c r="P279" s="59">
        <v>336568</v>
      </c>
      <c r="Q279" s="61">
        <v>759663.96200000006</v>
      </c>
      <c r="R279" s="62">
        <v>771657.67500000005</v>
      </c>
      <c r="S279" s="66" t="str">
        <f t="shared" si="8"/>
        <v>36401</v>
      </c>
    </row>
    <row r="280" spans="1:19">
      <c r="A280" s="29" t="s">
        <v>577</v>
      </c>
      <c r="B280" s="29" t="s">
        <v>578</v>
      </c>
      <c r="C280" s="44">
        <v>1039741.13</v>
      </c>
      <c r="D280" s="44">
        <v>309078.65999999997</v>
      </c>
      <c r="E280" s="48">
        <v>0</v>
      </c>
      <c r="F280" s="46">
        <v>15063022</v>
      </c>
      <c r="G280" s="46">
        <v>15665543</v>
      </c>
      <c r="H280" s="49">
        <v>16292164</v>
      </c>
      <c r="I280" s="90">
        <v>0</v>
      </c>
      <c r="J280" s="44">
        <v>1429994.26</v>
      </c>
      <c r="K280" s="45">
        <v>2104172.87</v>
      </c>
      <c r="L280" s="90">
        <v>0</v>
      </c>
      <c r="M280" s="46">
        <v>15665543</v>
      </c>
      <c r="N280" s="46">
        <v>16292164</v>
      </c>
      <c r="O280" s="59">
        <v>4098171</v>
      </c>
      <c r="P280" s="59">
        <v>3804662</v>
      </c>
      <c r="Q280" s="61">
        <v>15665543</v>
      </c>
      <c r="R280" s="62">
        <v>16292164</v>
      </c>
      <c r="S280" s="66" t="str">
        <f t="shared" si="8"/>
        <v>36140</v>
      </c>
    </row>
    <row r="281" spans="1:19">
      <c r="A281" s="29" t="s">
        <v>579</v>
      </c>
      <c r="B281" s="29" t="s">
        <v>580</v>
      </c>
      <c r="C281" s="44">
        <v>4256179.01</v>
      </c>
      <c r="D281" s="44">
        <v>3895899.25</v>
      </c>
      <c r="E281" s="48">
        <v>3393617.01</v>
      </c>
      <c r="F281" s="46">
        <v>1675000</v>
      </c>
      <c r="G281" s="46">
        <v>1675000</v>
      </c>
      <c r="H281" s="49">
        <v>1675000</v>
      </c>
      <c r="I281" s="90">
        <v>0</v>
      </c>
      <c r="J281" s="44">
        <v>4446169.3600000003</v>
      </c>
      <c r="K281" s="45">
        <v>4629420.21</v>
      </c>
      <c r="L281" s="90">
        <v>0</v>
      </c>
      <c r="M281" s="46">
        <v>1675000</v>
      </c>
      <c r="N281" s="46">
        <v>1675000</v>
      </c>
      <c r="O281" s="59">
        <v>5952224</v>
      </c>
      <c r="P281" s="59">
        <v>6013538</v>
      </c>
      <c r="Q281" s="61">
        <v>1675000</v>
      </c>
      <c r="R281" s="62">
        <v>1675000</v>
      </c>
      <c r="S281" s="66" t="str">
        <f t="shared" si="8"/>
        <v>39207</v>
      </c>
    </row>
    <row r="282" spans="1:19">
      <c r="A282" s="29" t="s">
        <v>581</v>
      </c>
      <c r="B282" s="29" t="s">
        <v>582</v>
      </c>
      <c r="C282" s="44">
        <v>869314.94</v>
      </c>
      <c r="D282" s="44">
        <v>901193.82</v>
      </c>
      <c r="E282" s="48">
        <v>900944.95</v>
      </c>
      <c r="F282" s="46">
        <v>1631298.44</v>
      </c>
      <c r="G282" s="46">
        <v>1709889.3075000001</v>
      </c>
      <c r="H282" s="49">
        <v>1822321.9450000001</v>
      </c>
      <c r="I282" s="90">
        <v>0</v>
      </c>
      <c r="J282" s="44">
        <v>1091698.57</v>
      </c>
      <c r="K282" s="45">
        <v>1386598.7</v>
      </c>
      <c r="L282" s="90">
        <v>0</v>
      </c>
      <c r="M282" s="46">
        <v>1709889.3075000001</v>
      </c>
      <c r="N282" s="46">
        <v>1822321.9450000001</v>
      </c>
      <c r="O282" s="59">
        <v>1256871</v>
      </c>
      <c r="P282" s="59">
        <v>1302335</v>
      </c>
      <c r="Q282" s="61">
        <v>1876455</v>
      </c>
      <c r="R282" s="62">
        <v>1876455</v>
      </c>
      <c r="S282" s="66" t="str">
        <f t="shared" si="8"/>
        <v>13146</v>
      </c>
    </row>
    <row r="283" spans="1:19">
      <c r="A283" s="29" t="s">
        <v>583</v>
      </c>
      <c r="B283" s="29" t="s">
        <v>584</v>
      </c>
      <c r="C283" s="44">
        <v>0</v>
      </c>
      <c r="D283" s="44">
        <v>0</v>
      </c>
      <c r="E283" s="48">
        <v>0</v>
      </c>
      <c r="F283" s="46">
        <v>8882616.5888</v>
      </c>
      <c r="G283" s="46">
        <v>9262468.7906860914</v>
      </c>
      <c r="H283" s="49">
        <v>9585503.7923036031</v>
      </c>
      <c r="I283" s="90">
        <v>0</v>
      </c>
      <c r="J283" s="44">
        <v>0</v>
      </c>
      <c r="K283" s="45">
        <v>0</v>
      </c>
      <c r="L283" s="90">
        <v>0</v>
      </c>
      <c r="M283" s="46">
        <v>10653852.441431634</v>
      </c>
      <c r="N283" s="46">
        <v>11384304.13069432</v>
      </c>
      <c r="O283" s="59">
        <v>646947</v>
      </c>
      <c r="P283" s="59">
        <v>639161</v>
      </c>
      <c r="Q283" s="61">
        <v>10491623.765000001</v>
      </c>
      <c r="R283" s="62">
        <v>10766735.375</v>
      </c>
      <c r="S283" s="66" t="str">
        <f t="shared" si="8"/>
        <v>06112</v>
      </c>
    </row>
    <row r="284" spans="1:19">
      <c r="A284" s="29" t="s">
        <v>585</v>
      </c>
      <c r="B284" s="29" t="s">
        <v>586</v>
      </c>
      <c r="C284" s="44">
        <v>0</v>
      </c>
      <c r="D284" s="44">
        <v>0</v>
      </c>
      <c r="E284" s="48">
        <v>0</v>
      </c>
      <c r="F284" s="46">
        <v>150000</v>
      </c>
      <c r="G284" s="46">
        <v>150000</v>
      </c>
      <c r="H284" s="49">
        <v>150000</v>
      </c>
      <c r="I284" s="90">
        <v>0</v>
      </c>
      <c r="J284" s="44">
        <v>0</v>
      </c>
      <c r="K284" s="45">
        <v>0</v>
      </c>
      <c r="L284" s="90">
        <v>0</v>
      </c>
      <c r="M284" s="46">
        <v>150000</v>
      </c>
      <c r="N284" s="46">
        <v>150000</v>
      </c>
      <c r="O284" s="59">
        <v>164897</v>
      </c>
      <c r="P284" s="59">
        <v>143444</v>
      </c>
      <c r="Q284" s="61">
        <v>150000</v>
      </c>
      <c r="R284" s="62">
        <v>150000</v>
      </c>
      <c r="S284" s="66" t="str">
        <f t="shared" si="8"/>
        <v>01109</v>
      </c>
    </row>
    <row r="285" spans="1:19">
      <c r="A285" s="29" t="s">
        <v>587</v>
      </c>
      <c r="B285" s="29" t="s">
        <v>588</v>
      </c>
      <c r="C285" s="44">
        <v>54235.02</v>
      </c>
      <c r="D285" s="44">
        <v>36751.97</v>
      </c>
      <c r="E285" s="48">
        <v>5717.37</v>
      </c>
      <c r="F285" s="46">
        <v>724725</v>
      </c>
      <c r="G285" s="46">
        <v>768209</v>
      </c>
      <c r="H285" s="49">
        <v>814301</v>
      </c>
      <c r="I285" s="90">
        <v>0</v>
      </c>
      <c r="J285" s="44">
        <v>87261.4</v>
      </c>
      <c r="K285" s="45">
        <v>134481.07</v>
      </c>
      <c r="L285" s="90">
        <v>0</v>
      </c>
      <c r="M285" s="46">
        <v>768209</v>
      </c>
      <c r="N285" s="46">
        <v>814301</v>
      </c>
      <c r="O285" s="59">
        <v>323823</v>
      </c>
      <c r="P285" s="59">
        <v>324603</v>
      </c>
      <c r="Q285" s="61">
        <v>768209</v>
      </c>
      <c r="R285" s="62">
        <v>814301</v>
      </c>
      <c r="S285" s="66" t="str">
        <f t="shared" si="8"/>
        <v>09209</v>
      </c>
    </row>
    <row r="286" spans="1:19">
      <c r="A286" s="29" t="s">
        <v>589</v>
      </c>
      <c r="B286" s="29" t="s">
        <v>590</v>
      </c>
      <c r="C286" s="44">
        <v>762033.09</v>
      </c>
      <c r="D286" s="44">
        <v>771336.16</v>
      </c>
      <c r="E286" s="48">
        <v>741140.55</v>
      </c>
      <c r="F286" s="46">
        <v>75000</v>
      </c>
      <c r="G286" s="46">
        <v>75000</v>
      </c>
      <c r="H286" s="49">
        <v>75000</v>
      </c>
      <c r="I286" s="90">
        <v>0</v>
      </c>
      <c r="J286" s="44">
        <v>855001.14</v>
      </c>
      <c r="K286" s="45">
        <v>939818.97</v>
      </c>
      <c r="L286" s="90">
        <v>0</v>
      </c>
      <c r="M286" s="46">
        <v>75000</v>
      </c>
      <c r="N286" s="46">
        <v>75000</v>
      </c>
      <c r="O286" s="59">
        <v>1092725</v>
      </c>
      <c r="P286" s="59">
        <v>1119701</v>
      </c>
      <c r="Q286" s="61">
        <v>75000</v>
      </c>
      <c r="R286" s="62">
        <v>75000</v>
      </c>
      <c r="S286" s="66" t="str">
        <f t="shared" si="8"/>
        <v>33049</v>
      </c>
    </row>
    <row r="287" spans="1:19">
      <c r="A287" s="29" t="s">
        <v>591</v>
      </c>
      <c r="B287" s="29" t="s">
        <v>592</v>
      </c>
      <c r="C287" s="44">
        <v>1333186.48</v>
      </c>
      <c r="D287" s="44">
        <v>354428.54</v>
      </c>
      <c r="E287" s="48">
        <v>0</v>
      </c>
      <c r="F287" s="46">
        <v>13050000</v>
      </c>
      <c r="G287" s="46">
        <v>13050000</v>
      </c>
      <c r="H287" s="49">
        <v>13050000</v>
      </c>
      <c r="I287" s="90">
        <v>0</v>
      </c>
      <c r="J287" s="44">
        <v>1677200.84</v>
      </c>
      <c r="K287" s="45">
        <v>2362219.23</v>
      </c>
      <c r="L287" s="90">
        <v>0</v>
      </c>
      <c r="M287" s="46">
        <v>13050000</v>
      </c>
      <c r="N287" s="46">
        <v>13050000</v>
      </c>
      <c r="O287" s="59">
        <v>5104770</v>
      </c>
      <c r="P287" s="59">
        <v>4827126</v>
      </c>
      <c r="Q287" s="61">
        <v>13050000</v>
      </c>
      <c r="R287" s="62">
        <v>13050000</v>
      </c>
      <c r="S287" s="66" t="str">
        <f t="shared" si="8"/>
        <v>04246</v>
      </c>
    </row>
    <row r="288" spans="1:19">
      <c r="A288" s="29" t="s">
        <v>593</v>
      </c>
      <c r="B288" s="29" t="s">
        <v>594</v>
      </c>
      <c r="C288" s="44">
        <v>1167845.1599999999</v>
      </c>
      <c r="D288" s="44">
        <v>1047283.58</v>
      </c>
      <c r="E288" s="48">
        <v>1065821.3500000001</v>
      </c>
      <c r="F288" s="46">
        <v>9364819.8574999999</v>
      </c>
      <c r="G288" s="46">
        <v>10049478.4475</v>
      </c>
      <c r="H288" s="49">
        <v>10429944.189999999</v>
      </c>
      <c r="I288" s="90">
        <v>0</v>
      </c>
      <c r="J288" s="44">
        <v>1746872.25</v>
      </c>
      <c r="K288" s="45">
        <v>2849282.76</v>
      </c>
      <c r="L288" s="90">
        <v>0</v>
      </c>
      <c r="M288" s="46">
        <v>10049478.4475</v>
      </c>
      <c r="N288" s="46">
        <v>10429944.189999999</v>
      </c>
      <c r="O288" s="59">
        <v>3308194</v>
      </c>
      <c r="P288" s="59">
        <v>3574513</v>
      </c>
      <c r="Q288" s="61">
        <v>9403650.4730000012</v>
      </c>
      <c r="R288" s="62">
        <v>9442414.8359999992</v>
      </c>
      <c r="S288" s="66" t="str">
        <f t="shared" si="8"/>
        <v>32363</v>
      </c>
    </row>
    <row r="289" spans="1:19">
      <c r="A289" s="29" t="s">
        <v>595</v>
      </c>
      <c r="B289" s="29" t="s">
        <v>596</v>
      </c>
      <c r="C289" s="44">
        <v>1769056.1</v>
      </c>
      <c r="D289" s="44">
        <v>1154126.3</v>
      </c>
      <c r="E289" s="48">
        <v>319925.59999999998</v>
      </c>
      <c r="F289" s="46">
        <v>6901236</v>
      </c>
      <c r="G289" s="46">
        <v>6901236</v>
      </c>
      <c r="H289" s="49">
        <v>6901236</v>
      </c>
      <c r="I289" s="90">
        <v>0</v>
      </c>
      <c r="J289" s="44">
        <v>1951757.8</v>
      </c>
      <c r="K289" s="45">
        <v>2084765.09</v>
      </c>
      <c r="L289" s="90">
        <v>0</v>
      </c>
      <c r="M289" s="46">
        <v>6901236</v>
      </c>
      <c r="N289" s="46">
        <v>6901236</v>
      </c>
      <c r="O289" s="59">
        <v>5035121</v>
      </c>
      <c r="P289" s="59">
        <v>4308787</v>
      </c>
      <c r="Q289" s="61">
        <v>6901236</v>
      </c>
      <c r="R289" s="62">
        <v>6901236</v>
      </c>
      <c r="S289" s="66" t="str">
        <f t="shared" si="8"/>
        <v>39208</v>
      </c>
    </row>
    <row r="290" spans="1:19">
      <c r="A290" s="29" t="s">
        <v>597</v>
      </c>
      <c r="B290" s="29" t="s">
        <v>598</v>
      </c>
      <c r="C290" s="44">
        <v>0</v>
      </c>
      <c r="D290" s="44">
        <v>0</v>
      </c>
      <c r="E290" s="48">
        <v>0</v>
      </c>
      <c r="F290" s="46">
        <v>932927</v>
      </c>
      <c r="G290" s="46">
        <v>932927</v>
      </c>
      <c r="H290" s="49">
        <v>932927</v>
      </c>
      <c r="I290" s="90">
        <v>0</v>
      </c>
      <c r="J290" s="44">
        <v>0</v>
      </c>
      <c r="K290" s="45">
        <v>0</v>
      </c>
      <c r="L290" s="90">
        <v>0</v>
      </c>
      <c r="M290" s="46">
        <v>932927</v>
      </c>
      <c r="N290" s="46">
        <v>932927</v>
      </c>
      <c r="O290" s="59">
        <v>0</v>
      </c>
      <c r="P290" s="59">
        <v>0</v>
      </c>
      <c r="Q290" s="61">
        <v>932927</v>
      </c>
      <c r="R290" s="62">
        <v>932927</v>
      </c>
      <c r="S290" s="66" t="str">
        <f t="shared" si="8"/>
        <v>21303</v>
      </c>
    </row>
    <row r="291" spans="1:19">
      <c r="A291" s="29" t="s">
        <v>599</v>
      </c>
      <c r="B291" s="29" t="s">
        <v>600</v>
      </c>
      <c r="C291" s="44">
        <v>0</v>
      </c>
      <c r="D291" s="44">
        <v>0</v>
      </c>
      <c r="E291" s="48">
        <v>0</v>
      </c>
      <c r="F291" s="46">
        <v>12800000</v>
      </c>
      <c r="G291" s="46">
        <v>13600000</v>
      </c>
      <c r="H291" s="49">
        <v>13600000</v>
      </c>
      <c r="I291" s="90">
        <v>0</v>
      </c>
      <c r="J291" s="44">
        <v>0</v>
      </c>
      <c r="K291" s="45">
        <v>794345.32</v>
      </c>
      <c r="L291" s="90">
        <v>0</v>
      </c>
      <c r="M291" s="46">
        <v>13600000</v>
      </c>
      <c r="N291" s="46">
        <v>13600000</v>
      </c>
      <c r="O291" s="59">
        <v>2329194</v>
      </c>
      <c r="P291" s="59">
        <v>2515128</v>
      </c>
      <c r="Q291" s="61">
        <v>13600000</v>
      </c>
      <c r="R291" s="62">
        <v>13600000</v>
      </c>
      <c r="S291" s="66" t="str">
        <f t="shared" si="8"/>
        <v>27416</v>
      </c>
    </row>
    <row r="292" spans="1:19">
      <c r="A292" s="29" t="s">
        <v>601</v>
      </c>
      <c r="B292" s="29" t="s">
        <v>602</v>
      </c>
      <c r="C292" s="44">
        <v>0</v>
      </c>
      <c r="D292" s="44">
        <v>0</v>
      </c>
      <c r="E292" s="48">
        <v>0</v>
      </c>
      <c r="F292" s="46">
        <v>3537219.1491</v>
      </c>
      <c r="G292" s="46">
        <v>3676000</v>
      </c>
      <c r="H292" s="49">
        <v>3676000</v>
      </c>
      <c r="I292" s="90">
        <v>0</v>
      </c>
      <c r="J292" s="44">
        <v>0</v>
      </c>
      <c r="K292" s="45">
        <v>0</v>
      </c>
      <c r="L292" s="90">
        <v>0</v>
      </c>
      <c r="M292" s="46">
        <v>3676000</v>
      </c>
      <c r="N292" s="46">
        <v>3676000</v>
      </c>
      <c r="O292" s="59">
        <v>0</v>
      </c>
      <c r="P292" s="59">
        <v>0</v>
      </c>
      <c r="Q292" s="61">
        <v>3676000</v>
      </c>
      <c r="R292" s="62">
        <v>3676000</v>
      </c>
      <c r="S292" s="66" t="str">
        <f t="shared" si="8"/>
        <v>20405</v>
      </c>
    </row>
    <row r="293" spans="1:19">
      <c r="A293" s="29" t="s">
        <v>603</v>
      </c>
      <c r="B293" s="29" t="s">
        <v>604</v>
      </c>
      <c r="C293" s="44">
        <v>82509.990000000005</v>
      </c>
      <c r="D293" s="44">
        <v>74729.759999999995</v>
      </c>
      <c r="E293" s="48">
        <v>65037.04</v>
      </c>
      <c r="F293" s="46">
        <v>502000</v>
      </c>
      <c r="G293" s="46">
        <v>502000</v>
      </c>
      <c r="H293" s="49">
        <v>502000</v>
      </c>
      <c r="I293" s="90">
        <v>0</v>
      </c>
      <c r="J293" s="44">
        <v>117201.56</v>
      </c>
      <c r="K293" s="45">
        <v>173310.4</v>
      </c>
      <c r="L293" s="90">
        <v>0</v>
      </c>
      <c r="M293" s="46">
        <v>502000</v>
      </c>
      <c r="N293" s="46">
        <v>502000</v>
      </c>
      <c r="O293" s="59">
        <v>233861</v>
      </c>
      <c r="P293" s="59">
        <v>243587</v>
      </c>
      <c r="Q293" s="61">
        <v>502000</v>
      </c>
      <c r="R293" s="62">
        <v>502000</v>
      </c>
      <c r="S293" s="66" t="str">
        <f t="shared" si="8"/>
        <v>22200</v>
      </c>
    </row>
    <row r="294" spans="1:19">
      <c r="A294" s="29" t="s">
        <v>605</v>
      </c>
      <c r="B294" s="29" t="s">
        <v>606</v>
      </c>
      <c r="C294" s="44">
        <v>0</v>
      </c>
      <c r="D294" s="44">
        <v>0</v>
      </c>
      <c r="E294" s="48">
        <v>0</v>
      </c>
      <c r="F294" s="46">
        <v>675000</v>
      </c>
      <c r="G294" s="46">
        <v>675000</v>
      </c>
      <c r="H294" s="49">
        <v>675000</v>
      </c>
      <c r="I294" s="90">
        <v>0</v>
      </c>
      <c r="J294" s="44">
        <v>0</v>
      </c>
      <c r="K294" s="45">
        <v>2456.33</v>
      </c>
      <c r="L294" s="90">
        <v>0</v>
      </c>
      <c r="M294" s="46">
        <v>675000</v>
      </c>
      <c r="N294" s="46">
        <v>675000</v>
      </c>
      <c r="O294" s="59">
        <v>376531</v>
      </c>
      <c r="P294" s="59">
        <v>386795</v>
      </c>
      <c r="Q294" s="61">
        <v>675000</v>
      </c>
      <c r="R294" s="62">
        <v>675000</v>
      </c>
      <c r="S294" s="66" t="str">
        <f t="shared" si="8"/>
        <v>25160</v>
      </c>
    </row>
    <row r="295" spans="1:19">
      <c r="A295" s="29" t="s">
        <v>607</v>
      </c>
      <c r="B295" s="29" t="s">
        <v>608</v>
      </c>
      <c r="C295" s="44">
        <v>0</v>
      </c>
      <c r="D295" s="44">
        <v>0</v>
      </c>
      <c r="E295" s="48">
        <v>0</v>
      </c>
      <c r="F295" s="46">
        <v>350151</v>
      </c>
      <c r="G295" s="46">
        <v>365000</v>
      </c>
      <c r="H295" s="49">
        <v>365000</v>
      </c>
      <c r="I295" s="90">
        <v>0</v>
      </c>
      <c r="J295" s="44">
        <v>0</v>
      </c>
      <c r="K295" s="45">
        <v>13001.59</v>
      </c>
      <c r="L295" s="90">
        <v>0</v>
      </c>
      <c r="M295" s="46">
        <v>365000</v>
      </c>
      <c r="N295" s="46">
        <v>365000</v>
      </c>
      <c r="O295" s="59">
        <v>278757</v>
      </c>
      <c r="P295" s="59">
        <v>277078</v>
      </c>
      <c r="Q295" s="61">
        <v>365000</v>
      </c>
      <c r="R295" s="62">
        <v>365000</v>
      </c>
      <c r="S295" s="66" t="str">
        <f t="shared" si="8"/>
        <v>13167</v>
      </c>
    </row>
    <row r="296" spans="1:19">
      <c r="A296" s="29" t="s">
        <v>609</v>
      </c>
      <c r="B296" s="29" t="s">
        <v>610</v>
      </c>
      <c r="C296" s="44">
        <v>0</v>
      </c>
      <c r="D296" s="44">
        <v>0</v>
      </c>
      <c r="E296" s="48">
        <v>0</v>
      </c>
      <c r="F296" s="46">
        <v>1015000</v>
      </c>
      <c r="G296" s="46">
        <v>1015000</v>
      </c>
      <c r="H296" s="49">
        <v>1015000</v>
      </c>
      <c r="I296" s="90">
        <v>0</v>
      </c>
      <c r="J296" s="44">
        <v>0</v>
      </c>
      <c r="K296" s="45">
        <v>0</v>
      </c>
      <c r="L296" s="90">
        <v>0</v>
      </c>
      <c r="M296" s="46">
        <v>1015000</v>
      </c>
      <c r="N296" s="46">
        <v>1015000</v>
      </c>
      <c r="O296" s="59">
        <v>340330</v>
      </c>
      <c r="P296" s="59">
        <v>277778</v>
      </c>
      <c r="Q296" s="61">
        <v>1015000</v>
      </c>
      <c r="R296" s="62">
        <v>1015000</v>
      </c>
      <c r="S296" s="66" t="str">
        <f t="shared" si="8"/>
        <v>21232</v>
      </c>
    </row>
    <row r="297" spans="1:19">
      <c r="A297" s="29" t="s">
        <v>611</v>
      </c>
      <c r="B297" s="29" t="s">
        <v>612</v>
      </c>
      <c r="C297" s="44">
        <v>62127.26</v>
      </c>
      <c r="D297" s="44">
        <v>51830.34</v>
      </c>
      <c r="E297" s="48">
        <v>38204.97</v>
      </c>
      <c r="F297" s="46">
        <v>498890.13</v>
      </c>
      <c r="G297" s="46">
        <v>541814.71499999997</v>
      </c>
      <c r="H297" s="49">
        <v>586432.78749999998</v>
      </c>
      <c r="I297" s="90">
        <v>0</v>
      </c>
      <c r="J297" s="44">
        <v>89090.4</v>
      </c>
      <c r="K297" s="45">
        <v>133192.04999999999</v>
      </c>
      <c r="L297" s="90">
        <v>0</v>
      </c>
      <c r="M297" s="46">
        <v>541814.71499999997</v>
      </c>
      <c r="N297" s="46">
        <v>586432.78749999998</v>
      </c>
      <c r="O297" s="59">
        <v>332668</v>
      </c>
      <c r="P297" s="59">
        <v>340614</v>
      </c>
      <c r="Q297" s="61">
        <v>637613</v>
      </c>
      <c r="R297" s="62">
        <v>652953.98499999999</v>
      </c>
      <c r="S297" s="66" t="str">
        <f t="shared" si="8"/>
        <v>14117</v>
      </c>
    </row>
    <row r="298" spans="1:19">
      <c r="A298" s="29" t="s">
        <v>613</v>
      </c>
      <c r="B298" s="29" t="s">
        <v>614</v>
      </c>
      <c r="C298" s="44">
        <v>71053.23</v>
      </c>
      <c r="D298" s="44">
        <v>63052.39</v>
      </c>
      <c r="E298" s="48">
        <v>59853.97</v>
      </c>
      <c r="F298" s="46">
        <v>75000</v>
      </c>
      <c r="G298" s="46">
        <v>75000</v>
      </c>
      <c r="H298" s="49">
        <v>75000</v>
      </c>
      <c r="I298" s="90">
        <v>0</v>
      </c>
      <c r="J298" s="44">
        <v>76736.429999999993</v>
      </c>
      <c r="K298" s="45">
        <v>92602.91</v>
      </c>
      <c r="L298" s="90">
        <v>0</v>
      </c>
      <c r="M298" s="46">
        <v>75000</v>
      </c>
      <c r="N298" s="46">
        <v>75000</v>
      </c>
      <c r="O298" s="59">
        <v>291667</v>
      </c>
      <c r="P298" s="59">
        <v>301717</v>
      </c>
      <c r="Q298" s="61">
        <v>75000</v>
      </c>
      <c r="R298" s="62">
        <v>75000</v>
      </c>
      <c r="S298" s="66" t="str">
        <f t="shared" si="8"/>
        <v>20094</v>
      </c>
    </row>
    <row r="299" spans="1:19">
      <c r="A299" s="29" t="s">
        <v>615</v>
      </c>
      <c r="B299" s="29" t="s">
        <v>616</v>
      </c>
      <c r="C299" s="44">
        <v>0</v>
      </c>
      <c r="D299" s="44">
        <v>0</v>
      </c>
      <c r="E299" s="48">
        <v>0</v>
      </c>
      <c r="F299" s="46">
        <v>7050000</v>
      </c>
      <c r="G299" s="46">
        <v>7400000</v>
      </c>
      <c r="H299" s="49">
        <v>7775000</v>
      </c>
      <c r="I299" s="90">
        <v>0</v>
      </c>
      <c r="J299" s="44">
        <v>0</v>
      </c>
      <c r="K299" s="45">
        <v>0</v>
      </c>
      <c r="L299" s="90">
        <v>0</v>
      </c>
      <c r="M299" s="46">
        <v>7400000</v>
      </c>
      <c r="N299" s="46">
        <v>7775000</v>
      </c>
      <c r="O299" s="59">
        <v>2306477</v>
      </c>
      <c r="P299" s="59">
        <v>2258933</v>
      </c>
      <c r="Q299" s="61">
        <v>7400000</v>
      </c>
      <c r="R299" s="62">
        <v>7775000</v>
      </c>
      <c r="S299" s="66" t="str">
        <f t="shared" si="8"/>
        <v>08404</v>
      </c>
    </row>
    <row r="300" spans="1:19">
      <c r="A300" s="29" t="s">
        <v>617</v>
      </c>
      <c r="B300" s="29" t="s">
        <v>618</v>
      </c>
      <c r="C300" s="44">
        <v>16233285.18</v>
      </c>
      <c r="D300" s="44">
        <v>16276534.08</v>
      </c>
      <c r="E300" s="48">
        <v>14840121.710000001</v>
      </c>
      <c r="F300" s="46">
        <v>21500000</v>
      </c>
      <c r="G300" s="46">
        <v>22450000</v>
      </c>
      <c r="H300" s="49">
        <v>23500000</v>
      </c>
      <c r="I300" s="90">
        <v>0</v>
      </c>
      <c r="J300" s="44">
        <v>19433741.550000001</v>
      </c>
      <c r="K300" s="45">
        <v>22888790.890000001</v>
      </c>
      <c r="L300" s="90">
        <v>0</v>
      </c>
      <c r="M300" s="46">
        <v>22450000</v>
      </c>
      <c r="N300" s="46">
        <v>23500000</v>
      </c>
      <c r="O300" s="59">
        <v>24503234</v>
      </c>
      <c r="P300" s="59">
        <v>24221023</v>
      </c>
      <c r="Q300" s="61">
        <v>22450000</v>
      </c>
      <c r="R300" s="62">
        <v>23500000</v>
      </c>
      <c r="S300" s="66" t="str">
        <f t="shared" si="8"/>
        <v>39007</v>
      </c>
    </row>
    <row r="301" spans="1:19">
      <c r="A301" s="29" t="s">
        <v>619</v>
      </c>
      <c r="B301" s="29" t="s">
        <v>620</v>
      </c>
      <c r="C301" s="44">
        <v>0</v>
      </c>
      <c r="D301" s="44">
        <v>0</v>
      </c>
      <c r="E301" s="48">
        <v>0</v>
      </c>
      <c r="F301" s="46">
        <v>0</v>
      </c>
      <c r="G301" s="46">
        <v>0</v>
      </c>
      <c r="H301" s="49">
        <v>0</v>
      </c>
      <c r="I301" s="90">
        <v>0</v>
      </c>
      <c r="J301" s="44">
        <v>0</v>
      </c>
      <c r="K301" s="45">
        <v>0</v>
      </c>
      <c r="L301" s="90">
        <v>0</v>
      </c>
      <c r="M301" s="46">
        <v>0</v>
      </c>
      <c r="N301" s="46">
        <v>0</v>
      </c>
      <c r="O301" s="59">
        <v>0</v>
      </c>
      <c r="P301" s="59">
        <v>0</v>
      </c>
      <c r="Q301" s="61">
        <v>0</v>
      </c>
      <c r="R301" s="62">
        <v>0</v>
      </c>
      <c r="S301" s="66" t="str">
        <f t="shared" si="8"/>
        <v>34002</v>
      </c>
    </row>
    <row r="302" spans="1:19">
      <c r="A302" s="29" t="s">
        <v>621</v>
      </c>
      <c r="B302" s="29" t="s">
        <v>622</v>
      </c>
      <c r="C302" s="44">
        <v>1399674.07</v>
      </c>
      <c r="D302" s="44">
        <v>1371050.57</v>
      </c>
      <c r="E302" s="48">
        <v>1077225.58</v>
      </c>
      <c r="F302" s="46">
        <v>1400000</v>
      </c>
      <c r="G302" s="46">
        <v>1475000</v>
      </c>
      <c r="H302" s="49">
        <v>1475000</v>
      </c>
      <c r="I302" s="90">
        <v>0</v>
      </c>
      <c r="J302" s="44">
        <v>1649733.57</v>
      </c>
      <c r="K302" s="45">
        <v>1697682.27</v>
      </c>
      <c r="L302" s="90">
        <v>0</v>
      </c>
      <c r="M302" s="46">
        <v>1475000</v>
      </c>
      <c r="N302" s="46">
        <v>1475000</v>
      </c>
      <c r="O302" s="59">
        <v>1887461</v>
      </c>
      <c r="P302" s="59">
        <v>1852404</v>
      </c>
      <c r="Q302" s="61">
        <v>1475000</v>
      </c>
      <c r="R302" s="62">
        <v>1475000</v>
      </c>
      <c r="S302" s="66" t="str">
        <f t="shared" si="8"/>
        <v>39205</v>
      </c>
    </row>
    <row r="303" spans="1:19">
      <c r="A303" s="63" t="s">
        <v>625</v>
      </c>
      <c r="B303" s="63" t="s">
        <v>626</v>
      </c>
      <c r="C303" s="50">
        <v>43827.51</v>
      </c>
      <c r="D303" s="50">
        <v>47933.98</v>
      </c>
      <c r="E303" s="50">
        <v>52983.29</v>
      </c>
      <c r="F303" s="51">
        <v>0</v>
      </c>
      <c r="G303" s="51">
        <v>0</v>
      </c>
      <c r="H303" s="52">
        <v>0</v>
      </c>
      <c r="I303" s="90">
        <v>0</v>
      </c>
      <c r="J303" s="50">
        <v>47933.98</v>
      </c>
      <c r="K303" s="50">
        <v>52983.29</v>
      </c>
      <c r="L303" s="90">
        <v>0</v>
      </c>
      <c r="M303" s="51">
        <v>0</v>
      </c>
      <c r="N303" s="52">
        <v>0</v>
      </c>
      <c r="O303" s="50">
        <v>47933.98</v>
      </c>
      <c r="P303" s="50">
        <v>52983.29</v>
      </c>
      <c r="Q303" s="51">
        <v>0</v>
      </c>
      <c r="R303" s="52">
        <v>0</v>
      </c>
      <c r="S303" s="66" t="str">
        <f t="shared" si="8"/>
        <v>24915</v>
      </c>
    </row>
    <row r="304" spans="1:19">
      <c r="A304" s="63" t="s">
        <v>627</v>
      </c>
      <c r="B304" s="63" t="s">
        <v>628</v>
      </c>
      <c r="C304" s="50">
        <v>57197.35</v>
      </c>
      <c r="D304" s="50">
        <v>63566.1</v>
      </c>
      <c r="E304" s="50">
        <v>73290.48</v>
      </c>
      <c r="F304" s="51">
        <v>0</v>
      </c>
      <c r="G304" s="51">
        <v>0</v>
      </c>
      <c r="H304" s="52">
        <v>0</v>
      </c>
      <c r="I304" s="90">
        <v>0</v>
      </c>
      <c r="J304" s="50">
        <v>63566.1</v>
      </c>
      <c r="K304" s="50">
        <v>73290.48</v>
      </c>
      <c r="L304" s="90">
        <v>0</v>
      </c>
      <c r="M304" s="51">
        <v>0</v>
      </c>
      <c r="N304" s="52">
        <v>0</v>
      </c>
      <c r="O304" s="50">
        <v>63566.1</v>
      </c>
      <c r="P304" s="50">
        <v>73290.48</v>
      </c>
      <c r="Q304" s="51">
        <v>0</v>
      </c>
      <c r="R304" s="52">
        <v>0</v>
      </c>
      <c r="S304" s="66" t="str">
        <f t="shared" si="8"/>
        <v>39901</v>
      </c>
    </row>
    <row r="305" spans="1:19">
      <c r="A305" s="63" t="s">
        <v>629</v>
      </c>
      <c r="B305" s="63" t="s">
        <v>630</v>
      </c>
      <c r="C305" s="50">
        <v>1253470.23</v>
      </c>
      <c r="D305" s="50">
        <v>1360651.61</v>
      </c>
      <c r="E305" s="50">
        <v>1408105.85</v>
      </c>
      <c r="F305" s="51">
        <v>0</v>
      </c>
      <c r="G305" s="51">
        <v>0</v>
      </c>
      <c r="H305" s="52">
        <v>0</v>
      </c>
      <c r="I305" s="90">
        <v>0</v>
      </c>
      <c r="J305" s="50">
        <v>1369213.09</v>
      </c>
      <c r="K305" s="50">
        <v>1453474.8</v>
      </c>
      <c r="L305" s="90">
        <v>0</v>
      </c>
      <c r="M305" s="51">
        <v>0</v>
      </c>
      <c r="N305" s="52">
        <v>0</v>
      </c>
      <c r="O305" s="50">
        <v>1360651.61</v>
      </c>
      <c r="P305" s="50">
        <v>1408105.85</v>
      </c>
      <c r="Q305" s="51">
        <v>0</v>
      </c>
      <c r="R305" s="52">
        <v>0</v>
      </c>
      <c r="S305" s="66" t="str">
        <f t="shared" si="8"/>
        <v>27901</v>
      </c>
    </row>
    <row r="306" spans="1:19">
      <c r="A306" s="63" t="s">
        <v>631</v>
      </c>
      <c r="B306" s="63" t="s">
        <v>632</v>
      </c>
      <c r="C306" s="50">
        <v>265845.84999999998</v>
      </c>
      <c r="D306" s="50">
        <v>277214.7</v>
      </c>
      <c r="E306" s="50">
        <v>286882.87</v>
      </c>
      <c r="F306" s="51">
        <v>0</v>
      </c>
      <c r="G306" s="51">
        <v>0</v>
      </c>
      <c r="H306" s="52">
        <v>0</v>
      </c>
      <c r="I306" s="90">
        <v>0</v>
      </c>
      <c r="J306" s="50">
        <v>304618.55</v>
      </c>
      <c r="K306" s="50">
        <v>356743.52</v>
      </c>
      <c r="L306" s="90">
        <v>0</v>
      </c>
      <c r="M306" s="51">
        <v>0</v>
      </c>
      <c r="N306" s="52">
        <v>0</v>
      </c>
      <c r="O306" s="50">
        <v>277214.7</v>
      </c>
      <c r="P306" s="50">
        <v>286882.87</v>
      </c>
      <c r="Q306" s="51">
        <v>0</v>
      </c>
      <c r="R306" s="52">
        <v>0</v>
      </c>
      <c r="S306" s="66" t="str">
        <f t="shared" si="8"/>
        <v>34901</v>
      </c>
    </row>
    <row r="307" spans="1:19">
      <c r="A307" s="63" t="s">
        <v>633</v>
      </c>
      <c r="B307" s="63" t="s">
        <v>634</v>
      </c>
      <c r="C307" s="50">
        <v>48255.43</v>
      </c>
      <c r="D307" s="50">
        <v>52271.87</v>
      </c>
      <c r="E307" s="50">
        <v>56040.5</v>
      </c>
      <c r="F307" s="51">
        <v>0</v>
      </c>
      <c r="G307" s="51">
        <v>0</v>
      </c>
      <c r="H307" s="52">
        <v>0</v>
      </c>
      <c r="I307" s="90">
        <v>0</v>
      </c>
      <c r="J307" s="50">
        <v>52271.87</v>
      </c>
      <c r="K307" s="50">
        <v>56040.5</v>
      </c>
      <c r="L307" s="90">
        <v>0</v>
      </c>
      <c r="M307" s="51">
        <v>0</v>
      </c>
      <c r="N307" s="52">
        <v>0</v>
      </c>
      <c r="O307" s="50">
        <v>52271.87</v>
      </c>
      <c r="P307" s="50">
        <v>56040.5</v>
      </c>
      <c r="Q307" s="51">
        <v>0</v>
      </c>
      <c r="R307" s="52">
        <v>0</v>
      </c>
      <c r="S307" s="66" t="str">
        <f t="shared" si="8"/>
        <v>05903</v>
      </c>
    </row>
    <row r="308" spans="1:19">
      <c r="A308" s="63" t="s">
        <v>635</v>
      </c>
      <c r="B308" s="63" t="s">
        <v>636</v>
      </c>
      <c r="C308" s="50">
        <v>1077586.1299999999</v>
      </c>
      <c r="D308" s="50">
        <v>1123668.9099999999</v>
      </c>
      <c r="E308" s="50">
        <v>1162858.1100000001</v>
      </c>
      <c r="F308" s="51">
        <v>0</v>
      </c>
      <c r="G308" s="51">
        <v>0</v>
      </c>
      <c r="H308" s="52">
        <v>0</v>
      </c>
      <c r="I308" s="90">
        <v>0</v>
      </c>
      <c r="J308" s="50">
        <v>1234748.3600000001</v>
      </c>
      <c r="K308" s="50">
        <v>1446032.96</v>
      </c>
      <c r="L308" s="90">
        <v>0</v>
      </c>
      <c r="M308" s="51">
        <v>0</v>
      </c>
      <c r="N308" s="52">
        <v>0</v>
      </c>
      <c r="O308" s="50">
        <v>1123668.9099999999</v>
      </c>
      <c r="P308" s="50">
        <v>1162858.1100000001</v>
      </c>
      <c r="Q308" s="51">
        <v>0</v>
      </c>
      <c r="R308" s="52">
        <v>0</v>
      </c>
      <c r="S308" s="66" t="str">
        <f t="shared" si="8"/>
        <v>17903</v>
      </c>
    </row>
    <row r="309" spans="1:19">
      <c r="A309" s="63" t="s">
        <v>637</v>
      </c>
      <c r="B309" s="63" t="s">
        <v>638</v>
      </c>
      <c r="C309" s="50">
        <v>151252.94</v>
      </c>
      <c r="D309" s="50">
        <v>157721.24</v>
      </c>
      <c r="E309" s="50">
        <v>163221.94</v>
      </c>
      <c r="F309" s="51">
        <v>0</v>
      </c>
      <c r="G309" s="51">
        <v>0</v>
      </c>
      <c r="H309" s="52">
        <v>0</v>
      </c>
      <c r="I309" s="90">
        <v>0</v>
      </c>
      <c r="J309" s="50">
        <v>173312.66</v>
      </c>
      <c r="K309" s="50">
        <v>202969.14</v>
      </c>
      <c r="L309" s="90">
        <v>0</v>
      </c>
      <c r="M309" s="51">
        <v>0</v>
      </c>
      <c r="N309" s="52">
        <v>0</v>
      </c>
      <c r="O309" s="50">
        <v>157721.24</v>
      </c>
      <c r="P309" s="50">
        <v>163221.94</v>
      </c>
      <c r="Q309" s="51">
        <v>0</v>
      </c>
      <c r="R309" s="52">
        <v>0</v>
      </c>
      <c r="S309" s="66" t="str">
        <f t="shared" si="8"/>
        <v>18902</v>
      </c>
    </row>
    <row r="310" spans="1:19">
      <c r="A310" s="63" t="s">
        <v>639</v>
      </c>
      <c r="B310" s="63" t="s">
        <v>640</v>
      </c>
      <c r="C310" s="50">
        <v>807815.31</v>
      </c>
      <c r="D310" s="50">
        <v>842361.38</v>
      </c>
      <c r="E310" s="50">
        <v>871739.67</v>
      </c>
      <c r="F310" s="51">
        <v>0</v>
      </c>
      <c r="G310" s="51">
        <v>0</v>
      </c>
      <c r="H310" s="52">
        <v>0</v>
      </c>
      <c r="I310" s="91">
        <v>0</v>
      </c>
      <c r="J310" s="82">
        <v>925632.39</v>
      </c>
      <c r="K310" s="82">
        <v>1084022.46</v>
      </c>
      <c r="L310" s="91">
        <v>0</v>
      </c>
      <c r="M310" s="83">
        <v>0</v>
      </c>
      <c r="N310" s="84">
        <v>0</v>
      </c>
      <c r="O310" s="82">
        <v>842361.38</v>
      </c>
      <c r="P310" s="82">
        <v>871739.67</v>
      </c>
      <c r="Q310" s="83">
        <v>0</v>
      </c>
      <c r="R310" s="84">
        <v>0</v>
      </c>
      <c r="S310" s="66" t="str">
        <f t="shared" si="8"/>
        <v>37903</v>
      </c>
    </row>
    <row r="311" spans="1:19">
      <c r="A311" s="64" t="s">
        <v>641</v>
      </c>
      <c r="B311" s="64" t="s">
        <v>642</v>
      </c>
      <c r="C311" s="76">
        <v>0</v>
      </c>
      <c r="D311" s="76">
        <v>0</v>
      </c>
      <c r="E311" s="76">
        <v>0</v>
      </c>
      <c r="F311" s="77">
        <v>0</v>
      </c>
      <c r="G311" s="77">
        <v>0</v>
      </c>
      <c r="H311" s="78">
        <v>0</v>
      </c>
      <c r="I311" s="92">
        <v>0</v>
      </c>
      <c r="J311" s="85">
        <v>1115126.46</v>
      </c>
      <c r="K311" s="79">
        <v>1305941.8999999999</v>
      </c>
      <c r="L311" s="92">
        <v>0</v>
      </c>
      <c r="M311" s="80">
        <v>0</v>
      </c>
      <c r="N311" s="80">
        <v>0</v>
      </c>
      <c r="O311" s="79">
        <v>0</v>
      </c>
      <c r="P311" s="79">
        <v>0</v>
      </c>
      <c r="Q311" s="80">
        <v>0</v>
      </c>
      <c r="R311" s="86">
        <v>0</v>
      </c>
      <c r="S311" s="66" t="str">
        <f t="shared" si="8"/>
        <v>18901</v>
      </c>
    </row>
    <row r="312" spans="1:19">
      <c r="A312" s="64" t="s">
        <v>643</v>
      </c>
      <c r="B312" s="64" t="s">
        <v>644</v>
      </c>
      <c r="C312" s="79">
        <v>0</v>
      </c>
      <c r="D312" s="79">
        <v>0</v>
      </c>
      <c r="E312" s="79">
        <v>0</v>
      </c>
      <c r="F312" s="80">
        <v>0</v>
      </c>
      <c r="G312" s="80">
        <v>0</v>
      </c>
      <c r="H312" s="81">
        <v>0</v>
      </c>
      <c r="I312" s="92">
        <v>0</v>
      </c>
      <c r="J312" s="85">
        <v>288390.78000000003</v>
      </c>
      <c r="K312" s="79">
        <v>337738.91</v>
      </c>
      <c r="L312" s="92">
        <v>0</v>
      </c>
      <c r="M312" s="80">
        <v>0</v>
      </c>
      <c r="N312" s="80">
        <v>0</v>
      </c>
      <c r="O312" s="79">
        <v>0</v>
      </c>
      <c r="P312" s="79">
        <v>0</v>
      </c>
      <c r="Q312" s="80">
        <v>0</v>
      </c>
      <c r="R312" s="86">
        <v>0</v>
      </c>
      <c r="S312" s="66" t="str">
        <f t="shared" si="8"/>
        <v>17919</v>
      </c>
    </row>
    <row r="313" spans="1:19">
      <c r="A313" s="64" t="s">
        <v>645</v>
      </c>
      <c r="B313" s="64" t="s">
        <v>646</v>
      </c>
      <c r="C313" s="79">
        <v>0</v>
      </c>
      <c r="D313" s="79">
        <v>0</v>
      </c>
      <c r="E313" s="79">
        <v>0</v>
      </c>
      <c r="F313" s="80">
        <v>0</v>
      </c>
      <c r="G313" s="80">
        <v>0</v>
      </c>
      <c r="H313" s="81">
        <v>0</v>
      </c>
      <c r="I313" s="92">
        <v>0</v>
      </c>
      <c r="J313" s="85">
        <v>580954.41</v>
      </c>
      <c r="K313" s="79">
        <v>680364.73</v>
      </c>
      <c r="L313" s="92">
        <v>0</v>
      </c>
      <c r="M313" s="80">
        <v>0</v>
      </c>
      <c r="N313" s="80">
        <v>0</v>
      </c>
      <c r="O313" s="79">
        <v>0</v>
      </c>
      <c r="P313" s="79">
        <v>0</v>
      </c>
      <c r="Q313" s="80">
        <v>0</v>
      </c>
      <c r="R313" s="86">
        <v>0</v>
      </c>
      <c r="S313" s="66" t="str">
        <f t="shared" si="8"/>
        <v>27902</v>
      </c>
    </row>
    <row r="314" spans="1:19">
      <c r="A314" s="64" t="s">
        <v>647</v>
      </c>
      <c r="B314" s="64" t="s">
        <v>648</v>
      </c>
      <c r="C314" s="79">
        <v>0</v>
      </c>
      <c r="D314" s="79">
        <v>0</v>
      </c>
      <c r="E314" s="79">
        <v>0</v>
      </c>
      <c r="F314" s="80">
        <v>0</v>
      </c>
      <c r="G314" s="80">
        <v>0</v>
      </c>
      <c r="H314" s="81">
        <v>0</v>
      </c>
      <c r="I314" s="92">
        <v>0</v>
      </c>
      <c r="J314" s="85">
        <v>1117630.17</v>
      </c>
      <c r="K314" s="79">
        <v>1308874.04</v>
      </c>
      <c r="L314" s="92">
        <v>0</v>
      </c>
      <c r="M314" s="80">
        <v>0</v>
      </c>
      <c r="N314" s="80">
        <v>0</v>
      </c>
      <c r="O314" s="79">
        <v>0</v>
      </c>
      <c r="P314" s="79">
        <v>0</v>
      </c>
      <c r="Q314" s="80">
        <v>0</v>
      </c>
      <c r="R314" s="86">
        <v>0</v>
      </c>
      <c r="S314" s="66" t="str">
        <f t="shared" si="8"/>
        <v>17911</v>
      </c>
    </row>
    <row r="315" spans="1:19">
      <c r="A315" s="64" t="s">
        <v>649</v>
      </c>
      <c r="B315" s="64" t="s">
        <v>650</v>
      </c>
      <c r="C315" s="79">
        <v>0</v>
      </c>
      <c r="D315" s="79">
        <v>0</v>
      </c>
      <c r="E315" s="79">
        <v>0</v>
      </c>
      <c r="F315" s="80">
        <v>0</v>
      </c>
      <c r="G315" s="80">
        <v>0</v>
      </c>
      <c r="H315" s="81">
        <v>0</v>
      </c>
      <c r="I315" s="92">
        <v>0</v>
      </c>
      <c r="J315" s="85">
        <v>722367.9</v>
      </c>
      <c r="K315" s="79">
        <v>845976.25</v>
      </c>
      <c r="L315" s="92">
        <v>0</v>
      </c>
      <c r="M315" s="80">
        <v>0</v>
      </c>
      <c r="N315" s="80">
        <v>0</v>
      </c>
      <c r="O315" s="79">
        <v>0</v>
      </c>
      <c r="P315" s="79">
        <v>0</v>
      </c>
      <c r="Q315" s="80">
        <v>0</v>
      </c>
      <c r="R315" s="86">
        <v>0</v>
      </c>
      <c r="S315" s="66" t="str">
        <f t="shared" si="8"/>
        <v>17916</v>
      </c>
    </row>
    <row r="316" spans="1:19">
      <c r="A316" s="64" t="s">
        <v>651</v>
      </c>
      <c r="B316" s="64" t="s">
        <v>652</v>
      </c>
      <c r="C316" s="79">
        <v>0</v>
      </c>
      <c r="D316" s="79">
        <v>0</v>
      </c>
      <c r="E316" s="79">
        <v>0</v>
      </c>
      <c r="F316" s="80">
        <v>0</v>
      </c>
      <c r="G316" s="80">
        <v>0</v>
      </c>
      <c r="H316" s="81">
        <v>0</v>
      </c>
      <c r="I316" s="92">
        <v>0</v>
      </c>
      <c r="J316" s="85">
        <v>888834.7</v>
      </c>
      <c r="K316" s="79">
        <v>899151.78</v>
      </c>
      <c r="L316" s="92">
        <v>0</v>
      </c>
      <c r="M316" s="80">
        <v>0</v>
      </c>
      <c r="N316" s="80">
        <v>0</v>
      </c>
      <c r="O316" s="79">
        <v>0</v>
      </c>
      <c r="P316" s="79">
        <v>0</v>
      </c>
      <c r="Q316" s="80">
        <v>0</v>
      </c>
      <c r="R316" s="86">
        <v>0</v>
      </c>
      <c r="S316" s="66" t="str">
        <f t="shared" si="8"/>
        <v>32907</v>
      </c>
    </row>
    <row r="317" spans="1:19">
      <c r="A317" s="64" t="s">
        <v>653</v>
      </c>
      <c r="B317" s="64" t="s">
        <v>654</v>
      </c>
      <c r="C317" s="79">
        <v>0</v>
      </c>
      <c r="D317" s="79">
        <v>0</v>
      </c>
      <c r="E317" s="79">
        <v>0</v>
      </c>
      <c r="F317" s="80">
        <v>0</v>
      </c>
      <c r="G317" s="80">
        <v>0</v>
      </c>
      <c r="H317" s="81">
        <v>0</v>
      </c>
      <c r="I317" s="92">
        <v>0</v>
      </c>
      <c r="J317" s="85">
        <v>57659.21</v>
      </c>
      <c r="K317" s="79">
        <v>58328.480000000003</v>
      </c>
      <c r="L317" s="92">
        <v>0</v>
      </c>
      <c r="M317" s="80">
        <v>0</v>
      </c>
      <c r="N317" s="80">
        <v>0</v>
      </c>
      <c r="O317" s="79">
        <v>0</v>
      </c>
      <c r="P317" s="79">
        <v>0</v>
      </c>
      <c r="Q317" s="80">
        <v>0</v>
      </c>
      <c r="R317" s="86">
        <v>0</v>
      </c>
      <c r="S317" s="66" t="str">
        <f t="shared" si="8"/>
        <v>32903</v>
      </c>
    </row>
    <row r="318" spans="1:19">
      <c r="A318" s="64" t="s">
        <v>655</v>
      </c>
      <c r="B318" s="64" t="s">
        <v>656</v>
      </c>
      <c r="C318" s="79">
        <v>0</v>
      </c>
      <c r="D318" s="79">
        <v>0</v>
      </c>
      <c r="E318" s="79">
        <v>0</v>
      </c>
      <c r="F318" s="80">
        <v>0</v>
      </c>
      <c r="G318" s="80">
        <v>0</v>
      </c>
      <c r="H318" s="81">
        <v>0</v>
      </c>
      <c r="I318" s="92">
        <v>0</v>
      </c>
      <c r="J318" s="85">
        <v>447219.41</v>
      </c>
      <c r="K318" s="79">
        <v>452410.47</v>
      </c>
      <c r="L318" s="92">
        <v>0</v>
      </c>
      <c r="M318" s="80">
        <v>0</v>
      </c>
      <c r="N318" s="80">
        <v>0</v>
      </c>
      <c r="O318" s="79">
        <v>0</v>
      </c>
      <c r="P318" s="79">
        <v>0</v>
      </c>
      <c r="Q318" s="80">
        <v>0</v>
      </c>
      <c r="R318" s="86">
        <v>0</v>
      </c>
      <c r="S318" s="66" t="str">
        <f t="shared" si="8"/>
        <v>04901</v>
      </c>
    </row>
    <row r="319" spans="1:19">
      <c r="A319" s="64" t="s">
        <v>657</v>
      </c>
      <c r="B319" s="64" t="s">
        <v>658</v>
      </c>
      <c r="C319" s="79">
        <v>0</v>
      </c>
      <c r="D319" s="79">
        <v>0</v>
      </c>
      <c r="E319" s="79">
        <v>0</v>
      </c>
      <c r="F319" s="80">
        <v>0</v>
      </c>
      <c r="G319" s="80">
        <v>0</v>
      </c>
      <c r="H319" s="81">
        <v>0</v>
      </c>
      <c r="I319" s="92">
        <v>0</v>
      </c>
      <c r="J319" s="85">
        <v>767805.67</v>
      </c>
      <c r="K319" s="79">
        <v>839141.59</v>
      </c>
      <c r="L319" s="92">
        <v>0</v>
      </c>
      <c r="M319" s="80">
        <v>0</v>
      </c>
      <c r="N319" s="80">
        <v>0</v>
      </c>
      <c r="O319" s="79">
        <v>0</v>
      </c>
      <c r="P319" s="79">
        <v>0</v>
      </c>
      <c r="Q319" s="80">
        <v>0</v>
      </c>
      <c r="R319" s="86">
        <v>0</v>
      </c>
      <c r="S319" s="66" t="str">
        <f t="shared" si="8"/>
        <v>17908</v>
      </c>
    </row>
    <row r="320" spans="1:19">
      <c r="A320" s="64" t="s">
        <v>659</v>
      </c>
      <c r="B320" s="64" t="s">
        <v>660</v>
      </c>
      <c r="C320" s="79">
        <v>0</v>
      </c>
      <c r="D320" s="79">
        <v>0</v>
      </c>
      <c r="E320" s="79">
        <v>0</v>
      </c>
      <c r="F320" s="80">
        <v>0</v>
      </c>
      <c r="G320" s="80">
        <v>0</v>
      </c>
      <c r="H320" s="81">
        <v>0</v>
      </c>
      <c r="I320" s="92">
        <v>0</v>
      </c>
      <c r="J320" s="85">
        <v>349569.5</v>
      </c>
      <c r="K320" s="79">
        <v>409386.26</v>
      </c>
      <c r="L320" s="92">
        <v>0</v>
      </c>
      <c r="M320" s="80">
        <v>0</v>
      </c>
      <c r="N320" s="80">
        <v>0</v>
      </c>
      <c r="O320" s="79">
        <v>0</v>
      </c>
      <c r="P320" s="79">
        <v>0</v>
      </c>
      <c r="Q320" s="80">
        <v>0</v>
      </c>
      <c r="R320" s="86">
        <v>0</v>
      </c>
      <c r="S320" s="66" t="str">
        <f t="shared" si="8"/>
        <v>17910</v>
      </c>
    </row>
    <row r="321" spans="1:19">
      <c r="A321" s="64" t="s">
        <v>661</v>
      </c>
      <c r="B321" s="64" t="s">
        <v>662</v>
      </c>
      <c r="C321" s="79">
        <v>0</v>
      </c>
      <c r="D321" s="79">
        <v>0</v>
      </c>
      <c r="E321" s="79">
        <v>0</v>
      </c>
      <c r="F321" s="80">
        <v>0</v>
      </c>
      <c r="G321" s="80">
        <v>0</v>
      </c>
      <c r="H321" s="81">
        <v>0</v>
      </c>
      <c r="I321" s="92">
        <v>0</v>
      </c>
      <c r="J321" s="85">
        <v>57956.35</v>
      </c>
      <c r="K321" s="79">
        <v>59227</v>
      </c>
      <c r="L321" s="92">
        <v>0</v>
      </c>
      <c r="M321" s="80">
        <v>0</v>
      </c>
      <c r="N321" s="80">
        <v>0</v>
      </c>
      <c r="O321" s="79">
        <v>0</v>
      </c>
      <c r="P321" s="79">
        <v>0</v>
      </c>
      <c r="Q321" s="80">
        <v>0</v>
      </c>
      <c r="R321" s="86">
        <v>0</v>
      </c>
      <c r="S321" s="66" t="str">
        <f t="shared" si="8"/>
        <v>06901</v>
      </c>
    </row>
    <row r="322" spans="1:19">
      <c r="A322" s="64" t="s">
        <v>663</v>
      </c>
      <c r="B322" s="64" t="s">
        <v>664</v>
      </c>
      <c r="C322" s="79">
        <v>0</v>
      </c>
      <c r="D322" s="79">
        <v>0</v>
      </c>
      <c r="E322" s="79">
        <v>0</v>
      </c>
      <c r="F322" s="80">
        <v>0</v>
      </c>
      <c r="G322" s="80">
        <v>0</v>
      </c>
      <c r="H322" s="81">
        <v>0</v>
      </c>
      <c r="I322" s="92">
        <v>0</v>
      </c>
      <c r="J322" s="85">
        <v>1585326.28</v>
      </c>
      <c r="K322" s="79">
        <v>1603727.84</v>
      </c>
      <c r="L322" s="92">
        <v>0</v>
      </c>
      <c r="M322" s="80">
        <v>0</v>
      </c>
      <c r="N322" s="80">
        <v>0</v>
      </c>
      <c r="O322" s="79">
        <v>0</v>
      </c>
      <c r="P322" s="79">
        <v>0</v>
      </c>
      <c r="Q322" s="80">
        <v>0</v>
      </c>
      <c r="R322" s="86">
        <v>0</v>
      </c>
      <c r="S322" s="66" t="str">
        <f t="shared" si="8"/>
        <v>32901</v>
      </c>
    </row>
    <row r="323" spans="1:19">
      <c r="A323" s="64" t="s">
        <v>665</v>
      </c>
      <c r="B323" s="64" t="s">
        <v>666</v>
      </c>
      <c r="C323" s="79">
        <v>0</v>
      </c>
      <c r="D323" s="79">
        <v>0</v>
      </c>
      <c r="E323" s="79">
        <v>0</v>
      </c>
      <c r="F323" s="80">
        <v>0</v>
      </c>
      <c r="G323" s="80">
        <v>0</v>
      </c>
      <c r="H323" s="81">
        <v>0</v>
      </c>
      <c r="I323" s="92">
        <v>0</v>
      </c>
      <c r="J323" s="85">
        <v>1242491.33</v>
      </c>
      <c r="K323" s="79">
        <v>1455100.87</v>
      </c>
      <c r="L323" s="92">
        <v>0</v>
      </c>
      <c r="M323" s="80">
        <v>0</v>
      </c>
      <c r="N323" s="80">
        <v>0</v>
      </c>
      <c r="O323" s="79">
        <v>0</v>
      </c>
      <c r="P323" s="79">
        <v>0</v>
      </c>
      <c r="Q323" s="80">
        <v>0</v>
      </c>
      <c r="R323" s="86">
        <v>0</v>
      </c>
      <c r="S323" s="66" t="str">
        <f t="shared" si="8"/>
        <v>17905</v>
      </c>
    </row>
    <row r="324" spans="1:19">
      <c r="A324" s="64" t="s">
        <v>667</v>
      </c>
      <c r="B324" s="64" t="s">
        <v>668</v>
      </c>
      <c r="C324" s="79">
        <v>0</v>
      </c>
      <c r="D324" s="79">
        <v>0</v>
      </c>
      <c r="E324" s="79">
        <v>0</v>
      </c>
      <c r="F324" s="80">
        <v>0</v>
      </c>
      <c r="G324" s="80">
        <v>0</v>
      </c>
      <c r="H324" s="81">
        <v>0</v>
      </c>
      <c r="I324" s="92">
        <v>0</v>
      </c>
      <c r="J324" s="85">
        <v>355156.49</v>
      </c>
      <c r="K324" s="79">
        <v>415929.27</v>
      </c>
      <c r="L324" s="92">
        <v>0</v>
      </c>
      <c r="M324" s="80">
        <v>0</v>
      </c>
      <c r="N324" s="80">
        <v>0</v>
      </c>
      <c r="O324" s="79">
        <v>0</v>
      </c>
      <c r="P324" s="79">
        <v>0</v>
      </c>
      <c r="Q324" s="80">
        <v>0</v>
      </c>
      <c r="R324" s="86">
        <v>0</v>
      </c>
      <c r="S324" s="66" t="str">
        <f t="shared" si="8"/>
        <v>27905</v>
      </c>
    </row>
    <row r="325" spans="1:19">
      <c r="A325" s="64" t="s">
        <v>669</v>
      </c>
      <c r="B325" s="64" t="s">
        <v>670</v>
      </c>
      <c r="C325" s="79">
        <v>0</v>
      </c>
      <c r="D325" s="79">
        <v>0</v>
      </c>
      <c r="E325" s="79">
        <v>0</v>
      </c>
      <c r="F325" s="80">
        <v>0</v>
      </c>
      <c r="G325" s="80">
        <v>0</v>
      </c>
      <c r="H325" s="81">
        <v>0</v>
      </c>
      <c r="I325" s="92">
        <v>0</v>
      </c>
      <c r="J325" s="85">
        <v>513400.49</v>
      </c>
      <c r="K325" s="79">
        <v>601251.29</v>
      </c>
      <c r="L325" s="92">
        <v>0</v>
      </c>
      <c r="M325" s="80">
        <v>0</v>
      </c>
      <c r="N325" s="80">
        <v>0</v>
      </c>
      <c r="O325" s="79">
        <v>0</v>
      </c>
      <c r="P325" s="79">
        <v>0</v>
      </c>
      <c r="Q325" s="80">
        <v>0</v>
      </c>
      <c r="R325" s="86">
        <v>0</v>
      </c>
      <c r="S325" s="66" t="str">
        <f t="shared" si="8"/>
        <v>17902</v>
      </c>
    </row>
    <row r="326" spans="1:19">
      <c r="A326" s="64" t="s">
        <v>671</v>
      </c>
      <c r="B326" s="64" t="s">
        <v>672</v>
      </c>
      <c r="C326" s="79">
        <v>0</v>
      </c>
      <c r="D326" s="79">
        <v>0</v>
      </c>
      <c r="E326" s="79">
        <v>0</v>
      </c>
      <c r="F326" s="80">
        <v>0</v>
      </c>
      <c r="G326" s="80">
        <v>0</v>
      </c>
      <c r="H326" s="81">
        <v>0</v>
      </c>
      <c r="I326" s="92">
        <v>0</v>
      </c>
      <c r="J326" s="85">
        <v>173776.31</v>
      </c>
      <c r="K326" s="79">
        <v>203512.13</v>
      </c>
      <c r="L326" s="92">
        <v>0</v>
      </c>
      <c r="M326" s="80">
        <v>0</v>
      </c>
      <c r="N326" s="80">
        <v>0</v>
      </c>
      <c r="O326" s="79">
        <v>0</v>
      </c>
      <c r="P326" s="79">
        <v>0</v>
      </c>
      <c r="Q326" s="80">
        <v>0</v>
      </c>
      <c r="R326" s="86">
        <v>0</v>
      </c>
      <c r="S326" s="66" t="str">
        <f t="shared" si="8"/>
        <v>37902</v>
      </c>
    </row>
    <row r="327" spans="1:19">
      <c r="A327" s="64" t="s">
        <v>673</v>
      </c>
      <c r="B327" s="64" t="s">
        <v>674</v>
      </c>
      <c r="C327" s="79">
        <v>0</v>
      </c>
      <c r="D327" s="79">
        <v>0</v>
      </c>
      <c r="E327" s="79">
        <v>0</v>
      </c>
      <c r="F327" s="80">
        <v>0</v>
      </c>
      <c r="G327" s="80">
        <v>0</v>
      </c>
      <c r="H327" s="81">
        <v>0</v>
      </c>
      <c r="I327" s="92">
        <v>0</v>
      </c>
      <c r="J327" s="85">
        <v>379799.53</v>
      </c>
      <c r="K327" s="79">
        <v>415086.25</v>
      </c>
      <c r="L327" s="92">
        <v>0</v>
      </c>
      <c r="M327" s="80">
        <v>0</v>
      </c>
      <c r="N327" s="80">
        <v>0</v>
      </c>
      <c r="O327" s="79">
        <v>0</v>
      </c>
      <c r="P327" s="79">
        <v>0</v>
      </c>
      <c r="Q327" s="80">
        <v>0</v>
      </c>
      <c r="R327" s="86">
        <v>0</v>
      </c>
      <c r="S327" s="66" t="str">
        <f t="shared" si="8"/>
        <v>17917</v>
      </c>
    </row>
  </sheetData>
  <autoFilter ref="A7:T7" xr:uid="{B665C849-FE42-407A-A096-F86DFE3017EB}"/>
  <mergeCells count="3">
    <mergeCell ref="O2:R2"/>
    <mergeCell ref="C2:H2"/>
    <mergeCell ref="I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E18B-DB37-4881-A658-D046127441E2}">
  <dimension ref="A1:I327"/>
  <sheetViews>
    <sheetView workbookViewId="0">
      <pane ySplit="7" topLeftCell="A8" activePane="bottomLeft" state="frozen"/>
      <selection pane="bottomLeft" activeCell="C6" sqref="C6"/>
    </sheetView>
  </sheetViews>
  <sheetFormatPr defaultRowHeight="15"/>
  <cols>
    <col min="1" max="1" width="6.5703125" style="29" bestFit="1" customWidth="1"/>
    <col min="2" max="2" width="18" style="29" bestFit="1" customWidth="1"/>
    <col min="3" max="5" width="18.140625" style="29" bestFit="1" customWidth="1"/>
    <col min="6" max="7" width="11.5703125" style="29" bestFit="1" customWidth="1"/>
    <col min="8" max="9" width="18.140625" style="29" bestFit="1" customWidth="1"/>
  </cols>
  <sheetData>
    <row r="1" spans="1:9">
      <c r="A1" s="28">
        <v>1</v>
      </c>
      <c r="B1" s="29">
        <f t="shared" ref="B1:G1" si="0">A1+1</f>
        <v>2</v>
      </c>
      <c r="C1" s="29">
        <f t="shared" si="0"/>
        <v>3</v>
      </c>
      <c r="D1" s="29">
        <f t="shared" si="0"/>
        <v>4</v>
      </c>
      <c r="E1" s="29">
        <f t="shared" si="0"/>
        <v>5</v>
      </c>
      <c r="F1" s="29">
        <f t="shared" si="0"/>
        <v>6</v>
      </c>
      <c r="G1" s="29">
        <f t="shared" si="0"/>
        <v>7</v>
      </c>
      <c r="H1" s="29">
        <f t="shared" ref="H1" si="1">G1+1</f>
        <v>8</v>
      </c>
      <c r="I1" s="29">
        <f t="shared" ref="I1" si="2">H1+1</f>
        <v>9</v>
      </c>
    </row>
    <row r="2" spans="1:9">
      <c r="A2" s="28"/>
      <c r="C2" s="211" t="s">
        <v>687</v>
      </c>
      <c r="D2" s="211"/>
      <c r="E2" s="211"/>
      <c r="F2" s="212" t="s">
        <v>717</v>
      </c>
      <c r="G2" s="214"/>
      <c r="H2" s="212" t="s">
        <v>696</v>
      </c>
      <c r="I2" s="214"/>
    </row>
    <row r="3" spans="1:9">
      <c r="A3" s="30"/>
      <c r="B3" s="31"/>
      <c r="C3" s="93"/>
      <c r="D3" s="93"/>
      <c r="E3" s="93"/>
      <c r="F3" s="106"/>
      <c r="G3" s="106"/>
      <c r="H3" s="100"/>
      <c r="I3" s="100"/>
    </row>
    <row r="4" spans="1:9">
      <c r="A4" s="28"/>
      <c r="B4" s="28"/>
      <c r="C4" s="94">
        <v>2025</v>
      </c>
      <c r="D4" s="94">
        <v>2026</v>
      </c>
      <c r="E4" s="94">
        <v>2027</v>
      </c>
      <c r="F4" s="107">
        <v>2026</v>
      </c>
      <c r="G4" s="107">
        <v>2027</v>
      </c>
      <c r="H4" s="101">
        <v>2026</v>
      </c>
      <c r="I4" s="101">
        <v>2027</v>
      </c>
    </row>
    <row r="5" spans="1:9">
      <c r="C5" s="47"/>
      <c r="D5" s="47"/>
      <c r="E5" s="47"/>
      <c r="F5" s="88"/>
      <c r="G5" s="88"/>
      <c r="H5" s="88"/>
      <c r="I5" s="88"/>
    </row>
    <row r="6" spans="1:9">
      <c r="A6" s="32" t="s">
        <v>32</v>
      </c>
      <c r="B6" s="28" t="s">
        <v>676</v>
      </c>
      <c r="C6" s="95">
        <f t="shared" ref="C6:E6" si="3">SUM(C8:C327)</f>
        <v>2112054904241</v>
      </c>
      <c r="D6" s="95">
        <f t="shared" si="3"/>
        <v>2304343324358</v>
      </c>
      <c r="E6" s="95">
        <f t="shared" si="3"/>
        <v>2496214328403</v>
      </c>
      <c r="F6" s="117">
        <v>0.87620189789031788</v>
      </c>
      <c r="G6" s="117">
        <v>0.87636625641070343</v>
      </c>
      <c r="H6" s="103">
        <f t="shared" ref="H6" si="4">SUM(H8:H327)</f>
        <v>2629922772258.6553</v>
      </c>
      <c r="I6" s="103">
        <f>SUM(I8:I327)</f>
        <v>2848368829975.9971</v>
      </c>
    </row>
    <row r="8" spans="1:9">
      <c r="A8" s="29" t="s">
        <v>33</v>
      </c>
      <c r="B8" s="29" t="s">
        <v>34</v>
      </c>
      <c r="C8" s="95">
        <v>2684028022</v>
      </c>
      <c r="D8" s="96">
        <v>2966980915</v>
      </c>
      <c r="E8" s="96">
        <v>3270416200</v>
      </c>
      <c r="F8" s="116">
        <v>0.86808559673098717</v>
      </c>
      <c r="G8" s="116">
        <v>0.8680388676840407</v>
      </c>
      <c r="H8" s="102">
        <v>3417843731.2783151</v>
      </c>
      <c r="I8" s="102">
        <v>3767591892.1990089</v>
      </c>
    </row>
    <row r="9" spans="1:9">
      <c r="A9" s="29" t="s">
        <v>35</v>
      </c>
      <c r="B9" s="29" t="s">
        <v>36</v>
      </c>
      <c r="C9" s="95">
        <v>1027710402</v>
      </c>
      <c r="D9" s="96">
        <v>1137385340</v>
      </c>
      <c r="E9" s="96">
        <v>1284982668</v>
      </c>
      <c r="F9" s="116">
        <v>0.90365103202853347</v>
      </c>
      <c r="G9" s="116">
        <v>0.90345644102643019</v>
      </c>
      <c r="H9" s="102">
        <v>1258655498.2920511</v>
      </c>
      <c r="I9" s="102">
        <v>1422296205.6035731</v>
      </c>
    </row>
    <row r="10" spans="1:9">
      <c r="A10" s="29" t="s">
        <v>37</v>
      </c>
      <c r="B10" s="29" t="s">
        <v>38</v>
      </c>
      <c r="C10" s="95">
        <v>87554724</v>
      </c>
      <c r="D10" s="96">
        <v>93436491</v>
      </c>
      <c r="E10" s="96">
        <v>98105789</v>
      </c>
      <c r="F10" s="116">
        <v>0.76712053476210773</v>
      </c>
      <c r="G10" s="116">
        <v>0.76715945195732926</v>
      </c>
      <c r="H10" s="102">
        <v>121801577.15237756</v>
      </c>
      <c r="I10" s="102">
        <v>127881874.81714925</v>
      </c>
    </row>
    <row r="11" spans="1:9">
      <c r="A11" s="29" t="s">
        <v>39</v>
      </c>
      <c r="B11" s="29" t="s">
        <v>40</v>
      </c>
      <c r="C11" s="95">
        <v>10996926028</v>
      </c>
      <c r="D11" s="96">
        <v>12380780097</v>
      </c>
      <c r="E11" s="96">
        <v>13639487938</v>
      </c>
      <c r="F11" s="116">
        <v>0.92089491026673831</v>
      </c>
      <c r="G11" s="116">
        <v>0.92089466564001177</v>
      </c>
      <c r="H11" s="102">
        <v>13444292023.955147</v>
      </c>
      <c r="I11" s="102">
        <v>14811127099.450298</v>
      </c>
    </row>
    <row r="12" spans="1:9">
      <c r="A12" s="29" t="s">
        <v>41</v>
      </c>
      <c r="B12" s="29" t="s">
        <v>42</v>
      </c>
      <c r="C12" s="95">
        <v>7705321775</v>
      </c>
      <c r="D12" s="96">
        <v>8573460441</v>
      </c>
      <c r="E12" s="96">
        <v>9299278696</v>
      </c>
      <c r="F12" s="116">
        <v>0.90175649971689142</v>
      </c>
      <c r="G12" s="116">
        <v>0.9017465837639852</v>
      </c>
      <c r="H12" s="102">
        <v>9507511666.0558128</v>
      </c>
      <c r="I12" s="102">
        <v>10312518908.786802</v>
      </c>
    </row>
    <row r="13" spans="1:9">
      <c r="A13" s="29" t="s">
        <v>43</v>
      </c>
      <c r="B13" s="29" t="s">
        <v>44</v>
      </c>
      <c r="C13" s="95">
        <v>500955567</v>
      </c>
      <c r="D13" s="96">
        <v>528201760</v>
      </c>
      <c r="E13" s="96">
        <v>561763670</v>
      </c>
      <c r="F13" s="116">
        <v>0.66908240671074104</v>
      </c>
      <c r="G13" s="116">
        <v>0.66905479821469482</v>
      </c>
      <c r="H13" s="102">
        <v>789442009.9860034</v>
      </c>
      <c r="I13" s="102">
        <v>839637756.87583387</v>
      </c>
    </row>
    <row r="14" spans="1:9">
      <c r="A14" s="29" t="s">
        <v>45</v>
      </c>
      <c r="B14" s="29" t="s">
        <v>46</v>
      </c>
      <c r="C14" s="95">
        <v>20670689340</v>
      </c>
      <c r="D14" s="96">
        <v>22428715757</v>
      </c>
      <c r="E14" s="96">
        <v>24375055913</v>
      </c>
      <c r="F14" s="116">
        <v>0.85306053613862398</v>
      </c>
      <c r="G14" s="116">
        <v>0.85300605761888426</v>
      </c>
      <c r="H14" s="102">
        <v>26292056433.091507</v>
      </c>
      <c r="I14" s="102">
        <v>28575478093.369606</v>
      </c>
    </row>
    <row r="15" spans="1:9">
      <c r="A15" s="29" t="s">
        <v>47</v>
      </c>
      <c r="B15" s="29" t="s">
        <v>48</v>
      </c>
      <c r="C15" s="95">
        <v>15600200663</v>
      </c>
      <c r="D15" s="96">
        <v>17676950880</v>
      </c>
      <c r="E15" s="96">
        <v>19322778560</v>
      </c>
      <c r="F15" s="116">
        <v>0.87397439323949211</v>
      </c>
      <c r="G15" s="116">
        <v>0.87397387509951807</v>
      </c>
      <c r="H15" s="102">
        <v>20225936842.929958</v>
      </c>
      <c r="I15" s="102">
        <v>22109103155.743351</v>
      </c>
    </row>
    <row r="16" spans="1:9">
      <c r="A16" s="29" t="s">
        <v>49</v>
      </c>
      <c r="B16" s="29" t="s">
        <v>50</v>
      </c>
      <c r="C16" s="95">
        <v>18312799227</v>
      </c>
      <c r="D16" s="96">
        <v>19873537229</v>
      </c>
      <c r="E16" s="96">
        <v>21522659866</v>
      </c>
      <c r="F16" s="116">
        <v>0.904494426741279</v>
      </c>
      <c r="G16" s="116">
        <v>0.90448258095927547</v>
      </c>
      <c r="H16" s="102">
        <v>21971984173.081715</v>
      </c>
      <c r="I16" s="102">
        <v>23795549321.882477</v>
      </c>
    </row>
    <row r="17" spans="1:9">
      <c r="A17" s="29" t="s">
        <v>51</v>
      </c>
      <c r="B17" s="29" t="s">
        <v>52</v>
      </c>
      <c r="C17" s="95">
        <v>115090998169</v>
      </c>
      <c r="D17" s="96">
        <v>122603063927</v>
      </c>
      <c r="E17" s="96">
        <v>133157568219</v>
      </c>
      <c r="F17" s="116">
        <v>0.85107083216332247</v>
      </c>
      <c r="G17" s="116">
        <v>0.8510708321635343</v>
      </c>
      <c r="H17" s="102">
        <v>144057414839.79349</v>
      </c>
      <c r="I17" s="102">
        <v>156458855346.38275</v>
      </c>
    </row>
    <row r="18" spans="1:9">
      <c r="A18" s="29" t="s">
        <v>53</v>
      </c>
      <c r="B18" s="29" t="s">
        <v>54</v>
      </c>
      <c r="C18" s="95">
        <v>31806402434</v>
      </c>
      <c r="D18" s="96">
        <v>35911872867</v>
      </c>
      <c r="E18" s="96">
        <v>39866114248</v>
      </c>
      <c r="F18" s="116">
        <v>0.94823336938341507</v>
      </c>
      <c r="G18" s="116">
        <v>0.94823276696765946</v>
      </c>
      <c r="H18" s="102">
        <v>37872399376.064514</v>
      </c>
      <c r="I18" s="102">
        <v>42042540225.104538</v>
      </c>
    </row>
    <row r="19" spans="1:9">
      <c r="A19" s="29" t="s">
        <v>55</v>
      </c>
      <c r="B19" s="29" t="s">
        <v>56</v>
      </c>
      <c r="C19" s="95">
        <v>26293896</v>
      </c>
      <c r="D19" s="96">
        <v>27118964</v>
      </c>
      <c r="E19" s="96">
        <v>30174745</v>
      </c>
      <c r="F19" s="116">
        <v>0.70109278433268163</v>
      </c>
      <c r="G19" s="116">
        <v>0.70109280154642584</v>
      </c>
      <c r="H19" s="102">
        <v>38680991.455093257</v>
      </c>
      <c r="I19" s="102">
        <v>43039587.531696901</v>
      </c>
    </row>
    <row r="20" spans="1:9">
      <c r="A20" s="29" t="s">
        <v>57</v>
      </c>
      <c r="B20" s="29" t="s">
        <v>58</v>
      </c>
      <c r="C20" s="95">
        <v>23264260310</v>
      </c>
      <c r="D20" s="96">
        <v>25422327871</v>
      </c>
      <c r="E20" s="96">
        <v>27866505710</v>
      </c>
      <c r="F20" s="116">
        <v>0.87945882501422978</v>
      </c>
      <c r="G20" s="116">
        <v>0.87945602480739671</v>
      </c>
      <c r="H20" s="102">
        <v>28906785795.899727</v>
      </c>
      <c r="I20" s="102">
        <v>31686070620.873672</v>
      </c>
    </row>
    <row r="21" spans="1:9">
      <c r="A21" s="29" t="s">
        <v>59</v>
      </c>
      <c r="B21" s="29" t="s">
        <v>60</v>
      </c>
      <c r="C21" s="95">
        <v>554396026</v>
      </c>
      <c r="D21" s="96">
        <v>602434010</v>
      </c>
      <c r="E21" s="96">
        <v>630573130</v>
      </c>
      <c r="F21" s="116">
        <v>0.81403486035063632</v>
      </c>
      <c r="G21" s="116">
        <v>0.81402609626059663</v>
      </c>
      <c r="H21" s="102">
        <v>740059227.61158943</v>
      </c>
      <c r="I21" s="102">
        <v>774635030.61716676</v>
      </c>
    </row>
    <row r="22" spans="1:9">
      <c r="A22" s="29" t="s">
        <v>61</v>
      </c>
      <c r="B22" s="29" t="s">
        <v>62</v>
      </c>
      <c r="C22" s="95">
        <v>8308709634</v>
      </c>
      <c r="D22" s="96">
        <v>9410991421</v>
      </c>
      <c r="E22" s="96">
        <v>10406209079</v>
      </c>
      <c r="F22" s="116">
        <v>0.94822896662327871</v>
      </c>
      <c r="G22" s="116">
        <v>0.94822880680522648</v>
      </c>
      <c r="H22" s="102">
        <v>9924809041.1257038</v>
      </c>
      <c r="I22" s="102">
        <v>10974365052.313282</v>
      </c>
    </row>
    <row r="23" spans="1:9">
      <c r="A23" s="29" t="s">
        <v>63</v>
      </c>
      <c r="B23" s="29" t="s">
        <v>64</v>
      </c>
      <c r="C23" s="95">
        <v>299043348</v>
      </c>
      <c r="D23" s="96">
        <v>319159980</v>
      </c>
      <c r="E23" s="96">
        <v>348777972</v>
      </c>
      <c r="F23" s="116">
        <v>0.91608345120882995</v>
      </c>
      <c r="G23" s="116">
        <v>0.91486691043592172</v>
      </c>
      <c r="H23" s="102">
        <v>348396185.4990921</v>
      </c>
      <c r="I23" s="102">
        <v>381233563.0696404</v>
      </c>
    </row>
    <row r="24" spans="1:9">
      <c r="A24" s="29" t="s">
        <v>65</v>
      </c>
      <c r="B24" s="29" t="s">
        <v>66</v>
      </c>
      <c r="C24" s="95">
        <v>9006708151</v>
      </c>
      <c r="D24" s="96">
        <v>10082142079</v>
      </c>
      <c r="E24" s="96">
        <v>11198087903</v>
      </c>
      <c r="F24" s="116">
        <v>0.87397570567446503</v>
      </c>
      <c r="G24" s="116">
        <v>0.87397496870219615</v>
      </c>
      <c r="H24" s="102">
        <v>11535952330.871033</v>
      </c>
      <c r="I24" s="102">
        <v>12812824513.302176</v>
      </c>
    </row>
    <row r="25" spans="1:9">
      <c r="A25" s="29" t="s">
        <v>67</v>
      </c>
      <c r="B25" s="29" t="s">
        <v>68</v>
      </c>
      <c r="C25" s="95">
        <v>661434122</v>
      </c>
      <c r="D25" s="96">
        <v>711280077</v>
      </c>
      <c r="E25" s="96">
        <v>785281650</v>
      </c>
      <c r="F25" s="116">
        <v>0.81085297297763703</v>
      </c>
      <c r="G25" s="116">
        <v>0.81088285729744825</v>
      </c>
      <c r="H25" s="102">
        <v>877199813.90463102</v>
      </c>
      <c r="I25" s="102">
        <v>968427983.07171857</v>
      </c>
    </row>
    <row r="26" spans="1:9">
      <c r="A26" s="29" t="s">
        <v>69</v>
      </c>
      <c r="B26" s="29" t="s">
        <v>70</v>
      </c>
      <c r="C26" s="95">
        <v>206482218</v>
      </c>
      <c r="D26" s="96">
        <v>222306743</v>
      </c>
      <c r="E26" s="96">
        <v>241932997</v>
      </c>
      <c r="F26" s="116">
        <v>0.82985833639280371</v>
      </c>
      <c r="G26" s="116">
        <v>0.83010763027821133</v>
      </c>
      <c r="H26" s="102">
        <v>267885171.7828303</v>
      </c>
      <c r="I26" s="102">
        <v>291447745.05797029</v>
      </c>
    </row>
    <row r="27" spans="1:9">
      <c r="A27" s="29" t="s">
        <v>71</v>
      </c>
      <c r="B27" s="29" t="s">
        <v>72</v>
      </c>
      <c r="C27" s="95">
        <v>458959159</v>
      </c>
      <c r="D27" s="96">
        <v>493499716</v>
      </c>
      <c r="E27" s="96">
        <v>533197742</v>
      </c>
      <c r="F27" s="116">
        <v>0.88215888192024539</v>
      </c>
      <c r="G27" s="116">
        <v>0.88196827248084186</v>
      </c>
      <c r="H27" s="102">
        <v>559422714.10992444</v>
      </c>
      <c r="I27" s="102">
        <v>604554334.47758424</v>
      </c>
    </row>
    <row r="28" spans="1:9">
      <c r="A28" s="29" t="s">
        <v>73</v>
      </c>
      <c r="B28" s="29" t="s">
        <v>74</v>
      </c>
      <c r="C28" s="95">
        <v>7413629053</v>
      </c>
      <c r="D28" s="96">
        <v>8617746400</v>
      </c>
      <c r="E28" s="96">
        <v>9623973166</v>
      </c>
      <c r="F28" s="116">
        <v>0.92092593632697994</v>
      </c>
      <c r="G28" s="116">
        <v>0.92092241516467355</v>
      </c>
      <c r="H28" s="102">
        <v>9357697573.7821121</v>
      </c>
      <c r="I28" s="102">
        <v>10450362601.152565</v>
      </c>
    </row>
    <row r="29" spans="1:9">
      <c r="A29" s="29" t="s">
        <v>75</v>
      </c>
      <c r="B29" s="29" t="s">
        <v>76</v>
      </c>
      <c r="C29" s="95">
        <v>10122903649</v>
      </c>
      <c r="D29" s="96">
        <v>11106673267</v>
      </c>
      <c r="E29" s="96">
        <v>12402367350</v>
      </c>
      <c r="F29" s="116">
        <v>0.90437550306807701</v>
      </c>
      <c r="G29" s="116">
        <v>0.90437177839689764</v>
      </c>
      <c r="H29" s="102">
        <v>12281041701.506529</v>
      </c>
      <c r="I29" s="102">
        <v>13713792984.545155</v>
      </c>
    </row>
    <row r="30" spans="1:9">
      <c r="A30" s="29" t="s">
        <v>77</v>
      </c>
      <c r="B30" s="29" t="s">
        <v>78</v>
      </c>
      <c r="C30" s="95">
        <v>228275815</v>
      </c>
      <c r="D30" s="96">
        <v>247135844</v>
      </c>
      <c r="E30" s="96">
        <v>267145881</v>
      </c>
      <c r="F30" s="116">
        <v>0.89507630333939225</v>
      </c>
      <c r="G30" s="116">
        <v>0.89360041092465681</v>
      </c>
      <c r="H30" s="102">
        <v>276105895.19348699</v>
      </c>
      <c r="I30" s="102">
        <v>298954518.97069931</v>
      </c>
    </row>
    <row r="31" spans="1:9">
      <c r="A31" s="29" t="s">
        <v>79</v>
      </c>
      <c r="B31" s="29" t="s">
        <v>80</v>
      </c>
      <c r="C31" s="95">
        <v>198434688</v>
      </c>
      <c r="D31" s="96">
        <v>214714206</v>
      </c>
      <c r="E31" s="96">
        <v>231908787</v>
      </c>
      <c r="F31" s="116">
        <v>0.88733067815183619</v>
      </c>
      <c r="G31" s="116">
        <v>0.88673979113739376</v>
      </c>
      <c r="H31" s="102">
        <v>241977665.47102189</v>
      </c>
      <c r="I31" s="102">
        <v>261529694.8640793</v>
      </c>
    </row>
    <row r="32" spans="1:9">
      <c r="A32" s="29" t="s">
        <v>81</v>
      </c>
      <c r="B32" s="29" t="s">
        <v>82</v>
      </c>
      <c r="C32" s="95">
        <v>5837771311</v>
      </c>
      <c r="D32" s="96">
        <v>6510326560</v>
      </c>
      <c r="E32" s="96">
        <v>7279169795</v>
      </c>
      <c r="F32" s="116">
        <v>0.83439237837660363</v>
      </c>
      <c r="G32" s="116">
        <v>0.83439088928977356</v>
      </c>
      <c r="H32" s="102">
        <v>7802476063.67943</v>
      </c>
      <c r="I32" s="102">
        <v>8723932497.8679562</v>
      </c>
    </row>
    <row r="33" spans="1:9">
      <c r="A33" s="29" t="s">
        <v>83</v>
      </c>
      <c r="B33" s="29" t="s">
        <v>84</v>
      </c>
      <c r="C33" s="95">
        <v>1549511381</v>
      </c>
      <c r="D33" s="96">
        <v>1711446776</v>
      </c>
      <c r="E33" s="96">
        <v>1905054453</v>
      </c>
      <c r="F33" s="116">
        <v>0.83438364248539854</v>
      </c>
      <c r="G33" s="116">
        <v>0.8343830974416645</v>
      </c>
      <c r="H33" s="102">
        <v>2051150920.099623</v>
      </c>
      <c r="I33" s="102">
        <v>2283189171.5462165</v>
      </c>
    </row>
    <row r="34" spans="1:9">
      <c r="A34" s="29" t="s">
        <v>85</v>
      </c>
      <c r="B34" s="29" t="s">
        <v>86</v>
      </c>
      <c r="C34" s="95">
        <v>2102518779</v>
      </c>
      <c r="D34" s="96">
        <v>2306386467</v>
      </c>
      <c r="E34" s="96">
        <v>2570297337</v>
      </c>
      <c r="F34" s="116">
        <v>0.90291988240780807</v>
      </c>
      <c r="G34" s="116">
        <v>0.90266201527073564</v>
      </c>
      <c r="H34" s="102">
        <v>2554364470.1339178</v>
      </c>
      <c r="I34" s="102">
        <v>2847463716.7811809</v>
      </c>
    </row>
    <row r="35" spans="1:9">
      <c r="A35" s="29" t="s">
        <v>87</v>
      </c>
      <c r="B35" s="29" t="s">
        <v>88</v>
      </c>
      <c r="C35" s="95">
        <v>178652647</v>
      </c>
      <c r="D35" s="96">
        <v>186256655</v>
      </c>
      <c r="E35" s="96">
        <v>188314543</v>
      </c>
      <c r="F35" s="116">
        <v>0.81304847608341035</v>
      </c>
      <c r="G35" s="116">
        <v>0.81304461830900299</v>
      </c>
      <c r="H35" s="102">
        <v>229084317.20729527</v>
      </c>
      <c r="I35" s="102">
        <v>231616492.82134452</v>
      </c>
    </row>
    <row r="36" spans="1:9">
      <c r="A36" s="29" t="s">
        <v>89</v>
      </c>
      <c r="B36" s="29" t="s">
        <v>90</v>
      </c>
      <c r="C36" s="95">
        <v>16091923697</v>
      </c>
      <c r="D36" s="96">
        <v>18394508843</v>
      </c>
      <c r="E36" s="96">
        <v>20737877824</v>
      </c>
      <c r="F36" s="116">
        <v>0.87405702830054577</v>
      </c>
      <c r="G36" s="116">
        <v>0.8740470023323994</v>
      </c>
      <c r="H36" s="102">
        <v>21044975610.76189</v>
      </c>
      <c r="I36" s="102">
        <v>23726273036.416641</v>
      </c>
    </row>
    <row r="37" spans="1:9">
      <c r="A37" s="29" t="s">
        <v>91</v>
      </c>
      <c r="B37" s="29" t="s">
        <v>92</v>
      </c>
      <c r="C37" s="95">
        <v>17823289530</v>
      </c>
      <c r="D37" s="96">
        <v>19647591183</v>
      </c>
      <c r="E37" s="96">
        <v>21407586544</v>
      </c>
      <c r="F37" s="116">
        <v>0.94638600894406721</v>
      </c>
      <c r="G37" s="116">
        <v>0.94638591728405674</v>
      </c>
      <c r="H37" s="102">
        <v>20760652627.273994</v>
      </c>
      <c r="I37" s="102">
        <v>22620356191.938702</v>
      </c>
    </row>
    <row r="38" spans="1:9">
      <c r="A38" s="29" t="s">
        <v>93</v>
      </c>
      <c r="B38" s="29" t="s">
        <v>94</v>
      </c>
      <c r="C38" s="95">
        <v>5176437083</v>
      </c>
      <c r="D38" s="96">
        <v>5780411789</v>
      </c>
      <c r="E38" s="96">
        <v>6444212656</v>
      </c>
      <c r="F38" s="116">
        <v>0.90258671851590455</v>
      </c>
      <c r="G38" s="116">
        <v>0.90253252008734985</v>
      </c>
      <c r="H38" s="102">
        <v>6404273041.4918499</v>
      </c>
      <c r="I38" s="102">
        <v>7140144551.6625919</v>
      </c>
    </row>
    <row r="39" spans="1:9">
      <c r="A39" s="29" t="s">
        <v>95</v>
      </c>
      <c r="B39" s="29" t="s">
        <v>96</v>
      </c>
      <c r="C39" s="95">
        <v>3873335582</v>
      </c>
      <c r="D39" s="96">
        <v>4328446934</v>
      </c>
      <c r="E39" s="96">
        <v>4987974099</v>
      </c>
      <c r="F39" s="116">
        <v>0.90236671494923515</v>
      </c>
      <c r="G39" s="116">
        <v>0.90231288114929353</v>
      </c>
      <c r="H39" s="102">
        <v>4796771492.4452944</v>
      </c>
      <c r="I39" s="102">
        <v>5527987246.11658</v>
      </c>
    </row>
    <row r="40" spans="1:9">
      <c r="A40" s="29" t="s">
        <v>97</v>
      </c>
      <c r="B40" s="29" t="s">
        <v>98</v>
      </c>
      <c r="C40" s="95">
        <v>7729498813</v>
      </c>
      <c r="D40" s="96">
        <v>8328071393</v>
      </c>
      <c r="E40" s="96">
        <v>9023267376</v>
      </c>
      <c r="F40" s="116">
        <v>0.94613329982922179</v>
      </c>
      <c r="G40" s="116">
        <v>0.94613479983827542</v>
      </c>
      <c r="H40" s="102">
        <v>8802217821.213171</v>
      </c>
      <c r="I40" s="102">
        <v>9536978639.3464909</v>
      </c>
    </row>
    <row r="41" spans="1:9">
      <c r="A41" s="29" t="s">
        <v>99</v>
      </c>
      <c r="B41" s="29" t="s">
        <v>100</v>
      </c>
      <c r="C41" s="95">
        <v>868201221</v>
      </c>
      <c r="D41" s="96">
        <v>947909475</v>
      </c>
      <c r="E41" s="96">
        <v>1023073600</v>
      </c>
      <c r="F41" s="116">
        <v>0.92616645675314735</v>
      </c>
      <c r="G41" s="116">
        <v>0.92607605276462801</v>
      </c>
      <c r="H41" s="102">
        <v>1023476361.1749414</v>
      </c>
      <c r="I41" s="102">
        <v>1104740368.7265251</v>
      </c>
    </row>
    <row r="42" spans="1:9">
      <c r="A42" s="29" t="s">
        <v>101</v>
      </c>
      <c r="B42" s="29" t="s">
        <v>102</v>
      </c>
      <c r="C42" s="95">
        <v>3790713038</v>
      </c>
      <c r="D42" s="96">
        <v>4187319600</v>
      </c>
      <c r="E42" s="96">
        <v>4572982481</v>
      </c>
      <c r="F42" s="116">
        <v>0.87983682218768999</v>
      </c>
      <c r="G42" s="116">
        <v>0.87981731763742421</v>
      </c>
      <c r="H42" s="102">
        <v>4759200222.5916681</v>
      </c>
      <c r="I42" s="102">
        <v>5197649999.9793615</v>
      </c>
    </row>
    <row r="43" spans="1:9">
      <c r="A43" s="29" t="s">
        <v>103</v>
      </c>
      <c r="B43" s="29" t="s">
        <v>104</v>
      </c>
      <c r="C43" s="95">
        <v>1837803678</v>
      </c>
      <c r="D43" s="96">
        <v>1947527254</v>
      </c>
      <c r="E43" s="96">
        <v>2097229182</v>
      </c>
      <c r="F43" s="116">
        <v>0.67127351330968388</v>
      </c>
      <c r="G43" s="116">
        <v>0.67116418809052858</v>
      </c>
      <c r="H43" s="102">
        <v>2901242512.0094557</v>
      </c>
      <c r="I43" s="102">
        <v>3124763238.5849519</v>
      </c>
    </row>
    <row r="44" spans="1:9">
      <c r="A44" s="29" t="s">
        <v>105</v>
      </c>
      <c r="B44" s="29" t="s">
        <v>106</v>
      </c>
      <c r="C44" s="95">
        <v>7812465642</v>
      </c>
      <c r="D44" s="96">
        <v>8841628989</v>
      </c>
      <c r="E44" s="96">
        <v>10209861580</v>
      </c>
      <c r="F44" s="116">
        <v>0.86123134768834408</v>
      </c>
      <c r="G44" s="116">
        <v>0.86121734983164377</v>
      </c>
      <c r="H44" s="102">
        <v>10266264706.611147</v>
      </c>
      <c r="I44" s="102">
        <v>11855150830.386648</v>
      </c>
    </row>
    <row r="45" spans="1:9">
      <c r="A45" s="29" t="s">
        <v>107</v>
      </c>
      <c r="B45" s="29" t="s">
        <v>108</v>
      </c>
      <c r="C45" s="95">
        <v>10989753475</v>
      </c>
      <c r="D45" s="96">
        <v>12041903284</v>
      </c>
      <c r="E45" s="96">
        <v>12617574792</v>
      </c>
      <c r="F45" s="116">
        <v>0.87942699757315201</v>
      </c>
      <c r="G45" s="116">
        <v>0.87942699312091488</v>
      </c>
      <c r="H45" s="102">
        <v>13692896985.458235</v>
      </c>
      <c r="I45" s="102">
        <v>14347495460.905388</v>
      </c>
    </row>
    <row r="46" spans="1:9">
      <c r="A46" s="29" t="s">
        <v>109</v>
      </c>
      <c r="B46" s="29" t="s">
        <v>110</v>
      </c>
      <c r="C46" s="95">
        <v>509471551</v>
      </c>
      <c r="D46" s="96">
        <v>547327287</v>
      </c>
      <c r="E46" s="96">
        <v>565521584</v>
      </c>
      <c r="F46" s="116">
        <v>0.75091337020475757</v>
      </c>
      <c r="G46" s="116">
        <v>0.75091336933415886</v>
      </c>
      <c r="H46" s="102">
        <v>728882063.7868731</v>
      </c>
      <c r="I46" s="102">
        <v>753111619.92155325</v>
      </c>
    </row>
    <row r="47" spans="1:9">
      <c r="A47" s="29" t="s">
        <v>111</v>
      </c>
      <c r="B47" s="29" t="s">
        <v>112</v>
      </c>
      <c r="C47" s="95">
        <v>2150084168</v>
      </c>
      <c r="D47" s="96">
        <v>2424673482</v>
      </c>
      <c r="E47" s="96">
        <v>2763844682</v>
      </c>
      <c r="F47" s="116">
        <v>0.86843338678683524</v>
      </c>
      <c r="G47" s="116">
        <v>0.86843338668772663</v>
      </c>
      <c r="H47" s="102">
        <v>2792008597.194983</v>
      </c>
      <c r="I47" s="102">
        <v>3182563826.272872</v>
      </c>
    </row>
    <row r="48" spans="1:9">
      <c r="A48" s="29" t="s">
        <v>113</v>
      </c>
      <c r="B48" s="29" t="s">
        <v>114</v>
      </c>
      <c r="C48" s="95">
        <v>192453483</v>
      </c>
      <c r="D48" s="96">
        <v>204359442</v>
      </c>
      <c r="E48" s="96">
        <v>214792300</v>
      </c>
      <c r="F48" s="116">
        <v>0.75091336911668916</v>
      </c>
      <c r="G48" s="116">
        <v>0.7509133687437719</v>
      </c>
      <c r="H48" s="102">
        <v>272147827.43899089</v>
      </c>
      <c r="I48" s="102">
        <v>286041384.98603803</v>
      </c>
    </row>
    <row r="49" spans="1:9">
      <c r="A49" s="29" t="s">
        <v>115</v>
      </c>
      <c r="B49" s="29" t="s">
        <v>116</v>
      </c>
      <c r="C49" s="95">
        <v>161501443</v>
      </c>
      <c r="D49" s="96">
        <v>175808104</v>
      </c>
      <c r="E49" s="96">
        <v>191487646</v>
      </c>
      <c r="F49" s="116">
        <v>0.92813224473873823</v>
      </c>
      <c r="G49" s="116">
        <v>0.92786981940954649</v>
      </c>
      <c r="H49" s="102">
        <v>189421394.41506913</v>
      </c>
      <c r="I49" s="102">
        <v>206373396.347619</v>
      </c>
    </row>
    <row r="50" spans="1:9">
      <c r="A50" s="29" t="s">
        <v>117</v>
      </c>
      <c r="B50" s="29" t="s">
        <v>118</v>
      </c>
      <c r="C50" s="95">
        <v>1427503225</v>
      </c>
      <c r="D50" s="96">
        <v>1597333410</v>
      </c>
      <c r="E50" s="96">
        <v>1791934485</v>
      </c>
      <c r="F50" s="116">
        <v>0.86843338695351158</v>
      </c>
      <c r="G50" s="116">
        <v>0.86843338661778446</v>
      </c>
      <c r="H50" s="102">
        <v>1839327499.3761928</v>
      </c>
      <c r="I50" s="102">
        <v>2063410403.8525035</v>
      </c>
    </row>
    <row r="51" spans="1:9">
      <c r="A51" s="29" t="s">
        <v>119</v>
      </c>
      <c r="B51" s="29" t="s">
        <v>120</v>
      </c>
      <c r="C51" s="95">
        <v>1723487094</v>
      </c>
      <c r="D51" s="96">
        <v>1879147442</v>
      </c>
      <c r="E51" s="96">
        <v>2072587357</v>
      </c>
      <c r="F51" s="116">
        <v>0.92597097816556895</v>
      </c>
      <c r="G51" s="116">
        <v>0.92587441995820996</v>
      </c>
      <c r="H51" s="102">
        <v>2029380494.9727027</v>
      </c>
      <c r="I51" s="102">
        <v>2238518866.4069018</v>
      </c>
    </row>
    <row r="52" spans="1:9">
      <c r="A52" s="29" t="s">
        <v>121</v>
      </c>
      <c r="B52" s="29" t="s">
        <v>122</v>
      </c>
      <c r="C52" s="95">
        <v>1565572456</v>
      </c>
      <c r="D52" s="96">
        <v>1982832745</v>
      </c>
      <c r="E52" s="96">
        <v>2556622656</v>
      </c>
      <c r="F52" s="116">
        <v>0.93049507461434822</v>
      </c>
      <c r="G52" s="116">
        <v>0.93303452121296204</v>
      </c>
      <c r="H52" s="102">
        <v>2130943837.4209583</v>
      </c>
      <c r="I52" s="102">
        <v>2740115824.0922785</v>
      </c>
    </row>
    <row r="53" spans="1:9">
      <c r="A53" s="29" t="s">
        <v>123</v>
      </c>
      <c r="B53" s="29" t="s">
        <v>124</v>
      </c>
      <c r="C53" s="95">
        <v>1111851331</v>
      </c>
      <c r="D53" s="96">
        <v>1284008328</v>
      </c>
      <c r="E53" s="96">
        <v>1422645007</v>
      </c>
      <c r="F53" s="116">
        <v>0.92110408691256429</v>
      </c>
      <c r="G53" s="116">
        <v>0.92108343965381523</v>
      </c>
      <c r="H53" s="102">
        <v>1393988308.4265203</v>
      </c>
      <c r="I53" s="102">
        <v>1544534344.8305771</v>
      </c>
    </row>
    <row r="54" spans="1:9">
      <c r="A54" s="29" t="s">
        <v>125</v>
      </c>
      <c r="B54" s="29" t="s">
        <v>126</v>
      </c>
      <c r="C54" s="95">
        <v>394179345</v>
      </c>
      <c r="D54" s="96">
        <v>425607779</v>
      </c>
      <c r="E54" s="96">
        <v>477719483</v>
      </c>
      <c r="F54" s="116">
        <v>0.87151875329067574</v>
      </c>
      <c r="G54" s="116">
        <v>0.87108760426919063</v>
      </c>
      <c r="H54" s="102">
        <v>488351831.09140503</v>
      </c>
      <c r="I54" s="102">
        <v>548417266.71198416</v>
      </c>
    </row>
    <row r="55" spans="1:9">
      <c r="A55" s="29" t="s">
        <v>127</v>
      </c>
      <c r="B55" s="29" t="s">
        <v>128</v>
      </c>
      <c r="C55" s="95">
        <v>311119020</v>
      </c>
      <c r="D55" s="96">
        <v>329177392</v>
      </c>
      <c r="E55" s="96">
        <v>365108682</v>
      </c>
      <c r="F55" s="116">
        <v>0.77447753578638312</v>
      </c>
      <c r="G55" s="116">
        <v>0.77381261207534613</v>
      </c>
      <c r="H55" s="102">
        <v>425031555.84204566</v>
      </c>
      <c r="I55" s="102">
        <v>471830875.20477033</v>
      </c>
    </row>
    <row r="56" spans="1:9">
      <c r="A56" s="29" t="s">
        <v>129</v>
      </c>
      <c r="B56" s="29" t="s">
        <v>130</v>
      </c>
      <c r="C56" s="95">
        <v>4550864643</v>
      </c>
      <c r="D56" s="96">
        <v>5011077388</v>
      </c>
      <c r="E56" s="96">
        <v>5547085930</v>
      </c>
      <c r="F56" s="116">
        <v>0.93896931814808737</v>
      </c>
      <c r="G56" s="116">
        <v>0.93896733846585767</v>
      </c>
      <c r="H56" s="102">
        <v>5336785016.4510803</v>
      </c>
      <c r="I56" s="102">
        <v>5907645242.5524921</v>
      </c>
    </row>
    <row r="57" spans="1:9">
      <c r="A57" s="29" t="s">
        <v>131</v>
      </c>
      <c r="B57" s="29" t="s">
        <v>132</v>
      </c>
      <c r="C57" s="95">
        <v>708842690</v>
      </c>
      <c r="D57" s="96">
        <v>797286940</v>
      </c>
      <c r="E57" s="96">
        <v>877068977</v>
      </c>
      <c r="F57" s="116">
        <v>0.87746608236722667</v>
      </c>
      <c r="G57" s="116">
        <v>0.87731112225283625</v>
      </c>
      <c r="H57" s="102">
        <v>908624226.07729805</v>
      </c>
      <c r="I57" s="102">
        <v>999723991.58440566</v>
      </c>
    </row>
    <row r="58" spans="1:9">
      <c r="A58" s="29" t="s">
        <v>133</v>
      </c>
      <c r="B58" s="29" t="s">
        <v>134</v>
      </c>
      <c r="C58" s="95">
        <v>381236346</v>
      </c>
      <c r="D58" s="96">
        <v>424893416</v>
      </c>
      <c r="E58" s="96">
        <v>476524678</v>
      </c>
      <c r="F58" s="116">
        <v>0.76782963024760786</v>
      </c>
      <c r="G58" s="116">
        <v>0.76782962962076751</v>
      </c>
      <c r="H58" s="102">
        <v>553369392.45621634</v>
      </c>
      <c r="I58" s="102">
        <v>620612515.61151195</v>
      </c>
    </row>
    <row r="59" spans="1:9">
      <c r="A59" s="29" t="s">
        <v>135</v>
      </c>
      <c r="B59" s="29" t="s">
        <v>136</v>
      </c>
      <c r="C59" s="95">
        <v>201675788</v>
      </c>
      <c r="D59" s="96">
        <v>225444069</v>
      </c>
      <c r="E59" s="96">
        <v>245503350</v>
      </c>
      <c r="F59" s="116">
        <v>0.81119646871176232</v>
      </c>
      <c r="G59" s="116">
        <v>0.81074405750424949</v>
      </c>
      <c r="H59" s="102">
        <v>277915496.05488449</v>
      </c>
      <c r="I59" s="102">
        <v>302812395.26533711</v>
      </c>
    </row>
    <row r="60" spans="1:9">
      <c r="A60" s="29" t="s">
        <v>137</v>
      </c>
      <c r="B60" s="29" t="s">
        <v>138</v>
      </c>
      <c r="C60" s="95">
        <v>436280319</v>
      </c>
      <c r="D60" s="96">
        <v>451273519</v>
      </c>
      <c r="E60" s="96">
        <v>467059382</v>
      </c>
      <c r="F60" s="116">
        <v>0.81756024259595261</v>
      </c>
      <c r="G60" s="116">
        <v>0.81738254384825693</v>
      </c>
      <c r="H60" s="102">
        <v>551975861.21249831</v>
      </c>
      <c r="I60" s="102">
        <v>571408559.57245314</v>
      </c>
    </row>
    <row r="61" spans="1:9">
      <c r="A61" s="29" t="s">
        <v>139</v>
      </c>
      <c r="B61" s="29" t="s">
        <v>140</v>
      </c>
      <c r="C61" s="95">
        <v>275673886</v>
      </c>
      <c r="D61" s="96">
        <v>306942758</v>
      </c>
      <c r="E61" s="96">
        <v>348091710</v>
      </c>
      <c r="F61" s="116">
        <v>0.86113141137628169</v>
      </c>
      <c r="G61" s="116">
        <v>0.86113087965787904</v>
      </c>
      <c r="H61" s="102">
        <v>356441251.52679825</v>
      </c>
      <c r="I61" s="102">
        <v>404226254.36251253</v>
      </c>
    </row>
    <row r="62" spans="1:9">
      <c r="A62" s="29" t="s">
        <v>141</v>
      </c>
      <c r="B62" s="29" t="s">
        <v>142</v>
      </c>
      <c r="C62" s="95">
        <v>770495456</v>
      </c>
      <c r="D62" s="96">
        <v>868425619</v>
      </c>
      <c r="E62" s="96">
        <v>970965041</v>
      </c>
      <c r="F62" s="116">
        <v>0.90788484506255462</v>
      </c>
      <c r="G62" s="116">
        <v>0.9073685598314043</v>
      </c>
      <c r="H62" s="102">
        <v>956537190.50697911</v>
      </c>
      <c r="I62" s="102">
        <v>1070088918.6422906</v>
      </c>
    </row>
    <row r="63" spans="1:9">
      <c r="A63" s="29" t="s">
        <v>143</v>
      </c>
      <c r="B63" s="29" t="s">
        <v>144</v>
      </c>
      <c r="C63" s="95">
        <v>594124084</v>
      </c>
      <c r="D63" s="96">
        <v>695132754</v>
      </c>
      <c r="E63" s="96">
        <v>789997692</v>
      </c>
      <c r="F63" s="116">
        <v>0.7678296302964257</v>
      </c>
      <c r="G63" s="116">
        <v>0.767829630554415</v>
      </c>
      <c r="H63" s="102">
        <v>905321605.95526826</v>
      </c>
      <c r="I63" s="102">
        <v>1028871067.9601912</v>
      </c>
    </row>
    <row r="64" spans="1:9">
      <c r="A64" s="29" t="s">
        <v>145</v>
      </c>
      <c r="B64" s="29" t="s">
        <v>146</v>
      </c>
      <c r="C64" s="95">
        <v>934516445</v>
      </c>
      <c r="D64" s="96">
        <v>1017401704</v>
      </c>
      <c r="E64" s="96">
        <v>1112260052</v>
      </c>
      <c r="F64" s="116">
        <v>0.94463208023816148</v>
      </c>
      <c r="G64" s="116">
        <v>0.94462848577373282</v>
      </c>
      <c r="H64" s="102">
        <v>1077034885.0988543</v>
      </c>
      <c r="I64" s="102">
        <v>1177457665.8981042</v>
      </c>
    </row>
    <row r="65" spans="1:9">
      <c r="A65" s="29" t="s">
        <v>147</v>
      </c>
      <c r="B65" s="29" t="s">
        <v>148</v>
      </c>
      <c r="C65" s="95">
        <v>2162452221</v>
      </c>
      <c r="D65" s="96">
        <v>2412033045</v>
      </c>
      <c r="E65" s="96">
        <v>2609569815</v>
      </c>
      <c r="F65" s="116">
        <v>0.93983115998318301</v>
      </c>
      <c r="G65" s="116">
        <v>0.93965197657713906</v>
      </c>
      <c r="H65" s="102">
        <v>2566453579.8570032</v>
      </c>
      <c r="I65" s="102">
        <v>2777166312.6872292</v>
      </c>
    </row>
    <row r="66" spans="1:9">
      <c r="A66" s="29" t="s">
        <v>149</v>
      </c>
      <c r="B66" s="29" t="s">
        <v>150</v>
      </c>
      <c r="C66" s="95">
        <v>3818711937</v>
      </c>
      <c r="D66" s="96">
        <v>4222952148</v>
      </c>
      <c r="E66" s="96">
        <v>4434770129</v>
      </c>
      <c r="F66" s="116">
        <v>0.87943571613471094</v>
      </c>
      <c r="G66" s="116">
        <v>0.8794352952141864</v>
      </c>
      <c r="H66" s="102">
        <v>4801888381.973712</v>
      </c>
      <c r="I66" s="102">
        <v>5042747491.6388388</v>
      </c>
    </row>
    <row r="67" spans="1:9">
      <c r="A67" s="29" t="s">
        <v>151</v>
      </c>
      <c r="B67" s="29" t="s">
        <v>152</v>
      </c>
      <c r="C67" s="95">
        <v>123446307</v>
      </c>
      <c r="D67" s="96">
        <v>129657437</v>
      </c>
      <c r="E67" s="96">
        <v>134788766</v>
      </c>
      <c r="F67" s="116">
        <v>0.86852491482403038</v>
      </c>
      <c r="G67" s="116">
        <v>0.86852142907907415</v>
      </c>
      <c r="H67" s="102">
        <v>149284648.93407181</v>
      </c>
      <c r="I67" s="102">
        <v>155193368.27753529</v>
      </c>
    </row>
    <row r="68" spans="1:9">
      <c r="A68" s="29" t="s">
        <v>153</v>
      </c>
      <c r="B68" s="29" t="s">
        <v>154</v>
      </c>
      <c r="C68" s="95">
        <v>6272073549</v>
      </c>
      <c r="D68" s="96">
        <v>6699826248</v>
      </c>
      <c r="E68" s="96">
        <v>7085146883</v>
      </c>
      <c r="F68" s="116">
        <v>0.94640177408189796</v>
      </c>
      <c r="G68" s="116">
        <v>0.94640085602226798</v>
      </c>
      <c r="H68" s="102">
        <v>7079262139.4856167</v>
      </c>
      <c r="I68" s="102">
        <v>7486412166.5939121</v>
      </c>
    </row>
    <row r="69" spans="1:9">
      <c r="A69" s="29" t="s">
        <v>155</v>
      </c>
      <c r="B69" s="29" t="s">
        <v>156</v>
      </c>
      <c r="C69" s="95">
        <v>3024190899</v>
      </c>
      <c r="D69" s="96">
        <v>3336642614</v>
      </c>
      <c r="E69" s="96">
        <v>3867923999</v>
      </c>
      <c r="F69" s="116">
        <v>0.91444036024503506</v>
      </c>
      <c r="G69" s="116">
        <v>0.91444036045893351</v>
      </c>
      <c r="H69" s="102">
        <v>3648835680.3344808</v>
      </c>
      <c r="I69" s="102">
        <v>4229826423.0800037</v>
      </c>
    </row>
    <row r="70" spans="1:9">
      <c r="A70" s="29" t="s">
        <v>157</v>
      </c>
      <c r="B70" s="29" t="s">
        <v>158</v>
      </c>
      <c r="C70" s="95">
        <v>8575658819</v>
      </c>
      <c r="D70" s="96">
        <v>9920712158</v>
      </c>
      <c r="E70" s="96">
        <v>11268684979</v>
      </c>
      <c r="F70" s="116">
        <v>0.83567729845014738</v>
      </c>
      <c r="G70" s="116">
        <v>0.83567729843781424</v>
      </c>
      <c r="H70" s="102">
        <v>11871463035.311619</v>
      </c>
      <c r="I70" s="102">
        <v>13484493356.544785</v>
      </c>
    </row>
    <row r="71" spans="1:9">
      <c r="A71" s="29" t="s">
        <v>159</v>
      </c>
      <c r="B71" s="29" t="s">
        <v>160</v>
      </c>
      <c r="C71" s="95">
        <v>1416044051</v>
      </c>
      <c r="D71" s="96">
        <v>1620837395</v>
      </c>
      <c r="E71" s="96">
        <v>1882616287</v>
      </c>
      <c r="F71" s="116">
        <v>0.86173599138931956</v>
      </c>
      <c r="G71" s="116">
        <v>0.86165124575019492</v>
      </c>
      <c r="H71" s="102">
        <v>1880897874.9823735</v>
      </c>
      <c r="I71" s="102">
        <v>2184893593.881947</v>
      </c>
    </row>
    <row r="72" spans="1:9">
      <c r="A72" s="29" t="s">
        <v>161</v>
      </c>
      <c r="B72" s="29" t="s">
        <v>162</v>
      </c>
      <c r="C72" s="95">
        <v>3111889054</v>
      </c>
      <c r="D72" s="96">
        <v>3427693492</v>
      </c>
      <c r="E72" s="96">
        <v>3685987893</v>
      </c>
      <c r="F72" s="116">
        <v>0.88181541101719829</v>
      </c>
      <c r="G72" s="116">
        <v>0.88173432618898229</v>
      </c>
      <c r="H72" s="102">
        <v>3887087307.8142982</v>
      </c>
      <c r="I72" s="102">
        <v>4180383799.8816681</v>
      </c>
    </row>
    <row r="73" spans="1:9">
      <c r="A73" s="29" t="s">
        <v>163</v>
      </c>
      <c r="B73" s="29" t="s">
        <v>164</v>
      </c>
      <c r="C73" s="95">
        <v>49315423918</v>
      </c>
      <c r="D73" s="96">
        <v>52349936005</v>
      </c>
      <c r="E73" s="96">
        <v>55065673541</v>
      </c>
      <c r="F73" s="116">
        <v>0.90162947082591294</v>
      </c>
      <c r="G73" s="116">
        <v>0.9016294708202095</v>
      </c>
      <c r="H73" s="102">
        <v>58061473919.043793</v>
      </c>
      <c r="I73" s="102">
        <v>61073506715.465866</v>
      </c>
    </row>
    <row r="74" spans="1:9">
      <c r="A74" s="29" t="s">
        <v>165</v>
      </c>
      <c r="B74" s="29" t="s">
        <v>166</v>
      </c>
      <c r="C74" s="95">
        <v>5708307003</v>
      </c>
      <c r="D74" s="96">
        <v>6540333858</v>
      </c>
      <c r="E74" s="96">
        <v>7509220111</v>
      </c>
      <c r="F74" s="116">
        <v>0.86119490649649155</v>
      </c>
      <c r="G74" s="116">
        <v>0.86118613189608317</v>
      </c>
      <c r="H74" s="102">
        <v>7594487390.3253222</v>
      </c>
      <c r="I74" s="102">
        <v>8719624983.3550682</v>
      </c>
    </row>
    <row r="75" spans="1:9">
      <c r="A75" s="29" t="s">
        <v>167</v>
      </c>
      <c r="B75" s="29" t="s">
        <v>168</v>
      </c>
      <c r="C75" s="95">
        <v>1819567506</v>
      </c>
      <c r="D75" s="96">
        <v>2025328698</v>
      </c>
      <c r="E75" s="96">
        <v>2223457471</v>
      </c>
      <c r="F75" s="116">
        <v>0.87101775170476337</v>
      </c>
      <c r="G75" s="116">
        <v>0.87082994024700622</v>
      </c>
      <c r="H75" s="102">
        <v>2325243881.6958776</v>
      </c>
      <c r="I75" s="102">
        <v>2553262546.7256308</v>
      </c>
    </row>
    <row r="76" spans="1:9">
      <c r="A76" s="29" t="s">
        <v>169</v>
      </c>
      <c r="B76" s="29" t="s">
        <v>170</v>
      </c>
      <c r="C76" s="95">
        <v>161712066</v>
      </c>
      <c r="D76" s="96">
        <v>176627388</v>
      </c>
      <c r="E76" s="96">
        <v>190037714</v>
      </c>
      <c r="F76" s="116">
        <v>0.75088338831610069</v>
      </c>
      <c r="G76" s="116">
        <v>0.75088192769644579</v>
      </c>
      <c r="H76" s="102">
        <v>235226122.65547267</v>
      </c>
      <c r="I76" s="102">
        <v>253086013.91299608</v>
      </c>
    </row>
    <row r="77" spans="1:9">
      <c r="A77" s="29" t="s">
        <v>171</v>
      </c>
      <c r="B77" s="29" t="s">
        <v>172</v>
      </c>
      <c r="C77" s="95">
        <v>620152185</v>
      </c>
      <c r="D77" s="96">
        <v>697826324</v>
      </c>
      <c r="E77" s="96">
        <v>773582196</v>
      </c>
      <c r="F77" s="116">
        <v>0.8344519073375164</v>
      </c>
      <c r="G77" s="116">
        <v>0.83444469649337216</v>
      </c>
      <c r="H77" s="102">
        <v>836269074.18373895</v>
      </c>
      <c r="I77" s="102">
        <v>927062271.77290761</v>
      </c>
    </row>
    <row r="78" spans="1:9">
      <c r="A78" s="29" t="s">
        <v>173</v>
      </c>
      <c r="B78" s="29" t="s">
        <v>174</v>
      </c>
      <c r="C78" s="95">
        <v>8312715561</v>
      </c>
      <c r="D78" s="96">
        <v>9568184811</v>
      </c>
      <c r="E78" s="96">
        <v>10891500212</v>
      </c>
      <c r="F78" s="116">
        <v>0.85193063799533331</v>
      </c>
      <c r="G78" s="116">
        <v>0.85182607898919727</v>
      </c>
      <c r="H78" s="102">
        <v>11231178201.918842</v>
      </c>
      <c r="I78" s="102">
        <v>12786061005.462742</v>
      </c>
    </row>
    <row r="79" spans="1:9">
      <c r="A79" s="29" t="s">
        <v>175</v>
      </c>
      <c r="B79" s="29" t="s">
        <v>176</v>
      </c>
      <c r="C79" s="95">
        <v>1507463810</v>
      </c>
      <c r="D79" s="96">
        <v>1639563755</v>
      </c>
      <c r="E79" s="96">
        <v>1799603227</v>
      </c>
      <c r="F79" s="116">
        <v>0.76155702695871708</v>
      </c>
      <c r="G79" s="116">
        <v>0.76158626841283206</v>
      </c>
      <c r="H79" s="102">
        <v>2152910021.1281729</v>
      </c>
      <c r="I79" s="102">
        <v>2362967009.3060179</v>
      </c>
    </row>
    <row r="80" spans="1:9">
      <c r="A80" s="29" t="s">
        <v>177</v>
      </c>
      <c r="B80" s="29" t="s">
        <v>178</v>
      </c>
      <c r="C80" s="95">
        <v>295757623</v>
      </c>
      <c r="D80" s="96">
        <v>325970792</v>
      </c>
      <c r="E80" s="96">
        <v>368686728</v>
      </c>
      <c r="F80" s="116">
        <v>0.90234763461050471</v>
      </c>
      <c r="G80" s="116">
        <v>0.90230267750826454</v>
      </c>
      <c r="H80" s="102">
        <v>361247461.06383288</v>
      </c>
      <c r="I80" s="102">
        <v>408606487.81198263</v>
      </c>
    </row>
    <row r="81" spans="1:9">
      <c r="A81" s="29" t="s">
        <v>179</v>
      </c>
      <c r="B81" s="29" t="s">
        <v>180</v>
      </c>
      <c r="C81" s="95">
        <v>34976923254</v>
      </c>
      <c r="D81" s="96">
        <v>37710764040</v>
      </c>
      <c r="E81" s="96">
        <v>39935646668</v>
      </c>
      <c r="F81" s="116">
        <v>0.90162947477868227</v>
      </c>
      <c r="G81" s="116">
        <v>0.90162947456345999</v>
      </c>
      <c r="H81" s="102">
        <v>41825123395.90123</v>
      </c>
      <c r="I81" s="102">
        <v>44292747513.97802</v>
      </c>
    </row>
    <row r="82" spans="1:9">
      <c r="A82" s="29" t="s">
        <v>181</v>
      </c>
      <c r="B82" s="29" t="s">
        <v>182</v>
      </c>
      <c r="C82" s="95">
        <v>29220345005</v>
      </c>
      <c r="D82" s="96">
        <v>31040826261</v>
      </c>
      <c r="E82" s="96">
        <v>32921388826</v>
      </c>
      <c r="F82" s="116">
        <v>0.90434027088414459</v>
      </c>
      <c r="G82" s="116">
        <v>0.90434024695751969</v>
      </c>
      <c r="H82" s="102">
        <v>34324277332.748188</v>
      </c>
      <c r="I82" s="102">
        <v>36403763889.484886</v>
      </c>
    </row>
    <row r="83" spans="1:9">
      <c r="A83" s="29" t="s">
        <v>183</v>
      </c>
      <c r="B83" s="29" t="s">
        <v>184</v>
      </c>
      <c r="C83" s="95">
        <v>79472830</v>
      </c>
      <c r="D83" s="96">
        <v>87825093</v>
      </c>
      <c r="E83" s="96">
        <v>94673650</v>
      </c>
      <c r="F83" s="116">
        <v>0.92672106144117472</v>
      </c>
      <c r="G83" s="116">
        <v>0.92659180653946815</v>
      </c>
      <c r="H83" s="102">
        <v>94769717.29057315</v>
      </c>
      <c r="I83" s="102">
        <v>102174063.41372325</v>
      </c>
    </row>
    <row r="84" spans="1:9">
      <c r="A84" s="29" t="s">
        <v>185</v>
      </c>
      <c r="B84" s="29" t="s">
        <v>186</v>
      </c>
      <c r="C84" s="95">
        <v>27108410090</v>
      </c>
      <c r="D84" s="96">
        <v>29841468481</v>
      </c>
      <c r="E84" s="96">
        <v>32058383241</v>
      </c>
      <c r="F84" s="116">
        <v>0.85107093760982466</v>
      </c>
      <c r="G84" s="116">
        <v>0.85107093031669245</v>
      </c>
      <c r="H84" s="102">
        <v>35063432626.201233</v>
      </c>
      <c r="I84" s="102">
        <v>37668286037.064781</v>
      </c>
    </row>
    <row r="85" spans="1:9">
      <c r="A85" s="29" t="s">
        <v>187</v>
      </c>
      <c r="B85" s="29" t="s">
        <v>188</v>
      </c>
      <c r="C85" s="95">
        <v>9886095764</v>
      </c>
      <c r="D85" s="96">
        <v>11048543725</v>
      </c>
      <c r="E85" s="96">
        <v>12181342741</v>
      </c>
      <c r="F85" s="116">
        <v>0.94823069455721676</v>
      </c>
      <c r="G85" s="116">
        <v>0.94823037854916215</v>
      </c>
      <c r="H85" s="102">
        <v>11651746551.148293</v>
      </c>
      <c r="I85" s="102">
        <v>12846395787.949799</v>
      </c>
    </row>
    <row r="86" spans="1:9">
      <c r="A86" s="29" t="s">
        <v>189</v>
      </c>
      <c r="B86" s="29" t="s">
        <v>190</v>
      </c>
      <c r="C86" s="95">
        <v>6514846318</v>
      </c>
      <c r="D86" s="96">
        <v>7120596683</v>
      </c>
      <c r="E86" s="96">
        <v>7472709210</v>
      </c>
      <c r="F86" s="116">
        <v>0.87501183366175905</v>
      </c>
      <c r="G86" s="116">
        <v>0.87481708182586004</v>
      </c>
      <c r="H86" s="102">
        <v>8137714724.6130943</v>
      </c>
      <c r="I86" s="102">
        <v>8542024801.8059483</v>
      </c>
    </row>
    <row r="87" spans="1:9">
      <c r="A87" s="29" t="s">
        <v>191</v>
      </c>
      <c r="B87" s="29" t="s">
        <v>192</v>
      </c>
      <c r="C87" s="95">
        <v>888177624</v>
      </c>
      <c r="D87" s="96">
        <v>962439014</v>
      </c>
      <c r="E87" s="96">
        <v>1065370952</v>
      </c>
      <c r="F87" s="116">
        <v>0.92096259579889139</v>
      </c>
      <c r="G87" s="116">
        <v>0.92096259658771629</v>
      </c>
      <c r="H87" s="102">
        <v>1045035942.1656314</v>
      </c>
      <c r="I87" s="102">
        <v>1156801542.1552787</v>
      </c>
    </row>
    <row r="88" spans="1:9">
      <c r="A88" s="29" t="s">
        <v>193</v>
      </c>
      <c r="B88" s="29" t="s">
        <v>194</v>
      </c>
      <c r="C88" s="95">
        <v>8117711693</v>
      </c>
      <c r="D88" s="96">
        <v>8847940971</v>
      </c>
      <c r="E88" s="96">
        <v>9457052876</v>
      </c>
      <c r="F88" s="116">
        <v>0.8794274710983585</v>
      </c>
      <c r="G88" s="116">
        <v>0.87942743432856796</v>
      </c>
      <c r="H88" s="102">
        <v>10061024088.716934</v>
      </c>
      <c r="I88" s="102">
        <v>10753647779.046537</v>
      </c>
    </row>
    <row r="89" spans="1:9">
      <c r="A89" s="29" t="s">
        <v>195</v>
      </c>
      <c r="B89" s="29" t="s">
        <v>196</v>
      </c>
      <c r="C89" s="95">
        <v>1241466569</v>
      </c>
      <c r="D89" s="96">
        <v>1347254948</v>
      </c>
      <c r="E89" s="96">
        <v>1432576625</v>
      </c>
      <c r="F89" s="116">
        <v>0.9464427604454122</v>
      </c>
      <c r="G89" s="116">
        <v>0.94643931363868761</v>
      </c>
      <c r="H89" s="102">
        <v>1423493320.7856741</v>
      </c>
      <c r="I89" s="102">
        <v>1513648687.6187606</v>
      </c>
    </row>
    <row r="90" spans="1:9">
      <c r="A90" s="29" t="s">
        <v>197</v>
      </c>
      <c r="B90" s="29" t="s">
        <v>198</v>
      </c>
      <c r="C90" s="95">
        <v>101369964</v>
      </c>
      <c r="D90" s="96">
        <v>107032879</v>
      </c>
      <c r="E90" s="96">
        <v>111329878</v>
      </c>
      <c r="F90" s="116">
        <v>0.75091337104436617</v>
      </c>
      <c r="G90" s="116">
        <v>0.75091337200672792</v>
      </c>
      <c r="H90" s="102">
        <v>142536919.87284666</v>
      </c>
      <c r="I90" s="102">
        <v>148259282.82843593</v>
      </c>
    </row>
    <row r="91" spans="1:9">
      <c r="A91" s="29" t="s">
        <v>199</v>
      </c>
      <c r="B91" s="29" t="s">
        <v>200</v>
      </c>
      <c r="C91" s="95">
        <v>79692620</v>
      </c>
      <c r="D91" s="96">
        <v>85006194</v>
      </c>
      <c r="E91" s="96">
        <v>90273628</v>
      </c>
      <c r="F91" s="116">
        <v>0.84595836920409473</v>
      </c>
      <c r="G91" s="116">
        <v>0.8439428637860622</v>
      </c>
      <c r="H91" s="102">
        <v>100485079.51990192</v>
      </c>
      <c r="I91" s="102">
        <v>106966516.18691118</v>
      </c>
    </row>
    <row r="92" spans="1:9">
      <c r="A92" s="29" t="s">
        <v>201</v>
      </c>
      <c r="B92" s="29" t="s">
        <v>202</v>
      </c>
      <c r="C92" s="95">
        <v>1487516607</v>
      </c>
      <c r="D92" s="96">
        <v>1600735422</v>
      </c>
      <c r="E92" s="96">
        <v>1662857159</v>
      </c>
      <c r="F92" s="116">
        <v>0.81506412988513155</v>
      </c>
      <c r="G92" s="116">
        <v>0.8149753921603452</v>
      </c>
      <c r="H92" s="102">
        <v>1963938005.9892888</v>
      </c>
      <c r="I92" s="102">
        <v>2040377138.9858546</v>
      </c>
    </row>
    <row r="93" spans="1:9">
      <c r="A93" s="29" t="s">
        <v>203</v>
      </c>
      <c r="B93" s="29" t="s">
        <v>204</v>
      </c>
      <c r="C93" s="95">
        <v>425814276</v>
      </c>
      <c r="D93" s="96">
        <v>460537922</v>
      </c>
      <c r="E93" s="96">
        <v>503723074</v>
      </c>
      <c r="F93" s="116">
        <v>0.78208790974565701</v>
      </c>
      <c r="G93" s="116">
        <v>0.78279316674117083</v>
      </c>
      <c r="H93" s="102">
        <v>588856976.6406076</v>
      </c>
      <c r="I93" s="102">
        <v>643494470.06166208</v>
      </c>
    </row>
    <row r="94" spans="1:9">
      <c r="A94" s="29" t="s">
        <v>205</v>
      </c>
      <c r="B94" s="29" t="s">
        <v>206</v>
      </c>
      <c r="C94" s="95">
        <v>1641343833</v>
      </c>
      <c r="D94" s="96">
        <v>1838603439</v>
      </c>
      <c r="E94" s="96">
        <v>2127724022</v>
      </c>
      <c r="F94" s="116">
        <v>0.9146942315150759</v>
      </c>
      <c r="G94" s="116">
        <v>0.91465741620974794</v>
      </c>
      <c r="H94" s="102">
        <v>2010074378.5763083</v>
      </c>
      <c r="I94" s="102">
        <v>2326252413.51793</v>
      </c>
    </row>
    <row r="95" spans="1:9">
      <c r="A95" s="29" t="s">
        <v>207</v>
      </c>
      <c r="B95" s="29" t="s">
        <v>208</v>
      </c>
      <c r="C95" s="95">
        <v>611218138</v>
      </c>
      <c r="D95" s="96">
        <v>665231333</v>
      </c>
      <c r="E95" s="96">
        <v>764296156</v>
      </c>
      <c r="F95" s="116">
        <v>0.91444036100969761</v>
      </c>
      <c r="G95" s="116">
        <v>0.91444036068441925</v>
      </c>
      <c r="H95" s="102">
        <v>727473722.0319885</v>
      </c>
      <c r="I95" s="102">
        <v>835807548.3763175</v>
      </c>
    </row>
    <row r="96" spans="1:9">
      <c r="A96" s="29" t="s">
        <v>209</v>
      </c>
      <c r="B96" s="29" t="s">
        <v>210</v>
      </c>
      <c r="C96" s="95">
        <v>3881132352</v>
      </c>
      <c r="D96" s="96">
        <v>4447797714</v>
      </c>
      <c r="E96" s="96">
        <v>4975219796</v>
      </c>
      <c r="F96" s="116">
        <v>0.9022830580972816</v>
      </c>
      <c r="G96" s="116">
        <v>0.9022137266971002</v>
      </c>
      <c r="H96" s="102">
        <v>4929492662.0693026</v>
      </c>
      <c r="I96" s="102">
        <v>5514458103.1965704</v>
      </c>
    </row>
    <row r="97" spans="1:9">
      <c r="A97" s="29" t="s">
        <v>211</v>
      </c>
      <c r="B97" s="29" t="s">
        <v>212</v>
      </c>
      <c r="C97" s="95">
        <v>1500814210</v>
      </c>
      <c r="D97" s="96">
        <v>1712560756</v>
      </c>
      <c r="E97" s="96">
        <v>1880118866</v>
      </c>
      <c r="F97" s="116">
        <v>0.90959211120033645</v>
      </c>
      <c r="G97" s="116">
        <v>0.90957883722337729</v>
      </c>
      <c r="H97" s="102">
        <v>1882778813.6157336</v>
      </c>
      <c r="I97" s="102">
        <v>2067021338.9521444</v>
      </c>
    </row>
    <row r="98" spans="1:9">
      <c r="A98" s="29" t="s">
        <v>213</v>
      </c>
      <c r="B98" s="29" t="s">
        <v>214</v>
      </c>
      <c r="C98" s="95">
        <v>251666990</v>
      </c>
      <c r="D98" s="96">
        <v>272682618</v>
      </c>
      <c r="E98" s="96">
        <v>290892245</v>
      </c>
      <c r="F98" s="116">
        <v>0.94639193608851058</v>
      </c>
      <c r="G98" s="116">
        <v>0.94639149215147245</v>
      </c>
      <c r="H98" s="102">
        <v>288128636.35230464</v>
      </c>
      <c r="I98" s="102">
        <v>307369885.94297498</v>
      </c>
    </row>
    <row r="99" spans="1:9">
      <c r="A99" s="29" t="s">
        <v>215</v>
      </c>
      <c r="B99" s="29" t="s">
        <v>216</v>
      </c>
      <c r="C99" s="95">
        <v>233922052</v>
      </c>
      <c r="D99" s="96">
        <v>237487932</v>
      </c>
      <c r="E99" s="96">
        <v>246621659</v>
      </c>
      <c r="F99" s="116">
        <v>0.90566467523227212</v>
      </c>
      <c r="G99" s="116">
        <v>0.90561553925300464</v>
      </c>
      <c r="H99" s="102">
        <v>262225013.8431119</v>
      </c>
      <c r="I99" s="102">
        <v>272324897.60878599</v>
      </c>
    </row>
    <row r="100" spans="1:9">
      <c r="A100" s="29" t="s">
        <v>217</v>
      </c>
      <c r="B100" s="29" t="s">
        <v>218</v>
      </c>
      <c r="C100" s="95">
        <v>2386167660</v>
      </c>
      <c r="D100" s="96">
        <v>2650337161</v>
      </c>
      <c r="E100" s="96">
        <v>2958011245</v>
      </c>
      <c r="F100" s="116">
        <v>0.90694527216707566</v>
      </c>
      <c r="G100" s="116">
        <v>0.90692001090739383</v>
      </c>
      <c r="H100" s="102">
        <v>2922268015.8718114</v>
      </c>
      <c r="I100" s="102">
        <v>3261601033.6351972</v>
      </c>
    </row>
    <row r="101" spans="1:9">
      <c r="A101" s="29" t="s">
        <v>219</v>
      </c>
      <c r="B101" s="29" t="s">
        <v>220</v>
      </c>
      <c r="C101" s="95">
        <v>187386256</v>
      </c>
      <c r="D101" s="96">
        <v>197443033</v>
      </c>
      <c r="E101" s="96">
        <v>213038912</v>
      </c>
      <c r="F101" s="116">
        <v>0.76782962821692846</v>
      </c>
      <c r="G101" s="116">
        <v>0.76782963121398262</v>
      </c>
      <c r="H101" s="102">
        <v>257144327.00195059</v>
      </c>
      <c r="I101" s="102">
        <v>277455965.9324078</v>
      </c>
    </row>
    <row r="102" spans="1:9">
      <c r="A102" s="29" t="s">
        <v>221</v>
      </c>
      <c r="B102" s="29" t="s">
        <v>222</v>
      </c>
      <c r="C102" s="95">
        <v>966040481</v>
      </c>
      <c r="D102" s="96">
        <v>1039217180</v>
      </c>
      <c r="E102" s="96">
        <v>1173776611</v>
      </c>
      <c r="F102" s="116">
        <v>0.91445196573726906</v>
      </c>
      <c r="G102" s="116">
        <v>0.91445063541821103</v>
      </c>
      <c r="H102" s="102">
        <v>1136437143.7073133</v>
      </c>
      <c r="I102" s="102">
        <v>1283586631.7301972</v>
      </c>
    </row>
    <row r="103" spans="1:9">
      <c r="A103" s="29" t="s">
        <v>223</v>
      </c>
      <c r="B103" s="29" t="s">
        <v>224</v>
      </c>
      <c r="C103" s="95">
        <v>27437966108</v>
      </c>
      <c r="D103" s="96">
        <v>29389675343</v>
      </c>
      <c r="E103" s="96">
        <v>31189664070</v>
      </c>
      <c r="F103" s="116">
        <v>0.85107083404620054</v>
      </c>
      <c r="G103" s="116">
        <v>0.85107083395183791</v>
      </c>
      <c r="H103" s="102">
        <v>34532584324.708015</v>
      </c>
      <c r="I103" s="102">
        <v>36647553676.78952</v>
      </c>
    </row>
    <row r="104" spans="1:9">
      <c r="A104" s="29" t="s">
        <v>225</v>
      </c>
      <c r="B104" s="29" t="s">
        <v>226</v>
      </c>
      <c r="C104" s="95">
        <v>2678601363</v>
      </c>
      <c r="D104" s="96">
        <v>2964762931</v>
      </c>
      <c r="E104" s="96">
        <v>3120525878</v>
      </c>
      <c r="F104" s="116">
        <v>0.90451485552952582</v>
      </c>
      <c r="G104" s="116">
        <v>0.90450611838239336</v>
      </c>
      <c r="H104" s="102">
        <v>3277738240.4232078</v>
      </c>
      <c r="I104" s="102">
        <v>3449977633.7397327</v>
      </c>
    </row>
    <row r="105" spans="1:9">
      <c r="A105" s="29" t="s">
        <v>227</v>
      </c>
      <c r="B105" s="29" t="s">
        <v>228</v>
      </c>
      <c r="C105" s="95">
        <v>2220087052</v>
      </c>
      <c r="D105" s="96">
        <v>2477457862</v>
      </c>
      <c r="E105" s="96">
        <v>2800517120</v>
      </c>
      <c r="F105" s="116">
        <v>0.91159574496640139</v>
      </c>
      <c r="G105" s="116">
        <v>0.91134691238402732</v>
      </c>
      <c r="H105" s="102">
        <v>2717715473.8598647</v>
      </c>
      <c r="I105" s="102">
        <v>3072943005.5060153</v>
      </c>
    </row>
    <row r="106" spans="1:9">
      <c r="A106" s="29" t="s">
        <v>229</v>
      </c>
      <c r="B106" s="29" t="s">
        <v>230</v>
      </c>
      <c r="C106" s="95">
        <v>1306138064</v>
      </c>
      <c r="D106" s="96">
        <v>1432440736</v>
      </c>
      <c r="E106" s="96">
        <v>1574816398</v>
      </c>
      <c r="F106" s="116">
        <v>0.87030858639867459</v>
      </c>
      <c r="G106" s="116">
        <v>0.87006139724148845</v>
      </c>
      <c r="H106" s="102">
        <v>1645899808.8567882</v>
      </c>
      <c r="I106" s="102">
        <v>1810006055.8863118</v>
      </c>
    </row>
    <row r="107" spans="1:9">
      <c r="A107" s="29" t="s">
        <v>231</v>
      </c>
      <c r="B107" s="29" t="s">
        <v>232</v>
      </c>
      <c r="C107" s="95">
        <v>103249762</v>
      </c>
      <c r="D107" s="96">
        <v>113150354</v>
      </c>
      <c r="E107" s="96">
        <v>124900539</v>
      </c>
      <c r="F107" s="116">
        <v>0.80860188085866369</v>
      </c>
      <c r="G107" s="116">
        <v>0.80832791586040809</v>
      </c>
      <c r="H107" s="102">
        <v>139933330.2067568</v>
      </c>
      <c r="I107" s="102">
        <v>154517166.3000803</v>
      </c>
    </row>
    <row r="108" spans="1:9">
      <c r="A108" s="29" t="s">
        <v>233</v>
      </c>
      <c r="B108" s="29" t="s">
        <v>234</v>
      </c>
      <c r="C108" s="95">
        <v>232049830</v>
      </c>
      <c r="D108" s="96">
        <v>257019781</v>
      </c>
      <c r="E108" s="96">
        <v>290495157</v>
      </c>
      <c r="F108" s="116">
        <v>0.90628073910960905</v>
      </c>
      <c r="G108" s="116">
        <v>0.90574230133160427</v>
      </c>
      <c r="H108" s="102">
        <v>283598414.82730114</v>
      </c>
      <c r="I108" s="102">
        <v>320726057.03953522</v>
      </c>
    </row>
    <row r="109" spans="1:9">
      <c r="A109" s="29" t="s">
        <v>235</v>
      </c>
      <c r="B109" s="29" t="s">
        <v>236</v>
      </c>
      <c r="C109" s="95">
        <v>59518214224</v>
      </c>
      <c r="D109" s="96">
        <v>66907013276</v>
      </c>
      <c r="E109" s="96">
        <v>73148737382</v>
      </c>
      <c r="F109" s="116">
        <v>0.8510791742201278</v>
      </c>
      <c r="G109" s="116">
        <v>0.85107846238539309</v>
      </c>
      <c r="H109" s="102">
        <v>78614323205.956863</v>
      </c>
      <c r="I109" s="102">
        <v>85948288688.894257</v>
      </c>
    </row>
    <row r="110" spans="1:9">
      <c r="A110" s="29" t="s">
        <v>237</v>
      </c>
      <c r="B110" s="29" t="s">
        <v>238</v>
      </c>
      <c r="C110" s="95">
        <v>83224461</v>
      </c>
      <c r="D110" s="96">
        <v>86360348</v>
      </c>
      <c r="E110" s="96">
        <v>88324702</v>
      </c>
      <c r="F110" s="116">
        <v>0.9128732729943233</v>
      </c>
      <c r="G110" s="116">
        <v>0.91287327769336535</v>
      </c>
      <c r="H110" s="102">
        <v>94602778.452181756</v>
      </c>
      <c r="I110" s="102">
        <v>96754614.42269133</v>
      </c>
    </row>
    <row r="111" spans="1:9">
      <c r="A111" s="29" t="s">
        <v>239</v>
      </c>
      <c r="B111" s="29" t="s">
        <v>240</v>
      </c>
      <c r="C111" s="95">
        <v>2621133120</v>
      </c>
      <c r="D111" s="96">
        <v>2800167752</v>
      </c>
      <c r="E111" s="96">
        <v>3148336501</v>
      </c>
      <c r="F111" s="116">
        <v>0.90259321944244164</v>
      </c>
      <c r="G111" s="116">
        <v>0.90231808295258531</v>
      </c>
      <c r="H111" s="102">
        <v>3102358506.2269201</v>
      </c>
      <c r="I111" s="102">
        <v>3489164808.3766017</v>
      </c>
    </row>
    <row r="112" spans="1:9">
      <c r="A112" s="29" t="s">
        <v>241</v>
      </c>
      <c r="B112" s="29" t="s">
        <v>242</v>
      </c>
      <c r="C112" s="95">
        <v>29209183</v>
      </c>
      <c r="D112" s="96">
        <v>33696611</v>
      </c>
      <c r="E112" s="96">
        <v>37511241</v>
      </c>
      <c r="F112" s="116">
        <v>0.8083280894258893</v>
      </c>
      <c r="G112" s="116">
        <v>0.80805995217262883</v>
      </c>
      <c r="H112" s="102">
        <v>41686799.507280312</v>
      </c>
      <c r="I112" s="102">
        <v>46421358.835001804</v>
      </c>
    </row>
    <row r="113" spans="1:9">
      <c r="A113" s="29" t="s">
        <v>243</v>
      </c>
      <c r="B113" s="29" t="s">
        <v>244</v>
      </c>
      <c r="C113" s="95">
        <v>4880502263</v>
      </c>
      <c r="D113" s="96">
        <v>5372113039</v>
      </c>
      <c r="E113" s="96">
        <v>5852621808</v>
      </c>
      <c r="F113" s="116">
        <v>0.90176386842700984</v>
      </c>
      <c r="G113" s="116">
        <v>0.90162796707294524</v>
      </c>
      <c r="H113" s="102">
        <v>5957338974.3046989</v>
      </c>
      <c r="I113" s="102">
        <v>6491171549.3919458</v>
      </c>
    </row>
    <row r="114" spans="1:9">
      <c r="A114" s="29" t="s">
        <v>245</v>
      </c>
      <c r="B114" s="29" t="s">
        <v>246</v>
      </c>
      <c r="C114" s="95">
        <v>15625428894</v>
      </c>
      <c r="D114" s="96">
        <v>17177707565</v>
      </c>
      <c r="E114" s="96">
        <v>19019503816</v>
      </c>
      <c r="F114" s="116">
        <v>0.9209625962352147</v>
      </c>
      <c r="G114" s="116">
        <v>0.92096259624225718</v>
      </c>
      <c r="H114" s="102">
        <v>18651905772.525856</v>
      </c>
      <c r="I114" s="102">
        <v>20651765765.085384</v>
      </c>
    </row>
    <row r="115" spans="1:9">
      <c r="A115" s="29" t="s">
        <v>247</v>
      </c>
      <c r="B115" s="29" t="s">
        <v>248</v>
      </c>
      <c r="C115" s="95">
        <v>44890930157</v>
      </c>
      <c r="D115" s="96">
        <v>48216833020</v>
      </c>
      <c r="E115" s="96">
        <v>52352213397</v>
      </c>
      <c r="F115" s="116">
        <v>0.85107185612893321</v>
      </c>
      <c r="G115" s="116">
        <v>0.85107177524350053</v>
      </c>
      <c r="H115" s="102">
        <v>56654244495.068092</v>
      </c>
      <c r="I115" s="102">
        <v>61513276458.993698</v>
      </c>
    </row>
    <row r="116" spans="1:9">
      <c r="A116" s="29" t="s">
        <v>249</v>
      </c>
      <c r="B116" s="29" t="s">
        <v>250</v>
      </c>
      <c r="C116" s="95">
        <v>932307405</v>
      </c>
      <c r="D116" s="96">
        <v>1053822342</v>
      </c>
      <c r="E116" s="96">
        <v>1133886130</v>
      </c>
      <c r="F116" s="116">
        <v>0.89991993029494444</v>
      </c>
      <c r="G116" s="116">
        <v>0.89908584164505112</v>
      </c>
      <c r="H116" s="102">
        <v>1171017894.5082533</v>
      </c>
      <c r="I116" s="102">
        <v>1261154472.1083989</v>
      </c>
    </row>
    <row r="117" spans="1:9">
      <c r="A117" s="29" t="s">
        <v>251</v>
      </c>
      <c r="B117" s="29" t="s">
        <v>252</v>
      </c>
      <c r="C117" s="95">
        <v>1330424500</v>
      </c>
      <c r="D117" s="96">
        <v>1497953136</v>
      </c>
      <c r="E117" s="96">
        <v>1641394269</v>
      </c>
      <c r="F117" s="116">
        <v>0.92096259624975763</v>
      </c>
      <c r="G117" s="116">
        <v>0.92096259649441192</v>
      </c>
      <c r="H117" s="102">
        <v>1626508114.5529685</v>
      </c>
      <c r="I117" s="102">
        <v>1782259426.4391055</v>
      </c>
    </row>
    <row r="118" spans="1:9">
      <c r="A118" s="29" t="s">
        <v>253</v>
      </c>
      <c r="B118" s="29" t="s">
        <v>254</v>
      </c>
      <c r="C118" s="95">
        <v>1189350652</v>
      </c>
      <c r="D118" s="96">
        <v>1285912226</v>
      </c>
      <c r="E118" s="96">
        <v>1448584486</v>
      </c>
      <c r="F118" s="116">
        <v>0.86113738231800585</v>
      </c>
      <c r="G118" s="116">
        <v>0.86113620599597152</v>
      </c>
      <c r="H118" s="102">
        <v>1493271866.2596984</v>
      </c>
      <c r="I118" s="102">
        <v>1682178122.2455959</v>
      </c>
    </row>
    <row r="119" spans="1:9">
      <c r="A119" s="29" t="s">
        <v>255</v>
      </c>
      <c r="B119" s="29" t="s">
        <v>256</v>
      </c>
      <c r="C119" s="95">
        <v>82293345</v>
      </c>
      <c r="D119" s="96">
        <v>93115496</v>
      </c>
      <c r="E119" s="96">
        <v>105382372</v>
      </c>
      <c r="F119" s="116">
        <v>0.81821390736726585</v>
      </c>
      <c r="G119" s="116">
        <v>0.81756769319679701</v>
      </c>
      <c r="H119" s="102">
        <v>113803365.063317</v>
      </c>
      <c r="I119" s="102">
        <v>128897426.93713972</v>
      </c>
    </row>
    <row r="120" spans="1:9">
      <c r="A120" s="29" t="s">
        <v>257</v>
      </c>
      <c r="B120" s="29" t="s">
        <v>258</v>
      </c>
      <c r="C120" s="95">
        <v>1125071249</v>
      </c>
      <c r="D120" s="96">
        <v>1283107299</v>
      </c>
      <c r="E120" s="96">
        <v>1416119253</v>
      </c>
      <c r="F120" s="116">
        <v>0.92090279673212194</v>
      </c>
      <c r="G120" s="116">
        <v>0.92090180727221382</v>
      </c>
      <c r="H120" s="102">
        <v>1393314586.0270836</v>
      </c>
      <c r="I120" s="102">
        <v>1537752713.5001078</v>
      </c>
    </row>
    <row r="121" spans="1:9">
      <c r="A121" s="29" t="s">
        <v>259</v>
      </c>
      <c r="B121" s="29" t="s">
        <v>260</v>
      </c>
      <c r="C121" s="95">
        <v>2249987293</v>
      </c>
      <c r="D121" s="96">
        <v>2454504837</v>
      </c>
      <c r="E121" s="96">
        <v>2657477487</v>
      </c>
      <c r="F121" s="116">
        <v>0.9043864565349683</v>
      </c>
      <c r="G121" s="116">
        <v>0.90438289693575802</v>
      </c>
      <c r="H121" s="102">
        <v>2713999993.3259683</v>
      </c>
      <c r="I121" s="102">
        <v>2938442882.9913745</v>
      </c>
    </row>
    <row r="122" spans="1:9">
      <c r="A122" s="29" t="s">
        <v>261</v>
      </c>
      <c r="B122" s="29" t="s">
        <v>262</v>
      </c>
      <c r="C122" s="95">
        <v>286558509</v>
      </c>
      <c r="D122" s="96">
        <v>314048618</v>
      </c>
      <c r="E122" s="96">
        <v>344322979</v>
      </c>
      <c r="F122" s="116">
        <v>0.74871742079315784</v>
      </c>
      <c r="G122" s="116">
        <v>0.74871642318983767</v>
      </c>
      <c r="H122" s="102">
        <v>419448792.39928854</v>
      </c>
      <c r="I122" s="102">
        <v>459884367.87995583</v>
      </c>
    </row>
    <row r="123" spans="1:9">
      <c r="A123" s="29" t="s">
        <v>263</v>
      </c>
      <c r="B123" s="29" t="s">
        <v>264</v>
      </c>
      <c r="C123" s="95">
        <v>5368513939</v>
      </c>
      <c r="D123" s="96">
        <v>6012556413</v>
      </c>
      <c r="E123" s="96">
        <v>6664384638</v>
      </c>
      <c r="F123" s="116">
        <v>0.83440642752657135</v>
      </c>
      <c r="G123" s="116">
        <v>0.83440750708249711</v>
      </c>
      <c r="H123" s="102">
        <v>7205788707.5762396</v>
      </c>
      <c r="I123" s="102">
        <v>7986966298.1604719</v>
      </c>
    </row>
    <row r="124" spans="1:9">
      <c r="A124" s="29" t="s">
        <v>265</v>
      </c>
      <c r="B124" s="29" t="s">
        <v>266</v>
      </c>
      <c r="C124" s="95">
        <v>11989753791</v>
      </c>
      <c r="D124" s="96">
        <v>13098032644</v>
      </c>
      <c r="E124" s="96">
        <v>14395048548</v>
      </c>
      <c r="F124" s="116">
        <v>0.90163003146007603</v>
      </c>
      <c r="G124" s="116">
        <v>0.9016299809700592</v>
      </c>
      <c r="H124" s="102">
        <v>14527058978.713686</v>
      </c>
      <c r="I124" s="102">
        <v>15965583278.977079</v>
      </c>
    </row>
    <row r="125" spans="1:9">
      <c r="A125" s="29" t="s">
        <v>267</v>
      </c>
      <c r="B125" s="29" t="s">
        <v>268</v>
      </c>
      <c r="C125" s="95">
        <v>120551777054</v>
      </c>
      <c r="D125" s="96">
        <v>131625881547</v>
      </c>
      <c r="E125" s="96">
        <v>143240986854</v>
      </c>
      <c r="F125" s="116">
        <v>0.85107100842639116</v>
      </c>
      <c r="G125" s="116">
        <v>0.85107099413171028</v>
      </c>
      <c r="H125" s="102">
        <v>154659106283.47327</v>
      </c>
      <c r="I125" s="102">
        <v>168306742729.65796</v>
      </c>
    </row>
    <row r="126" spans="1:9">
      <c r="A126" s="29" t="s">
        <v>269</v>
      </c>
      <c r="B126" s="29" t="s">
        <v>270</v>
      </c>
      <c r="C126" s="95">
        <v>4170700333</v>
      </c>
      <c r="D126" s="96">
        <v>4488236629</v>
      </c>
      <c r="E126" s="96">
        <v>4797188671</v>
      </c>
      <c r="F126" s="116">
        <v>0.90163391303624951</v>
      </c>
      <c r="G126" s="116">
        <v>0.90163362709663519</v>
      </c>
      <c r="H126" s="102">
        <v>4977892428.5199928</v>
      </c>
      <c r="I126" s="102">
        <v>5320552081.0570297</v>
      </c>
    </row>
    <row r="127" spans="1:9">
      <c r="A127" s="29" t="s">
        <v>271</v>
      </c>
      <c r="B127" s="29" t="s">
        <v>272</v>
      </c>
      <c r="C127" s="95">
        <v>54621359</v>
      </c>
      <c r="D127" s="96">
        <v>57566131</v>
      </c>
      <c r="E127" s="96">
        <v>60510995</v>
      </c>
      <c r="F127" s="116">
        <v>0.7479513265998059</v>
      </c>
      <c r="G127" s="116">
        <v>0.74778090140155884</v>
      </c>
      <c r="H127" s="102">
        <v>76965076.406370178</v>
      </c>
      <c r="I127" s="102">
        <v>80920754.84488143</v>
      </c>
    </row>
    <row r="128" spans="1:9">
      <c r="A128" s="29" t="s">
        <v>273</v>
      </c>
      <c r="B128" s="29" t="s">
        <v>274</v>
      </c>
      <c r="C128" s="95">
        <v>1077826263</v>
      </c>
      <c r="D128" s="96">
        <v>1144469004</v>
      </c>
      <c r="E128" s="96">
        <v>1236192300</v>
      </c>
      <c r="F128" s="116">
        <v>0.94641193252796973</v>
      </c>
      <c r="G128" s="116">
        <v>0.94640992607852636</v>
      </c>
      <c r="H128" s="102">
        <v>1209271528.2477453</v>
      </c>
      <c r="I128" s="102">
        <v>1306191181.998898</v>
      </c>
    </row>
    <row r="129" spans="1:9">
      <c r="A129" s="29" t="s">
        <v>275</v>
      </c>
      <c r="B129" s="29" t="s">
        <v>276</v>
      </c>
      <c r="C129" s="95">
        <v>591004969</v>
      </c>
      <c r="D129" s="96">
        <v>659691105</v>
      </c>
      <c r="E129" s="96">
        <v>769237693</v>
      </c>
      <c r="F129" s="116">
        <v>0.70109279050774409</v>
      </c>
      <c r="G129" s="116">
        <v>0.70109279074680242</v>
      </c>
      <c r="H129" s="102">
        <v>940946924.47520363</v>
      </c>
      <c r="I129" s="102">
        <v>1097198121.4934614</v>
      </c>
    </row>
    <row r="130" spans="1:9">
      <c r="A130" s="29" t="s">
        <v>277</v>
      </c>
      <c r="B130" s="29" t="s">
        <v>278</v>
      </c>
      <c r="C130" s="95">
        <v>9526937742</v>
      </c>
      <c r="D130" s="96">
        <v>10460696947</v>
      </c>
      <c r="E130" s="96">
        <v>11626423802</v>
      </c>
      <c r="F130" s="116">
        <v>0.90050595802181854</v>
      </c>
      <c r="G130" s="116">
        <v>0.90046637861358569</v>
      </c>
      <c r="H130" s="102">
        <v>11616466114.204817</v>
      </c>
      <c r="I130" s="102">
        <v>12911557919.464766</v>
      </c>
    </row>
    <row r="131" spans="1:9">
      <c r="A131" s="29" t="s">
        <v>279</v>
      </c>
      <c r="B131" s="29" t="s">
        <v>280</v>
      </c>
      <c r="C131" s="95">
        <v>612094382</v>
      </c>
      <c r="D131" s="96">
        <v>667447763</v>
      </c>
      <c r="E131" s="96">
        <v>733286641</v>
      </c>
      <c r="F131" s="116">
        <v>0.92523014737932574</v>
      </c>
      <c r="G131" s="116">
        <v>0.92520167554215815</v>
      </c>
      <c r="H131" s="102">
        <v>721385662.68135214</v>
      </c>
      <c r="I131" s="102">
        <v>792569512.55552149</v>
      </c>
    </row>
    <row r="132" spans="1:9">
      <c r="A132" s="29" t="s">
        <v>281</v>
      </c>
      <c r="B132" s="29" t="s">
        <v>282</v>
      </c>
      <c r="C132" s="95">
        <v>2681637625</v>
      </c>
      <c r="D132" s="96">
        <v>2927891613</v>
      </c>
      <c r="E132" s="96">
        <v>3193061085</v>
      </c>
      <c r="F132" s="116">
        <v>0.91665670446795555</v>
      </c>
      <c r="G132" s="116">
        <v>0.916656315003616</v>
      </c>
      <c r="H132" s="102">
        <v>3194098290.809319</v>
      </c>
      <c r="I132" s="102">
        <v>3483378702.2864771</v>
      </c>
    </row>
    <row r="133" spans="1:9">
      <c r="A133" s="29" t="s">
        <v>283</v>
      </c>
      <c r="B133" s="29" t="s">
        <v>284</v>
      </c>
      <c r="C133" s="95">
        <v>680502729</v>
      </c>
      <c r="D133" s="96">
        <v>758387512</v>
      </c>
      <c r="E133" s="96">
        <v>830258055</v>
      </c>
      <c r="F133" s="116">
        <v>0.81493593641284146</v>
      </c>
      <c r="G133" s="116">
        <v>0.8147415048272546</v>
      </c>
      <c r="H133" s="102">
        <v>930609975.72182858</v>
      </c>
      <c r="I133" s="102">
        <v>1019044752.3304158</v>
      </c>
    </row>
    <row r="134" spans="1:9">
      <c r="A134" s="29" t="s">
        <v>285</v>
      </c>
      <c r="B134" s="29" t="s">
        <v>286</v>
      </c>
      <c r="C134" s="95">
        <v>5555792176</v>
      </c>
      <c r="D134" s="96">
        <v>6218016393</v>
      </c>
      <c r="E134" s="96">
        <v>6956088392</v>
      </c>
      <c r="F134" s="116">
        <v>0.94822918247417221</v>
      </c>
      <c r="G134" s="116">
        <v>0.94822898223122343</v>
      </c>
      <c r="H134" s="102">
        <v>6557503721.5956659</v>
      </c>
      <c r="I134" s="102">
        <v>7335874058.2174845</v>
      </c>
    </row>
    <row r="135" spans="1:9">
      <c r="A135" s="29" t="s">
        <v>287</v>
      </c>
      <c r="B135" s="29" t="s">
        <v>288</v>
      </c>
      <c r="C135" s="95">
        <v>337669219</v>
      </c>
      <c r="D135" s="96">
        <v>368381766</v>
      </c>
      <c r="E135" s="96">
        <v>420348308</v>
      </c>
      <c r="F135" s="116">
        <v>0.91444035942165103</v>
      </c>
      <c r="G135" s="116">
        <v>0.91444036031413489</v>
      </c>
      <c r="H135" s="102">
        <v>402849417.35619318</v>
      </c>
      <c r="I135" s="102">
        <v>459678210.02082521</v>
      </c>
    </row>
    <row r="136" spans="1:9">
      <c r="A136" s="29" t="s">
        <v>289</v>
      </c>
      <c r="B136" s="29" t="s">
        <v>290</v>
      </c>
      <c r="C136" s="95">
        <v>95688744</v>
      </c>
      <c r="D136" s="96">
        <v>102340116</v>
      </c>
      <c r="E136" s="96">
        <v>110712772</v>
      </c>
      <c r="F136" s="116">
        <v>0.83567729473132535</v>
      </c>
      <c r="G136" s="116">
        <v>0.83567730006989982</v>
      </c>
      <c r="H136" s="102">
        <v>122463679.03641906</v>
      </c>
      <c r="I136" s="102">
        <v>132482684.39353263</v>
      </c>
    </row>
    <row r="137" spans="1:9">
      <c r="A137" s="29" t="s">
        <v>291</v>
      </c>
      <c r="B137" s="29" t="s">
        <v>292</v>
      </c>
      <c r="C137" s="95">
        <v>1934647842</v>
      </c>
      <c r="D137" s="96">
        <v>2170443798</v>
      </c>
      <c r="E137" s="96">
        <v>2410825859</v>
      </c>
      <c r="F137" s="116">
        <v>0.83438505388837625</v>
      </c>
      <c r="G137" s="116">
        <v>0.83438437834322277</v>
      </c>
      <c r="H137" s="102">
        <v>2601249612.3766394</v>
      </c>
      <c r="I137" s="102">
        <v>2889346830.5183325</v>
      </c>
    </row>
    <row r="138" spans="1:9">
      <c r="A138" s="29" t="s">
        <v>293</v>
      </c>
      <c r="B138" s="29" t="s">
        <v>294</v>
      </c>
      <c r="C138" s="95">
        <v>352350454</v>
      </c>
      <c r="D138" s="96">
        <v>396505735</v>
      </c>
      <c r="E138" s="96">
        <v>436394389</v>
      </c>
      <c r="F138" s="116">
        <v>0.91298715729386359</v>
      </c>
      <c r="G138" s="116">
        <v>0.91213321469577191</v>
      </c>
      <c r="H138" s="102">
        <v>434294975.38088208</v>
      </c>
      <c r="I138" s="102">
        <v>478432735.44813591</v>
      </c>
    </row>
    <row r="139" spans="1:9">
      <c r="A139" s="29" t="s">
        <v>295</v>
      </c>
      <c r="B139" s="29" t="s">
        <v>296</v>
      </c>
      <c r="C139" s="95">
        <v>364230612</v>
      </c>
      <c r="D139" s="96">
        <v>409976750</v>
      </c>
      <c r="E139" s="96">
        <v>459403238</v>
      </c>
      <c r="F139" s="116">
        <v>0.92658325697358157</v>
      </c>
      <c r="G139" s="116">
        <v>0.92640590816631907</v>
      </c>
      <c r="H139" s="102">
        <v>442460779.3357625</v>
      </c>
      <c r="I139" s="102">
        <v>495898432.80395252</v>
      </c>
    </row>
    <row r="140" spans="1:9">
      <c r="A140" s="29" t="s">
        <v>297</v>
      </c>
      <c r="B140" s="29" t="s">
        <v>298</v>
      </c>
      <c r="C140" s="95">
        <v>14247427229</v>
      </c>
      <c r="D140" s="96">
        <v>15613890191</v>
      </c>
      <c r="E140" s="96">
        <v>16742277723</v>
      </c>
      <c r="F140" s="116">
        <v>0.90163232728712861</v>
      </c>
      <c r="G140" s="116">
        <v>0.90163213478499782</v>
      </c>
      <c r="H140" s="102">
        <v>17317358438.089466</v>
      </c>
      <c r="I140" s="102">
        <v>18568856495.994728</v>
      </c>
    </row>
    <row r="141" spans="1:9">
      <c r="A141" s="29" t="s">
        <v>299</v>
      </c>
      <c r="B141" s="29" t="s">
        <v>300</v>
      </c>
      <c r="C141" s="95">
        <v>619883990</v>
      </c>
      <c r="D141" s="96">
        <v>690688493</v>
      </c>
      <c r="E141" s="96">
        <v>779973590</v>
      </c>
      <c r="F141" s="116">
        <v>0.86940947679112535</v>
      </c>
      <c r="G141" s="116">
        <v>0.86929310109270252</v>
      </c>
      <c r="H141" s="102">
        <v>794434051.43136847</v>
      </c>
      <c r="I141" s="102">
        <v>897250408.42906976</v>
      </c>
    </row>
    <row r="142" spans="1:9">
      <c r="A142" s="29" t="s">
        <v>301</v>
      </c>
      <c r="B142" s="29" t="s">
        <v>302</v>
      </c>
      <c r="C142" s="95">
        <v>11548748121</v>
      </c>
      <c r="D142" s="96">
        <v>12582596118</v>
      </c>
      <c r="E142" s="96">
        <v>13666152675</v>
      </c>
      <c r="F142" s="116">
        <v>0.9463936031532616</v>
      </c>
      <c r="G142" s="116">
        <v>0.94639291263396774</v>
      </c>
      <c r="H142" s="102">
        <v>13295309769.715698</v>
      </c>
      <c r="I142" s="102">
        <v>14440252555.320644</v>
      </c>
    </row>
    <row r="143" spans="1:9">
      <c r="A143" s="29" t="s">
        <v>303</v>
      </c>
      <c r="B143" s="29" t="s">
        <v>304</v>
      </c>
      <c r="C143" s="95">
        <v>1347158160</v>
      </c>
      <c r="D143" s="96">
        <v>1438867186</v>
      </c>
      <c r="E143" s="96">
        <v>1564956220</v>
      </c>
      <c r="F143" s="116">
        <v>0.94640778454520957</v>
      </c>
      <c r="G143" s="116">
        <v>0.9464059401191709</v>
      </c>
      <c r="H143" s="102">
        <v>1520345890.5311506</v>
      </c>
      <c r="I143" s="102">
        <v>1653578188.4493895</v>
      </c>
    </row>
    <row r="144" spans="1:9">
      <c r="A144" s="29" t="s">
        <v>305</v>
      </c>
      <c r="B144" s="29" t="s">
        <v>306</v>
      </c>
      <c r="C144" s="95">
        <v>23714824288</v>
      </c>
      <c r="D144" s="96">
        <v>26011676923</v>
      </c>
      <c r="E144" s="96">
        <v>27859438312</v>
      </c>
      <c r="F144" s="116">
        <v>0.85107083216177071</v>
      </c>
      <c r="G144" s="116">
        <v>0.85107083216500401</v>
      </c>
      <c r="H144" s="102">
        <v>30563468914.718636</v>
      </c>
      <c r="I144" s="102">
        <v>32734570683.299675</v>
      </c>
    </row>
    <row r="145" spans="1:9">
      <c r="A145" s="29" t="s">
        <v>307</v>
      </c>
      <c r="B145" s="29" t="s">
        <v>308</v>
      </c>
      <c r="C145" s="95">
        <v>2833027576</v>
      </c>
      <c r="D145" s="96">
        <v>3185755362</v>
      </c>
      <c r="E145" s="96">
        <v>3515109407</v>
      </c>
      <c r="F145" s="116">
        <v>0.94822929273464296</v>
      </c>
      <c r="G145" s="116">
        <v>0.94822910581611197</v>
      </c>
      <c r="H145" s="102">
        <v>3359688828.8616886</v>
      </c>
      <c r="I145" s="102">
        <v>3707025428.1792502</v>
      </c>
    </row>
    <row r="146" spans="1:9">
      <c r="A146" s="29" t="s">
        <v>309</v>
      </c>
      <c r="B146" s="29" t="s">
        <v>310</v>
      </c>
      <c r="C146" s="95">
        <v>2960055522</v>
      </c>
      <c r="D146" s="96">
        <v>3376643994</v>
      </c>
      <c r="E146" s="96">
        <v>3746293772</v>
      </c>
      <c r="F146" s="116">
        <v>0.80565465965794081</v>
      </c>
      <c r="G146" s="116">
        <v>0.80563786583061292</v>
      </c>
      <c r="H146" s="102">
        <v>4191180369.3081498</v>
      </c>
      <c r="I146" s="102">
        <v>4650096440.2133331</v>
      </c>
    </row>
    <row r="147" spans="1:9">
      <c r="A147" s="29" t="s">
        <v>311</v>
      </c>
      <c r="B147" s="29" t="s">
        <v>312</v>
      </c>
      <c r="C147" s="95">
        <v>111817721</v>
      </c>
      <c r="D147" s="96">
        <v>121285956</v>
      </c>
      <c r="E147" s="96">
        <v>128860160</v>
      </c>
      <c r="F147" s="116">
        <v>0.87827010229927216</v>
      </c>
      <c r="G147" s="116">
        <v>0.8780909650094243</v>
      </c>
      <c r="H147" s="102">
        <v>138096418.95184493</v>
      </c>
      <c r="I147" s="102">
        <v>146750354.04631111</v>
      </c>
    </row>
    <row r="148" spans="1:9">
      <c r="A148" s="29" t="s">
        <v>313</v>
      </c>
      <c r="B148" s="29" t="s">
        <v>314</v>
      </c>
      <c r="C148" s="95">
        <v>11893736099</v>
      </c>
      <c r="D148" s="96">
        <v>13240105240</v>
      </c>
      <c r="E148" s="96">
        <v>14287054324</v>
      </c>
      <c r="F148" s="116">
        <v>0.90165041219741549</v>
      </c>
      <c r="G148" s="116">
        <v>0.90164887754415302</v>
      </c>
      <c r="H148" s="102">
        <v>14684300102.223091</v>
      </c>
      <c r="I148" s="102">
        <v>15845474529.856966</v>
      </c>
    </row>
    <row r="149" spans="1:9">
      <c r="A149" s="29" t="s">
        <v>315</v>
      </c>
      <c r="B149" s="29" t="s">
        <v>316</v>
      </c>
      <c r="C149" s="95">
        <v>1579062402</v>
      </c>
      <c r="D149" s="96">
        <v>1734024624</v>
      </c>
      <c r="E149" s="96">
        <v>1908782289</v>
      </c>
      <c r="F149" s="116">
        <v>0.87130673511791801</v>
      </c>
      <c r="G149" s="116">
        <v>0.87096440957425991</v>
      </c>
      <c r="H149" s="102">
        <v>1990142568.753731</v>
      </c>
      <c r="I149" s="102">
        <v>2191573235.3897681</v>
      </c>
    </row>
    <row r="150" spans="1:9">
      <c r="A150" s="29" t="s">
        <v>317</v>
      </c>
      <c r="B150" s="29" t="s">
        <v>318</v>
      </c>
      <c r="C150" s="95">
        <v>882077442</v>
      </c>
      <c r="D150" s="96">
        <v>960884366</v>
      </c>
      <c r="E150" s="96">
        <v>1051075122</v>
      </c>
      <c r="F150" s="116">
        <v>0.90859709542343503</v>
      </c>
      <c r="G150" s="116">
        <v>0.90802372635588091</v>
      </c>
      <c r="H150" s="102">
        <v>1057547257.0184669</v>
      </c>
      <c r="I150" s="102">
        <v>1157541473.3029268</v>
      </c>
    </row>
    <row r="151" spans="1:9">
      <c r="A151" s="29" t="s">
        <v>319</v>
      </c>
      <c r="B151" s="29" t="s">
        <v>320</v>
      </c>
      <c r="C151" s="95">
        <v>6758574236</v>
      </c>
      <c r="D151" s="96">
        <v>7476384858</v>
      </c>
      <c r="E151" s="96">
        <v>8374934259</v>
      </c>
      <c r="F151" s="116">
        <v>0.76094254716740406</v>
      </c>
      <c r="G151" s="116">
        <v>0.76094254713448817</v>
      </c>
      <c r="H151" s="102">
        <v>9825163392.2044678</v>
      </c>
      <c r="I151" s="102">
        <v>11006000769.09594</v>
      </c>
    </row>
    <row r="152" spans="1:9">
      <c r="A152" s="29" t="s">
        <v>321</v>
      </c>
      <c r="B152" s="29" t="s">
        <v>322</v>
      </c>
      <c r="C152" s="95">
        <v>1169481281</v>
      </c>
      <c r="D152" s="96">
        <v>1271284778</v>
      </c>
      <c r="E152" s="96">
        <v>1423785656</v>
      </c>
      <c r="F152" s="116">
        <v>0.90552320979466749</v>
      </c>
      <c r="G152" s="116">
        <v>0.90514018154668663</v>
      </c>
      <c r="H152" s="102">
        <v>1403922908.0481229</v>
      </c>
      <c r="I152" s="102">
        <v>1573000166.1920054</v>
      </c>
    </row>
    <row r="153" spans="1:9">
      <c r="A153" s="29" t="s">
        <v>323</v>
      </c>
      <c r="B153" s="29" t="s">
        <v>324</v>
      </c>
      <c r="C153" s="95">
        <v>238360458</v>
      </c>
      <c r="D153" s="96">
        <v>248483053</v>
      </c>
      <c r="E153" s="96">
        <v>280850519</v>
      </c>
      <c r="F153" s="116">
        <v>0.91481852386467333</v>
      </c>
      <c r="G153" s="116">
        <v>0.9147749248259015</v>
      </c>
      <c r="H153" s="102">
        <v>271620049.78897589</v>
      </c>
      <c r="I153" s="102">
        <v>307015978.87966925</v>
      </c>
    </row>
    <row r="154" spans="1:9">
      <c r="A154" s="29" t="s">
        <v>325</v>
      </c>
      <c r="B154" s="29" t="s">
        <v>326</v>
      </c>
      <c r="C154" s="95">
        <v>4021223587</v>
      </c>
      <c r="D154" s="96">
        <v>4515713934</v>
      </c>
      <c r="E154" s="96">
        <v>4917201477</v>
      </c>
      <c r="F154" s="116">
        <v>0.94883339132370526</v>
      </c>
      <c r="G154" s="116">
        <v>0.94878387480796622</v>
      </c>
      <c r="H154" s="102">
        <v>4759227463.2116241</v>
      </c>
      <c r="I154" s="102">
        <v>5182636011.8053665</v>
      </c>
    </row>
    <row r="155" spans="1:9">
      <c r="A155" s="29" t="s">
        <v>327</v>
      </c>
      <c r="B155" s="29" t="s">
        <v>328</v>
      </c>
      <c r="C155" s="95">
        <v>91478401</v>
      </c>
      <c r="D155" s="96">
        <v>100272371</v>
      </c>
      <c r="E155" s="96">
        <v>109022143</v>
      </c>
      <c r="F155" s="116">
        <v>0.87664948898843764</v>
      </c>
      <c r="G155" s="116">
        <v>0.87659172112550976</v>
      </c>
      <c r="H155" s="102">
        <v>114381371.64227848</v>
      </c>
      <c r="I155" s="102">
        <v>124370491.2704626</v>
      </c>
    </row>
    <row r="156" spans="1:9">
      <c r="A156" s="29" t="s">
        <v>329</v>
      </c>
      <c r="B156" s="29" t="s">
        <v>330</v>
      </c>
      <c r="C156" s="95">
        <v>8474975350</v>
      </c>
      <c r="D156" s="96">
        <v>9548455418</v>
      </c>
      <c r="E156" s="96">
        <v>10588184732</v>
      </c>
      <c r="F156" s="116">
        <v>0.92089414827582428</v>
      </c>
      <c r="G156" s="116">
        <v>0.92089396276817759</v>
      </c>
      <c r="H156" s="102">
        <v>10368678567.322231</v>
      </c>
      <c r="I156" s="102">
        <v>11497724124.68886</v>
      </c>
    </row>
    <row r="157" spans="1:9">
      <c r="A157" s="29" t="s">
        <v>331</v>
      </c>
      <c r="B157" s="29" t="s">
        <v>332</v>
      </c>
      <c r="C157" s="95">
        <v>28019616943</v>
      </c>
      <c r="D157" s="96">
        <v>29829969438</v>
      </c>
      <c r="E157" s="96">
        <v>30794155549</v>
      </c>
      <c r="F157" s="116">
        <v>0.90162947081058997</v>
      </c>
      <c r="G157" s="116">
        <v>0.90162947083104328</v>
      </c>
      <c r="H157" s="102">
        <v>33084510215.911674</v>
      </c>
      <c r="I157" s="102">
        <v>34153891975.843067</v>
      </c>
    </row>
    <row r="158" spans="1:9">
      <c r="A158" s="29" t="s">
        <v>333</v>
      </c>
      <c r="B158" s="29" t="s">
        <v>334</v>
      </c>
      <c r="C158" s="95">
        <v>1663050346</v>
      </c>
      <c r="D158" s="96">
        <v>1835696189</v>
      </c>
      <c r="E158" s="96">
        <v>2164847823</v>
      </c>
      <c r="F158" s="116">
        <v>0.91447606955386274</v>
      </c>
      <c r="G158" s="116">
        <v>0.91446958825645208</v>
      </c>
      <c r="H158" s="102">
        <v>2007374769.1348169</v>
      </c>
      <c r="I158" s="102">
        <v>2367326208.3297343</v>
      </c>
    </row>
    <row r="159" spans="1:9">
      <c r="A159" s="29" t="s">
        <v>335</v>
      </c>
      <c r="B159" s="29" t="s">
        <v>336</v>
      </c>
      <c r="C159" s="95">
        <v>1037856017</v>
      </c>
      <c r="D159" s="96">
        <v>1129681456</v>
      </c>
      <c r="E159" s="96">
        <v>1283790956</v>
      </c>
      <c r="F159" s="116">
        <v>0.9021954129035642</v>
      </c>
      <c r="G159" s="116">
        <v>0.90216711438100972</v>
      </c>
      <c r="H159" s="102">
        <v>1252147195.4333155</v>
      </c>
      <c r="I159" s="102">
        <v>1423007927.8392098</v>
      </c>
    </row>
    <row r="160" spans="1:9">
      <c r="A160" s="29" t="s">
        <v>337</v>
      </c>
      <c r="B160" s="29" t="s">
        <v>338</v>
      </c>
      <c r="C160" s="95">
        <v>527351821</v>
      </c>
      <c r="D160" s="96">
        <v>574343687</v>
      </c>
      <c r="E160" s="96">
        <v>629752957</v>
      </c>
      <c r="F160" s="116">
        <v>0.95187373001532316</v>
      </c>
      <c r="G160" s="116">
        <v>0.95137686462317395</v>
      </c>
      <c r="H160" s="102">
        <v>603382222.75632536</v>
      </c>
      <c r="I160" s="102">
        <v>661938481.39184642</v>
      </c>
    </row>
    <row r="161" spans="1:9">
      <c r="A161" s="29" t="s">
        <v>339</v>
      </c>
      <c r="B161" s="29" t="s">
        <v>340</v>
      </c>
      <c r="C161" s="95">
        <v>19889013</v>
      </c>
      <c r="D161" s="96">
        <v>21640212</v>
      </c>
      <c r="E161" s="96">
        <v>23400629</v>
      </c>
      <c r="F161" s="116">
        <v>0.80671193929094709</v>
      </c>
      <c r="G161" s="116">
        <v>0.80661948317881671</v>
      </c>
      <c r="H161" s="102">
        <v>26825203.5776494</v>
      </c>
      <c r="I161" s="102">
        <v>29010741.109029714</v>
      </c>
    </row>
    <row r="162" spans="1:9">
      <c r="A162" s="29" t="s">
        <v>341</v>
      </c>
      <c r="B162" s="29" t="s">
        <v>342</v>
      </c>
      <c r="C162" s="95">
        <v>1693896237</v>
      </c>
      <c r="D162" s="96">
        <v>1879154716</v>
      </c>
      <c r="E162" s="96">
        <v>2092510315</v>
      </c>
      <c r="F162" s="116">
        <v>0.8149402554074785</v>
      </c>
      <c r="G162" s="116">
        <v>0.81473568636027272</v>
      </c>
      <c r="H162" s="102">
        <v>2305880343.4129086</v>
      </c>
      <c r="I162" s="102">
        <v>2568330257.3231101</v>
      </c>
    </row>
    <row r="163" spans="1:9">
      <c r="A163" s="29" t="s">
        <v>343</v>
      </c>
      <c r="B163" s="29" t="s">
        <v>344</v>
      </c>
      <c r="C163" s="95">
        <v>1996070893</v>
      </c>
      <c r="D163" s="96">
        <v>2201651060</v>
      </c>
      <c r="E163" s="96">
        <v>2426496716</v>
      </c>
      <c r="F163" s="116">
        <v>0.93248217315208137</v>
      </c>
      <c r="G163" s="116">
        <v>0.93212325983818067</v>
      </c>
      <c r="H163" s="102">
        <v>2361065040.587029</v>
      </c>
      <c r="I163" s="102">
        <v>2603192968.7295294</v>
      </c>
    </row>
    <row r="164" spans="1:9">
      <c r="A164" s="29" t="s">
        <v>345</v>
      </c>
      <c r="B164" s="29" t="s">
        <v>346</v>
      </c>
      <c r="C164" s="95">
        <v>2219413223</v>
      </c>
      <c r="D164" s="96">
        <v>2497147771</v>
      </c>
      <c r="E164" s="96">
        <v>2768270034</v>
      </c>
      <c r="F164" s="116">
        <v>0.94831281445402893</v>
      </c>
      <c r="G164" s="116">
        <v>0.94830443808925613</v>
      </c>
      <c r="H164" s="102">
        <v>2633253218.7047162</v>
      </c>
      <c r="I164" s="102">
        <v>2919178612.701426</v>
      </c>
    </row>
    <row r="165" spans="1:9">
      <c r="A165" s="29" t="s">
        <v>347</v>
      </c>
      <c r="B165" s="29" t="s">
        <v>348</v>
      </c>
      <c r="C165" s="95">
        <v>4470434020</v>
      </c>
      <c r="D165" s="96">
        <v>5000869473</v>
      </c>
      <c r="E165" s="96">
        <v>5501453301</v>
      </c>
      <c r="F165" s="116">
        <v>0.86795920265879212</v>
      </c>
      <c r="G165" s="116">
        <v>0.86792488671685608</v>
      </c>
      <c r="H165" s="102">
        <v>5761641166.6366272</v>
      </c>
      <c r="I165" s="102">
        <v>6338628359.6621237</v>
      </c>
    </row>
    <row r="166" spans="1:9">
      <c r="A166" s="29" t="s">
        <v>349</v>
      </c>
      <c r="B166" s="29" t="s">
        <v>350</v>
      </c>
      <c r="C166" s="95">
        <v>1688916260</v>
      </c>
      <c r="D166" s="96">
        <v>1799872394</v>
      </c>
      <c r="E166" s="96">
        <v>1924755421</v>
      </c>
      <c r="F166" s="116">
        <v>0.90461519137985824</v>
      </c>
      <c r="G166" s="116">
        <v>0.90424853193788346</v>
      </c>
      <c r="H166" s="102">
        <v>1989655282.3245847</v>
      </c>
      <c r="I166" s="102">
        <v>2128569030.5463712</v>
      </c>
    </row>
    <row r="167" spans="1:9">
      <c r="A167" s="29" t="s">
        <v>351</v>
      </c>
      <c r="B167" s="29" t="s">
        <v>352</v>
      </c>
      <c r="C167" s="95">
        <v>15453927479</v>
      </c>
      <c r="D167" s="96">
        <v>17347153965</v>
      </c>
      <c r="E167" s="96">
        <v>19422899851</v>
      </c>
      <c r="F167" s="116">
        <v>0.87399517826984563</v>
      </c>
      <c r="G167" s="116">
        <v>0.87399230678030615</v>
      </c>
      <c r="H167" s="102">
        <v>19848111747.412952</v>
      </c>
      <c r="I167" s="102">
        <v>22223193156.644455</v>
      </c>
    </row>
    <row r="168" spans="1:9">
      <c r="A168" s="29" t="s">
        <v>353</v>
      </c>
      <c r="B168" s="29" t="s">
        <v>354</v>
      </c>
      <c r="C168" s="95">
        <v>4254667638</v>
      </c>
      <c r="D168" s="96">
        <v>4752415680</v>
      </c>
      <c r="E168" s="96">
        <v>5417936811</v>
      </c>
      <c r="F168" s="116">
        <v>0.90877771848427136</v>
      </c>
      <c r="G168" s="116">
        <v>0.90875145488591813</v>
      </c>
      <c r="H168" s="102">
        <v>5229458847.1275911</v>
      </c>
      <c r="I168" s="102">
        <v>5961956684.4931774</v>
      </c>
    </row>
    <row r="169" spans="1:9">
      <c r="A169" s="29" t="s">
        <v>355</v>
      </c>
      <c r="B169" s="29" t="s">
        <v>356</v>
      </c>
      <c r="C169" s="95">
        <v>100102915</v>
      </c>
      <c r="D169" s="96">
        <v>105900344</v>
      </c>
      <c r="E169" s="96">
        <v>111582045</v>
      </c>
      <c r="F169" s="116">
        <v>0.93024913502858397</v>
      </c>
      <c r="G169" s="116">
        <v>0.92809338920536921</v>
      </c>
      <c r="H169" s="102">
        <v>113840841.13848273</v>
      </c>
      <c r="I169" s="102">
        <v>120227173.57736619</v>
      </c>
    </row>
    <row r="170" spans="1:9">
      <c r="A170" s="29" t="s">
        <v>357</v>
      </c>
      <c r="B170" s="29" t="s">
        <v>358</v>
      </c>
      <c r="C170" s="95">
        <v>28151338909</v>
      </c>
      <c r="D170" s="96">
        <v>31000717473</v>
      </c>
      <c r="E170" s="96">
        <v>35030048330</v>
      </c>
      <c r="F170" s="116">
        <v>0.9067076657388613</v>
      </c>
      <c r="G170" s="116">
        <v>0.90670706762446418</v>
      </c>
      <c r="H170" s="102">
        <v>34190421725.108082</v>
      </c>
      <c r="I170" s="102">
        <v>38634361174.416901</v>
      </c>
    </row>
    <row r="171" spans="1:9">
      <c r="A171" s="29" t="s">
        <v>359</v>
      </c>
      <c r="B171" s="29" t="s">
        <v>360</v>
      </c>
      <c r="C171" s="95">
        <v>326540763</v>
      </c>
      <c r="D171" s="96">
        <v>366288453</v>
      </c>
      <c r="E171" s="96">
        <v>403408407</v>
      </c>
      <c r="F171" s="116">
        <v>0.92862919303040015</v>
      </c>
      <c r="G171" s="116">
        <v>0.92828826535520959</v>
      </c>
      <c r="H171" s="102">
        <v>394439950.57347822</v>
      </c>
      <c r="I171" s="102">
        <v>434572343.5872969</v>
      </c>
    </row>
    <row r="172" spans="1:9">
      <c r="A172" s="29" t="s">
        <v>361</v>
      </c>
      <c r="B172" s="29" t="s">
        <v>362</v>
      </c>
      <c r="C172" s="95">
        <v>60230143553</v>
      </c>
      <c r="D172" s="96">
        <v>67033759176</v>
      </c>
      <c r="E172" s="96">
        <v>74692258229</v>
      </c>
      <c r="F172" s="116">
        <v>0.86958786925263987</v>
      </c>
      <c r="G172" s="116">
        <v>0.86921822809038785</v>
      </c>
      <c r="H172" s="102">
        <v>77086814968.580017</v>
      </c>
      <c r="I172" s="102">
        <v>85930386426.770767</v>
      </c>
    </row>
    <row r="173" spans="1:9">
      <c r="A173" s="29" t="s">
        <v>363</v>
      </c>
      <c r="B173" s="29" t="s">
        <v>364</v>
      </c>
      <c r="C173" s="95">
        <v>7562168097</v>
      </c>
      <c r="D173" s="96">
        <v>8276009294</v>
      </c>
      <c r="E173" s="96">
        <v>8896593180</v>
      </c>
      <c r="F173" s="116">
        <v>0.93895356343263447</v>
      </c>
      <c r="G173" s="116">
        <v>0.93895323318863055</v>
      </c>
      <c r="H173" s="102">
        <v>8814077305.1060104</v>
      </c>
      <c r="I173" s="102">
        <v>9475012029.9258003</v>
      </c>
    </row>
    <row r="174" spans="1:9">
      <c r="A174" s="29" t="s">
        <v>365</v>
      </c>
      <c r="B174" s="29" t="s">
        <v>366</v>
      </c>
      <c r="C174" s="95">
        <v>186182761</v>
      </c>
      <c r="D174" s="96">
        <v>192767911</v>
      </c>
      <c r="E174" s="96">
        <v>200125406</v>
      </c>
      <c r="F174" s="116">
        <v>0.75091336883319704</v>
      </c>
      <c r="G174" s="116">
        <v>0.75091336913828699</v>
      </c>
      <c r="H174" s="102">
        <v>256711251.92448157</v>
      </c>
      <c r="I174" s="102">
        <v>266509312.82479966</v>
      </c>
    </row>
    <row r="175" spans="1:9">
      <c r="A175" s="29" t="s">
        <v>367</v>
      </c>
      <c r="B175" s="29" t="s">
        <v>368</v>
      </c>
      <c r="C175" s="95">
        <v>376467917</v>
      </c>
      <c r="D175" s="96">
        <v>410501204</v>
      </c>
      <c r="E175" s="96">
        <v>453151294</v>
      </c>
      <c r="F175" s="116">
        <v>0.87618241425904175</v>
      </c>
      <c r="G175" s="116">
        <v>0.87555788300968296</v>
      </c>
      <c r="H175" s="102">
        <v>468511119.73885846</v>
      </c>
      <c r="I175" s="102">
        <v>517557208.71624947</v>
      </c>
    </row>
    <row r="176" spans="1:9">
      <c r="A176" s="29" t="s">
        <v>369</v>
      </c>
      <c r="B176" s="29" t="s">
        <v>370</v>
      </c>
      <c r="C176" s="95">
        <v>4167831614</v>
      </c>
      <c r="D176" s="96">
        <v>4655755744</v>
      </c>
      <c r="E176" s="96">
        <v>5151648767</v>
      </c>
      <c r="F176" s="116">
        <v>0.9506675518904264</v>
      </c>
      <c r="G176" s="116">
        <v>0.95065425295070016</v>
      </c>
      <c r="H176" s="102">
        <v>4897354216.7731638</v>
      </c>
      <c r="I176" s="102">
        <v>5419056140.5579262</v>
      </c>
    </row>
    <row r="177" spans="1:9">
      <c r="A177" s="29" t="s">
        <v>371</v>
      </c>
      <c r="B177" s="29" t="s">
        <v>372</v>
      </c>
      <c r="C177" s="95">
        <v>1638967056</v>
      </c>
      <c r="D177" s="96">
        <v>1829727931</v>
      </c>
      <c r="E177" s="96">
        <v>2033857277</v>
      </c>
      <c r="F177" s="116">
        <v>0.88067238498475509</v>
      </c>
      <c r="G177" s="116">
        <v>0.88041842361397216</v>
      </c>
      <c r="H177" s="102">
        <v>2077648808.1111724</v>
      </c>
      <c r="I177" s="102">
        <v>2310103040.1560111</v>
      </c>
    </row>
    <row r="178" spans="1:9">
      <c r="A178" s="29" t="s">
        <v>373</v>
      </c>
      <c r="B178" s="29" t="s">
        <v>374</v>
      </c>
      <c r="C178" s="95">
        <v>378226071</v>
      </c>
      <c r="D178" s="96">
        <v>420855349</v>
      </c>
      <c r="E178" s="96">
        <v>468004970</v>
      </c>
      <c r="F178" s="116">
        <v>0.74608537939616892</v>
      </c>
      <c r="G178" s="116">
        <v>0.74524272509906253</v>
      </c>
      <c r="H178" s="102">
        <v>564084702.12968373</v>
      </c>
      <c r="I178" s="102">
        <v>627989988.0106709</v>
      </c>
    </row>
    <row r="179" spans="1:9">
      <c r="A179" s="29" t="s">
        <v>375</v>
      </c>
      <c r="B179" s="29" t="s">
        <v>376</v>
      </c>
      <c r="C179" s="95">
        <v>501970859</v>
      </c>
      <c r="D179" s="96">
        <v>558958710</v>
      </c>
      <c r="E179" s="96">
        <v>617759227</v>
      </c>
      <c r="F179" s="116">
        <v>0.80570490821644647</v>
      </c>
      <c r="G179" s="116">
        <v>0.80568392254765964</v>
      </c>
      <c r="H179" s="102">
        <v>693751154.17546892</v>
      </c>
      <c r="I179" s="102">
        <v>766751339.71468437</v>
      </c>
    </row>
    <row r="180" spans="1:9">
      <c r="A180" s="29" t="s">
        <v>377</v>
      </c>
      <c r="B180" s="29" t="s">
        <v>378</v>
      </c>
      <c r="C180" s="95">
        <v>18887675694</v>
      </c>
      <c r="D180" s="96">
        <v>21229583670</v>
      </c>
      <c r="E180" s="96">
        <v>23467829505</v>
      </c>
      <c r="F180" s="116">
        <v>0.90676138548625562</v>
      </c>
      <c r="G180" s="116">
        <v>0.90675576572769057</v>
      </c>
      <c r="H180" s="102">
        <v>23412536098.033688</v>
      </c>
      <c r="I180" s="102">
        <v>25881092122.051823</v>
      </c>
    </row>
    <row r="181" spans="1:9">
      <c r="A181" s="29" t="s">
        <v>379</v>
      </c>
      <c r="B181" s="29" t="s">
        <v>380</v>
      </c>
      <c r="C181" s="95">
        <v>1012845116</v>
      </c>
      <c r="D181" s="96">
        <v>1107744726</v>
      </c>
      <c r="E181" s="96">
        <v>1224433328</v>
      </c>
      <c r="F181" s="116">
        <v>0.80572079633188043</v>
      </c>
      <c r="G181" s="116">
        <v>0.80569827063067623</v>
      </c>
      <c r="H181" s="102">
        <v>1374849365.9877117</v>
      </c>
      <c r="I181" s="102">
        <v>1519716961.8367813</v>
      </c>
    </row>
    <row r="182" spans="1:9">
      <c r="A182" s="29" t="s">
        <v>381</v>
      </c>
      <c r="B182" s="29" t="s">
        <v>382</v>
      </c>
      <c r="C182" s="95">
        <v>1665213812</v>
      </c>
      <c r="D182" s="96">
        <v>1842157184</v>
      </c>
      <c r="E182" s="96">
        <v>2069463963</v>
      </c>
      <c r="F182" s="116">
        <v>0.90469706538637118</v>
      </c>
      <c r="G182" s="116">
        <v>0.90439558908008244</v>
      </c>
      <c r="H182" s="102">
        <v>2036214390.9610953</v>
      </c>
      <c r="I182" s="102">
        <v>2288228722.0186267</v>
      </c>
    </row>
    <row r="183" spans="1:9">
      <c r="A183" s="29" t="s">
        <v>383</v>
      </c>
      <c r="B183" s="29" t="s">
        <v>384</v>
      </c>
      <c r="C183" s="95">
        <v>44337616</v>
      </c>
      <c r="D183" s="96">
        <v>48133474</v>
      </c>
      <c r="E183" s="96">
        <v>52190443</v>
      </c>
      <c r="F183" s="116">
        <v>0.93002149726560668</v>
      </c>
      <c r="G183" s="116">
        <v>0.92962429731915908</v>
      </c>
      <c r="H183" s="102">
        <v>51755227.316270806</v>
      </c>
      <c r="I183" s="102">
        <v>56141436.008617952</v>
      </c>
    </row>
    <row r="184" spans="1:9">
      <c r="A184" s="29" t="s">
        <v>385</v>
      </c>
      <c r="B184" s="29" t="s">
        <v>386</v>
      </c>
      <c r="C184" s="95">
        <v>5190416366</v>
      </c>
      <c r="D184" s="96">
        <v>5672576009</v>
      </c>
      <c r="E184" s="96">
        <v>6256682614</v>
      </c>
      <c r="F184" s="116">
        <v>0.91666853854400099</v>
      </c>
      <c r="G184" s="116">
        <v>0.91666699567255827</v>
      </c>
      <c r="H184" s="102">
        <v>6188252100.3830776</v>
      </c>
      <c r="I184" s="102">
        <v>6825469492.7785349</v>
      </c>
    </row>
    <row r="185" spans="1:9">
      <c r="A185" s="29" t="s">
        <v>387</v>
      </c>
      <c r="B185" s="29" t="s">
        <v>388</v>
      </c>
      <c r="C185" s="95">
        <v>188261280</v>
      </c>
      <c r="D185" s="96">
        <v>198339229</v>
      </c>
      <c r="E185" s="96">
        <v>206993862</v>
      </c>
      <c r="F185" s="116">
        <v>0.94638930171138558</v>
      </c>
      <c r="G185" s="116">
        <v>0.9463891181614339</v>
      </c>
      <c r="H185" s="102">
        <v>209574673.59503844</v>
      </c>
      <c r="I185" s="102">
        <v>218719613.34691852</v>
      </c>
    </row>
    <row r="186" spans="1:9">
      <c r="A186" s="29" t="s">
        <v>389</v>
      </c>
      <c r="B186" s="29" t="s">
        <v>390</v>
      </c>
      <c r="C186" s="95">
        <v>192743099</v>
      </c>
      <c r="D186" s="96">
        <v>210587613</v>
      </c>
      <c r="E186" s="96">
        <v>224966068</v>
      </c>
      <c r="F186" s="116">
        <v>0.8932377542509623</v>
      </c>
      <c r="G186" s="116">
        <v>0.89307278993625927</v>
      </c>
      <c r="H186" s="102">
        <v>235757626.67643997</v>
      </c>
      <c r="I186" s="102">
        <v>251901155.80170834</v>
      </c>
    </row>
    <row r="187" spans="1:9">
      <c r="A187" s="29" t="s">
        <v>391</v>
      </c>
      <c r="B187" s="29" t="s">
        <v>392</v>
      </c>
      <c r="C187" s="95">
        <v>887495393</v>
      </c>
      <c r="D187" s="96">
        <v>1011142861</v>
      </c>
      <c r="E187" s="96">
        <v>1181941682</v>
      </c>
      <c r="F187" s="116">
        <v>0.83567729862177909</v>
      </c>
      <c r="G187" s="116">
        <v>0.83567729874072416</v>
      </c>
      <c r="H187" s="102">
        <v>1209968085.3693206</v>
      </c>
      <c r="I187" s="102">
        <v>1414351788.4009283</v>
      </c>
    </row>
    <row r="188" spans="1:9">
      <c r="A188" s="29" t="s">
        <v>393</v>
      </c>
      <c r="B188" s="29" t="s">
        <v>394</v>
      </c>
      <c r="C188" s="95">
        <v>707351562</v>
      </c>
      <c r="D188" s="96">
        <v>744049511</v>
      </c>
      <c r="E188" s="96">
        <v>820511370</v>
      </c>
      <c r="F188" s="116">
        <v>0.80568868058099818</v>
      </c>
      <c r="G188" s="116">
        <v>0.80566964830322485</v>
      </c>
      <c r="H188" s="102">
        <v>923495053.27969992</v>
      </c>
      <c r="I188" s="102">
        <v>1018421597.1496909</v>
      </c>
    </row>
    <row r="189" spans="1:9">
      <c r="A189" s="29" t="s">
        <v>395</v>
      </c>
      <c r="B189" s="29" t="s">
        <v>396</v>
      </c>
      <c r="C189" s="95">
        <v>3688878255</v>
      </c>
      <c r="D189" s="96">
        <v>4209829051</v>
      </c>
      <c r="E189" s="96">
        <v>4646045272</v>
      </c>
      <c r="F189" s="116">
        <v>0.87958676426693461</v>
      </c>
      <c r="G189" s="116">
        <v>0.87957175215151195</v>
      </c>
      <c r="H189" s="102">
        <v>4786144155.4416256</v>
      </c>
      <c r="I189" s="102">
        <v>5282167441.8662872</v>
      </c>
    </row>
    <row r="190" spans="1:9">
      <c r="A190" s="29" t="s">
        <v>397</v>
      </c>
      <c r="B190" s="29" t="s">
        <v>398</v>
      </c>
      <c r="C190" s="95">
        <v>2905270589</v>
      </c>
      <c r="D190" s="96">
        <v>3329941654</v>
      </c>
      <c r="E190" s="96">
        <v>3857945555</v>
      </c>
      <c r="F190" s="116">
        <v>0.70927211095514886</v>
      </c>
      <c r="G190" s="116">
        <v>0.70857279063174416</v>
      </c>
      <c r="H190" s="102">
        <v>4694871830.6655235</v>
      </c>
      <c r="I190" s="102">
        <v>5444670760.7278585</v>
      </c>
    </row>
    <row r="191" spans="1:9">
      <c r="A191" s="29" t="s">
        <v>399</v>
      </c>
      <c r="B191" s="29" t="s">
        <v>400</v>
      </c>
      <c r="C191" s="95">
        <v>108164323</v>
      </c>
      <c r="D191" s="96">
        <v>124000161</v>
      </c>
      <c r="E191" s="96">
        <v>141816720</v>
      </c>
      <c r="F191" s="116">
        <v>0.83567729892521769</v>
      </c>
      <c r="G191" s="116">
        <v>0.835677301199647</v>
      </c>
      <c r="H191" s="102">
        <v>148382828.10778663</v>
      </c>
      <c r="I191" s="102">
        <v>169702730.7028881</v>
      </c>
    </row>
    <row r="192" spans="1:9">
      <c r="A192" s="29" t="s">
        <v>401</v>
      </c>
      <c r="B192" s="29" t="s">
        <v>402</v>
      </c>
      <c r="C192" s="95">
        <v>173886029</v>
      </c>
      <c r="D192" s="96">
        <v>188247148</v>
      </c>
      <c r="E192" s="96">
        <v>200472233</v>
      </c>
      <c r="F192" s="116">
        <v>0.75091336794089469</v>
      </c>
      <c r="G192" s="116">
        <v>0.75091336785807217</v>
      </c>
      <c r="H192" s="102">
        <v>250690899.95853844</v>
      </c>
      <c r="I192" s="102">
        <v>266971186.79859573</v>
      </c>
    </row>
    <row r="193" spans="1:9">
      <c r="A193" s="29" t="s">
        <v>403</v>
      </c>
      <c r="B193" s="29" t="s">
        <v>404</v>
      </c>
      <c r="C193" s="95">
        <v>15461397333</v>
      </c>
      <c r="D193" s="96">
        <v>17184156616</v>
      </c>
      <c r="E193" s="96">
        <v>19291972906</v>
      </c>
      <c r="F193" s="116">
        <v>0.91287327807431129</v>
      </c>
      <c r="G193" s="116">
        <v>0.91287327807227514</v>
      </c>
      <c r="H193" s="102">
        <v>18824251984.075653</v>
      </c>
      <c r="I193" s="102">
        <v>21133243101.100601</v>
      </c>
    </row>
    <row r="194" spans="1:9">
      <c r="A194" s="29" t="s">
        <v>405</v>
      </c>
      <c r="B194" s="29" t="s">
        <v>406</v>
      </c>
      <c r="C194" s="95">
        <v>337665084</v>
      </c>
      <c r="D194" s="96">
        <v>365143083</v>
      </c>
      <c r="E194" s="96">
        <v>405245739</v>
      </c>
      <c r="F194" s="116">
        <v>0.80687786646783344</v>
      </c>
      <c r="G194" s="116">
        <v>0.80677311788885553</v>
      </c>
      <c r="H194" s="102">
        <v>452538231.83729208</v>
      </c>
      <c r="I194" s="102">
        <v>502304464.55682272</v>
      </c>
    </row>
    <row r="195" spans="1:9">
      <c r="A195" s="29" t="s">
        <v>407</v>
      </c>
      <c r="B195" s="29" t="s">
        <v>408</v>
      </c>
      <c r="C195" s="95">
        <v>554200690</v>
      </c>
      <c r="D195" s="96">
        <v>576883870</v>
      </c>
      <c r="E195" s="96">
        <v>578562069</v>
      </c>
      <c r="F195" s="116">
        <v>0.92096259602468122</v>
      </c>
      <c r="G195" s="116">
        <v>0.92096259564181193</v>
      </c>
      <c r="H195" s="102">
        <v>626392290.51224124</v>
      </c>
      <c r="I195" s="102">
        <v>628214513.52951467</v>
      </c>
    </row>
    <row r="196" spans="1:9">
      <c r="A196" s="29" t="s">
        <v>409</v>
      </c>
      <c r="B196" s="29" t="s">
        <v>410</v>
      </c>
      <c r="C196" s="95">
        <v>439039151</v>
      </c>
      <c r="D196" s="96">
        <v>473985168</v>
      </c>
      <c r="E196" s="96">
        <v>532679295</v>
      </c>
      <c r="F196" s="116">
        <v>0.91848712044871939</v>
      </c>
      <c r="G196" s="116">
        <v>0.91667235970862149</v>
      </c>
      <c r="H196" s="102">
        <v>516049879.68523544</v>
      </c>
      <c r="I196" s="102">
        <v>581101076.47329998</v>
      </c>
    </row>
    <row r="197" spans="1:9">
      <c r="A197" s="29" t="s">
        <v>411</v>
      </c>
      <c r="B197" s="29" t="s">
        <v>412</v>
      </c>
      <c r="C197" s="95">
        <v>24526225391</v>
      </c>
      <c r="D197" s="96">
        <v>26433119077</v>
      </c>
      <c r="E197" s="96">
        <v>27510278226</v>
      </c>
      <c r="F197" s="116">
        <v>0.87947106588772861</v>
      </c>
      <c r="G197" s="116">
        <v>0.87946933651490322</v>
      </c>
      <c r="H197" s="102">
        <v>30055700639.018402</v>
      </c>
      <c r="I197" s="102">
        <v>31280542804.3867</v>
      </c>
    </row>
    <row r="198" spans="1:9">
      <c r="A198" s="29" t="s">
        <v>413</v>
      </c>
      <c r="B198" s="29" t="s">
        <v>414</v>
      </c>
      <c r="C198" s="95">
        <v>2919792834</v>
      </c>
      <c r="D198" s="96">
        <v>3244080762</v>
      </c>
      <c r="E198" s="96">
        <v>3577982325</v>
      </c>
      <c r="F198" s="116">
        <v>0.90962470104405335</v>
      </c>
      <c r="G198" s="116">
        <v>0.90960775883232159</v>
      </c>
      <c r="H198" s="102">
        <v>3566394754.0963802</v>
      </c>
      <c r="I198" s="102">
        <v>3933544201.0665283</v>
      </c>
    </row>
    <row r="199" spans="1:9">
      <c r="A199" s="29" t="s">
        <v>415</v>
      </c>
      <c r="B199" s="29" t="s">
        <v>416</v>
      </c>
      <c r="C199" s="95">
        <v>528558156</v>
      </c>
      <c r="D199" s="96">
        <v>537450836</v>
      </c>
      <c r="E199" s="96">
        <v>525595259</v>
      </c>
      <c r="F199" s="116">
        <v>0.81274502493911782</v>
      </c>
      <c r="G199" s="116">
        <v>0.81275217461205207</v>
      </c>
      <c r="H199" s="102">
        <v>661278530.79169583</v>
      </c>
      <c r="I199" s="102">
        <v>646685761.56179512</v>
      </c>
    </row>
    <row r="200" spans="1:9">
      <c r="A200" s="29" t="s">
        <v>417</v>
      </c>
      <c r="B200" s="29" t="s">
        <v>418</v>
      </c>
      <c r="C200" s="95">
        <v>6664086722</v>
      </c>
      <c r="D200" s="96">
        <v>7574065189</v>
      </c>
      <c r="E200" s="96">
        <v>8282534867</v>
      </c>
      <c r="F200" s="116">
        <v>0.8758740814792737</v>
      </c>
      <c r="G200" s="116">
        <v>0.87586479731250866</v>
      </c>
      <c r="H200" s="102">
        <v>8647436143.1132603</v>
      </c>
      <c r="I200" s="102">
        <v>9456407989.4682541</v>
      </c>
    </row>
    <row r="201" spans="1:9">
      <c r="A201" s="29" t="s">
        <v>419</v>
      </c>
      <c r="B201" s="29" t="s">
        <v>420</v>
      </c>
      <c r="C201" s="95">
        <v>5133655468</v>
      </c>
      <c r="D201" s="96">
        <v>5732369377</v>
      </c>
      <c r="E201" s="96">
        <v>6381421528</v>
      </c>
      <c r="F201" s="116">
        <v>0.87967712287648581</v>
      </c>
      <c r="G201" s="116">
        <v>0.87966984825522976</v>
      </c>
      <c r="H201" s="102">
        <v>6516447032.5834236</v>
      </c>
      <c r="I201" s="102">
        <v>7254337000.0201225</v>
      </c>
    </row>
    <row r="202" spans="1:9">
      <c r="A202" s="29" t="s">
        <v>421</v>
      </c>
      <c r="B202" s="29" t="s">
        <v>422</v>
      </c>
      <c r="C202" s="95">
        <v>509308685</v>
      </c>
      <c r="D202" s="96">
        <v>540491294</v>
      </c>
      <c r="E202" s="96">
        <v>582735194</v>
      </c>
      <c r="F202" s="116">
        <v>0.86921554515931154</v>
      </c>
      <c r="G202" s="116">
        <v>0.86923345182657763</v>
      </c>
      <c r="H202" s="102">
        <v>621815034.26855731</v>
      </c>
      <c r="I202" s="102">
        <v>670401251.55728889</v>
      </c>
    </row>
    <row r="203" spans="1:9">
      <c r="A203" s="29" t="s">
        <v>423</v>
      </c>
      <c r="B203" s="29" t="s">
        <v>424</v>
      </c>
      <c r="C203" s="95">
        <v>2146397316</v>
      </c>
      <c r="D203" s="96">
        <v>2290816238</v>
      </c>
      <c r="E203" s="96">
        <v>2390116970</v>
      </c>
      <c r="F203" s="116">
        <v>0.91100409871567711</v>
      </c>
      <c r="G203" s="116">
        <v>0.91089361840429994</v>
      </c>
      <c r="H203" s="102">
        <v>2514605852.1905289</v>
      </c>
      <c r="I203" s="102">
        <v>2623925474.6201844</v>
      </c>
    </row>
    <row r="204" spans="1:9">
      <c r="A204" s="29" t="s">
        <v>425</v>
      </c>
      <c r="B204" s="29" t="s">
        <v>426</v>
      </c>
      <c r="C204" s="95">
        <v>2989644719</v>
      </c>
      <c r="D204" s="96">
        <v>3249285969</v>
      </c>
      <c r="E204" s="96">
        <v>3398553119</v>
      </c>
      <c r="F204" s="116">
        <v>0.75091336965088651</v>
      </c>
      <c r="G204" s="116">
        <v>0.75091336965678301</v>
      </c>
      <c r="H204" s="102">
        <v>4327111622.0911779</v>
      </c>
      <c r="I204" s="102">
        <v>4525892408.2725592</v>
      </c>
    </row>
    <row r="205" spans="1:9">
      <c r="A205" s="29" t="s">
        <v>427</v>
      </c>
      <c r="B205" s="29" t="s">
        <v>428</v>
      </c>
      <c r="C205" s="95">
        <v>29571531939</v>
      </c>
      <c r="D205" s="96">
        <v>32302106288</v>
      </c>
      <c r="E205" s="96">
        <v>34289986046</v>
      </c>
      <c r="F205" s="116">
        <v>0.87942885728581455</v>
      </c>
      <c r="G205" s="116">
        <v>0.87942874382757064</v>
      </c>
      <c r="H205" s="102">
        <v>36730778186.758781</v>
      </c>
      <c r="I205" s="102">
        <v>38991204559.403427</v>
      </c>
    </row>
    <row r="206" spans="1:9">
      <c r="A206" s="29" t="s">
        <v>429</v>
      </c>
      <c r="B206" s="29" t="s">
        <v>430</v>
      </c>
      <c r="C206" s="95">
        <v>61968321</v>
      </c>
      <c r="D206" s="96">
        <v>62706258</v>
      </c>
      <c r="E206" s="96">
        <v>63607159</v>
      </c>
      <c r="F206" s="116">
        <v>0.9664826560004488</v>
      </c>
      <c r="G206" s="116">
        <v>0.96513252609891342</v>
      </c>
      <c r="H206" s="102">
        <v>64880893.216950685</v>
      </c>
      <c r="I206" s="102">
        <v>65905103.475376084</v>
      </c>
    </row>
    <row r="207" spans="1:9">
      <c r="A207" s="29" t="s">
        <v>431</v>
      </c>
      <c r="B207" s="29" t="s">
        <v>432</v>
      </c>
      <c r="C207" s="95">
        <v>635823392</v>
      </c>
      <c r="D207" s="96">
        <v>700662261</v>
      </c>
      <c r="E207" s="96">
        <v>789651728</v>
      </c>
      <c r="F207" s="116">
        <v>0.88155156723602712</v>
      </c>
      <c r="G207" s="116">
        <v>0.88133183684791616</v>
      </c>
      <c r="H207" s="102">
        <v>794805757.3045007</v>
      </c>
      <c r="I207" s="102">
        <v>895975494.11602998</v>
      </c>
    </row>
    <row r="208" spans="1:9">
      <c r="A208" s="29" t="s">
        <v>433</v>
      </c>
      <c r="B208" s="29" t="s">
        <v>434</v>
      </c>
      <c r="C208" s="95">
        <v>929200964</v>
      </c>
      <c r="D208" s="96">
        <v>1006541037</v>
      </c>
      <c r="E208" s="96">
        <v>1079109326</v>
      </c>
      <c r="F208" s="116">
        <v>0.88435006498406299</v>
      </c>
      <c r="G208" s="116">
        <v>0.88377917266716366</v>
      </c>
      <c r="H208" s="102">
        <v>1138170365.8473063</v>
      </c>
      <c r="I208" s="102">
        <v>1221016922.9756207</v>
      </c>
    </row>
    <row r="209" spans="1:9">
      <c r="A209" s="29" t="s">
        <v>435</v>
      </c>
      <c r="B209" s="29" t="s">
        <v>436</v>
      </c>
      <c r="C209" s="95">
        <v>305166112</v>
      </c>
      <c r="D209" s="96">
        <v>328883230</v>
      </c>
      <c r="E209" s="96">
        <v>359214670</v>
      </c>
      <c r="F209" s="116">
        <v>0.89776715683674391</v>
      </c>
      <c r="G209" s="116">
        <v>0.89513744425866226</v>
      </c>
      <c r="H209" s="102">
        <v>366334664.27844203</v>
      </c>
      <c r="I209" s="102">
        <v>401295546.62691551</v>
      </c>
    </row>
    <row r="210" spans="1:9">
      <c r="A210" s="29" t="s">
        <v>437</v>
      </c>
      <c r="B210" s="29" t="s">
        <v>438</v>
      </c>
      <c r="C210" s="95">
        <v>8842829501</v>
      </c>
      <c r="D210" s="96">
        <v>9948697796</v>
      </c>
      <c r="E210" s="96">
        <v>10943466108</v>
      </c>
      <c r="F210" s="116">
        <v>0.76134140699016462</v>
      </c>
      <c r="G210" s="116">
        <v>0.76135098931336742</v>
      </c>
      <c r="H210" s="102">
        <v>13067327882.940855</v>
      </c>
      <c r="I210" s="102">
        <v>14373746486.977686</v>
      </c>
    </row>
    <row r="211" spans="1:9">
      <c r="A211" s="29" t="s">
        <v>439</v>
      </c>
      <c r="B211" s="29" t="s">
        <v>440</v>
      </c>
      <c r="C211" s="95">
        <v>1249728310</v>
      </c>
      <c r="D211" s="96">
        <v>1377134470</v>
      </c>
      <c r="E211" s="96">
        <v>1528341678</v>
      </c>
      <c r="F211" s="116">
        <v>0.90757039518373372</v>
      </c>
      <c r="G211" s="116">
        <v>0.90748445199729832</v>
      </c>
      <c r="H211" s="102">
        <v>1517385843.9060311</v>
      </c>
      <c r="I211" s="102">
        <v>1684151915.3702812</v>
      </c>
    </row>
    <row r="212" spans="1:9">
      <c r="A212" s="29" t="s">
        <v>441</v>
      </c>
      <c r="B212" s="29" t="s">
        <v>442</v>
      </c>
      <c r="C212" s="95">
        <v>496933427</v>
      </c>
      <c r="D212" s="96">
        <v>547115715</v>
      </c>
      <c r="E212" s="96">
        <v>599527979</v>
      </c>
      <c r="F212" s="116">
        <v>0.95247122780002647</v>
      </c>
      <c r="G212" s="116">
        <v>0.95230115183868724</v>
      </c>
      <c r="H212" s="102">
        <v>574417052.22288167</v>
      </c>
      <c r="I212" s="102">
        <v>629557128.90028679</v>
      </c>
    </row>
    <row r="213" spans="1:9">
      <c r="A213" s="29" t="s">
        <v>443</v>
      </c>
      <c r="B213" s="29" t="s">
        <v>444</v>
      </c>
      <c r="C213" s="95">
        <v>997298403</v>
      </c>
      <c r="D213" s="96">
        <v>1111827961</v>
      </c>
      <c r="E213" s="96">
        <v>1206166344</v>
      </c>
      <c r="F213" s="116">
        <v>0.86346887020088703</v>
      </c>
      <c r="G213" s="116">
        <v>0.86279400061079381</v>
      </c>
      <c r="H213" s="102">
        <v>1287629466.8750849</v>
      </c>
      <c r="I213" s="102">
        <v>1397977203.3024385</v>
      </c>
    </row>
    <row r="214" spans="1:9">
      <c r="A214" s="29" t="s">
        <v>445</v>
      </c>
      <c r="B214" s="29" t="s">
        <v>446</v>
      </c>
      <c r="C214" s="95">
        <v>40521816780</v>
      </c>
      <c r="D214" s="96">
        <v>44504149720</v>
      </c>
      <c r="E214" s="96">
        <v>48517367823</v>
      </c>
      <c r="F214" s="116">
        <v>0.8510708321594288</v>
      </c>
      <c r="G214" s="116">
        <v>0.85107083216754564</v>
      </c>
      <c r="H214" s="102">
        <v>52291945673.991982</v>
      </c>
      <c r="I214" s="102">
        <v>57007438146.404076</v>
      </c>
    </row>
    <row r="215" spans="1:9">
      <c r="A215" s="29" t="s">
        <v>447</v>
      </c>
      <c r="B215" s="29" t="s">
        <v>448</v>
      </c>
      <c r="C215" s="95">
        <v>469359703</v>
      </c>
      <c r="D215" s="96">
        <v>509453630</v>
      </c>
      <c r="E215" s="96">
        <v>551077300</v>
      </c>
      <c r="F215" s="116">
        <v>0.80817748955464896</v>
      </c>
      <c r="G215" s="116">
        <v>0.80798891161087927</v>
      </c>
      <c r="H215" s="102">
        <v>630373447.15049839</v>
      </c>
      <c r="I215" s="102">
        <v>682035721.13548291</v>
      </c>
    </row>
    <row r="216" spans="1:9">
      <c r="A216" s="29" t="s">
        <v>449</v>
      </c>
      <c r="B216" s="29" t="s">
        <v>450</v>
      </c>
      <c r="C216" s="95">
        <v>15274669427</v>
      </c>
      <c r="D216" s="96">
        <v>17296667599</v>
      </c>
      <c r="E216" s="96">
        <v>19542522194</v>
      </c>
      <c r="F216" s="116">
        <v>0.92096259622473398</v>
      </c>
      <c r="G216" s="116">
        <v>0.92096259623764964</v>
      </c>
      <c r="H216" s="102">
        <v>18781075007.718613</v>
      </c>
      <c r="I216" s="102">
        <v>21219669804.002716</v>
      </c>
    </row>
    <row r="217" spans="1:9">
      <c r="A217" s="29" t="s">
        <v>451</v>
      </c>
      <c r="B217" s="29" t="s">
        <v>452</v>
      </c>
      <c r="C217" s="95">
        <v>7470561472</v>
      </c>
      <c r="D217" s="96">
        <v>8424502485</v>
      </c>
      <c r="E217" s="96">
        <v>9161531685</v>
      </c>
      <c r="F217" s="116">
        <v>0.90434321454026612</v>
      </c>
      <c r="G217" s="116">
        <v>0.90434294405104787</v>
      </c>
      <c r="H217" s="102">
        <v>9315603135.5669518</v>
      </c>
      <c r="I217" s="102">
        <v>10130594533.043489</v>
      </c>
    </row>
    <row r="218" spans="1:9">
      <c r="A218" s="29" t="s">
        <v>453</v>
      </c>
      <c r="B218" s="29" t="s">
        <v>454</v>
      </c>
      <c r="C218" s="95">
        <v>608907137</v>
      </c>
      <c r="D218" s="96">
        <v>646780252</v>
      </c>
      <c r="E218" s="96">
        <v>750020349</v>
      </c>
      <c r="F218" s="116">
        <v>0.70155256090594809</v>
      </c>
      <c r="G218" s="116">
        <v>0.70151303377774177</v>
      </c>
      <c r="H218" s="102">
        <v>921927005.96058261</v>
      </c>
      <c r="I218" s="102">
        <v>1069146705.6015193</v>
      </c>
    </row>
    <row r="219" spans="1:9">
      <c r="A219" s="29" t="s">
        <v>455</v>
      </c>
      <c r="B219" s="29" t="s">
        <v>456</v>
      </c>
      <c r="C219" s="95">
        <v>2221041599</v>
      </c>
      <c r="D219" s="96">
        <v>2411478989</v>
      </c>
      <c r="E219" s="96">
        <v>2609482274</v>
      </c>
      <c r="F219" s="116">
        <v>0.93730175489165868</v>
      </c>
      <c r="G219" s="116">
        <v>0.9370055350274189</v>
      </c>
      <c r="H219" s="102">
        <v>2572788300.4750581</v>
      </c>
      <c r="I219" s="102">
        <v>2784916605.5605431</v>
      </c>
    </row>
    <row r="220" spans="1:9">
      <c r="A220" s="29" t="s">
        <v>457</v>
      </c>
      <c r="B220" s="29" t="s">
        <v>458</v>
      </c>
      <c r="C220" s="95">
        <v>8963008220</v>
      </c>
      <c r="D220" s="96">
        <v>10304190364</v>
      </c>
      <c r="E220" s="96">
        <v>11623808198</v>
      </c>
      <c r="F220" s="116">
        <v>0.8513332412467105</v>
      </c>
      <c r="G220" s="116">
        <v>0.85130344255485713</v>
      </c>
      <c r="H220" s="102">
        <v>12103592183.138914</v>
      </c>
      <c r="I220" s="102">
        <v>13654130380.485304</v>
      </c>
    </row>
    <row r="221" spans="1:9">
      <c r="A221" s="29" t="s">
        <v>459</v>
      </c>
      <c r="B221" s="29" t="s">
        <v>460</v>
      </c>
      <c r="C221" s="95">
        <v>2572684710</v>
      </c>
      <c r="D221" s="96">
        <v>2794387159</v>
      </c>
      <c r="E221" s="96">
        <v>3106863472</v>
      </c>
      <c r="F221" s="116">
        <v>0.90742317931247596</v>
      </c>
      <c r="G221" s="116">
        <v>0.90733594088200797</v>
      </c>
      <c r="H221" s="102">
        <v>3079475180.606708</v>
      </c>
      <c r="I221" s="102">
        <v>3424160040.4144287</v>
      </c>
    </row>
    <row r="222" spans="1:9">
      <c r="A222" s="29" t="s">
        <v>461</v>
      </c>
      <c r="B222" s="29" t="s">
        <v>462</v>
      </c>
      <c r="C222" s="95">
        <v>176304662</v>
      </c>
      <c r="D222" s="96">
        <v>177132974</v>
      </c>
      <c r="E222" s="96">
        <v>182063633</v>
      </c>
      <c r="F222" s="116">
        <v>0.81269546978486007</v>
      </c>
      <c r="G222" s="116">
        <v>0.81269547015240762</v>
      </c>
      <c r="H222" s="102">
        <v>217957378.36079156</v>
      </c>
      <c r="I222" s="102">
        <v>224024422.04563656</v>
      </c>
    </row>
    <row r="223" spans="1:9">
      <c r="A223" s="29" t="s">
        <v>463</v>
      </c>
      <c r="B223" s="29" t="s">
        <v>464</v>
      </c>
      <c r="C223" s="95">
        <v>183904547</v>
      </c>
      <c r="D223" s="96">
        <v>190188870</v>
      </c>
      <c r="E223" s="96">
        <v>193226379</v>
      </c>
      <c r="F223" s="116">
        <v>0.75471915695545388</v>
      </c>
      <c r="G223" s="116">
        <v>0.75393839021955045</v>
      </c>
      <c r="H223" s="102">
        <v>251999526.24393976</v>
      </c>
      <c r="I223" s="102">
        <v>256289348.71419874</v>
      </c>
    </row>
    <row r="224" spans="1:9">
      <c r="A224" s="29" t="s">
        <v>465</v>
      </c>
      <c r="B224" s="29" t="s">
        <v>466</v>
      </c>
      <c r="C224" s="95">
        <v>1043217576</v>
      </c>
      <c r="D224" s="96">
        <v>1117977629</v>
      </c>
      <c r="E224" s="96">
        <v>1170195277</v>
      </c>
      <c r="F224" s="116">
        <v>0.7609425469969483</v>
      </c>
      <c r="G224" s="116">
        <v>0.76094254716403431</v>
      </c>
      <c r="H224" s="102">
        <v>1469201102.5169861</v>
      </c>
      <c r="I224" s="102">
        <v>1537823428.8005245</v>
      </c>
    </row>
    <row r="225" spans="1:9">
      <c r="A225" s="29" t="s">
        <v>467</v>
      </c>
      <c r="B225" s="29" t="s">
        <v>468</v>
      </c>
      <c r="C225" s="95">
        <v>6820759546</v>
      </c>
      <c r="D225" s="96">
        <v>7439618395</v>
      </c>
      <c r="E225" s="96">
        <v>8120048736</v>
      </c>
      <c r="F225" s="116">
        <v>0.91665874650865331</v>
      </c>
      <c r="G225" s="116">
        <v>0.91665818219795336</v>
      </c>
      <c r="H225" s="102">
        <v>8116017463.7899113</v>
      </c>
      <c r="I225" s="102">
        <v>8858316975.3962517</v>
      </c>
    </row>
    <row r="226" spans="1:9">
      <c r="A226" s="29" t="s">
        <v>469</v>
      </c>
      <c r="B226" s="29" t="s">
        <v>470</v>
      </c>
      <c r="C226" s="95">
        <v>109922528</v>
      </c>
      <c r="D226" s="96">
        <v>118953880</v>
      </c>
      <c r="E226" s="96">
        <v>129648328</v>
      </c>
      <c r="F226" s="116">
        <v>0.8689945883429141</v>
      </c>
      <c r="G226" s="116">
        <v>0.8688779116331945</v>
      </c>
      <c r="H226" s="102">
        <v>136886790.31572932</v>
      </c>
      <c r="I226" s="102">
        <v>149213515.8048906</v>
      </c>
    </row>
    <row r="227" spans="1:9">
      <c r="A227" s="29" t="s">
        <v>471</v>
      </c>
      <c r="B227" s="29" t="s">
        <v>472</v>
      </c>
      <c r="C227" s="95">
        <v>288960616758</v>
      </c>
      <c r="D227" s="96">
        <v>305188015841</v>
      </c>
      <c r="E227" s="96">
        <v>313137065503</v>
      </c>
      <c r="F227" s="116">
        <v>0.85107083234361658</v>
      </c>
      <c r="G227" s="116">
        <v>0.85107083233969671</v>
      </c>
      <c r="H227" s="102">
        <v>358592968108.88885</v>
      </c>
      <c r="I227" s="102">
        <v>367933024613.41357</v>
      </c>
    </row>
    <row r="228" spans="1:9">
      <c r="A228" s="29" t="s">
        <v>473</v>
      </c>
      <c r="B228" s="29" t="s">
        <v>474</v>
      </c>
      <c r="C228" s="95">
        <v>7021204971</v>
      </c>
      <c r="D228" s="96">
        <v>8088123197</v>
      </c>
      <c r="E228" s="96">
        <v>9003086145</v>
      </c>
      <c r="F228" s="116">
        <v>0.9214143948033765</v>
      </c>
      <c r="G228" s="116">
        <v>0.92136189802782109</v>
      </c>
      <c r="H228" s="102">
        <v>8777943173.6856575</v>
      </c>
      <c r="I228" s="102">
        <v>9771498218.3126335</v>
      </c>
    </row>
    <row r="229" spans="1:9">
      <c r="A229" s="29" t="s">
        <v>475</v>
      </c>
      <c r="B229" s="29" t="s">
        <v>476</v>
      </c>
      <c r="C229" s="95">
        <v>3266076818</v>
      </c>
      <c r="D229" s="96">
        <v>3625190648</v>
      </c>
      <c r="E229" s="96">
        <v>4201047498</v>
      </c>
      <c r="F229" s="116">
        <v>0.9139637841839654</v>
      </c>
      <c r="G229" s="116">
        <v>0.91396569214986789</v>
      </c>
      <c r="H229" s="102">
        <v>3966448901.7327523</v>
      </c>
      <c r="I229" s="102">
        <v>4596504588.8299398</v>
      </c>
    </row>
    <row r="230" spans="1:9">
      <c r="A230" s="29" t="s">
        <v>477</v>
      </c>
      <c r="B230" s="29" t="s">
        <v>478</v>
      </c>
      <c r="C230" s="95">
        <v>391170213</v>
      </c>
      <c r="D230" s="96">
        <v>425382734</v>
      </c>
      <c r="E230" s="96">
        <v>458910113</v>
      </c>
      <c r="F230" s="116">
        <v>0.81794372543916538</v>
      </c>
      <c r="G230" s="116">
        <v>0.81753134564444718</v>
      </c>
      <c r="H230" s="102">
        <v>520063570.10881901</v>
      </c>
      <c r="I230" s="102">
        <v>561336412.90322435</v>
      </c>
    </row>
    <row r="231" spans="1:9">
      <c r="A231" s="29" t="s">
        <v>479</v>
      </c>
      <c r="B231" s="29" t="s">
        <v>480</v>
      </c>
      <c r="C231" s="95">
        <v>10118710334</v>
      </c>
      <c r="D231" s="96">
        <v>11041671144</v>
      </c>
      <c r="E231" s="96">
        <v>12108461325</v>
      </c>
      <c r="F231" s="116">
        <v>0.87600885163200803</v>
      </c>
      <c r="G231" s="116">
        <v>0.87599221389759052</v>
      </c>
      <c r="H231" s="102">
        <v>12604520060.989477</v>
      </c>
      <c r="I231" s="102">
        <v>13822567293.292816</v>
      </c>
    </row>
    <row r="232" spans="1:9">
      <c r="A232" s="29" t="s">
        <v>481</v>
      </c>
      <c r="B232" s="29" t="s">
        <v>482</v>
      </c>
      <c r="C232" s="95">
        <v>403131526</v>
      </c>
      <c r="D232" s="96">
        <v>431637981</v>
      </c>
      <c r="E232" s="96">
        <v>473904265</v>
      </c>
      <c r="F232" s="116">
        <v>0.91665201321485834</v>
      </c>
      <c r="G232" s="116">
        <v>0.91665201258663709</v>
      </c>
      <c r="H232" s="102">
        <v>470885324.83136147</v>
      </c>
      <c r="I232" s="102">
        <v>516994735.72607148</v>
      </c>
    </row>
    <row r="233" spans="1:9">
      <c r="A233" s="29" t="s">
        <v>483</v>
      </c>
      <c r="B233" s="29" t="s">
        <v>484</v>
      </c>
      <c r="C233" s="95">
        <v>3823690383</v>
      </c>
      <c r="D233" s="96">
        <v>4279805082</v>
      </c>
      <c r="E233" s="96">
        <v>4833220415</v>
      </c>
      <c r="F233" s="116">
        <v>0.90989817354414992</v>
      </c>
      <c r="G233" s="116">
        <v>0.90984605320415834</v>
      </c>
      <c r="H233" s="102">
        <v>4703608828.369998</v>
      </c>
      <c r="I233" s="102">
        <v>5312129890.5227919</v>
      </c>
    </row>
    <row r="234" spans="1:9">
      <c r="A234" s="29" t="s">
        <v>485</v>
      </c>
      <c r="B234" s="29" t="s">
        <v>486</v>
      </c>
      <c r="C234" s="95">
        <v>21282768832</v>
      </c>
      <c r="D234" s="96">
        <v>22936237460</v>
      </c>
      <c r="E234" s="96">
        <v>24978793471</v>
      </c>
      <c r="F234" s="116">
        <v>0.85107083215695578</v>
      </c>
      <c r="G234" s="116">
        <v>0.85107083215126167</v>
      </c>
      <c r="H234" s="102">
        <v>26949857277.884087</v>
      </c>
      <c r="I234" s="102">
        <v>29349840844.45805</v>
      </c>
    </row>
    <row r="235" spans="1:9">
      <c r="A235" s="29" t="s">
        <v>487</v>
      </c>
      <c r="B235" s="29" t="s">
        <v>488</v>
      </c>
      <c r="C235" s="95">
        <v>251037099</v>
      </c>
      <c r="D235" s="96">
        <v>274982162</v>
      </c>
      <c r="E235" s="96">
        <v>306304221</v>
      </c>
      <c r="F235" s="116">
        <v>0.88108033739639591</v>
      </c>
      <c r="G235" s="116">
        <v>0.88047875768034567</v>
      </c>
      <c r="H235" s="102">
        <v>312096582.26238024</v>
      </c>
      <c r="I235" s="102">
        <v>347883714.77236992</v>
      </c>
    </row>
    <row r="236" spans="1:9">
      <c r="A236" s="29" t="s">
        <v>489</v>
      </c>
      <c r="B236" s="29" t="s">
        <v>490</v>
      </c>
      <c r="C236" s="95">
        <v>323242190</v>
      </c>
      <c r="D236" s="96">
        <v>348342604</v>
      </c>
      <c r="E236" s="96">
        <v>370542797</v>
      </c>
      <c r="F236" s="116">
        <v>0.85932983913590222</v>
      </c>
      <c r="G236" s="116">
        <v>0.85883050936126026</v>
      </c>
      <c r="H236" s="102">
        <v>405365423.30506682</v>
      </c>
      <c r="I236" s="102">
        <v>431450435.16861612</v>
      </c>
    </row>
    <row r="237" spans="1:9">
      <c r="A237" s="29" t="s">
        <v>491</v>
      </c>
      <c r="B237" s="29" t="s">
        <v>492</v>
      </c>
      <c r="C237" s="95">
        <v>17574730044</v>
      </c>
      <c r="D237" s="96">
        <v>18707368797</v>
      </c>
      <c r="E237" s="96">
        <v>20604241724</v>
      </c>
      <c r="F237" s="116">
        <v>0.9016499479535548</v>
      </c>
      <c r="G237" s="116">
        <v>0.90164806276911091</v>
      </c>
      <c r="H237" s="102">
        <v>20747928660.628773</v>
      </c>
      <c r="I237" s="102">
        <v>22851756217.077595</v>
      </c>
    </row>
    <row r="238" spans="1:9">
      <c r="A238" s="29" t="s">
        <v>493</v>
      </c>
      <c r="B238" s="29" t="s">
        <v>494</v>
      </c>
      <c r="C238" s="95">
        <v>18191667648</v>
      </c>
      <c r="D238" s="96">
        <v>20496819904</v>
      </c>
      <c r="E238" s="96">
        <v>22807522704</v>
      </c>
      <c r="F238" s="116">
        <v>0.85129316993634829</v>
      </c>
      <c r="G238" s="116">
        <v>0.8512706388795982</v>
      </c>
      <c r="H238" s="102">
        <v>24077275171.293293</v>
      </c>
      <c r="I238" s="102">
        <v>26792328623.0313</v>
      </c>
    </row>
    <row r="239" spans="1:9">
      <c r="A239" s="29" t="s">
        <v>495</v>
      </c>
      <c r="B239" s="29" t="s">
        <v>496</v>
      </c>
      <c r="C239" s="95">
        <v>341189274</v>
      </c>
      <c r="D239" s="96">
        <v>373441626</v>
      </c>
      <c r="E239" s="96">
        <v>419455579</v>
      </c>
      <c r="F239" s="116">
        <v>0.76094254691411001</v>
      </c>
      <c r="G239" s="116">
        <v>0.7609425477190338</v>
      </c>
      <c r="H239" s="102">
        <v>490761920.87620455</v>
      </c>
      <c r="I239" s="102">
        <v>551231601.1995132</v>
      </c>
    </row>
    <row r="240" spans="1:9">
      <c r="A240" s="29" t="s">
        <v>497</v>
      </c>
      <c r="B240" s="29" t="s">
        <v>498</v>
      </c>
      <c r="C240" s="95">
        <v>413429874</v>
      </c>
      <c r="D240" s="96">
        <v>453030244</v>
      </c>
      <c r="E240" s="96">
        <v>497162304</v>
      </c>
      <c r="F240" s="116">
        <v>0.95303847556709487</v>
      </c>
      <c r="G240" s="116">
        <v>0.95281521395745827</v>
      </c>
      <c r="H240" s="102">
        <v>475353572.40475464</v>
      </c>
      <c r="I240" s="102">
        <v>521782499.60458493</v>
      </c>
    </row>
    <row r="241" spans="1:9">
      <c r="A241" s="29" t="s">
        <v>499</v>
      </c>
      <c r="B241" s="29" t="s">
        <v>500</v>
      </c>
      <c r="C241" s="95">
        <v>17013149794</v>
      </c>
      <c r="D241" s="96">
        <v>19384914516</v>
      </c>
      <c r="E241" s="96">
        <v>22180243331</v>
      </c>
      <c r="F241" s="116">
        <v>0.87403012398229041</v>
      </c>
      <c r="G241" s="116">
        <v>0.87402233323691625</v>
      </c>
      <c r="H241" s="102">
        <v>22178771628.233692</v>
      </c>
      <c r="I241" s="102">
        <v>25377204320.233002</v>
      </c>
    </row>
    <row r="242" spans="1:9">
      <c r="A242" s="29" t="s">
        <v>501</v>
      </c>
      <c r="B242" s="29" t="s">
        <v>502</v>
      </c>
      <c r="C242" s="95">
        <v>8933094823</v>
      </c>
      <c r="D242" s="96">
        <v>9780918673</v>
      </c>
      <c r="E242" s="96">
        <v>10800096505</v>
      </c>
      <c r="F242" s="116">
        <v>0.9389731380488523</v>
      </c>
      <c r="G242" s="116">
        <v>0.9389708441719451</v>
      </c>
      <c r="H242" s="102">
        <v>10416611803.532898</v>
      </c>
      <c r="I242" s="102">
        <v>11502057355.704515</v>
      </c>
    </row>
    <row r="243" spans="1:9">
      <c r="A243" s="29" t="s">
        <v>503</v>
      </c>
      <c r="B243" s="29" t="s">
        <v>504</v>
      </c>
      <c r="C243" s="95">
        <v>466442659</v>
      </c>
      <c r="D243" s="96">
        <v>523322708</v>
      </c>
      <c r="E243" s="96">
        <v>582178814</v>
      </c>
      <c r="F243" s="116">
        <v>0.90957129994650188</v>
      </c>
      <c r="G243" s="116">
        <v>0.90955834542484304</v>
      </c>
      <c r="H243" s="102">
        <v>575350946.13339293</v>
      </c>
      <c r="I243" s="102">
        <v>640067585.46981585</v>
      </c>
    </row>
    <row r="244" spans="1:9">
      <c r="A244" s="29" t="s">
        <v>505</v>
      </c>
      <c r="B244" s="29" t="s">
        <v>506</v>
      </c>
      <c r="C244" s="95">
        <v>37094691588</v>
      </c>
      <c r="D244" s="96">
        <v>39729824951</v>
      </c>
      <c r="E244" s="96">
        <v>41952694161</v>
      </c>
      <c r="F244" s="116">
        <v>0.94638505054775457</v>
      </c>
      <c r="G244" s="116">
        <v>0.94638504224843434</v>
      </c>
      <c r="H244" s="102">
        <v>41980613417.345222</v>
      </c>
      <c r="I244" s="102">
        <v>44329413809.550735</v>
      </c>
    </row>
    <row r="245" spans="1:9">
      <c r="A245" s="29" t="s">
        <v>507</v>
      </c>
      <c r="B245" s="29" t="s">
        <v>508</v>
      </c>
      <c r="C245" s="95">
        <v>133959490</v>
      </c>
      <c r="D245" s="96">
        <v>143078334</v>
      </c>
      <c r="E245" s="96">
        <v>151205906</v>
      </c>
      <c r="F245" s="116">
        <v>0.76540338582972811</v>
      </c>
      <c r="G245" s="116">
        <v>0.76523139505244364</v>
      </c>
      <c r="H245" s="102">
        <v>186931932.42788875</v>
      </c>
      <c r="I245" s="102">
        <v>197595011.10071078</v>
      </c>
    </row>
    <row r="246" spans="1:9">
      <c r="A246" s="29" t="s">
        <v>509</v>
      </c>
      <c r="B246" s="29" t="s">
        <v>510</v>
      </c>
      <c r="C246" s="95">
        <v>282856737</v>
      </c>
      <c r="D246" s="96">
        <v>302736239</v>
      </c>
      <c r="E246" s="96">
        <v>319072008</v>
      </c>
      <c r="F246" s="116">
        <v>0.75191925051085484</v>
      </c>
      <c r="G246" s="116">
        <v>0.75183319445923458</v>
      </c>
      <c r="H246" s="102">
        <v>402618018.88210821</v>
      </c>
      <c r="I246" s="102">
        <v>424392019.86751401</v>
      </c>
    </row>
    <row r="247" spans="1:9">
      <c r="A247" s="29" t="s">
        <v>511</v>
      </c>
      <c r="B247" s="29" t="s">
        <v>512</v>
      </c>
      <c r="C247" s="95">
        <v>12620745002</v>
      </c>
      <c r="D247" s="96">
        <v>13761631796</v>
      </c>
      <c r="E247" s="96">
        <v>14819704712</v>
      </c>
      <c r="F247" s="116">
        <v>0.9245239295870632</v>
      </c>
      <c r="G247" s="116">
        <v>0.92449560439653355</v>
      </c>
      <c r="H247" s="102">
        <v>14885100704.907234</v>
      </c>
      <c r="I247" s="102">
        <v>16030043454.531721</v>
      </c>
    </row>
    <row r="248" spans="1:9">
      <c r="A248" s="29" t="s">
        <v>513</v>
      </c>
      <c r="B248" s="29" t="s">
        <v>514</v>
      </c>
      <c r="C248" s="95">
        <v>35713586</v>
      </c>
      <c r="D248" s="96">
        <v>35088997</v>
      </c>
      <c r="E248" s="96">
        <v>34069703</v>
      </c>
      <c r="F248" s="116">
        <v>0.91287327020219633</v>
      </c>
      <c r="G248" s="116">
        <v>0.91287328414979529</v>
      </c>
      <c r="H248" s="102">
        <v>38437971.781371124</v>
      </c>
      <c r="I248" s="102">
        <v>37321393.441512339</v>
      </c>
    </row>
    <row r="249" spans="1:9">
      <c r="A249" s="29" t="s">
        <v>515</v>
      </c>
      <c r="B249" s="29" t="s">
        <v>516</v>
      </c>
      <c r="C249" s="95">
        <v>283525767</v>
      </c>
      <c r="D249" s="96">
        <v>331315249</v>
      </c>
      <c r="E249" s="96">
        <v>384453956</v>
      </c>
      <c r="F249" s="116">
        <v>0.94458994020008313</v>
      </c>
      <c r="G249" s="116">
        <v>0.94458994217962922</v>
      </c>
      <c r="H249" s="102">
        <v>350750346.68463731</v>
      </c>
      <c r="I249" s="102">
        <v>407006192.6690405</v>
      </c>
    </row>
    <row r="250" spans="1:9">
      <c r="A250" s="29" t="s">
        <v>517</v>
      </c>
      <c r="B250" s="29" t="s">
        <v>518</v>
      </c>
      <c r="C250" s="95">
        <v>52593938</v>
      </c>
      <c r="D250" s="96">
        <v>55946353</v>
      </c>
      <c r="E250" s="96">
        <v>58872358</v>
      </c>
      <c r="F250" s="116">
        <v>0.83437827616832672</v>
      </c>
      <c r="G250" s="116">
        <v>0.83437827516398377</v>
      </c>
      <c r="H250" s="102">
        <v>67051545.561468378</v>
      </c>
      <c r="I250" s="102">
        <v>70558354.348846838</v>
      </c>
    </row>
    <row r="251" spans="1:9">
      <c r="A251" s="29" t="s">
        <v>519</v>
      </c>
      <c r="B251" s="29" t="s">
        <v>520</v>
      </c>
      <c r="C251" s="95">
        <v>5358599072</v>
      </c>
      <c r="D251" s="96">
        <v>5856879975</v>
      </c>
      <c r="E251" s="96">
        <v>6244558731</v>
      </c>
      <c r="F251" s="116">
        <v>0.87944306904770664</v>
      </c>
      <c r="G251" s="116">
        <v>0.87944206517667967</v>
      </c>
      <c r="H251" s="102">
        <v>6659760229.0982237</v>
      </c>
      <c r="I251" s="102">
        <v>7100591361.5758982</v>
      </c>
    </row>
    <row r="252" spans="1:9">
      <c r="A252" s="29" t="s">
        <v>521</v>
      </c>
      <c r="B252" s="29" t="s">
        <v>522</v>
      </c>
      <c r="C252" s="95">
        <v>49410231</v>
      </c>
      <c r="D252" s="96">
        <v>52278926</v>
      </c>
      <c r="E252" s="96">
        <v>53530159</v>
      </c>
      <c r="F252" s="116">
        <v>0.75091337041944051</v>
      </c>
      <c r="G252" s="116">
        <v>0.75091337096680344</v>
      </c>
      <c r="H252" s="102">
        <v>69620448.988407761</v>
      </c>
      <c r="I252" s="102">
        <v>71286730.360227495</v>
      </c>
    </row>
    <row r="253" spans="1:9">
      <c r="A253" s="29" t="s">
        <v>523</v>
      </c>
      <c r="B253" s="29" t="s">
        <v>524</v>
      </c>
      <c r="C253" s="95">
        <v>1687335226</v>
      </c>
      <c r="D253" s="96">
        <v>1888542493</v>
      </c>
      <c r="E253" s="96">
        <v>2109549330</v>
      </c>
      <c r="F253" s="116">
        <v>0.87833073068527145</v>
      </c>
      <c r="G253" s="116">
        <v>0.87800510860193159</v>
      </c>
      <c r="H253" s="102">
        <v>2150149627.0391951</v>
      </c>
      <c r="I253" s="102">
        <v>2402661794.7122035</v>
      </c>
    </row>
    <row r="254" spans="1:9">
      <c r="A254" s="29" t="s">
        <v>525</v>
      </c>
      <c r="B254" s="29" t="s">
        <v>526</v>
      </c>
      <c r="C254" s="95">
        <v>3320187240</v>
      </c>
      <c r="D254" s="96">
        <v>3767403272</v>
      </c>
      <c r="E254" s="96">
        <v>4300681442</v>
      </c>
      <c r="F254" s="116">
        <v>0.90230483008329732</v>
      </c>
      <c r="G254" s="116">
        <v>0.90222103152127775</v>
      </c>
      <c r="H254" s="102">
        <v>4175310988.4740481</v>
      </c>
      <c r="I254" s="102">
        <v>4766771435.9843912</v>
      </c>
    </row>
    <row r="255" spans="1:9">
      <c r="A255" s="29" t="s">
        <v>527</v>
      </c>
      <c r="B255" s="29" t="s">
        <v>528</v>
      </c>
      <c r="C255" s="95">
        <v>80622750</v>
      </c>
      <c r="D255" s="96">
        <v>88140734</v>
      </c>
      <c r="E255" s="96">
        <v>96253279</v>
      </c>
      <c r="F255" s="116">
        <v>0.92753155839254109</v>
      </c>
      <c r="G255" s="116">
        <v>0.92731235365784459</v>
      </c>
      <c r="H255" s="102">
        <v>95027207.648602635</v>
      </c>
      <c r="I255" s="102">
        <v>103798120.04048324</v>
      </c>
    </row>
    <row r="256" spans="1:9">
      <c r="A256" s="29" t="s">
        <v>529</v>
      </c>
      <c r="B256" s="29" t="s">
        <v>530</v>
      </c>
      <c r="C256" s="95">
        <v>14941300151</v>
      </c>
      <c r="D256" s="96">
        <v>15749496393</v>
      </c>
      <c r="E256" s="96">
        <v>17013288880</v>
      </c>
      <c r="F256" s="116">
        <v>0.87943556688843161</v>
      </c>
      <c r="G256" s="116">
        <v>0.8794349231014138</v>
      </c>
      <c r="H256" s="102">
        <v>17908641617.400082</v>
      </c>
      <c r="I256" s="102">
        <v>19345705330.874241</v>
      </c>
    </row>
    <row r="257" spans="1:9">
      <c r="A257" s="29" t="s">
        <v>531</v>
      </c>
      <c r="B257" s="29" t="s">
        <v>532</v>
      </c>
      <c r="C257" s="95">
        <v>2661699354</v>
      </c>
      <c r="D257" s="96">
        <v>2984260857</v>
      </c>
      <c r="E257" s="96">
        <v>3449425326</v>
      </c>
      <c r="F257" s="116">
        <v>0.91444036033578402</v>
      </c>
      <c r="G257" s="116">
        <v>0.91444036041318255</v>
      </c>
      <c r="H257" s="102">
        <v>3263483313.33951</v>
      </c>
      <c r="I257" s="102">
        <v>3772170909.4745169</v>
      </c>
    </row>
    <row r="258" spans="1:9">
      <c r="A258" s="29" t="s">
        <v>533</v>
      </c>
      <c r="B258" s="29" t="s">
        <v>534</v>
      </c>
      <c r="C258" s="95">
        <v>45999609929</v>
      </c>
      <c r="D258" s="96">
        <v>48887399326</v>
      </c>
      <c r="E258" s="96">
        <v>52837401566</v>
      </c>
      <c r="F258" s="116">
        <v>0.87942690009740565</v>
      </c>
      <c r="G258" s="116">
        <v>0.87942690009156765</v>
      </c>
      <c r="H258" s="102">
        <v>55590065894.715309</v>
      </c>
      <c r="I258" s="102">
        <v>60081629934.788742</v>
      </c>
    </row>
    <row r="259" spans="1:9">
      <c r="A259" s="29" t="s">
        <v>535</v>
      </c>
      <c r="B259" s="29" t="s">
        <v>536</v>
      </c>
      <c r="C259" s="95">
        <v>22704643</v>
      </c>
      <c r="D259" s="96">
        <v>23982039</v>
      </c>
      <c r="E259" s="96">
        <v>25097511</v>
      </c>
      <c r="F259" s="116">
        <v>0.89459943267390762</v>
      </c>
      <c r="G259" s="116">
        <v>0.89336293153365376</v>
      </c>
      <c r="H259" s="102">
        <v>26807572.33247849</v>
      </c>
      <c r="I259" s="102">
        <v>28093297.935380649</v>
      </c>
    </row>
    <row r="260" spans="1:9">
      <c r="A260" s="29" t="s">
        <v>537</v>
      </c>
      <c r="B260" s="29" t="s">
        <v>538</v>
      </c>
      <c r="C260" s="95">
        <v>13145719575</v>
      </c>
      <c r="D260" s="96">
        <v>14876065555</v>
      </c>
      <c r="E260" s="96">
        <v>16159797362</v>
      </c>
      <c r="F260" s="116">
        <v>0.85113801333048822</v>
      </c>
      <c r="G260" s="116">
        <v>0.85113267609760856</v>
      </c>
      <c r="H260" s="102">
        <v>17477853558.426105</v>
      </c>
      <c r="I260" s="102">
        <v>18986226020.708881</v>
      </c>
    </row>
    <row r="261" spans="1:9">
      <c r="A261" s="29" t="s">
        <v>539</v>
      </c>
      <c r="B261" s="29" t="s">
        <v>540</v>
      </c>
      <c r="C261" s="95">
        <v>89342063</v>
      </c>
      <c r="D261" s="96">
        <v>94514750</v>
      </c>
      <c r="E261" s="96">
        <v>95729575</v>
      </c>
      <c r="F261" s="116">
        <v>0.75522333543546039</v>
      </c>
      <c r="G261" s="116">
        <v>0.75508606803126677</v>
      </c>
      <c r="H261" s="102">
        <v>125148079.46910562</v>
      </c>
      <c r="I261" s="102">
        <v>126779686.51917441</v>
      </c>
    </row>
    <row r="262" spans="1:9">
      <c r="A262" s="29" t="s">
        <v>541</v>
      </c>
      <c r="B262" s="29" t="s">
        <v>542</v>
      </c>
      <c r="C262" s="95">
        <v>2240396435</v>
      </c>
      <c r="D262" s="96">
        <v>2459254195</v>
      </c>
      <c r="E262" s="96">
        <v>2790631567</v>
      </c>
      <c r="F262" s="116">
        <v>0.90766600535160569</v>
      </c>
      <c r="G262" s="116">
        <v>0.90755148147006026</v>
      </c>
      <c r="H262" s="102">
        <v>2709426353.4165854</v>
      </c>
      <c r="I262" s="102">
        <v>3074901671.1203084</v>
      </c>
    </row>
    <row r="263" spans="1:9">
      <c r="A263" s="29" t="s">
        <v>543</v>
      </c>
      <c r="B263" s="29" t="s">
        <v>544</v>
      </c>
      <c r="C263" s="95">
        <v>583440702</v>
      </c>
      <c r="D263" s="96">
        <v>676831186</v>
      </c>
      <c r="E263" s="96">
        <v>785183390</v>
      </c>
      <c r="F263" s="116">
        <v>0.86166856995261087</v>
      </c>
      <c r="G263" s="116">
        <v>0.86159378192033398</v>
      </c>
      <c r="H263" s="102">
        <v>785489003.08296454</v>
      </c>
      <c r="I263" s="102">
        <v>911315061.08362424</v>
      </c>
    </row>
    <row r="264" spans="1:9">
      <c r="A264" s="29" t="s">
        <v>545</v>
      </c>
      <c r="B264" s="29" t="s">
        <v>546</v>
      </c>
      <c r="C264" s="95">
        <v>1315221959</v>
      </c>
      <c r="D264" s="96">
        <v>1480932582</v>
      </c>
      <c r="E264" s="96">
        <v>1633926550</v>
      </c>
      <c r="F264" s="116">
        <v>0.90511322357281654</v>
      </c>
      <c r="G264" s="116">
        <v>0.90481700834654366</v>
      </c>
      <c r="H264" s="102">
        <v>1636184892.0450101</v>
      </c>
      <c r="I264" s="102">
        <v>1805808837.5082891</v>
      </c>
    </row>
    <row r="265" spans="1:9">
      <c r="A265" s="29" t="s">
        <v>547</v>
      </c>
      <c r="B265" s="29" t="s">
        <v>548</v>
      </c>
      <c r="C265" s="95">
        <v>856927848</v>
      </c>
      <c r="D265" s="96">
        <v>948032853</v>
      </c>
      <c r="E265" s="96">
        <v>1055686366</v>
      </c>
      <c r="F265" s="116">
        <v>0.80642302099284968</v>
      </c>
      <c r="G265" s="116">
        <v>0.80632721399278862</v>
      </c>
      <c r="H265" s="102">
        <v>1175602417.491509</v>
      </c>
      <c r="I265" s="102">
        <v>1309253052.209945</v>
      </c>
    </row>
    <row r="266" spans="1:9">
      <c r="A266" s="29" t="s">
        <v>549</v>
      </c>
      <c r="B266" s="29" t="s">
        <v>550</v>
      </c>
      <c r="C266" s="95">
        <v>1083822460</v>
      </c>
      <c r="D266" s="96">
        <v>1204502698</v>
      </c>
      <c r="E266" s="96">
        <v>1388768176</v>
      </c>
      <c r="F266" s="116">
        <v>0.91444036013471308</v>
      </c>
      <c r="G266" s="116">
        <v>0.91444036045309474</v>
      </c>
      <c r="H266" s="102">
        <v>1317202029.2526848</v>
      </c>
      <c r="I266" s="102">
        <v>1518708311.7283683</v>
      </c>
    </row>
    <row r="267" spans="1:9">
      <c r="A267" s="29" t="s">
        <v>551</v>
      </c>
      <c r="B267" s="29" t="s">
        <v>552</v>
      </c>
      <c r="C267" s="95">
        <v>336533000</v>
      </c>
      <c r="D267" s="96">
        <v>366287888</v>
      </c>
      <c r="E267" s="96">
        <v>386959597</v>
      </c>
      <c r="F267" s="116">
        <v>0.86843338722103347</v>
      </c>
      <c r="G267" s="116">
        <v>0.86843338719365493</v>
      </c>
      <c r="H267" s="102">
        <v>421780062.10944134</v>
      </c>
      <c r="I267" s="102">
        <v>445583510.15322095</v>
      </c>
    </row>
    <row r="268" spans="1:9">
      <c r="A268" s="29" t="s">
        <v>553</v>
      </c>
      <c r="B268" s="29" t="s">
        <v>554</v>
      </c>
      <c r="C268" s="95">
        <v>947837411</v>
      </c>
      <c r="D268" s="96">
        <v>1031046458</v>
      </c>
      <c r="E268" s="96">
        <v>1151407180</v>
      </c>
      <c r="F268" s="116">
        <v>0.9077156712544916</v>
      </c>
      <c r="G268" s="116">
        <v>0.90691475828098289</v>
      </c>
      <c r="H268" s="102">
        <v>1135869403.4389219</v>
      </c>
      <c r="I268" s="102">
        <v>1269586992.0370927</v>
      </c>
    </row>
    <row r="269" spans="1:9">
      <c r="A269" s="29" t="s">
        <v>555</v>
      </c>
      <c r="B269" s="29" t="s">
        <v>556</v>
      </c>
      <c r="C269" s="95">
        <v>349455121</v>
      </c>
      <c r="D269" s="96">
        <v>393699629</v>
      </c>
      <c r="E269" s="96">
        <v>437592493</v>
      </c>
      <c r="F269" s="116">
        <v>0.81992445299764094</v>
      </c>
      <c r="G269" s="116">
        <v>0.81919354893186447</v>
      </c>
      <c r="H269" s="102">
        <v>480165736.68541723</v>
      </c>
      <c r="I269" s="102">
        <v>534174730.22165644</v>
      </c>
    </row>
    <row r="270" spans="1:9">
      <c r="A270" s="29" t="s">
        <v>557</v>
      </c>
      <c r="B270" s="29" t="s">
        <v>558</v>
      </c>
      <c r="C270" s="95">
        <v>5114883673</v>
      </c>
      <c r="D270" s="96">
        <v>5317144854</v>
      </c>
      <c r="E270" s="96">
        <v>5489048516</v>
      </c>
      <c r="F270" s="116">
        <v>0.85107083209031253</v>
      </c>
      <c r="G270" s="116">
        <v>0.8510708321182171</v>
      </c>
      <c r="H270" s="102">
        <v>6247593800.0842733</v>
      </c>
      <c r="I270" s="102">
        <v>6449578940.8484268</v>
      </c>
    </row>
    <row r="271" spans="1:9">
      <c r="A271" s="29" t="s">
        <v>559</v>
      </c>
      <c r="B271" s="29" t="s">
        <v>560</v>
      </c>
      <c r="C271" s="95">
        <v>12008556408</v>
      </c>
      <c r="D271" s="96">
        <v>13361311358</v>
      </c>
      <c r="E271" s="96">
        <v>15197511172</v>
      </c>
      <c r="F271" s="116">
        <v>0.90683785836323705</v>
      </c>
      <c r="G271" s="116">
        <v>0.90682149778086518</v>
      </c>
      <c r="H271" s="102">
        <v>14733958485.275414</v>
      </c>
      <c r="I271" s="102">
        <v>16759098906.665424</v>
      </c>
    </row>
    <row r="272" spans="1:9">
      <c r="A272" s="29" t="s">
        <v>561</v>
      </c>
      <c r="B272" s="29" t="s">
        <v>562</v>
      </c>
      <c r="C272" s="95">
        <v>756047369</v>
      </c>
      <c r="D272" s="96">
        <v>817497150</v>
      </c>
      <c r="E272" s="96">
        <v>932017832</v>
      </c>
      <c r="F272" s="116">
        <v>0.91444036013210572</v>
      </c>
      <c r="G272" s="116">
        <v>0.91444036054604061</v>
      </c>
      <c r="H272" s="102">
        <v>893986295.48885977</v>
      </c>
      <c r="I272" s="102">
        <v>1019222108.0918424</v>
      </c>
    </row>
    <row r="273" spans="1:9">
      <c r="A273" s="29" t="s">
        <v>563</v>
      </c>
      <c r="B273" s="29" t="s">
        <v>564</v>
      </c>
      <c r="C273" s="95">
        <v>6609655476</v>
      </c>
      <c r="D273" s="96">
        <v>7132537501</v>
      </c>
      <c r="E273" s="96">
        <v>7676292927</v>
      </c>
      <c r="F273" s="116">
        <v>0.87942694492064111</v>
      </c>
      <c r="G273" s="116">
        <v>0.87942694173999325</v>
      </c>
      <c r="H273" s="102">
        <v>8110437759.7204905</v>
      </c>
      <c r="I273" s="102">
        <v>8728744325.0397167</v>
      </c>
    </row>
    <row r="274" spans="1:9">
      <c r="A274" s="29" t="s">
        <v>565</v>
      </c>
      <c r="B274" s="29" t="s">
        <v>566</v>
      </c>
      <c r="C274" s="95">
        <v>222198453</v>
      </c>
      <c r="D274" s="96">
        <v>242647924</v>
      </c>
      <c r="E274" s="96">
        <v>265180881</v>
      </c>
      <c r="F274" s="116">
        <v>0.92688593356366511</v>
      </c>
      <c r="G274" s="116">
        <v>0.92672004807549668</v>
      </c>
      <c r="H274" s="102">
        <v>261788333.61627796</v>
      </c>
      <c r="I274" s="102">
        <v>286149934.43888098</v>
      </c>
    </row>
    <row r="275" spans="1:9">
      <c r="A275" s="29" t="s">
        <v>567</v>
      </c>
      <c r="B275" s="29" t="s">
        <v>568</v>
      </c>
      <c r="C275" s="95">
        <v>31111990427</v>
      </c>
      <c r="D275" s="96">
        <v>33443843466</v>
      </c>
      <c r="E275" s="96">
        <v>35055754220</v>
      </c>
      <c r="F275" s="116">
        <v>0.90433990254492724</v>
      </c>
      <c r="G275" s="116">
        <v>0.90433990022940369</v>
      </c>
      <c r="H275" s="102">
        <v>36981497080.782104</v>
      </c>
      <c r="I275" s="102">
        <v>38763914111.394859</v>
      </c>
    </row>
    <row r="276" spans="1:9">
      <c r="A276" s="29" t="s">
        <v>569</v>
      </c>
      <c r="B276" s="29" t="s">
        <v>570</v>
      </c>
      <c r="C276" s="95">
        <v>5230319525</v>
      </c>
      <c r="D276" s="96">
        <v>5666459138</v>
      </c>
      <c r="E276" s="96">
        <v>6244304732</v>
      </c>
      <c r="F276" s="116">
        <v>0.85107689804990039</v>
      </c>
      <c r="G276" s="116">
        <v>0.85107633672223193</v>
      </c>
      <c r="H276" s="102">
        <v>6657987252.3666639</v>
      </c>
      <c r="I276" s="102">
        <v>7336950238.8573284</v>
      </c>
    </row>
    <row r="277" spans="1:9">
      <c r="A277" s="29" t="s">
        <v>571</v>
      </c>
      <c r="B277" s="29" t="s">
        <v>572</v>
      </c>
      <c r="C277" s="95">
        <v>909067980</v>
      </c>
      <c r="D277" s="96">
        <v>1019148920</v>
      </c>
      <c r="E277" s="96">
        <v>1123827892</v>
      </c>
      <c r="F277" s="116">
        <v>0.94269732178818721</v>
      </c>
      <c r="G277" s="116">
        <v>0.94240135158815119</v>
      </c>
      <c r="H277" s="102">
        <v>1081098775.2323227</v>
      </c>
      <c r="I277" s="102">
        <v>1192515153.0248823</v>
      </c>
    </row>
    <row r="278" spans="1:9">
      <c r="A278" s="29" t="s">
        <v>573</v>
      </c>
      <c r="B278" s="29" t="s">
        <v>574</v>
      </c>
      <c r="C278" s="95">
        <v>1101050598</v>
      </c>
      <c r="D278" s="96">
        <v>1221242682</v>
      </c>
      <c r="E278" s="96">
        <v>1376900594</v>
      </c>
      <c r="F278" s="116">
        <v>0.76094254698546759</v>
      </c>
      <c r="G278" s="116">
        <v>0.76094254724836741</v>
      </c>
      <c r="H278" s="102">
        <v>1604907869.6388404</v>
      </c>
      <c r="I278" s="102">
        <v>1809467217.9640749</v>
      </c>
    </row>
    <row r="279" spans="1:9">
      <c r="A279" s="29" t="s">
        <v>575</v>
      </c>
      <c r="B279" s="29" t="s">
        <v>576</v>
      </c>
      <c r="C279" s="95">
        <v>260991501</v>
      </c>
      <c r="D279" s="96">
        <v>283641903</v>
      </c>
      <c r="E279" s="96">
        <v>301663043</v>
      </c>
      <c r="F279" s="116">
        <v>0.88262206943406818</v>
      </c>
      <c r="G279" s="116">
        <v>0.88293827737143771</v>
      </c>
      <c r="H279" s="102">
        <v>321362803.88033968</v>
      </c>
      <c r="I279" s="102">
        <v>341658132.54587817</v>
      </c>
    </row>
    <row r="280" spans="1:9">
      <c r="A280" s="29" t="s">
        <v>577</v>
      </c>
      <c r="B280" s="29" t="s">
        <v>578</v>
      </c>
      <c r="C280" s="95">
        <v>6556203406</v>
      </c>
      <c r="D280" s="96">
        <v>7353329460</v>
      </c>
      <c r="E280" s="96">
        <v>8325275288</v>
      </c>
      <c r="F280" s="116">
        <v>0.86843982620099158</v>
      </c>
      <c r="G280" s="116">
        <v>0.86843907440802515</v>
      </c>
      <c r="H280" s="102">
        <v>8467287241.0369473</v>
      </c>
      <c r="I280" s="102">
        <v>9586481692.6563969</v>
      </c>
    </row>
    <row r="281" spans="1:9">
      <c r="A281" s="29" t="s">
        <v>579</v>
      </c>
      <c r="B281" s="29" t="s">
        <v>580</v>
      </c>
      <c r="C281" s="95">
        <v>1196532444</v>
      </c>
      <c r="D281" s="96">
        <v>1325856785</v>
      </c>
      <c r="E281" s="96">
        <v>1514604786</v>
      </c>
      <c r="F281" s="116">
        <v>0.91444036050290001</v>
      </c>
      <c r="G281" s="116">
        <v>0.91444036064984013</v>
      </c>
      <c r="H281" s="102">
        <v>1449910614.4777336</v>
      </c>
      <c r="I281" s="102">
        <v>1656318827.5325661</v>
      </c>
    </row>
    <row r="282" spans="1:9">
      <c r="A282" s="29" t="s">
        <v>581</v>
      </c>
      <c r="B282" s="29" t="s">
        <v>582</v>
      </c>
      <c r="C282" s="95">
        <v>652519376</v>
      </c>
      <c r="D282" s="96">
        <v>683955723</v>
      </c>
      <c r="E282" s="96">
        <v>728928778</v>
      </c>
      <c r="F282" s="116">
        <v>0.75738357398546174</v>
      </c>
      <c r="G282" s="116">
        <v>0.7573283112870739</v>
      </c>
      <c r="H282" s="102">
        <v>903050642.35936117</v>
      </c>
      <c r="I282" s="102">
        <v>962500367.58983815</v>
      </c>
    </row>
    <row r="283" spans="1:9">
      <c r="A283" s="29" t="s">
        <v>583</v>
      </c>
      <c r="B283" s="29" t="s">
        <v>584</v>
      </c>
      <c r="C283" s="95">
        <v>4859938144</v>
      </c>
      <c r="D283" s="96">
        <v>5346461627</v>
      </c>
      <c r="E283" s="96">
        <v>5815215796</v>
      </c>
      <c r="F283" s="116">
        <v>0.90072319229890419</v>
      </c>
      <c r="G283" s="116">
        <v>0.90072371271781859</v>
      </c>
      <c r="H283" s="102">
        <v>5935743270.1985779</v>
      </c>
      <c r="I283" s="102">
        <v>6456159323.7656975</v>
      </c>
    </row>
    <row r="284" spans="1:9">
      <c r="A284" s="29" t="s">
        <v>585</v>
      </c>
      <c r="B284" s="29" t="s">
        <v>586</v>
      </c>
      <c r="C284" s="95">
        <v>127253798</v>
      </c>
      <c r="D284" s="96">
        <v>144276270</v>
      </c>
      <c r="E284" s="96">
        <v>167748595</v>
      </c>
      <c r="F284" s="116">
        <v>0.70330545354767759</v>
      </c>
      <c r="G284" s="116">
        <v>0.70307871585709725</v>
      </c>
      <c r="H284" s="102">
        <v>205140269.09961876</v>
      </c>
      <c r="I284" s="102">
        <v>238591485.15896103</v>
      </c>
    </row>
    <row r="285" spans="1:9">
      <c r="A285" s="29" t="s">
        <v>587</v>
      </c>
      <c r="B285" s="29" t="s">
        <v>588</v>
      </c>
      <c r="C285" s="95">
        <v>290505966</v>
      </c>
      <c r="D285" s="96">
        <v>316131001</v>
      </c>
      <c r="E285" s="96">
        <v>348700659</v>
      </c>
      <c r="F285" s="116">
        <v>0.83567729952668945</v>
      </c>
      <c r="G285" s="116">
        <v>0.83567729796597878</v>
      </c>
      <c r="H285" s="102">
        <v>378293153.56424081</v>
      </c>
      <c r="I285" s="102">
        <v>417267119.55527592</v>
      </c>
    </row>
    <row r="286" spans="1:9">
      <c r="A286" s="29" t="s">
        <v>589</v>
      </c>
      <c r="B286" s="29" t="s">
        <v>590</v>
      </c>
      <c r="C286" s="95">
        <v>47893855</v>
      </c>
      <c r="D286" s="96">
        <v>51377115</v>
      </c>
      <c r="E286" s="96">
        <v>54950586</v>
      </c>
      <c r="F286" s="116">
        <v>0.92514027979175084</v>
      </c>
      <c r="G286" s="116">
        <v>0.92512708428170953</v>
      </c>
      <c r="H286" s="102">
        <v>55534405.021868676</v>
      </c>
      <c r="I286" s="102">
        <v>59397878.338698655</v>
      </c>
    </row>
    <row r="287" spans="1:9">
      <c r="A287" s="29" t="s">
        <v>591</v>
      </c>
      <c r="B287" s="29" t="s">
        <v>592</v>
      </c>
      <c r="C287" s="95">
        <v>8687526910</v>
      </c>
      <c r="D287" s="96">
        <v>9721348472</v>
      </c>
      <c r="E287" s="96">
        <v>10882123862</v>
      </c>
      <c r="F287" s="116">
        <v>0.83438007012541704</v>
      </c>
      <c r="G287" s="116">
        <v>0.83437987912275458</v>
      </c>
      <c r="H287" s="102">
        <v>11650983550.624319</v>
      </c>
      <c r="I287" s="102">
        <v>13042169561.232929</v>
      </c>
    </row>
    <row r="288" spans="1:9">
      <c r="A288" s="29" t="s">
        <v>593</v>
      </c>
      <c r="B288" s="29" t="s">
        <v>594</v>
      </c>
      <c r="C288" s="95">
        <v>3745927943</v>
      </c>
      <c r="D288" s="96">
        <v>4019791379</v>
      </c>
      <c r="E288" s="96">
        <v>4171977676</v>
      </c>
      <c r="F288" s="116">
        <v>0.94638552824395727</v>
      </c>
      <c r="G288" s="116">
        <v>0.94638550507486718</v>
      </c>
      <c r="H288" s="102">
        <v>4247519915.5452285</v>
      </c>
      <c r="I288" s="102">
        <v>4408327952.6454296</v>
      </c>
    </row>
    <row r="289" spans="1:9">
      <c r="A289" s="29" t="s">
        <v>595</v>
      </c>
      <c r="B289" s="29" t="s">
        <v>596</v>
      </c>
      <c r="C289" s="95">
        <v>5813260965</v>
      </c>
      <c r="D289" s="96">
        <v>6523241641</v>
      </c>
      <c r="E289" s="96">
        <v>7529773163</v>
      </c>
      <c r="F289" s="116">
        <v>0.9144458851046906</v>
      </c>
      <c r="G289" s="116">
        <v>0.91444514655560616</v>
      </c>
      <c r="H289" s="102">
        <v>7133545841.5378895</v>
      </c>
      <c r="I289" s="102">
        <v>8234253515.7652836</v>
      </c>
    </row>
    <row r="290" spans="1:9">
      <c r="A290" s="29" t="s">
        <v>597</v>
      </c>
      <c r="B290" s="29" t="s">
        <v>598</v>
      </c>
      <c r="C290" s="95">
        <v>1744308175</v>
      </c>
      <c r="D290" s="96">
        <v>1871328471</v>
      </c>
      <c r="E290" s="96">
        <v>2073358747</v>
      </c>
      <c r="F290" s="116">
        <v>0.91172120756497321</v>
      </c>
      <c r="G290" s="116">
        <v>0.91076075774703791</v>
      </c>
      <c r="H290" s="102">
        <v>2052522696.0530486</v>
      </c>
      <c r="I290" s="102">
        <v>2276513046.2240133</v>
      </c>
    </row>
    <row r="291" spans="1:9">
      <c r="A291" s="29" t="s">
        <v>599</v>
      </c>
      <c r="B291" s="29" t="s">
        <v>600</v>
      </c>
      <c r="C291" s="95">
        <v>6188195077</v>
      </c>
      <c r="D291" s="96">
        <v>6700674076</v>
      </c>
      <c r="E291" s="96">
        <v>7143191278</v>
      </c>
      <c r="F291" s="116">
        <v>0.88022853455471295</v>
      </c>
      <c r="G291" s="116">
        <v>0.88017883126796548</v>
      </c>
      <c r="H291" s="102">
        <v>7612425424.7105436</v>
      </c>
      <c r="I291" s="102">
        <v>8115613582.4235649</v>
      </c>
    </row>
    <row r="292" spans="1:9">
      <c r="A292" s="29" t="s">
        <v>601</v>
      </c>
      <c r="B292" s="29" t="s">
        <v>602</v>
      </c>
      <c r="C292" s="95">
        <v>2483192599</v>
      </c>
      <c r="D292" s="96">
        <v>2765058348</v>
      </c>
      <c r="E292" s="96">
        <v>3087892831</v>
      </c>
      <c r="F292" s="116">
        <v>0.82235610639318879</v>
      </c>
      <c r="G292" s="116">
        <v>0.82209627313288403</v>
      </c>
      <c r="H292" s="102">
        <v>3362361301.2705679</v>
      </c>
      <c r="I292" s="102">
        <v>3756120702.5455904</v>
      </c>
    </row>
    <row r="293" spans="1:9">
      <c r="A293" s="29" t="s">
        <v>603</v>
      </c>
      <c r="B293" s="29" t="s">
        <v>604</v>
      </c>
      <c r="C293" s="95">
        <v>219673742</v>
      </c>
      <c r="D293" s="96">
        <v>236607222</v>
      </c>
      <c r="E293" s="96">
        <v>253058498</v>
      </c>
      <c r="F293" s="116">
        <v>0.76782963006187022</v>
      </c>
      <c r="G293" s="116">
        <v>0.76782963156747608</v>
      </c>
      <c r="H293" s="102">
        <v>308150679.18248302</v>
      </c>
      <c r="I293" s="102">
        <v>329576363.81315076</v>
      </c>
    </row>
    <row r="294" spans="1:9">
      <c r="A294" s="29" t="s">
        <v>605</v>
      </c>
      <c r="B294" s="29" t="s">
        <v>606</v>
      </c>
      <c r="C294" s="95">
        <v>524269087</v>
      </c>
      <c r="D294" s="96">
        <v>565148592</v>
      </c>
      <c r="E294" s="96">
        <v>610658331</v>
      </c>
      <c r="F294" s="116">
        <v>0.95734827522620847</v>
      </c>
      <c r="G294" s="116">
        <v>0.95683672198525294</v>
      </c>
      <c r="H294" s="102">
        <v>590327059.2579937</v>
      </c>
      <c r="I294" s="102">
        <v>638205366.67217469</v>
      </c>
    </row>
    <row r="295" spans="1:9">
      <c r="A295" s="29" t="s">
        <v>607</v>
      </c>
      <c r="B295" s="29" t="s">
        <v>608</v>
      </c>
      <c r="C295" s="95">
        <v>163081804</v>
      </c>
      <c r="D295" s="96">
        <v>181287050</v>
      </c>
      <c r="E295" s="96">
        <v>203079729</v>
      </c>
      <c r="F295" s="116">
        <v>0.76152867501417132</v>
      </c>
      <c r="G295" s="116">
        <v>0.76150877974028675</v>
      </c>
      <c r="H295" s="102">
        <v>238056761.28561598</v>
      </c>
      <c r="I295" s="102">
        <v>266680745.38715172</v>
      </c>
    </row>
    <row r="296" spans="1:9">
      <c r="A296" s="29" t="s">
        <v>609</v>
      </c>
      <c r="B296" s="29" t="s">
        <v>610</v>
      </c>
      <c r="C296" s="95">
        <v>1210363993</v>
      </c>
      <c r="D296" s="96">
        <v>1321576999</v>
      </c>
      <c r="E296" s="96">
        <v>1501964398</v>
      </c>
      <c r="F296" s="116">
        <v>0.90276645799615385</v>
      </c>
      <c r="G296" s="116">
        <v>0.90266949348494885</v>
      </c>
      <c r="H296" s="102">
        <v>1463919031.6546192</v>
      </c>
      <c r="I296" s="102">
        <v>1663913989.3842483</v>
      </c>
    </row>
    <row r="297" spans="1:9">
      <c r="A297" s="29" t="s">
        <v>611</v>
      </c>
      <c r="B297" s="29" t="s">
        <v>612</v>
      </c>
      <c r="C297" s="95">
        <v>199556052</v>
      </c>
      <c r="D297" s="96">
        <v>216725886</v>
      </c>
      <c r="E297" s="96">
        <v>234573115</v>
      </c>
      <c r="F297" s="116">
        <v>0.88342650027367187</v>
      </c>
      <c r="G297" s="116">
        <v>0.88220069099742549</v>
      </c>
      <c r="H297" s="102">
        <v>245324184.78827798</v>
      </c>
      <c r="I297" s="102">
        <v>265895410.64039424</v>
      </c>
    </row>
    <row r="298" spans="1:9">
      <c r="A298" s="29" t="s">
        <v>613</v>
      </c>
      <c r="B298" s="29" t="s">
        <v>614</v>
      </c>
      <c r="C298" s="95">
        <v>69668620</v>
      </c>
      <c r="D298" s="96">
        <v>76912339</v>
      </c>
      <c r="E298" s="96">
        <v>81119149</v>
      </c>
      <c r="F298" s="116">
        <v>0.81269547174037826</v>
      </c>
      <c r="G298" s="116">
        <v>0.81269546909900459</v>
      </c>
      <c r="H298" s="102">
        <v>94638572.102897391</v>
      </c>
      <c r="I298" s="102">
        <v>99814939.401511371</v>
      </c>
    </row>
    <row r="299" spans="1:9">
      <c r="A299" s="29" t="s">
        <v>615</v>
      </c>
      <c r="B299" s="29" t="s">
        <v>616</v>
      </c>
      <c r="C299" s="95">
        <v>3510796673</v>
      </c>
      <c r="D299" s="96">
        <v>3851738794</v>
      </c>
      <c r="E299" s="96">
        <v>4271398951</v>
      </c>
      <c r="F299" s="116">
        <v>0.9020175470052243</v>
      </c>
      <c r="G299" s="116">
        <v>0.90184851556882817</v>
      </c>
      <c r="H299" s="102">
        <v>4270137323.5898829</v>
      </c>
      <c r="I299" s="102">
        <v>4736270978.17628</v>
      </c>
    </row>
    <row r="300" spans="1:9">
      <c r="A300" s="29" t="s">
        <v>617</v>
      </c>
      <c r="B300" s="29" t="s">
        <v>618</v>
      </c>
      <c r="C300" s="95">
        <v>9596605663</v>
      </c>
      <c r="D300" s="96">
        <v>10440979146</v>
      </c>
      <c r="E300" s="96">
        <v>12141169600</v>
      </c>
      <c r="F300" s="116">
        <v>0.91444036034329146</v>
      </c>
      <c r="G300" s="116">
        <v>0.91444036039883381</v>
      </c>
      <c r="H300" s="102">
        <v>11417889671.974163</v>
      </c>
      <c r="I300" s="102">
        <v>13277158495.830849</v>
      </c>
    </row>
    <row r="301" spans="1:9">
      <c r="A301" s="29" t="s">
        <v>619</v>
      </c>
      <c r="B301" s="29" t="s">
        <v>620</v>
      </c>
      <c r="C301" s="95">
        <v>6980442852</v>
      </c>
      <c r="D301" s="96">
        <v>7679441999</v>
      </c>
      <c r="E301" s="96">
        <v>8482460764</v>
      </c>
      <c r="F301" s="116">
        <v>0.90297498228562256</v>
      </c>
      <c r="G301" s="116">
        <v>0.90299324894483635</v>
      </c>
      <c r="H301" s="102">
        <v>8504601068.3061142</v>
      </c>
      <c r="I301" s="102">
        <v>9393714486.6940098</v>
      </c>
    </row>
    <row r="302" spans="1:9">
      <c r="A302" s="29" t="s">
        <v>621</v>
      </c>
      <c r="B302" s="29" t="s">
        <v>622</v>
      </c>
      <c r="C302" s="95">
        <v>869227110</v>
      </c>
      <c r="D302" s="96">
        <v>965386324</v>
      </c>
      <c r="E302" s="96">
        <v>1122657292</v>
      </c>
      <c r="F302" s="116">
        <v>0.91444036005691365</v>
      </c>
      <c r="G302" s="116">
        <v>0.91444036056501199</v>
      </c>
      <c r="H302" s="102">
        <v>1055712724.600121</v>
      </c>
      <c r="I302" s="102">
        <v>1227698754.795048</v>
      </c>
    </row>
    <row r="303" spans="1:9">
      <c r="A303" s="63" t="s">
        <v>625</v>
      </c>
      <c r="B303" s="63" t="s">
        <v>626</v>
      </c>
      <c r="C303" s="95">
        <v>0</v>
      </c>
      <c r="D303" s="96">
        <v>0</v>
      </c>
      <c r="E303" s="96">
        <v>0</v>
      </c>
      <c r="F303" s="116"/>
      <c r="G303" s="116"/>
      <c r="H303" s="102">
        <v>0</v>
      </c>
      <c r="I303" s="102">
        <v>0</v>
      </c>
    </row>
    <row r="304" spans="1:9">
      <c r="A304" s="63" t="s">
        <v>627</v>
      </c>
      <c r="B304" s="63" t="s">
        <v>628</v>
      </c>
      <c r="C304" s="95">
        <v>0</v>
      </c>
      <c r="D304" s="96">
        <v>0</v>
      </c>
      <c r="E304" s="96">
        <v>0</v>
      </c>
      <c r="F304" s="116"/>
      <c r="G304" s="116"/>
      <c r="H304" s="102">
        <v>0</v>
      </c>
      <c r="I304" s="102">
        <v>0</v>
      </c>
    </row>
    <row r="305" spans="1:9">
      <c r="A305" s="63" t="s">
        <v>629</v>
      </c>
      <c r="B305" s="63" t="s">
        <v>630</v>
      </c>
      <c r="C305" s="95">
        <v>0</v>
      </c>
      <c r="D305" s="96">
        <v>0</v>
      </c>
      <c r="E305" s="96">
        <v>0</v>
      </c>
      <c r="F305" s="116"/>
      <c r="G305" s="116"/>
      <c r="H305" s="102">
        <v>0</v>
      </c>
      <c r="I305" s="102">
        <v>0</v>
      </c>
    </row>
    <row r="306" spans="1:9">
      <c r="A306" s="63" t="s">
        <v>631</v>
      </c>
      <c r="B306" s="63" t="s">
        <v>632</v>
      </c>
      <c r="C306" s="95">
        <v>0</v>
      </c>
      <c r="D306" s="96">
        <v>0</v>
      </c>
      <c r="E306" s="96">
        <v>0</v>
      </c>
      <c r="F306" s="116"/>
      <c r="G306" s="116"/>
      <c r="H306" s="102">
        <v>0</v>
      </c>
      <c r="I306" s="102">
        <v>0</v>
      </c>
    </row>
    <row r="307" spans="1:9">
      <c r="A307" s="63" t="s">
        <v>633</v>
      </c>
      <c r="B307" s="63" t="s">
        <v>634</v>
      </c>
      <c r="C307" s="95">
        <v>0</v>
      </c>
      <c r="D307" s="96">
        <v>0</v>
      </c>
      <c r="E307" s="96">
        <v>0</v>
      </c>
      <c r="F307" s="116"/>
      <c r="G307" s="116"/>
      <c r="H307" s="102">
        <v>0</v>
      </c>
      <c r="I307" s="102">
        <v>0</v>
      </c>
    </row>
    <row r="308" spans="1:9">
      <c r="A308" s="63" t="s">
        <v>635</v>
      </c>
      <c r="B308" s="63" t="s">
        <v>636</v>
      </c>
      <c r="C308" s="95">
        <v>0</v>
      </c>
      <c r="D308" s="96">
        <v>0</v>
      </c>
      <c r="E308" s="96">
        <v>0</v>
      </c>
      <c r="F308" s="116"/>
      <c r="G308" s="116"/>
      <c r="H308" s="102">
        <v>0</v>
      </c>
      <c r="I308" s="102">
        <v>0</v>
      </c>
    </row>
    <row r="309" spans="1:9">
      <c r="A309" s="63" t="s">
        <v>637</v>
      </c>
      <c r="B309" s="63" t="s">
        <v>638</v>
      </c>
      <c r="C309" s="95">
        <v>0</v>
      </c>
      <c r="D309" s="96">
        <v>0</v>
      </c>
      <c r="E309" s="96">
        <v>0</v>
      </c>
      <c r="F309" s="116"/>
      <c r="G309" s="116"/>
      <c r="H309" s="102">
        <v>0</v>
      </c>
      <c r="I309" s="102">
        <v>0</v>
      </c>
    </row>
    <row r="310" spans="1:9">
      <c r="A310" s="63" t="s">
        <v>639</v>
      </c>
      <c r="B310" s="63" t="s">
        <v>640</v>
      </c>
      <c r="C310" s="95">
        <v>0</v>
      </c>
      <c r="D310" s="96">
        <v>0</v>
      </c>
      <c r="E310" s="96">
        <v>0</v>
      </c>
      <c r="F310" s="116"/>
      <c r="G310" s="116"/>
      <c r="H310" s="102">
        <v>0</v>
      </c>
      <c r="I310" s="102">
        <v>0</v>
      </c>
    </row>
    <row r="311" spans="1:9">
      <c r="A311" s="64" t="s">
        <v>641</v>
      </c>
      <c r="B311" s="64" t="s">
        <v>642</v>
      </c>
      <c r="C311" s="95">
        <v>0</v>
      </c>
      <c r="D311" s="96">
        <v>0</v>
      </c>
      <c r="E311" s="96">
        <v>0</v>
      </c>
      <c r="F311" s="116"/>
      <c r="G311" s="116"/>
      <c r="H311" s="102">
        <v>0</v>
      </c>
      <c r="I311" s="102">
        <v>0</v>
      </c>
    </row>
    <row r="312" spans="1:9">
      <c r="A312" s="64" t="s">
        <v>643</v>
      </c>
      <c r="B312" s="64" t="s">
        <v>644</v>
      </c>
      <c r="C312" s="95">
        <v>0</v>
      </c>
      <c r="D312" s="96">
        <v>0</v>
      </c>
      <c r="E312" s="96">
        <v>0</v>
      </c>
      <c r="F312" s="116"/>
      <c r="G312" s="116"/>
      <c r="H312" s="102">
        <v>0</v>
      </c>
      <c r="I312" s="102">
        <v>0</v>
      </c>
    </row>
    <row r="313" spans="1:9">
      <c r="A313" s="64" t="s">
        <v>645</v>
      </c>
      <c r="B313" s="64" t="s">
        <v>646</v>
      </c>
      <c r="C313" s="95">
        <v>0</v>
      </c>
      <c r="D313" s="96">
        <v>0</v>
      </c>
      <c r="E313" s="96">
        <v>0</v>
      </c>
      <c r="F313" s="116"/>
      <c r="G313" s="116"/>
      <c r="H313" s="102">
        <v>0</v>
      </c>
      <c r="I313" s="102">
        <v>0</v>
      </c>
    </row>
    <row r="314" spans="1:9">
      <c r="A314" s="64" t="s">
        <v>647</v>
      </c>
      <c r="B314" s="64" t="s">
        <v>648</v>
      </c>
      <c r="C314" s="95">
        <v>0</v>
      </c>
      <c r="D314" s="96">
        <v>0</v>
      </c>
      <c r="E314" s="96">
        <v>0</v>
      </c>
      <c r="F314" s="116"/>
      <c r="G314" s="116"/>
      <c r="H314" s="102">
        <v>0</v>
      </c>
      <c r="I314" s="102">
        <v>0</v>
      </c>
    </row>
    <row r="315" spans="1:9">
      <c r="A315" s="64" t="s">
        <v>649</v>
      </c>
      <c r="B315" s="64" t="s">
        <v>650</v>
      </c>
      <c r="C315" s="95">
        <v>0</v>
      </c>
      <c r="D315" s="96">
        <v>0</v>
      </c>
      <c r="E315" s="96">
        <v>0</v>
      </c>
      <c r="F315" s="116"/>
      <c r="G315" s="116"/>
      <c r="H315" s="102">
        <v>0</v>
      </c>
      <c r="I315" s="102">
        <v>0</v>
      </c>
    </row>
    <row r="316" spans="1:9">
      <c r="A316" s="64" t="s">
        <v>651</v>
      </c>
      <c r="B316" s="64" t="s">
        <v>652</v>
      </c>
      <c r="C316" s="95">
        <v>0</v>
      </c>
      <c r="D316" s="96">
        <v>0</v>
      </c>
      <c r="E316" s="96">
        <v>0</v>
      </c>
      <c r="F316" s="116"/>
      <c r="G316" s="116"/>
      <c r="H316" s="102">
        <v>0</v>
      </c>
      <c r="I316" s="102">
        <v>0</v>
      </c>
    </row>
    <row r="317" spans="1:9">
      <c r="A317" s="64" t="s">
        <v>653</v>
      </c>
      <c r="B317" s="64" t="s">
        <v>654</v>
      </c>
      <c r="C317" s="95">
        <v>0</v>
      </c>
      <c r="D317" s="96">
        <v>0</v>
      </c>
      <c r="E317" s="96">
        <v>0</v>
      </c>
      <c r="F317" s="116"/>
      <c r="G317" s="116"/>
      <c r="H317" s="102">
        <v>0</v>
      </c>
      <c r="I317" s="102">
        <v>0</v>
      </c>
    </row>
    <row r="318" spans="1:9">
      <c r="A318" s="64" t="s">
        <v>655</v>
      </c>
      <c r="B318" s="64" t="s">
        <v>656</v>
      </c>
      <c r="C318" s="95">
        <v>0</v>
      </c>
      <c r="D318" s="96">
        <v>0</v>
      </c>
      <c r="E318" s="96">
        <v>0</v>
      </c>
      <c r="F318" s="116"/>
      <c r="G318" s="116"/>
      <c r="H318" s="102">
        <v>0</v>
      </c>
      <c r="I318" s="102">
        <v>0</v>
      </c>
    </row>
    <row r="319" spans="1:9">
      <c r="A319" s="64" t="s">
        <v>657</v>
      </c>
      <c r="B319" s="64" t="s">
        <v>658</v>
      </c>
      <c r="C319" s="95">
        <v>0</v>
      </c>
      <c r="D319" s="96">
        <v>0</v>
      </c>
      <c r="E319" s="96">
        <v>0</v>
      </c>
      <c r="F319" s="116"/>
      <c r="G319" s="116"/>
      <c r="H319" s="102">
        <v>0</v>
      </c>
      <c r="I319" s="102">
        <v>0</v>
      </c>
    </row>
    <row r="320" spans="1:9">
      <c r="A320" s="64" t="s">
        <v>659</v>
      </c>
      <c r="B320" s="64" t="s">
        <v>660</v>
      </c>
      <c r="C320" s="95">
        <v>0</v>
      </c>
      <c r="D320" s="96">
        <v>0</v>
      </c>
      <c r="E320" s="96">
        <v>0</v>
      </c>
      <c r="F320" s="116"/>
      <c r="G320" s="116"/>
      <c r="H320" s="102">
        <v>0</v>
      </c>
      <c r="I320" s="102">
        <v>0</v>
      </c>
    </row>
    <row r="321" spans="1:9">
      <c r="A321" s="64" t="s">
        <v>661</v>
      </c>
      <c r="B321" s="64" t="s">
        <v>662</v>
      </c>
      <c r="C321" s="95">
        <v>0</v>
      </c>
      <c r="D321" s="96">
        <v>0</v>
      </c>
      <c r="E321" s="96">
        <v>0</v>
      </c>
      <c r="F321" s="116"/>
      <c r="G321" s="116"/>
      <c r="H321" s="102">
        <v>0</v>
      </c>
      <c r="I321" s="102">
        <v>0</v>
      </c>
    </row>
    <row r="322" spans="1:9">
      <c r="A322" s="64" t="s">
        <v>663</v>
      </c>
      <c r="B322" s="64" t="s">
        <v>664</v>
      </c>
      <c r="C322" s="95">
        <v>0</v>
      </c>
      <c r="D322" s="96">
        <v>0</v>
      </c>
      <c r="E322" s="96">
        <v>0</v>
      </c>
      <c r="F322" s="116"/>
      <c r="G322" s="116"/>
      <c r="H322" s="102">
        <v>0</v>
      </c>
      <c r="I322" s="102">
        <v>0</v>
      </c>
    </row>
    <row r="323" spans="1:9">
      <c r="A323" s="64" t="s">
        <v>665</v>
      </c>
      <c r="B323" s="64" t="s">
        <v>666</v>
      </c>
      <c r="C323" s="95">
        <v>0</v>
      </c>
      <c r="D323" s="96">
        <v>0</v>
      </c>
      <c r="E323" s="96">
        <v>0</v>
      </c>
      <c r="F323" s="116"/>
      <c r="G323" s="116"/>
      <c r="H323" s="102">
        <v>0</v>
      </c>
      <c r="I323" s="102">
        <v>0</v>
      </c>
    </row>
    <row r="324" spans="1:9">
      <c r="A324" s="64" t="s">
        <v>667</v>
      </c>
      <c r="B324" s="64" t="s">
        <v>668</v>
      </c>
      <c r="C324" s="95">
        <v>0</v>
      </c>
      <c r="D324" s="96">
        <v>0</v>
      </c>
      <c r="E324" s="96">
        <v>0</v>
      </c>
      <c r="F324" s="116"/>
      <c r="G324" s="116"/>
      <c r="H324" s="102">
        <v>0</v>
      </c>
      <c r="I324" s="102">
        <v>0</v>
      </c>
    </row>
    <row r="325" spans="1:9">
      <c r="A325" s="64" t="s">
        <v>669</v>
      </c>
      <c r="B325" s="64" t="s">
        <v>670</v>
      </c>
      <c r="C325" s="95">
        <v>0</v>
      </c>
      <c r="D325" s="96">
        <v>0</v>
      </c>
      <c r="E325" s="96">
        <v>0</v>
      </c>
      <c r="F325" s="116"/>
      <c r="G325" s="116"/>
      <c r="H325" s="102">
        <v>0</v>
      </c>
      <c r="I325" s="102">
        <v>0</v>
      </c>
    </row>
    <row r="326" spans="1:9">
      <c r="A326" s="64" t="s">
        <v>671</v>
      </c>
      <c r="B326" s="64" t="s">
        <v>672</v>
      </c>
      <c r="C326" s="95">
        <v>0</v>
      </c>
      <c r="D326" s="96">
        <v>0</v>
      </c>
      <c r="E326" s="96">
        <v>0</v>
      </c>
      <c r="F326" s="116"/>
      <c r="G326" s="116"/>
      <c r="H326" s="102">
        <v>0</v>
      </c>
      <c r="I326" s="102">
        <v>0</v>
      </c>
    </row>
    <row r="327" spans="1:9">
      <c r="A327" s="64" t="s">
        <v>673</v>
      </c>
      <c r="B327" s="64" t="s">
        <v>674</v>
      </c>
      <c r="C327" s="95">
        <v>0</v>
      </c>
      <c r="D327" s="96">
        <v>0</v>
      </c>
      <c r="E327" s="96">
        <v>0</v>
      </c>
      <c r="F327" s="116"/>
      <c r="G327" s="116"/>
      <c r="H327" s="102">
        <v>0</v>
      </c>
      <c r="I327" s="102">
        <v>0</v>
      </c>
    </row>
  </sheetData>
  <mergeCells count="3">
    <mergeCell ref="C2:E2"/>
    <mergeCell ref="H2:I2"/>
    <mergeCell ref="F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2E8F-46F9-4C20-95FB-604C7212A5C6}">
  <dimension ref="A1:Z327"/>
  <sheetViews>
    <sheetView workbookViewId="0">
      <pane xSplit="2" ySplit="7" topLeftCell="C116" activePane="bottomRight" state="frozen"/>
      <selection pane="topRight" activeCell="C1" sqref="C1"/>
      <selection pane="bottomLeft" activeCell="A8" sqref="A8"/>
      <selection pane="bottomRight" activeCell="M8" sqref="M8"/>
    </sheetView>
  </sheetViews>
  <sheetFormatPr defaultRowHeight="15"/>
  <cols>
    <col min="1" max="1" width="6.5703125" style="29" bestFit="1" customWidth="1"/>
    <col min="2" max="2" width="18" style="29" bestFit="1" customWidth="1"/>
    <col min="3" max="4" width="15.5703125" style="29" bestFit="1" customWidth="1"/>
    <col min="5" max="5" width="17.85546875" style="29" customWidth="1"/>
    <col min="6" max="6" width="19.28515625" style="29" customWidth="1"/>
    <col min="7" max="8" width="11.5703125" style="29" bestFit="1" customWidth="1"/>
    <col min="9" max="12" width="14.5703125" style="29" bestFit="1" customWidth="1"/>
    <col min="13" max="18" width="18.140625" style="29" bestFit="1" customWidth="1"/>
    <col min="19" max="20" width="7.5703125" style="29" bestFit="1" customWidth="1"/>
    <col min="21" max="26" width="18.140625" style="29" bestFit="1" customWidth="1"/>
  </cols>
  <sheetData>
    <row r="1" spans="1:26">
      <c r="A1" s="28">
        <v>1</v>
      </c>
      <c r="B1" s="29">
        <f t="shared" ref="B1" si="0">A1+1</f>
        <v>2</v>
      </c>
      <c r="C1" s="29">
        <f t="shared" ref="C1" si="1">B1+1</f>
        <v>3</v>
      </c>
      <c r="D1" s="29">
        <f t="shared" ref="D1" si="2">C1+1</f>
        <v>4</v>
      </c>
      <c r="E1" s="29">
        <f t="shared" ref="E1" si="3">D1+1</f>
        <v>5</v>
      </c>
      <c r="F1" s="29">
        <f t="shared" ref="F1" si="4">E1+1</f>
        <v>6</v>
      </c>
      <c r="G1" s="29">
        <f t="shared" ref="G1" si="5">F1+1</f>
        <v>7</v>
      </c>
      <c r="H1" s="29">
        <f t="shared" ref="H1" si="6">G1+1</f>
        <v>8</v>
      </c>
      <c r="I1" s="29">
        <f t="shared" ref="I1" si="7">H1+1</f>
        <v>9</v>
      </c>
      <c r="J1" s="29">
        <f t="shared" ref="J1" si="8">I1+1</f>
        <v>10</v>
      </c>
      <c r="K1" s="29">
        <f t="shared" ref="K1" si="9">J1+1</f>
        <v>11</v>
      </c>
      <c r="L1" s="29">
        <f t="shared" ref="L1" si="10">K1+1</f>
        <v>12</v>
      </c>
      <c r="M1" s="29">
        <f t="shared" ref="M1" si="11">L1+1</f>
        <v>13</v>
      </c>
      <c r="N1" s="29">
        <f t="shared" ref="N1" si="12">M1+1</f>
        <v>14</v>
      </c>
      <c r="O1" s="29">
        <f t="shared" ref="O1" si="13">N1+1</f>
        <v>15</v>
      </c>
      <c r="P1" s="29">
        <f t="shared" ref="P1" si="14">O1+1</f>
        <v>16</v>
      </c>
      <c r="Q1" s="29">
        <f t="shared" ref="Q1" si="15">P1+1</f>
        <v>17</v>
      </c>
      <c r="R1" s="29">
        <f t="shared" ref="R1" si="16">Q1+1</f>
        <v>18</v>
      </c>
      <c r="S1" s="29">
        <f t="shared" ref="S1" si="17">R1+1</f>
        <v>19</v>
      </c>
      <c r="T1" s="29">
        <f t="shared" ref="T1" si="18">S1+1</f>
        <v>20</v>
      </c>
      <c r="U1" s="29">
        <f t="shared" ref="U1" si="19">T1+1</f>
        <v>21</v>
      </c>
      <c r="V1" s="29">
        <f t="shared" ref="V1" si="20">U1+1</f>
        <v>22</v>
      </c>
      <c r="W1" s="29">
        <f t="shared" ref="W1" si="21">V1+1</f>
        <v>23</v>
      </c>
      <c r="X1" s="29">
        <f t="shared" ref="X1" si="22">W1+1</f>
        <v>24</v>
      </c>
      <c r="Y1" s="29">
        <f t="shared" ref="Y1" si="23">X1+1</f>
        <v>25</v>
      </c>
      <c r="Z1" s="29">
        <f t="shared" ref="Z1" si="24">Y1+1</f>
        <v>26</v>
      </c>
    </row>
    <row r="2" spans="1:26">
      <c r="A2" s="28"/>
      <c r="C2" s="212" t="s">
        <v>12</v>
      </c>
      <c r="D2" s="214"/>
      <c r="E2" s="212" t="s">
        <v>691</v>
      </c>
      <c r="F2" s="214"/>
      <c r="G2" s="212" t="s">
        <v>693</v>
      </c>
      <c r="H2" s="214"/>
      <c r="I2" s="212" t="s">
        <v>692</v>
      </c>
      <c r="J2" s="214"/>
      <c r="K2" s="212" t="s">
        <v>694</v>
      </c>
      <c r="L2" s="214"/>
      <c r="M2" s="212" t="s">
        <v>696</v>
      </c>
      <c r="N2" s="214"/>
      <c r="O2" s="212" t="s">
        <v>700</v>
      </c>
      <c r="P2" s="214"/>
      <c r="Q2" s="212" t="s">
        <v>699</v>
      </c>
      <c r="R2" s="214"/>
      <c r="S2" s="212" t="s">
        <v>695</v>
      </c>
      <c r="T2" s="214"/>
      <c r="U2" s="211" t="s">
        <v>687</v>
      </c>
      <c r="V2" s="211"/>
      <c r="W2" s="211"/>
      <c r="X2" s="211" t="s">
        <v>685</v>
      </c>
      <c r="Y2" s="211"/>
      <c r="Z2" s="211"/>
    </row>
    <row r="3" spans="1:26">
      <c r="A3" s="30"/>
      <c r="B3" s="31"/>
      <c r="C3" s="100"/>
      <c r="D3" s="100"/>
      <c r="E3" s="100"/>
      <c r="F3" s="100"/>
      <c r="G3" s="106"/>
      <c r="H3" s="106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93"/>
      <c r="V3" s="93"/>
      <c r="W3" s="93"/>
      <c r="X3" s="97"/>
      <c r="Y3" s="97"/>
      <c r="Z3" s="97"/>
    </row>
    <row r="4" spans="1:26">
      <c r="A4" s="28"/>
      <c r="B4" s="28"/>
      <c r="C4" s="101">
        <v>2026</v>
      </c>
      <c r="D4" s="101">
        <v>2027</v>
      </c>
      <c r="E4" s="101">
        <v>2026</v>
      </c>
      <c r="F4" s="101">
        <v>2027</v>
      </c>
      <c r="G4" s="107">
        <v>2026</v>
      </c>
      <c r="H4" s="107">
        <v>2027</v>
      </c>
      <c r="I4" s="101">
        <v>2026</v>
      </c>
      <c r="J4" s="101">
        <v>2027</v>
      </c>
      <c r="K4" s="101">
        <v>2026</v>
      </c>
      <c r="L4" s="101">
        <v>2027</v>
      </c>
      <c r="M4" s="101">
        <v>2026</v>
      </c>
      <c r="N4" s="101">
        <v>2027</v>
      </c>
      <c r="O4" s="101">
        <v>2026</v>
      </c>
      <c r="P4" s="101">
        <v>2027</v>
      </c>
      <c r="Q4" s="101">
        <v>2026</v>
      </c>
      <c r="R4" s="101">
        <v>2027</v>
      </c>
      <c r="S4" s="101">
        <v>2026</v>
      </c>
      <c r="T4" s="101">
        <v>2027</v>
      </c>
      <c r="U4" s="94">
        <v>2025</v>
      </c>
      <c r="V4" s="94">
        <v>2026</v>
      </c>
      <c r="W4" s="94">
        <v>2027</v>
      </c>
      <c r="X4" s="98">
        <v>2025</v>
      </c>
      <c r="Y4" s="98">
        <v>2026</v>
      </c>
      <c r="Z4" s="98">
        <v>2027</v>
      </c>
    </row>
    <row r="5" spans="1:26"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113">
        <f>MEDIAN(S8:S302)</f>
        <v>1.407</v>
      </c>
      <c r="T5" s="113">
        <f>MEDIAN(T8:T302)</f>
        <v>1.33</v>
      </c>
      <c r="U5" s="47"/>
      <c r="V5" s="47"/>
      <c r="W5" s="47"/>
      <c r="X5" s="88"/>
      <c r="Y5" s="88"/>
      <c r="Z5" s="88"/>
    </row>
    <row r="6" spans="1:26">
      <c r="A6" s="32" t="s">
        <v>32</v>
      </c>
      <c r="B6" s="28" t="s">
        <v>676</v>
      </c>
      <c r="C6" s="103">
        <f t="shared" ref="C6:P6" si="25">SUM(C8:C327)</f>
        <v>14860062975.503386</v>
      </c>
      <c r="D6" s="103">
        <f t="shared" si="25"/>
        <v>15216704486.91548</v>
      </c>
      <c r="E6" s="103">
        <f t="shared" si="25"/>
        <v>4458018892</v>
      </c>
      <c r="F6" s="103">
        <f t="shared" si="25"/>
        <v>4565011343</v>
      </c>
      <c r="G6" s="105">
        <f t="shared" si="25"/>
        <v>-901645</v>
      </c>
      <c r="H6" s="105">
        <f t="shared" si="25"/>
        <v>-923292</v>
      </c>
      <c r="I6" s="103">
        <f t="shared" si="25"/>
        <v>4457117247</v>
      </c>
      <c r="J6" s="103">
        <f t="shared" si="25"/>
        <v>4564088051</v>
      </c>
      <c r="K6" s="103">
        <f t="shared" si="25"/>
        <v>2674270350</v>
      </c>
      <c r="L6" s="103">
        <f t="shared" si="25"/>
        <v>2738452830</v>
      </c>
      <c r="M6" s="103">
        <f t="shared" si="25"/>
        <v>2629922772258.6553</v>
      </c>
      <c r="N6" s="103">
        <f t="shared" si="25"/>
        <v>2848368829975.9971</v>
      </c>
      <c r="O6" s="103">
        <f t="shared" si="25"/>
        <v>668995916.74799955</v>
      </c>
      <c r="P6" s="103">
        <f t="shared" si="25"/>
        <v>678944110.73700011</v>
      </c>
      <c r="Q6" s="103">
        <f t="shared" ref="Q6:R6" si="26">SUM(Q8:Q327)</f>
        <v>3788121330.2520022</v>
      </c>
      <c r="R6" s="103">
        <f t="shared" si="26"/>
        <v>3885143940.2630024</v>
      </c>
      <c r="S6" s="114">
        <f>ROUND(K6/M6*1000,3)</f>
        <v>1.0169999999999999</v>
      </c>
      <c r="T6" s="114">
        <f>ROUND(L6/N6*1000,3)</f>
        <v>0.96099999999999997</v>
      </c>
      <c r="U6" s="95">
        <f t="shared" ref="U6:Z6" si="27">SUM(U8:U327)</f>
        <v>2112054904241</v>
      </c>
      <c r="V6" s="95">
        <f t="shared" si="27"/>
        <v>2304343324358</v>
      </c>
      <c r="W6" s="95">
        <f t="shared" si="27"/>
        <v>2496214328403</v>
      </c>
      <c r="X6" s="95">
        <f t="shared" si="27"/>
        <v>2939913769</v>
      </c>
      <c r="Y6" s="95">
        <f t="shared" si="27"/>
        <v>3069094427</v>
      </c>
      <c r="Z6" s="95">
        <f t="shared" si="27"/>
        <v>3122476874</v>
      </c>
    </row>
    <row r="7" spans="1:26">
      <c r="S7" s="108"/>
      <c r="T7" s="108"/>
    </row>
    <row r="8" spans="1:26">
      <c r="A8" s="29" t="s">
        <v>33</v>
      </c>
      <c r="B8" s="29" t="s">
        <v>34</v>
      </c>
      <c r="C8" s="102">
        <v>43116895.891200006</v>
      </c>
      <c r="D8" s="102">
        <v>44151701.392588809</v>
      </c>
      <c r="E8" s="102">
        <f>ROUND(C8*0.3,0)</f>
        <v>12935069</v>
      </c>
      <c r="F8" s="102">
        <f>ROUND(D8*0.3,0)</f>
        <v>13245510</v>
      </c>
      <c r="G8" s="104">
        <v>-437308</v>
      </c>
      <c r="H8" s="104">
        <v>-447803</v>
      </c>
      <c r="I8" s="102">
        <f>E8+G8</f>
        <v>12497761</v>
      </c>
      <c r="J8" s="102">
        <f>F8+H8</f>
        <v>12797707</v>
      </c>
      <c r="K8" s="102">
        <f>ROUND(I8/0.3*0.18,0)</f>
        <v>7498657</v>
      </c>
      <c r="L8" s="102">
        <f>ROUND(J8/0.3*0.18,0)</f>
        <v>7678624</v>
      </c>
      <c r="M8" s="102">
        <v>3417843731.2783151</v>
      </c>
      <c r="N8" s="102">
        <v>3767591892.1990089</v>
      </c>
      <c r="O8" s="102">
        <f>ROUND(IF(S8&gt;S$6,(S8-S$6)/S8*K8,0),3)</f>
        <v>4022752.639</v>
      </c>
      <c r="P8" s="102">
        <f>ROUND(IF(T8&gt;T$6,(T8-T$6)/T8*L8,0),3)</f>
        <v>4057840.0630000001</v>
      </c>
      <c r="Q8" s="102">
        <f>I8-O8</f>
        <v>8475008.3609999996</v>
      </c>
      <c r="R8" s="102">
        <f>J8-P8</f>
        <v>8739866.936999999</v>
      </c>
      <c r="S8" s="114">
        <f>ROUND(K8/M8*1000,3)</f>
        <v>2.194</v>
      </c>
      <c r="T8" s="114">
        <f>ROUND(L8/N8*1000,3)</f>
        <v>2.0379999999999998</v>
      </c>
      <c r="U8" s="95">
        <v>2684028022</v>
      </c>
      <c r="V8" s="96">
        <v>2966980915</v>
      </c>
      <c r="W8" s="96">
        <v>3270416200</v>
      </c>
      <c r="X8" s="95">
        <v>5950000</v>
      </c>
      <c r="Y8" s="96">
        <v>5950000</v>
      </c>
      <c r="Z8" s="96">
        <v>5950000</v>
      </c>
    </row>
    <row r="9" spans="1:26">
      <c r="A9" s="29" t="s">
        <v>35</v>
      </c>
      <c r="B9" s="29" t="s">
        <v>36</v>
      </c>
      <c r="C9" s="102">
        <v>7939260.1578000002</v>
      </c>
      <c r="D9" s="102">
        <v>8129802.4015872004</v>
      </c>
      <c r="E9" s="102">
        <f t="shared" ref="E9:E72" si="28">ROUND(C9*0.3,0)</f>
        <v>2381778</v>
      </c>
      <c r="F9" s="102">
        <f t="shared" ref="F9:F72" si="29">ROUND(D9*0.3,0)</f>
        <v>2438941</v>
      </c>
      <c r="G9" s="104">
        <v>-51977</v>
      </c>
      <c r="H9" s="104">
        <v>-53225</v>
      </c>
      <c r="I9" s="102">
        <f t="shared" ref="I9:I72" si="30">E9+G9</f>
        <v>2329801</v>
      </c>
      <c r="J9" s="102">
        <f t="shared" ref="J9:J72" si="31">F9+H9</f>
        <v>2385716</v>
      </c>
      <c r="K9" s="102">
        <f t="shared" ref="K9:K72" si="32">ROUND(I9/0.3*0.18,0)</f>
        <v>1397881</v>
      </c>
      <c r="L9" s="102">
        <f t="shared" ref="L9:L72" si="33">ROUND(J9/0.3*0.18,0)</f>
        <v>1431430</v>
      </c>
      <c r="M9" s="102">
        <v>1258655498.2920511</v>
      </c>
      <c r="N9" s="102">
        <v>1422296205.6035731</v>
      </c>
      <c r="O9" s="102">
        <f t="shared" ref="O9:O72" si="34">ROUND(IF(S9&gt;S$6,(S9-S$6)/S9*K9,0),3)</f>
        <v>118272.56</v>
      </c>
      <c r="P9" s="102">
        <f t="shared" ref="P9:P72" si="35">ROUND(IF(T9&gt;T$6,(T9-T$6)/T9*L9,0),3)</f>
        <v>64030.169000000002</v>
      </c>
      <c r="Q9" s="102">
        <f t="shared" ref="Q9:Q72" si="36">I9-O9</f>
        <v>2211528.44</v>
      </c>
      <c r="R9" s="102">
        <f t="shared" ref="R9:R72" si="37">J9-P9</f>
        <v>2321685.8309999998</v>
      </c>
      <c r="S9" s="109">
        <f t="shared" ref="S9:S72" si="38">ROUND(K9/M9*1000,3)</f>
        <v>1.111</v>
      </c>
      <c r="T9" s="109">
        <f t="shared" ref="T9:T72" si="39">ROUND(L9/N9*1000,3)</f>
        <v>1.006</v>
      </c>
      <c r="U9" s="95">
        <v>1027710402</v>
      </c>
      <c r="V9" s="96">
        <v>1137385340</v>
      </c>
      <c r="W9" s="96">
        <v>1284982668</v>
      </c>
      <c r="X9" s="95">
        <v>1195489</v>
      </c>
      <c r="Y9" s="96">
        <v>1255489</v>
      </c>
      <c r="Z9" s="96">
        <v>1255489</v>
      </c>
    </row>
    <row r="10" spans="1:26">
      <c r="A10" s="29" t="s">
        <v>37</v>
      </c>
      <c r="B10" s="29" t="s">
        <v>38</v>
      </c>
      <c r="C10" s="102">
        <v>2753716.0421999996</v>
      </c>
      <c r="D10" s="102">
        <v>2819805.2272127997</v>
      </c>
      <c r="E10" s="102">
        <f t="shared" si="28"/>
        <v>826115</v>
      </c>
      <c r="F10" s="102">
        <f t="shared" si="29"/>
        <v>845942</v>
      </c>
      <c r="G10" s="104">
        <v>0</v>
      </c>
      <c r="H10" s="104">
        <v>0</v>
      </c>
      <c r="I10" s="102">
        <f t="shared" si="30"/>
        <v>826115</v>
      </c>
      <c r="J10" s="102">
        <f t="shared" si="31"/>
        <v>845942</v>
      </c>
      <c r="K10" s="102">
        <f t="shared" si="32"/>
        <v>495669</v>
      </c>
      <c r="L10" s="102">
        <f t="shared" si="33"/>
        <v>507565</v>
      </c>
      <c r="M10" s="102">
        <v>121801577.15237756</v>
      </c>
      <c r="N10" s="102">
        <v>127881874.81714925</v>
      </c>
      <c r="O10" s="102">
        <f t="shared" si="34"/>
        <v>371782.20400000003</v>
      </c>
      <c r="P10" s="102">
        <f t="shared" si="35"/>
        <v>384670.07299999997</v>
      </c>
      <c r="Q10" s="102">
        <f t="shared" si="36"/>
        <v>454332.79599999997</v>
      </c>
      <c r="R10" s="102">
        <f t="shared" si="37"/>
        <v>461271.92700000003</v>
      </c>
      <c r="S10" s="109">
        <f t="shared" si="38"/>
        <v>4.069</v>
      </c>
      <c r="T10" s="109">
        <f t="shared" si="39"/>
        <v>3.9689999999999999</v>
      </c>
      <c r="U10" s="95">
        <v>87554724</v>
      </c>
      <c r="V10" s="96">
        <v>93436491</v>
      </c>
      <c r="W10" s="96">
        <v>98105789</v>
      </c>
      <c r="X10" s="95">
        <v>205000</v>
      </c>
      <c r="Y10" s="96">
        <v>205000</v>
      </c>
      <c r="Z10" s="96">
        <v>205000</v>
      </c>
    </row>
    <row r="11" spans="1:26">
      <c r="A11" s="29" t="s">
        <v>39</v>
      </c>
      <c r="B11" s="29" t="s">
        <v>40</v>
      </c>
      <c r="C11" s="102">
        <v>35040517.9494</v>
      </c>
      <c r="D11" s="102">
        <v>35881490.380185604</v>
      </c>
      <c r="E11" s="102">
        <f t="shared" si="28"/>
        <v>10512155</v>
      </c>
      <c r="F11" s="102">
        <f t="shared" si="29"/>
        <v>10764447</v>
      </c>
      <c r="G11" s="104">
        <v>45108</v>
      </c>
      <c r="H11" s="104">
        <v>46191</v>
      </c>
      <c r="I11" s="102">
        <f t="shared" si="30"/>
        <v>10557263</v>
      </c>
      <c r="J11" s="102">
        <f t="shared" si="31"/>
        <v>10810638</v>
      </c>
      <c r="K11" s="102">
        <f t="shared" si="32"/>
        <v>6334358</v>
      </c>
      <c r="L11" s="102">
        <f t="shared" si="33"/>
        <v>6486383</v>
      </c>
      <c r="M11" s="102">
        <v>13444292023.955147</v>
      </c>
      <c r="N11" s="102">
        <v>14811127099.450298</v>
      </c>
      <c r="O11" s="102">
        <f t="shared" si="34"/>
        <v>0</v>
      </c>
      <c r="P11" s="102">
        <f t="shared" si="35"/>
        <v>0</v>
      </c>
      <c r="Q11" s="102">
        <f t="shared" si="36"/>
        <v>10557263</v>
      </c>
      <c r="R11" s="102">
        <f t="shared" si="37"/>
        <v>10810638</v>
      </c>
      <c r="S11" s="109">
        <f t="shared" si="38"/>
        <v>0.47099999999999997</v>
      </c>
      <c r="T11" s="109">
        <f t="shared" si="39"/>
        <v>0.438</v>
      </c>
      <c r="U11" s="95">
        <v>10996926028</v>
      </c>
      <c r="V11" s="96">
        <v>12380780097</v>
      </c>
      <c r="W11" s="96">
        <v>13639487938</v>
      </c>
      <c r="X11" s="95">
        <v>7858112</v>
      </c>
      <c r="Y11" s="96">
        <v>8093855</v>
      </c>
      <c r="Z11" s="96">
        <v>8093855</v>
      </c>
    </row>
    <row r="12" spans="1:26">
      <c r="A12" s="29" t="s">
        <v>41</v>
      </c>
      <c r="B12" s="29" t="s">
        <v>42</v>
      </c>
      <c r="C12" s="102">
        <v>78057068.423399985</v>
      </c>
      <c r="D12" s="102">
        <v>79930438.065561593</v>
      </c>
      <c r="E12" s="102">
        <f t="shared" si="28"/>
        <v>23417121</v>
      </c>
      <c r="F12" s="102">
        <f t="shared" si="29"/>
        <v>23979131</v>
      </c>
      <c r="G12" s="104">
        <v>161692</v>
      </c>
      <c r="H12" s="104">
        <v>165572</v>
      </c>
      <c r="I12" s="102">
        <f t="shared" si="30"/>
        <v>23578813</v>
      </c>
      <c r="J12" s="102">
        <f t="shared" si="31"/>
        <v>24144703</v>
      </c>
      <c r="K12" s="102">
        <f t="shared" si="32"/>
        <v>14147288</v>
      </c>
      <c r="L12" s="102">
        <f t="shared" si="33"/>
        <v>14486822</v>
      </c>
      <c r="M12" s="102">
        <v>9507511666.0558128</v>
      </c>
      <c r="N12" s="102">
        <v>10312518908.786802</v>
      </c>
      <c r="O12" s="102">
        <f t="shared" si="34"/>
        <v>4478073.0159999998</v>
      </c>
      <c r="P12" s="102">
        <f t="shared" si="35"/>
        <v>4578041.97</v>
      </c>
      <c r="Q12" s="102">
        <f t="shared" si="36"/>
        <v>19100739.984000001</v>
      </c>
      <c r="R12" s="102">
        <f t="shared" si="37"/>
        <v>19566661.030000001</v>
      </c>
      <c r="S12" s="109">
        <f t="shared" si="38"/>
        <v>1.488</v>
      </c>
      <c r="T12" s="109">
        <f t="shared" si="39"/>
        <v>1.405</v>
      </c>
      <c r="U12" s="95">
        <v>7705321775</v>
      </c>
      <c r="V12" s="96">
        <v>8573460441</v>
      </c>
      <c r="W12" s="96">
        <v>9299278696</v>
      </c>
      <c r="X12" s="95">
        <v>13460000</v>
      </c>
      <c r="Y12" s="96">
        <v>13796000</v>
      </c>
      <c r="Z12" s="96">
        <v>14141000</v>
      </c>
    </row>
    <row r="13" spans="1:26">
      <c r="A13" s="29" t="s">
        <v>43</v>
      </c>
      <c r="B13" s="29" t="s">
        <v>44</v>
      </c>
      <c r="C13" s="102">
        <v>7481121.2112000007</v>
      </c>
      <c r="D13" s="102">
        <v>7660668.1202688012</v>
      </c>
      <c r="E13" s="102">
        <f t="shared" si="28"/>
        <v>2244336</v>
      </c>
      <c r="F13" s="102">
        <f t="shared" si="29"/>
        <v>2298200</v>
      </c>
      <c r="G13" s="104">
        <v>0</v>
      </c>
      <c r="H13" s="104">
        <v>0</v>
      </c>
      <c r="I13" s="102">
        <f t="shared" si="30"/>
        <v>2244336</v>
      </c>
      <c r="J13" s="102">
        <f t="shared" si="31"/>
        <v>2298200</v>
      </c>
      <c r="K13" s="102">
        <f t="shared" si="32"/>
        <v>1346602</v>
      </c>
      <c r="L13" s="102">
        <f t="shared" si="33"/>
        <v>1378920</v>
      </c>
      <c r="M13" s="102">
        <v>789442009.9860034</v>
      </c>
      <c r="N13" s="102">
        <v>839637756.87583387</v>
      </c>
      <c r="O13" s="102">
        <f t="shared" si="34"/>
        <v>543850.397</v>
      </c>
      <c r="P13" s="102">
        <f t="shared" si="35"/>
        <v>571890.69400000002</v>
      </c>
      <c r="Q13" s="102">
        <f t="shared" si="36"/>
        <v>1700485.6030000001</v>
      </c>
      <c r="R13" s="102">
        <f t="shared" si="37"/>
        <v>1726309.3059999999</v>
      </c>
      <c r="S13" s="109">
        <f t="shared" si="38"/>
        <v>1.706</v>
      </c>
      <c r="T13" s="109">
        <f t="shared" si="39"/>
        <v>1.6419999999999999</v>
      </c>
      <c r="U13" s="95">
        <v>500955567</v>
      </c>
      <c r="V13" s="96">
        <v>528201760</v>
      </c>
      <c r="W13" s="96">
        <v>561763670</v>
      </c>
      <c r="X13" s="95">
        <v>1113300</v>
      </c>
      <c r="Y13" s="96">
        <v>1113300</v>
      </c>
      <c r="Z13" s="96">
        <v>1113300</v>
      </c>
    </row>
    <row r="14" spans="1:26">
      <c r="A14" s="29" t="s">
        <v>45</v>
      </c>
      <c r="B14" s="29" t="s">
        <v>46</v>
      </c>
      <c r="C14" s="102">
        <v>251293578.3048</v>
      </c>
      <c r="D14" s="102">
        <v>257324624.1841152</v>
      </c>
      <c r="E14" s="102">
        <f t="shared" si="28"/>
        <v>75388073</v>
      </c>
      <c r="F14" s="102">
        <f t="shared" si="29"/>
        <v>77197387</v>
      </c>
      <c r="G14" s="104">
        <v>-998253</v>
      </c>
      <c r="H14" s="104">
        <v>-1022211</v>
      </c>
      <c r="I14" s="102">
        <f t="shared" si="30"/>
        <v>74389820</v>
      </c>
      <c r="J14" s="102">
        <f t="shared" si="31"/>
        <v>76175176</v>
      </c>
      <c r="K14" s="102">
        <f t="shared" si="32"/>
        <v>44633892</v>
      </c>
      <c r="L14" s="102">
        <f t="shared" si="33"/>
        <v>45705106</v>
      </c>
      <c r="M14" s="102">
        <v>26292056433.091507</v>
      </c>
      <c r="N14" s="102">
        <v>28575478093.369606</v>
      </c>
      <c r="O14" s="102">
        <f t="shared" si="34"/>
        <v>17900871.879999999</v>
      </c>
      <c r="P14" s="102">
        <f t="shared" si="35"/>
        <v>18236308.710000001</v>
      </c>
      <c r="Q14" s="102">
        <f t="shared" si="36"/>
        <v>56488948.120000005</v>
      </c>
      <c r="R14" s="102">
        <f t="shared" si="37"/>
        <v>57938867.289999999</v>
      </c>
      <c r="S14" s="109">
        <f t="shared" si="38"/>
        <v>1.698</v>
      </c>
      <c r="T14" s="109">
        <f t="shared" si="39"/>
        <v>1.599</v>
      </c>
      <c r="U14" s="95">
        <v>20670689340</v>
      </c>
      <c r="V14" s="96">
        <v>22428715757</v>
      </c>
      <c r="W14" s="96">
        <v>24375055913</v>
      </c>
      <c r="X14" s="95">
        <v>51841820</v>
      </c>
      <c r="Y14" s="96">
        <v>54433911</v>
      </c>
      <c r="Z14" s="96">
        <v>57155606</v>
      </c>
    </row>
    <row r="15" spans="1:26">
      <c r="A15" s="29" t="s">
        <v>47</v>
      </c>
      <c r="B15" s="29" t="s">
        <v>48</v>
      </c>
      <c r="C15" s="102">
        <v>48516760.407600008</v>
      </c>
      <c r="D15" s="102">
        <v>49681162.657382406</v>
      </c>
      <c r="E15" s="102">
        <f t="shared" si="28"/>
        <v>14555028</v>
      </c>
      <c r="F15" s="102">
        <f t="shared" si="29"/>
        <v>14904349</v>
      </c>
      <c r="G15" s="104">
        <v>14875</v>
      </c>
      <c r="H15" s="104">
        <v>15232</v>
      </c>
      <c r="I15" s="102">
        <f t="shared" si="30"/>
        <v>14569903</v>
      </c>
      <c r="J15" s="102">
        <f t="shared" si="31"/>
        <v>14919581</v>
      </c>
      <c r="K15" s="102">
        <f t="shared" si="32"/>
        <v>8741942</v>
      </c>
      <c r="L15" s="102">
        <f t="shared" si="33"/>
        <v>8951749</v>
      </c>
      <c r="M15" s="102">
        <v>20225936842.929958</v>
      </c>
      <c r="N15" s="102">
        <v>22109103155.743351</v>
      </c>
      <c r="O15" s="102">
        <f t="shared" si="34"/>
        <v>0</v>
      </c>
      <c r="P15" s="102">
        <f t="shared" si="35"/>
        <v>0</v>
      </c>
      <c r="Q15" s="102">
        <f t="shared" si="36"/>
        <v>14569903</v>
      </c>
      <c r="R15" s="102">
        <f t="shared" si="37"/>
        <v>14919581</v>
      </c>
      <c r="S15" s="109">
        <f t="shared" si="38"/>
        <v>0.432</v>
      </c>
      <c r="T15" s="109">
        <f t="shared" si="39"/>
        <v>0.40500000000000003</v>
      </c>
      <c r="U15" s="95">
        <v>15600200663</v>
      </c>
      <c r="V15" s="96">
        <v>17676950880</v>
      </c>
      <c r="W15" s="96">
        <v>19322778560</v>
      </c>
      <c r="X15" s="95">
        <v>11900000</v>
      </c>
      <c r="Y15" s="96">
        <v>12250000</v>
      </c>
      <c r="Z15" s="96">
        <v>12600000</v>
      </c>
    </row>
    <row r="16" spans="1:26">
      <c r="A16" s="29" t="s">
        <v>49</v>
      </c>
      <c r="B16" s="29" t="s">
        <v>50</v>
      </c>
      <c r="C16" s="102">
        <v>170575814.87100002</v>
      </c>
      <c r="D16" s="102">
        <v>174669634.42790404</v>
      </c>
      <c r="E16" s="102">
        <f t="shared" si="28"/>
        <v>51172744</v>
      </c>
      <c r="F16" s="102">
        <f t="shared" si="29"/>
        <v>52400890</v>
      </c>
      <c r="G16" s="104">
        <v>333363</v>
      </c>
      <c r="H16" s="104">
        <v>341364</v>
      </c>
      <c r="I16" s="102">
        <f t="shared" si="30"/>
        <v>51506107</v>
      </c>
      <c r="J16" s="102">
        <f t="shared" si="31"/>
        <v>52742254</v>
      </c>
      <c r="K16" s="102">
        <f t="shared" si="32"/>
        <v>30903664</v>
      </c>
      <c r="L16" s="102">
        <f t="shared" si="33"/>
        <v>31645352</v>
      </c>
      <c r="M16" s="102">
        <v>21971984173.081715</v>
      </c>
      <c r="N16" s="102">
        <v>23795549321.882477</v>
      </c>
      <c r="O16" s="102">
        <f t="shared" si="34"/>
        <v>8566047.591</v>
      </c>
      <c r="P16" s="102">
        <f t="shared" si="35"/>
        <v>8779800.6679999996</v>
      </c>
      <c r="Q16" s="102">
        <f t="shared" si="36"/>
        <v>42940059.409000002</v>
      </c>
      <c r="R16" s="102">
        <f t="shared" si="37"/>
        <v>43962453.332000002</v>
      </c>
      <c r="S16" s="109">
        <f t="shared" si="38"/>
        <v>1.407</v>
      </c>
      <c r="T16" s="109">
        <f t="shared" si="39"/>
        <v>1.33</v>
      </c>
      <c r="U16" s="95">
        <v>18312799227</v>
      </c>
      <c r="V16" s="96">
        <v>19873537229</v>
      </c>
      <c r="W16" s="96">
        <v>21522659866</v>
      </c>
      <c r="X16" s="95">
        <v>31100000</v>
      </c>
      <c r="Y16" s="96">
        <v>31100000</v>
      </c>
      <c r="Z16" s="96">
        <v>31100000</v>
      </c>
    </row>
    <row r="17" spans="1:26">
      <c r="A17" s="29" t="s">
        <v>51</v>
      </c>
      <c r="B17" s="29" t="s">
        <v>52</v>
      </c>
      <c r="C17" s="102">
        <v>258592962.29100001</v>
      </c>
      <c r="D17" s="102">
        <v>264799193.385984</v>
      </c>
      <c r="E17" s="102">
        <f t="shared" si="28"/>
        <v>77577889</v>
      </c>
      <c r="F17" s="102">
        <f t="shared" si="29"/>
        <v>79439758</v>
      </c>
      <c r="G17" s="104">
        <v>254263</v>
      </c>
      <c r="H17" s="104">
        <v>260366</v>
      </c>
      <c r="I17" s="102">
        <f t="shared" si="30"/>
        <v>77832152</v>
      </c>
      <c r="J17" s="102">
        <f t="shared" si="31"/>
        <v>79700124</v>
      </c>
      <c r="K17" s="102">
        <f t="shared" si="32"/>
        <v>46699291</v>
      </c>
      <c r="L17" s="102">
        <f t="shared" si="33"/>
        <v>47820074</v>
      </c>
      <c r="M17" s="102">
        <v>144057414839.79349</v>
      </c>
      <c r="N17" s="102">
        <v>156458855346.38275</v>
      </c>
      <c r="O17" s="102">
        <f t="shared" si="34"/>
        <v>0</v>
      </c>
      <c r="P17" s="102">
        <f t="shared" si="35"/>
        <v>0</v>
      </c>
      <c r="Q17" s="102">
        <f t="shared" si="36"/>
        <v>77832152</v>
      </c>
      <c r="R17" s="102">
        <f t="shared" si="37"/>
        <v>79700124</v>
      </c>
      <c r="S17" s="109">
        <f t="shared" si="38"/>
        <v>0.32400000000000001</v>
      </c>
      <c r="T17" s="109">
        <f t="shared" si="39"/>
        <v>0.30599999999999999</v>
      </c>
      <c r="U17" s="95">
        <v>115090998169</v>
      </c>
      <c r="V17" s="96">
        <v>122603063927</v>
      </c>
      <c r="W17" s="96">
        <v>133157568219</v>
      </c>
      <c r="X17" s="95">
        <v>79000000</v>
      </c>
      <c r="Y17" s="96">
        <v>84000000</v>
      </c>
      <c r="Z17" s="96">
        <v>84000000</v>
      </c>
    </row>
    <row r="18" spans="1:26">
      <c r="A18" s="29" t="s">
        <v>53</v>
      </c>
      <c r="B18" s="29" t="s">
        <v>54</v>
      </c>
      <c r="C18" s="102">
        <v>146235301.11540002</v>
      </c>
      <c r="D18" s="102">
        <v>149744948.34216961</v>
      </c>
      <c r="E18" s="102">
        <f t="shared" si="28"/>
        <v>43870590</v>
      </c>
      <c r="F18" s="102">
        <f t="shared" si="29"/>
        <v>44923485</v>
      </c>
      <c r="G18" s="104">
        <v>113280</v>
      </c>
      <c r="H18" s="104">
        <v>115999</v>
      </c>
      <c r="I18" s="102">
        <f t="shared" si="30"/>
        <v>43983870</v>
      </c>
      <c r="J18" s="102">
        <f t="shared" si="31"/>
        <v>45039484</v>
      </c>
      <c r="K18" s="102">
        <f t="shared" si="32"/>
        <v>26390322</v>
      </c>
      <c r="L18" s="102">
        <f t="shared" si="33"/>
        <v>27023690</v>
      </c>
      <c r="M18" s="102">
        <v>37872399376.064514</v>
      </c>
      <c r="N18" s="102">
        <v>42042540225.104538</v>
      </c>
      <c r="O18" s="102">
        <f t="shared" si="34"/>
        <v>0</v>
      </c>
      <c r="P18" s="102">
        <f t="shared" si="35"/>
        <v>0</v>
      </c>
      <c r="Q18" s="102">
        <f t="shared" si="36"/>
        <v>43983870</v>
      </c>
      <c r="R18" s="102">
        <f t="shared" si="37"/>
        <v>45039484</v>
      </c>
      <c r="S18" s="109">
        <f t="shared" si="38"/>
        <v>0.69699999999999995</v>
      </c>
      <c r="T18" s="109">
        <f t="shared" si="39"/>
        <v>0.64300000000000002</v>
      </c>
      <c r="U18" s="95">
        <v>31806402434</v>
      </c>
      <c r="V18" s="96">
        <v>35911872867</v>
      </c>
      <c r="W18" s="96">
        <v>39866114248</v>
      </c>
      <c r="X18" s="95">
        <v>37000000</v>
      </c>
      <c r="Y18" s="96">
        <v>39000000</v>
      </c>
      <c r="Z18" s="96">
        <v>41000000</v>
      </c>
    </row>
    <row r="19" spans="1:26">
      <c r="A19" s="29" t="s">
        <v>55</v>
      </c>
      <c r="B19" s="29" t="s">
        <v>56</v>
      </c>
      <c r="C19" s="102">
        <v>444882.61859999999</v>
      </c>
      <c r="D19" s="102">
        <v>455559.8014464</v>
      </c>
      <c r="E19" s="102">
        <f t="shared" si="28"/>
        <v>133465</v>
      </c>
      <c r="F19" s="102">
        <f t="shared" si="29"/>
        <v>136668</v>
      </c>
      <c r="G19" s="104">
        <v>0</v>
      </c>
      <c r="H19" s="104">
        <v>0</v>
      </c>
      <c r="I19" s="102">
        <f t="shared" si="30"/>
        <v>133465</v>
      </c>
      <c r="J19" s="102">
        <f t="shared" si="31"/>
        <v>136668</v>
      </c>
      <c r="K19" s="102">
        <f t="shared" si="32"/>
        <v>80079</v>
      </c>
      <c r="L19" s="102">
        <f t="shared" si="33"/>
        <v>82001</v>
      </c>
      <c r="M19" s="102">
        <v>38680991.455093257</v>
      </c>
      <c r="N19" s="102">
        <v>43039587.531696901</v>
      </c>
      <c r="O19" s="102">
        <f t="shared" si="34"/>
        <v>40735.839</v>
      </c>
      <c r="P19" s="102">
        <f t="shared" si="35"/>
        <v>40634.616000000002</v>
      </c>
      <c r="Q19" s="102">
        <f t="shared" si="36"/>
        <v>92729.160999999993</v>
      </c>
      <c r="R19" s="102">
        <f t="shared" si="37"/>
        <v>96033.383999999991</v>
      </c>
      <c r="S19" s="109">
        <f t="shared" si="38"/>
        <v>2.0699999999999998</v>
      </c>
      <c r="T19" s="109">
        <f t="shared" si="39"/>
        <v>1.905</v>
      </c>
      <c r="U19" s="95">
        <v>26293896</v>
      </c>
      <c r="V19" s="96">
        <v>27118964</v>
      </c>
      <c r="W19" s="96">
        <v>30174745</v>
      </c>
      <c r="X19" s="95">
        <v>36000</v>
      </c>
      <c r="Y19" s="96">
        <v>36000</v>
      </c>
      <c r="Z19" s="96">
        <v>36000</v>
      </c>
    </row>
    <row r="20" spans="1:26">
      <c r="A20" s="29" t="s">
        <v>57</v>
      </c>
      <c r="B20" s="29" t="s">
        <v>58</v>
      </c>
      <c r="C20" s="102">
        <v>286411905.69959998</v>
      </c>
      <c r="D20" s="102">
        <v>293285791.4363904</v>
      </c>
      <c r="E20" s="102">
        <f t="shared" si="28"/>
        <v>85923572</v>
      </c>
      <c r="F20" s="102">
        <f t="shared" si="29"/>
        <v>87985737</v>
      </c>
      <c r="G20" s="104">
        <v>-439065</v>
      </c>
      <c r="H20" s="104">
        <v>-449603</v>
      </c>
      <c r="I20" s="102">
        <f t="shared" si="30"/>
        <v>85484507</v>
      </c>
      <c r="J20" s="102">
        <f t="shared" si="31"/>
        <v>87536134</v>
      </c>
      <c r="K20" s="102">
        <f t="shared" si="32"/>
        <v>51290704</v>
      </c>
      <c r="L20" s="102">
        <f t="shared" si="33"/>
        <v>52521680</v>
      </c>
      <c r="M20" s="102">
        <v>28906785795.899727</v>
      </c>
      <c r="N20" s="102">
        <v>31686070620.873672</v>
      </c>
      <c r="O20" s="102">
        <f t="shared" si="34"/>
        <v>21886732.203000002</v>
      </c>
      <c r="P20" s="102">
        <f t="shared" si="35"/>
        <v>22079379.348999999</v>
      </c>
      <c r="Q20" s="102">
        <f t="shared" si="36"/>
        <v>63597774.796999998</v>
      </c>
      <c r="R20" s="102">
        <f t="shared" si="37"/>
        <v>65456754.651000001</v>
      </c>
      <c r="S20" s="109">
        <f t="shared" si="38"/>
        <v>1.774</v>
      </c>
      <c r="T20" s="109">
        <f t="shared" si="39"/>
        <v>1.6579999999999999</v>
      </c>
      <c r="U20" s="95">
        <v>23264260310</v>
      </c>
      <c r="V20" s="96">
        <v>25422327871</v>
      </c>
      <c r="W20" s="96">
        <v>27866505710</v>
      </c>
      <c r="X20" s="95">
        <v>43800000</v>
      </c>
      <c r="Y20" s="96">
        <v>45100000</v>
      </c>
      <c r="Z20" s="96">
        <v>45100000</v>
      </c>
    </row>
    <row r="21" spans="1:26">
      <c r="A21" s="29" t="s">
        <v>59</v>
      </c>
      <c r="B21" s="29" t="s">
        <v>60</v>
      </c>
      <c r="C21" s="102">
        <v>2604933.6708</v>
      </c>
      <c r="D21" s="102">
        <v>2667452.0788992001</v>
      </c>
      <c r="E21" s="102">
        <f t="shared" si="28"/>
        <v>781480</v>
      </c>
      <c r="F21" s="102">
        <f t="shared" si="29"/>
        <v>800236</v>
      </c>
      <c r="G21" s="104">
        <v>-9399</v>
      </c>
      <c r="H21" s="104">
        <v>-9624</v>
      </c>
      <c r="I21" s="102">
        <f t="shared" si="30"/>
        <v>772081</v>
      </c>
      <c r="J21" s="102">
        <f t="shared" si="31"/>
        <v>790612</v>
      </c>
      <c r="K21" s="102">
        <f t="shared" si="32"/>
        <v>463249</v>
      </c>
      <c r="L21" s="102">
        <f t="shared" si="33"/>
        <v>474367</v>
      </c>
      <c r="M21" s="102">
        <v>740059227.61158943</v>
      </c>
      <c r="N21" s="102">
        <v>774635030.61716676</v>
      </c>
      <c r="O21" s="102">
        <f t="shared" si="34"/>
        <v>0</v>
      </c>
      <c r="P21" s="102">
        <f t="shared" si="35"/>
        <v>0</v>
      </c>
      <c r="Q21" s="102">
        <f t="shared" si="36"/>
        <v>772081</v>
      </c>
      <c r="R21" s="102">
        <f t="shared" si="37"/>
        <v>790612</v>
      </c>
      <c r="S21" s="109">
        <f t="shared" si="38"/>
        <v>0.626</v>
      </c>
      <c r="T21" s="109">
        <f t="shared" si="39"/>
        <v>0.61199999999999999</v>
      </c>
      <c r="U21" s="95">
        <v>554396026</v>
      </c>
      <c r="V21" s="96">
        <v>602434010</v>
      </c>
      <c r="W21" s="96">
        <v>630573130</v>
      </c>
      <c r="X21" s="95">
        <v>300000</v>
      </c>
      <c r="Y21" s="96">
        <v>300000</v>
      </c>
      <c r="Z21" s="96">
        <v>300000</v>
      </c>
    </row>
    <row r="22" spans="1:26">
      <c r="A22" s="29" t="s">
        <v>61</v>
      </c>
      <c r="B22" s="29" t="s">
        <v>62</v>
      </c>
      <c r="C22" s="102">
        <v>28739142.9978</v>
      </c>
      <c r="D22" s="102">
        <v>29428882.429747202</v>
      </c>
      <c r="E22" s="102">
        <f t="shared" si="28"/>
        <v>8621743</v>
      </c>
      <c r="F22" s="102">
        <f t="shared" si="29"/>
        <v>8828665</v>
      </c>
      <c r="G22" s="104">
        <v>211</v>
      </c>
      <c r="H22" s="104">
        <v>216</v>
      </c>
      <c r="I22" s="102">
        <f t="shared" si="30"/>
        <v>8621954</v>
      </c>
      <c r="J22" s="102">
        <f t="shared" si="31"/>
        <v>8828881</v>
      </c>
      <c r="K22" s="102">
        <f t="shared" si="32"/>
        <v>5173172</v>
      </c>
      <c r="L22" s="102">
        <f t="shared" si="33"/>
        <v>5297329</v>
      </c>
      <c r="M22" s="102">
        <v>9924809041.1257038</v>
      </c>
      <c r="N22" s="102">
        <v>10974365052.313282</v>
      </c>
      <c r="O22" s="102">
        <f t="shared" si="34"/>
        <v>0</v>
      </c>
      <c r="P22" s="102">
        <f t="shared" si="35"/>
        <v>0</v>
      </c>
      <c r="Q22" s="102">
        <f t="shared" si="36"/>
        <v>8621954</v>
      </c>
      <c r="R22" s="102">
        <f t="shared" si="37"/>
        <v>8828881</v>
      </c>
      <c r="S22" s="109">
        <f t="shared" si="38"/>
        <v>0.52100000000000002</v>
      </c>
      <c r="T22" s="109">
        <f t="shared" si="39"/>
        <v>0.48299999999999998</v>
      </c>
      <c r="U22" s="95">
        <v>8308709634</v>
      </c>
      <c r="V22" s="96">
        <v>9410991421</v>
      </c>
      <c r="W22" s="96">
        <v>10406209079</v>
      </c>
      <c r="X22" s="95">
        <v>7500000</v>
      </c>
      <c r="Y22" s="96">
        <v>7850000</v>
      </c>
      <c r="Z22" s="96">
        <v>8250000</v>
      </c>
    </row>
    <row r="23" spans="1:26">
      <c r="A23" s="29" t="s">
        <v>63</v>
      </c>
      <c r="B23" s="29" t="s">
        <v>64</v>
      </c>
      <c r="C23" s="102">
        <v>4284442.5779999997</v>
      </c>
      <c r="D23" s="102">
        <v>4387269.1998720001</v>
      </c>
      <c r="E23" s="102">
        <f t="shared" si="28"/>
        <v>1285333</v>
      </c>
      <c r="F23" s="102">
        <f t="shared" si="29"/>
        <v>1316181</v>
      </c>
      <c r="G23" s="104">
        <v>376397</v>
      </c>
      <c r="H23" s="104">
        <v>385431</v>
      </c>
      <c r="I23" s="102">
        <f t="shared" si="30"/>
        <v>1661730</v>
      </c>
      <c r="J23" s="102">
        <f t="shared" si="31"/>
        <v>1701612</v>
      </c>
      <c r="K23" s="102">
        <f t="shared" si="32"/>
        <v>997038</v>
      </c>
      <c r="L23" s="102">
        <f t="shared" si="33"/>
        <v>1020967</v>
      </c>
      <c r="M23" s="102">
        <v>348396185.4990921</v>
      </c>
      <c r="N23" s="102">
        <v>381233563.0696404</v>
      </c>
      <c r="O23" s="102">
        <f t="shared" si="34"/>
        <v>642744.62300000002</v>
      </c>
      <c r="P23" s="102">
        <f t="shared" si="35"/>
        <v>654593.10600000003</v>
      </c>
      <c r="Q23" s="102">
        <f t="shared" si="36"/>
        <v>1018985.377</v>
      </c>
      <c r="R23" s="102">
        <f t="shared" si="37"/>
        <v>1047018.894</v>
      </c>
      <c r="S23" s="109">
        <f t="shared" si="38"/>
        <v>2.8620000000000001</v>
      </c>
      <c r="T23" s="109">
        <f t="shared" si="39"/>
        <v>2.6779999999999999</v>
      </c>
      <c r="U23" s="95">
        <v>299043348</v>
      </c>
      <c r="V23" s="96">
        <v>319159980</v>
      </c>
      <c r="W23" s="96">
        <v>348777972</v>
      </c>
      <c r="X23" s="95">
        <v>250000</v>
      </c>
      <c r="Y23" s="96">
        <v>250000</v>
      </c>
      <c r="Z23" s="96">
        <v>250000</v>
      </c>
    </row>
    <row r="24" spans="1:26">
      <c r="A24" s="29" t="s">
        <v>65</v>
      </c>
      <c r="B24" s="29" t="s">
        <v>66</v>
      </c>
      <c r="C24" s="102">
        <v>67170867.156600013</v>
      </c>
      <c r="D24" s="102">
        <v>68782967.968358412</v>
      </c>
      <c r="E24" s="102">
        <f t="shared" si="28"/>
        <v>20151260</v>
      </c>
      <c r="F24" s="102">
        <f t="shared" si="29"/>
        <v>20634890</v>
      </c>
      <c r="G24" s="104">
        <v>-546797</v>
      </c>
      <c r="H24" s="104">
        <v>-559920</v>
      </c>
      <c r="I24" s="102">
        <f t="shared" si="30"/>
        <v>19604463</v>
      </c>
      <c r="J24" s="102">
        <f t="shared" si="31"/>
        <v>20074970</v>
      </c>
      <c r="K24" s="102">
        <f t="shared" si="32"/>
        <v>11762678</v>
      </c>
      <c r="L24" s="102">
        <f t="shared" si="33"/>
        <v>12044982</v>
      </c>
      <c r="M24" s="102">
        <v>11535952330.871033</v>
      </c>
      <c r="N24" s="102">
        <v>12812824513.302176</v>
      </c>
      <c r="O24" s="102">
        <f t="shared" si="34"/>
        <v>34596.112000000001</v>
      </c>
      <c r="P24" s="102">
        <f t="shared" si="35"/>
        <v>0</v>
      </c>
      <c r="Q24" s="102">
        <f t="shared" si="36"/>
        <v>19569866.888</v>
      </c>
      <c r="R24" s="102">
        <f t="shared" si="37"/>
        <v>20074970</v>
      </c>
      <c r="S24" s="109">
        <f t="shared" si="38"/>
        <v>1.02</v>
      </c>
      <c r="T24" s="109">
        <f t="shared" si="39"/>
        <v>0.94</v>
      </c>
      <c r="U24" s="95">
        <v>9006708151</v>
      </c>
      <c r="V24" s="96">
        <v>10082142079</v>
      </c>
      <c r="W24" s="96">
        <v>11198087903</v>
      </c>
      <c r="X24" s="95">
        <v>14822588</v>
      </c>
      <c r="Y24" s="96">
        <v>15415483</v>
      </c>
      <c r="Z24" s="96">
        <v>15415483</v>
      </c>
    </row>
    <row r="25" spans="1:26">
      <c r="A25" s="29" t="s">
        <v>67</v>
      </c>
      <c r="B25" s="29" t="s">
        <v>68</v>
      </c>
      <c r="C25" s="102">
        <v>12642896.1546</v>
      </c>
      <c r="D25" s="102">
        <v>12946325.662310401</v>
      </c>
      <c r="E25" s="102">
        <f t="shared" si="28"/>
        <v>3792869</v>
      </c>
      <c r="F25" s="102">
        <f t="shared" si="29"/>
        <v>3883898</v>
      </c>
      <c r="G25" s="104">
        <v>0</v>
      </c>
      <c r="H25" s="104">
        <v>0</v>
      </c>
      <c r="I25" s="102">
        <f t="shared" si="30"/>
        <v>3792869</v>
      </c>
      <c r="J25" s="102">
        <f t="shared" si="31"/>
        <v>3883898</v>
      </c>
      <c r="K25" s="102">
        <f t="shared" si="32"/>
        <v>2275721</v>
      </c>
      <c r="L25" s="102">
        <f t="shared" si="33"/>
        <v>2330339</v>
      </c>
      <c r="M25" s="102">
        <v>877199813.90463102</v>
      </c>
      <c r="N25" s="102">
        <v>968427983.07171857</v>
      </c>
      <c r="O25" s="102">
        <f t="shared" si="34"/>
        <v>1383505.0179999999</v>
      </c>
      <c r="P25" s="102">
        <f t="shared" si="35"/>
        <v>1399559.3740000001</v>
      </c>
      <c r="Q25" s="102">
        <f t="shared" si="36"/>
        <v>2409363.9819999998</v>
      </c>
      <c r="R25" s="102">
        <f t="shared" si="37"/>
        <v>2484338.6260000002</v>
      </c>
      <c r="S25" s="109">
        <f t="shared" si="38"/>
        <v>2.5939999999999999</v>
      </c>
      <c r="T25" s="109">
        <f t="shared" si="39"/>
        <v>2.4060000000000001</v>
      </c>
      <c r="U25" s="95">
        <v>661434122</v>
      </c>
      <c r="V25" s="96">
        <v>711280077</v>
      </c>
      <c r="W25" s="96">
        <v>785281650</v>
      </c>
      <c r="X25" s="95">
        <v>1598039</v>
      </c>
      <c r="Y25" s="96">
        <v>1661961</v>
      </c>
      <c r="Z25" s="96">
        <v>1728439</v>
      </c>
    </row>
    <row r="26" spans="1:26">
      <c r="A26" s="29" t="s">
        <v>69</v>
      </c>
      <c r="B26" s="29" t="s">
        <v>70</v>
      </c>
      <c r="C26" s="102">
        <v>9540283.6859999988</v>
      </c>
      <c r="D26" s="102">
        <v>9769250.4944639988</v>
      </c>
      <c r="E26" s="102">
        <f t="shared" si="28"/>
        <v>2862085</v>
      </c>
      <c r="F26" s="102">
        <f t="shared" si="29"/>
        <v>2930775</v>
      </c>
      <c r="G26" s="104">
        <v>0</v>
      </c>
      <c r="H26" s="104">
        <v>0</v>
      </c>
      <c r="I26" s="102">
        <f t="shared" si="30"/>
        <v>2862085</v>
      </c>
      <c r="J26" s="102">
        <f t="shared" si="31"/>
        <v>2930775</v>
      </c>
      <c r="K26" s="102">
        <f t="shared" si="32"/>
        <v>1717251</v>
      </c>
      <c r="L26" s="102">
        <f t="shared" si="33"/>
        <v>1758465</v>
      </c>
      <c r="M26" s="102">
        <v>267885171.7828303</v>
      </c>
      <c r="N26" s="102">
        <v>291447745.05797029</v>
      </c>
      <c r="O26" s="102">
        <f t="shared" si="34"/>
        <v>1444794.7960000001</v>
      </c>
      <c r="P26" s="102">
        <f t="shared" si="35"/>
        <v>1478404.5319999999</v>
      </c>
      <c r="Q26" s="102">
        <f t="shared" si="36"/>
        <v>1417290.2039999999</v>
      </c>
      <c r="R26" s="102">
        <f t="shared" si="37"/>
        <v>1452370.4680000001</v>
      </c>
      <c r="S26" s="109">
        <f t="shared" si="38"/>
        <v>6.41</v>
      </c>
      <c r="T26" s="109">
        <f t="shared" si="39"/>
        <v>6.0339999999999998</v>
      </c>
      <c r="U26" s="95">
        <v>206482218</v>
      </c>
      <c r="V26" s="96">
        <v>222306743</v>
      </c>
      <c r="W26" s="96">
        <v>241932997</v>
      </c>
      <c r="X26" s="95">
        <v>360684</v>
      </c>
      <c r="Y26" s="96">
        <v>371504</v>
      </c>
      <c r="Z26" s="96">
        <v>382649</v>
      </c>
    </row>
    <row r="27" spans="1:26">
      <c r="A27" s="29" t="s">
        <v>71</v>
      </c>
      <c r="B27" s="29" t="s">
        <v>72</v>
      </c>
      <c r="C27" s="102">
        <v>1093935.159</v>
      </c>
      <c r="D27" s="102">
        <v>1120189.6028160001</v>
      </c>
      <c r="E27" s="102">
        <f t="shared" si="28"/>
        <v>328181</v>
      </c>
      <c r="F27" s="102">
        <f t="shared" si="29"/>
        <v>336057</v>
      </c>
      <c r="G27" s="104">
        <v>78550</v>
      </c>
      <c r="H27" s="104">
        <v>80435</v>
      </c>
      <c r="I27" s="102">
        <f t="shared" si="30"/>
        <v>406731</v>
      </c>
      <c r="J27" s="102">
        <f t="shared" si="31"/>
        <v>416492</v>
      </c>
      <c r="K27" s="102">
        <f t="shared" si="32"/>
        <v>244039</v>
      </c>
      <c r="L27" s="102">
        <f t="shared" si="33"/>
        <v>249895</v>
      </c>
      <c r="M27" s="102">
        <v>559422714.10992444</v>
      </c>
      <c r="N27" s="102">
        <v>604554334.47758424</v>
      </c>
      <c r="O27" s="102">
        <f t="shared" si="34"/>
        <v>0</v>
      </c>
      <c r="P27" s="102">
        <f t="shared" si="35"/>
        <v>0</v>
      </c>
      <c r="Q27" s="102">
        <f t="shared" si="36"/>
        <v>406731</v>
      </c>
      <c r="R27" s="102">
        <f t="shared" si="37"/>
        <v>416492</v>
      </c>
      <c r="S27" s="109">
        <f t="shared" si="38"/>
        <v>0.436</v>
      </c>
      <c r="T27" s="109">
        <f t="shared" si="39"/>
        <v>0.41299999999999998</v>
      </c>
      <c r="U27" s="95">
        <v>458959159</v>
      </c>
      <c r="V27" s="96">
        <v>493499716</v>
      </c>
      <c r="W27" s="96">
        <v>533197742</v>
      </c>
      <c r="X27" s="95">
        <v>337217</v>
      </c>
      <c r="Y27" s="96">
        <v>347344</v>
      </c>
      <c r="Z27" s="96">
        <v>347344</v>
      </c>
    </row>
    <row r="28" spans="1:26">
      <c r="A28" s="29" t="s">
        <v>73</v>
      </c>
      <c r="B28" s="29" t="s">
        <v>74</v>
      </c>
      <c r="C28" s="102">
        <v>48994127.975999989</v>
      </c>
      <c r="D28" s="102">
        <v>50169987.047423989</v>
      </c>
      <c r="E28" s="102">
        <f t="shared" si="28"/>
        <v>14698238</v>
      </c>
      <c r="F28" s="102">
        <f t="shared" si="29"/>
        <v>15050996</v>
      </c>
      <c r="G28" s="104">
        <v>93316</v>
      </c>
      <c r="H28" s="104">
        <v>95555</v>
      </c>
      <c r="I28" s="102">
        <f t="shared" si="30"/>
        <v>14791554</v>
      </c>
      <c r="J28" s="102">
        <f t="shared" si="31"/>
        <v>15146551</v>
      </c>
      <c r="K28" s="102">
        <f t="shared" si="32"/>
        <v>8874932</v>
      </c>
      <c r="L28" s="102">
        <f t="shared" si="33"/>
        <v>9087931</v>
      </c>
      <c r="M28" s="102">
        <v>9357697573.7821121</v>
      </c>
      <c r="N28" s="102">
        <v>10450362601.152565</v>
      </c>
      <c r="O28" s="102">
        <f t="shared" si="34"/>
        <v>0</v>
      </c>
      <c r="P28" s="102">
        <f t="shared" si="35"/>
        <v>0</v>
      </c>
      <c r="Q28" s="102">
        <f t="shared" si="36"/>
        <v>14791554</v>
      </c>
      <c r="R28" s="102">
        <f t="shared" si="37"/>
        <v>15146551</v>
      </c>
      <c r="S28" s="109">
        <f t="shared" si="38"/>
        <v>0.94799999999999995</v>
      </c>
      <c r="T28" s="109">
        <f t="shared" si="39"/>
        <v>0.87</v>
      </c>
      <c r="U28" s="95">
        <v>7413629053</v>
      </c>
      <c r="V28" s="96">
        <v>8617746400</v>
      </c>
      <c r="W28" s="96">
        <v>9623973166</v>
      </c>
      <c r="X28" s="95">
        <v>12132731</v>
      </c>
      <c r="Y28" s="96">
        <v>13042118</v>
      </c>
      <c r="Z28" s="96">
        <v>13042118</v>
      </c>
    </row>
    <row r="29" spans="1:26">
      <c r="A29" s="29" t="s">
        <v>75</v>
      </c>
      <c r="B29" s="29" t="s">
        <v>76</v>
      </c>
      <c r="C29" s="102">
        <v>92484985.855199993</v>
      </c>
      <c r="D29" s="102">
        <v>94704625.515724793</v>
      </c>
      <c r="E29" s="102">
        <f t="shared" si="28"/>
        <v>27745496</v>
      </c>
      <c r="F29" s="102">
        <f t="shared" si="29"/>
        <v>28411388</v>
      </c>
      <c r="G29" s="104">
        <v>154294</v>
      </c>
      <c r="H29" s="104">
        <v>157997</v>
      </c>
      <c r="I29" s="102">
        <f t="shared" si="30"/>
        <v>27899790</v>
      </c>
      <c r="J29" s="102">
        <f t="shared" si="31"/>
        <v>28569385</v>
      </c>
      <c r="K29" s="102">
        <f t="shared" si="32"/>
        <v>16739874</v>
      </c>
      <c r="L29" s="102">
        <f t="shared" si="33"/>
        <v>17141631</v>
      </c>
      <c r="M29" s="102">
        <v>12281041701.506529</v>
      </c>
      <c r="N29" s="102">
        <v>13713792984.545155</v>
      </c>
      <c r="O29" s="102">
        <f t="shared" si="34"/>
        <v>4249447.1050000004</v>
      </c>
      <c r="P29" s="102">
        <f t="shared" si="35"/>
        <v>3963145.0869999998</v>
      </c>
      <c r="Q29" s="102">
        <f t="shared" si="36"/>
        <v>23650342.895</v>
      </c>
      <c r="R29" s="102">
        <f t="shared" si="37"/>
        <v>24606239.912999999</v>
      </c>
      <c r="S29" s="109">
        <f t="shared" si="38"/>
        <v>1.363</v>
      </c>
      <c r="T29" s="109">
        <f t="shared" si="39"/>
        <v>1.25</v>
      </c>
      <c r="U29" s="95">
        <v>10122903649</v>
      </c>
      <c r="V29" s="96">
        <v>11106673267</v>
      </c>
      <c r="W29" s="96">
        <v>12402367350</v>
      </c>
      <c r="X29" s="95">
        <v>19130000</v>
      </c>
      <c r="Y29" s="96">
        <v>19710000</v>
      </c>
      <c r="Z29" s="96">
        <v>20300000</v>
      </c>
    </row>
    <row r="30" spans="1:26">
      <c r="A30" s="29" t="s">
        <v>77</v>
      </c>
      <c r="B30" s="29" t="s">
        <v>78</v>
      </c>
      <c r="C30" s="102">
        <v>8603044.2827999983</v>
      </c>
      <c r="D30" s="102">
        <v>8809517.3455871977</v>
      </c>
      <c r="E30" s="102">
        <f t="shared" si="28"/>
        <v>2580913</v>
      </c>
      <c r="F30" s="102">
        <f t="shared" si="29"/>
        <v>2642855</v>
      </c>
      <c r="G30" s="104">
        <v>0</v>
      </c>
      <c r="H30" s="104">
        <v>0</v>
      </c>
      <c r="I30" s="102">
        <f t="shared" si="30"/>
        <v>2580913</v>
      </c>
      <c r="J30" s="102">
        <f t="shared" si="31"/>
        <v>2642855</v>
      </c>
      <c r="K30" s="102">
        <f t="shared" si="32"/>
        <v>1548548</v>
      </c>
      <c r="L30" s="102">
        <f t="shared" si="33"/>
        <v>1585713</v>
      </c>
      <c r="M30" s="102">
        <v>276105895.19348699</v>
      </c>
      <c r="N30" s="102">
        <v>298954518.97069931</v>
      </c>
      <c r="O30" s="102">
        <f t="shared" si="34"/>
        <v>1267771.8689999999</v>
      </c>
      <c r="P30" s="102">
        <f t="shared" si="35"/>
        <v>1298407.1569999999</v>
      </c>
      <c r="Q30" s="102">
        <f t="shared" si="36"/>
        <v>1313141.1310000001</v>
      </c>
      <c r="R30" s="102">
        <f t="shared" si="37"/>
        <v>1344447.8430000001</v>
      </c>
      <c r="S30" s="109">
        <f t="shared" si="38"/>
        <v>5.609</v>
      </c>
      <c r="T30" s="109">
        <f t="shared" si="39"/>
        <v>5.3040000000000003</v>
      </c>
      <c r="U30" s="95">
        <v>228275815</v>
      </c>
      <c r="V30" s="96">
        <v>247135844</v>
      </c>
      <c r="W30" s="96">
        <v>267145881</v>
      </c>
      <c r="X30" s="95">
        <v>439860</v>
      </c>
      <c r="Y30" s="96">
        <v>453055</v>
      </c>
      <c r="Z30" s="96">
        <v>466647</v>
      </c>
    </row>
    <row r="31" spans="1:26">
      <c r="A31" s="29" t="s">
        <v>79</v>
      </c>
      <c r="B31" s="29" t="s">
        <v>80</v>
      </c>
      <c r="C31" s="102">
        <v>2428697.1834</v>
      </c>
      <c r="D31" s="102">
        <v>2486985.9158016001</v>
      </c>
      <c r="E31" s="102">
        <f t="shared" si="28"/>
        <v>728609</v>
      </c>
      <c r="F31" s="102">
        <f t="shared" si="29"/>
        <v>746096</v>
      </c>
      <c r="G31" s="104">
        <v>145943</v>
      </c>
      <c r="H31" s="104">
        <v>149445</v>
      </c>
      <c r="I31" s="102">
        <f t="shared" si="30"/>
        <v>874552</v>
      </c>
      <c r="J31" s="102">
        <f t="shared" si="31"/>
        <v>895541</v>
      </c>
      <c r="K31" s="102">
        <f t="shared" si="32"/>
        <v>524731</v>
      </c>
      <c r="L31" s="102">
        <f t="shared" si="33"/>
        <v>537325</v>
      </c>
      <c r="M31" s="102">
        <v>241977665.47102189</v>
      </c>
      <c r="N31" s="102">
        <v>261529694.8640793</v>
      </c>
      <c r="O31" s="102">
        <f t="shared" si="34"/>
        <v>278695.30300000001</v>
      </c>
      <c r="P31" s="102">
        <f t="shared" si="35"/>
        <v>286050.38900000002</v>
      </c>
      <c r="Q31" s="102">
        <f t="shared" si="36"/>
        <v>595856.69699999993</v>
      </c>
      <c r="R31" s="102">
        <f t="shared" si="37"/>
        <v>609490.61100000003</v>
      </c>
      <c r="S31" s="109">
        <f t="shared" si="38"/>
        <v>2.169</v>
      </c>
      <c r="T31" s="109">
        <f t="shared" si="39"/>
        <v>2.0550000000000002</v>
      </c>
      <c r="U31" s="95">
        <v>198434688</v>
      </c>
      <c r="V31" s="96">
        <v>214714206</v>
      </c>
      <c r="W31" s="96">
        <v>231908787</v>
      </c>
      <c r="X31" s="95">
        <v>514564</v>
      </c>
      <c r="Y31" s="96">
        <v>559277</v>
      </c>
      <c r="Z31" s="96">
        <v>587241</v>
      </c>
    </row>
    <row r="32" spans="1:26">
      <c r="A32" s="29" t="s">
        <v>81</v>
      </c>
      <c r="B32" s="29" t="s">
        <v>82</v>
      </c>
      <c r="C32" s="102">
        <v>15455971.056000002</v>
      </c>
      <c r="D32" s="102">
        <v>15826914.361344002</v>
      </c>
      <c r="E32" s="102">
        <f t="shared" si="28"/>
        <v>4636791</v>
      </c>
      <c r="F32" s="102">
        <f t="shared" si="29"/>
        <v>4748074</v>
      </c>
      <c r="G32" s="104">
        <v>6848</v>
      </c>
      <c r="H32" s="104">
        <v>7013</v>
      </c>
      <c r="I32" s="102">
        <f t="shared" si="30"/>
        <v>4643639</v>
      </c>
      <c r="J32" s="102">
        <f t="shared" si="31"/>
        <v>4755087</v>
      </c>
      <c r="K32" s="102">
        <f t="shared" si="32"/>
        <v>2786183</v>
      </c>
      <c r="L32" s="102">
        <f t="shared" si="33"/>
        <v>2853052</v>
      </c>
      <c r="M32" s="102">
        <v>7802476063.67943</v>
      </c>
      <c r="N32" s="102">
        <v>8723932497.8679562</v>
      </c>
      <c r="O32" s="102">
        <f t="shared" si="34"/>
        <v>0</v>
      </c>
      <c r="P32" s="102">
        <f t="shared" si="35"/>
        <v>0</v>
      </c>
      <c r="Q32" s="102">
        <f t="shared" si="36"/>
        <v>4643639</v>
      </c>
      <c r="R32" s="102">
        <f t="shared" si="37"/>
        <v>4755087</v>
      </c>
      <c r="S32" s="109">
        <f t="shared" si="38"/>
        <v>0.35699999999999998</v>
      </c>
      <c r="T32" s="109">
        <f t="shared" si="39"/>
        <v>0.32700000000000001</v>
      </c>
      <c r="U32" s="95">
        <v>5837771311</v>
      </c>
      <c r="V32" s="96">
        <v>6510326560</v>
      </c>
      <c r="W32" s="96">
        <v>7279169795</v>
      </c>
      <c r="X32" s="95">
        <v>4000000</v>
      </c>
      <c r="Y32" s="96">
        <v>4000000</v>
      </c>
      <c r="Z32" s="96">
        <v>4000000</v>
      </c>
    </row>
    <row r="33" spans="1:26">
      <c r="A33" s="29" t="s">
        <v>83</v>
      </c>
      <c r="B33" s="29" t="s">
        <v>84</v>
      </c>
      <c r="C33" s="102">
        <v>19889224.249199998</v>
      </c>
      <c r="D33" s="102">
        <v>20366565.631180797</v>
      </c>
      <c r="E33" s="102">
        <f t="shared" si="28"/>
        <v>5966767</v>
      </c>
      <c r="F33" s="102">
        <f t="shared" si="29"/>
        <v>6109970</v>
      </c>
      <c r="G33" s="104">
        <v>11531</v>
      </c>
      <c r="H33" s="104">
        <v>11808</v>
      </c>
      <c r="I33" s="102">
        <f t="shared" si="30"/>
        <v>5978298</v>
      </c>
      <c r="J33" s="102">
        <f t="shared" si="31"/>
        <v>6121778</v>
      </c>
      <c r="K33" s="102">
        <f t="shared" si="32"/>
        <v>3586979</v>
      </c>
      <c r="L33" s="102">
        <f t="shared" si="33"/>
        <v>3673067</v>
      </c>
      <c r="M33" s="102">
        <v>2051150920.099623</v>
      </c>
      <c r="N33" s="102">
        <v>2283189171.5462165</v>
      </c>
      <c r="O33" s="102">
        <f t="shared" si="34"/>
        <v>1501239.925</v>
      </c>
      <c r="P33" s="102">
        <f t="shared" si="35"/>
        <v>1479271.2339999999</v>
      </c>
      <c r="Q33" s="102">
        <f t="shared" si="36"/>
        <v>4477058.0750000002</v>
      </c>
      <c r="R33" s="102">
        <f t="shared" si="37"/>
        <v>4642506.7659999998</v>
      </c>
      <c r="S33" s="109">
        <f t="shared" si="38"/>
        <v>1.7490000000000001</v>
      </c>
      <c r="T33" s="109">
        <f t="shared" si="39"/>
        <v>1.609</v>
      </c>
      <c r="U33" s="95">
        <v>1549511381</v>
      </c>
      <c r="V33" s="96">
        <v>1711446776</v>
      </c>
      <c r="W33" s="96">
        <v>1905054453</v>
      </c>
      <c r="X33" s="95">
        <v>2934371</v>
      </c>
      <c r="Y33" s="96">
        <v>3081090</v>
      </c>
      <c r="Z33" s="96">
        <v>3235144</v>
      </c>
    </row>
    <row r="34" spans="1:26">
      <c r="A34" s="29" t="s">
        <v>85</v>
      </c>
      <c r="B34" s="29" t="s">
        <v>86</v>
      </c>
      <c r="C34" s="102">
        <v>18531464.1624</v>
      </c>
      <c r="D34" s="102">
        <v>18976219.3022976</v>
      </c>
      <c r="E34" s="102">
        <f t="shared" si="28"/>
        <v>5559439</v>
      </c>
      <c r="F34" s="102">
        <f t="shared" si="29"/>
        <v>5692866</v>
      </c>
      <c r="G34" s="104">
        <v>6833</v>
      </c>
      <c r="H34" s="104">
        <v>6997</v>
      </c>
      <c r="I34" s="102">
        <f t="shared" si="30"/>
        <v>5566272</v>
      </c>
      <c r="J34" s="102">
        <f t="shared" si="31"/>
        <v>5699863</v>
      </c>
      <c r="K34" s="102">
        <f t="shared" si="32"/>
        <v>3339763</v>
      </c>
      <c r="L34" s="102">
        <f t="shared" si="33"/>
        <v>3419918</v>
      </c>
      <c r="M34" s="102">
        <v>2554364470.1339178</v>
      </c>
      <c r="N34" s="102">
        <v>2847463716.7811809</v>
      </c>
      <c r="O34" s="102">
        <f t="shared" si="34"/>
        <v>741033.87100000004</v>
      </c>
      <c r="P34" s="102">
        <f t="shared" si="35"/>
        <v>683414.08799999999</v>
      </c>
      <c r="Q34" s="102">
        <f t="shared" si="36"/>
        <v>4825238.1289999997</v>
      </c>
      <c r="R34" s="102">
        <f t="shared" si="37"/>
        <v>5016448.9120000005</v>
      </c>
      <c r="S34" s="109">
        <f t="shared" si="38"/>
        <v>1.3069999999999999</v>
      </c>
      <c r="T34" s="109">
        <f t="shared" si="39"/>
        <v>1.2010000000000001</v>
      </c>
      <c r="U34" s="95">
        <v>2102518779</v>
      </c>
      <c r="V34" s="96">
        <v>2306386467</v>
      </c>
      <c r="W34" s="96">
        <v>2570297337</v>
      </c>
      <c r="X34" s="95">
        <v>3175000</v>
      </c>
      <c r="Y34" s="96">
        <v>3175000</v>
      </c>
      <c r="Z34" s="96">
        <v>3175000</v>
      </c>
    </row>
    <row r="35" spans="1:26">
      <c r="A35" s="29" t="s">
        <v>87</v>
      </c>
      <c r="B35" s="29" t="s">
        <v>88</v>
      </c>
      <c r="C35" s="102">
        <v>1362267.0792</v>
      </c>
      <c r="D35" s="102">
        <v>1394961.4891008001</v>
      </c>
      <c r="E35" s="102">
        <f t="shared" si="28"/>
        <v>408680</v>
      </c>
      <c r="F35" s="102">
        <f t="shared" si="29"/>
        <v>418488</v>
      </c>
      <c r="G35" s="104">
        <v>52548</v>
      </c>
      <c r="H35" s="104">
        <v>53809</v>
      </c>
      <c r="I35" s="102">
        <f t="shared" si="30"/>
        <v>461228</v>
      </c>
      <c r="J35" s="102">
        <f t="shared" si="31"/>
        <v>472297</v>
      </c>
      <c r="K35" s="102">
        <f t="shared" si="32"/>
        <v>276737</v>
      </c>
      <c r="L35" s="102">
        <f t="shared" si="33"/>
        <v>283378</v>
      </c>
      <c r="M35" s="102">
        <v>229084317.20729527</v>
      </c>
      <c r="N35" s="102">
        <v>231616492.82134452</v>
      </c>
      <c r="O35" s="102">
        <f t="shared" si="34"/>
        <v>43755.601999999999</v>
      </c>
      <c r="P35" s="102">
        <f t="shared" si="35"/>
        <v>60707.307000000001</v>
      </c>
      <c r="Q35" s="102">
        <f t="shared" si="36"/>
        <v>417472.39799999999</v>
      </c>
      <c r="R35" s="102">
        <f t="shared" si="37"/>
        <v>411589.69299999997</v>
      </c>
      <c r="S35" s="109">
        <f t="shared" si="38"/>
        <v>1.208</v>
      </c>
      <c r="T35" s="109">
        <f t="shared" si="39"/>
        <v>1.2230000000000001</v>
      </c>
      <c r="U35" s="95">
        <v>178652647</v>
      </c>
      <c r="V35" s="96">
        <v>186256655</v>
      </c>
      <c r="W35" s="96">
        <v>188314543</v>
      </c>
      <c r="X35" s="95">
        <v>325000</v>
      </c>
      <c r="Y35" s="96">
        <v>325000</v>
      </c>
      <c r="Z35" s="96">
        <v>325000</v>
      </c>
    </row>
    <row r="36" spans="1:26">
      <c r="A36" s="29" t="s">
        <v>89</v>
      </c>
      <c r="B36" s="29" t="s">
        <v>90</v>
      </c>
      <c r="C36" s="102">
        <v>159116527.09379998</v>
      </c>
      <c r="D36" s="102">
        <v>162935323.74405119</v>
      </c>
      <c r="E36" s="102">
        <f t="shared" si="28"/>
        <v>47734958</v>
      </c>
      <c r="F36" s="102">
        <f t="shared" si="29"/>
        <v>48880597</v>
      </c>
      <c r="G36" s="104">
        <v>32912</v>
      </c>
      <c r="H36" s="104">
        <v>33702</v>
      </c>
      <c r="I36" s="102">
        <f t="shared" si="30"/>
        <v>47767870</v>
      </c>
      <c r="J36" s="102">
        <f t="shared" si="31"/>
        <v>48914299</v>
      </c>
      <c r="K36" s="102">
        <f t="shared" si="32"/>
        <v>28660722</v>
      </c>
      <c r="L36" s="102">
        <f t="shared" si="33"/>
        <v>29348579</v>
      </c>
      <c r="M36" s="102">
        <v>21044975610.76189</v>
      </c>
      <c r="N36" s="102">
        <v>23726273036.416641</v>
      </c>
      <c r="O36" s="102">
        <f t="shared" si="34"/>
        <v>7259874.5149999997</v>
      </c>
      <c r="P36" s="102">
        <f t="shared" si="35"/>
        <v>6548268.233</v>
      </c>
      <c r="Q36" s="102">
        <f t="shared" si="36"/>
        <v>40507995.484999999</v>
      </c>
      <c r="R36" s="102">
        <f t="shared" si="37"/>
        <v>42366030.766999997</v>
      </c>
      <c r="S36" s="109">
        <f t="shared" si="38"/>
        <v>1.3620000000000001</v>
      </c>
      <c r="T36" s="109">
        <f t="shared" si="39"/>
        <v>1.2370000000000001</v>
      </c>
      <c r="U36" s="95">
        <v>16091923697</v>
      </c>
      <c r="V36" s="96">
        <v>18394508843</v>
      </c>
      <c r="W36" s="96">
        <v>20737877824</v>
      </c>
      <c r="X36" s="95">
        <v>21000000</v>
      </c>
      <c r="Y36" s="96">
        <v>22000000</v>
      </c>
      <c r="Z36" s="96">
        <v>23000000</v>
      </c>
    </row>
    <row r="37" spans="1:26">
      <c r="A37" s="29" t="s">
        <v>91</v>
      </c>
      <c r="B37" s="29" t="s">
        <v>92</v>
      </c>
      <c r="C37" s="102">
        <v>185466458.60760003</v>
      </c>
      <c r="D37" s="102">
        <v>189917653.61418244</v>
      </c>
      <c r="E37" s="102">
        <f t="shared" si="28"/>
        <v>55639938</v>
      </c>
      <c r="F37" s="102">
        <f t="shared" si="29"/>
        <v>56975296</v>
      </c>
      <c r="G37" s="104">
        <v>456962</v>
      </c>
      <c r="H37" s="104">
        <v>467930</v>
      </c>
      <c r="I37" s="102">
        <f t="shared" si="30"/>
        <v>56096900</v>
      </c>
      <c r="J37" s="102">
        <f t="shared" si="31"/>
        <v>57443226</v>
      </c>
      <c r="K37" s="102">
        <f t="shared" si="32"/>
        <v>33658140</v>
      </c>
      <c r="L37" s="102">
        <f t="shared" si="33"/>
        <v>34465936</v>
      </c>
      <c r="M37" s="102">
        <v>20760652627.273994</v>
      </c>
      <c r="N37" s="102">
        <v>22620356191.938702</v>
      </c>
      <c r="O37" s="102">
        <f t="shared" si="34"/>
        <v>12541342.727</v>
      </c>
      <c r="P37" s="102">
        <f t="shared" si="35"/>
        <v>12732494.73</v>
      </c>
      <c r="Q37" s="102">
        <f t="shared" si="36"/>
        <v>43555557.273000002</v>
      </c>
      <c r="R37" s="102">
        <f t="shared" si="37"/>
        <v>44710731.269999996</v>
      </c>
      <c r="S37" s="109">
        <f t="shared" si="38"/>
        <v>1.621</v>
      </c>
      <c r="T37" s="109">
        <f t="shared" si="39"/>
        <v>1.524</v>
      </c>
      <c r="U37" s="95">
        <v>17823289530</v>
      </c>
      <c r="V37" s="96">
        <v>19647591183</v>
      </c>
      <c r="W37" s="96">
        <v>21407586544</v>
      </c>
      <c r="X37" s="95">
        <v>43893000</v>
      </c>
      <c r="Y37" s="96">
        <v>45648000</v>
      </c>
      <c r="Z37" s="96">
        <v>47500000</v>
      </c>
    </row>
    <row r="38" spans="1:26">
      <c r="A38" s="29" t="s">
        <v>93</v>
      </c>
      <c r="B38" s="29" t="s">
        <v>94</v>
      </c>
      <c r="C38" s="102">
        <v>46690044.4476</v>
      </c>
      <c r="D38" s="102">
        <v>47810605.514342397</v>
      </c>
      <c r="E38" s="102">
        <f t="shared" si="28"/>
        <v>14007013</v>
      </c>
      <c r="F38" s="102">
        <f t="shared" si="29"/>
        <v>14343182</v>
      </c>
      <c r="G38" s="104">
        <v>46744</v>
      </c>
      <c r="H38" s="104">
        <v>47866</v>
      </c>
      <c r="I38" s="102">
        <f t="shared" si="30"/>
        <v>14053757</v>
      </c>
      <c r="J38" s="102">
        <f t="shared" si="31"/>
        <v>14391048</v>
      </c>
      <c r="K38" s="102">
        <f t="shared" si="32"/>
        <v>8432254</v>
      </c>
      <c r="L38" s="102">
        <f t="shared" si="33"/>
        <v>8634629</v>
      </c>
      <c r="M38" s="102">
        <v>6404273041.4918499</v>
      </c>
      <c r="N38" s="102">
        <v>7140144551.6625919</v>
      </c>
      <c r="O38" s="102">
        <f t="shared" si="34"/>
        <v>1920786.7879999999</v>
      </c>
      <c r="P38" s="102">
        <f t="shared" si="35"/>
        <v>1771205.949</v>
      </c>
      <c r="Q38" s="102">
        <f t="shared" si="36"/>
        <v>12132970.211999999</v>
      </c>
      <c r="R38" s="102">
        <f t="shared" si="37"/>
        <v>12619842.050999999</v>
      </c>
      <c r="S38" s="109">
        <f t="shared" si="38"/>
        <v>1.3169999999999999</v>
      </c>
      <c r="T38" s="109">
        <f t="shared" si="39"/>
        <v>1.2090000000000001</v>
      </c>
      <c r="U38" s="95">
        <v>5176437083</v>
      </c>
      <c r="V38" s="96">
        <v>5780411789</v>
      </c>
      <c r="W38" s="96">
        <v>6444212656</v>
      </c>
      <c r="X38" s="95">
        <v>6200000</v>
      </c>
      <c r="Y38" s="96">
        <v>6200000</v>
      </c>
      <c r="Z38" s="96">
        <v>6200000</v>
      </c>
    </row>
    <row r="39" spans="1:26">
      <c r="A39" s="29" t="s">
        <v>95</v>
      </c>
      <c r="B39" s="29" t="s">
        <v>96</v>
      </c>
      <c r="C39" s="102">
        <v>37942705.895399995</v>
      </c>
      <c r="D39" s="102">
        <v>38853330.836889595</v>
      </c>
      <c r="E39" s="102">
        <f t="shared" si="28"/>
        <v>11382812</v>
      </c>
      <c r="F39" s="102">
        <f t="shared" si="29"/>
        <v>11655999</v>
      </c>
      <c r="G39" s="104">
        <v>-76765</v>
      </c>
      <c r="H39" s="104">
        <v>-78608</v>
      </c>
      <c r="I39" s="102">
        <f t="shared" si="30"/>
        <v>11306047</v>
      </c>
      <c r="J39" s="102">
        <f t="shared" si="31"/>
        <v>11577391</v>
      </c>
      <c r="K39" s="102">
        <f t="shared" si="32"/>
        <v>6783628</v>
      </c>
      <c r="L39" s="102">
        <f t="shared" si="33"/>
        <v>6946435</v>
      </c>
      <c r="M39" s="102">
        <v>4796771492.4452944</v>
      </c>
      <c r="N39" s="102">
        <v>5527987246.11658</v>
      </c>
      <c r="O39" s="102">
        <f t="shared" si="34"/>
        <v>1904597.112</v>
      </c>
      <c r="P39" s="102">
        <f t="shared" si="35"/>
        <v>1635755.577</v>
      </c>
      <c r="Q39" s="102">
        <f t="shared" si="36"/>
        <v>9401449.8880000003</v>
      </c>
      <c r="R39" s="102">
        <f t="shared" si="37"/>
        <v>9941635.4230000004</v>
      </c>
      <c r="S39" s="109">
        <f t="shared" si="38"/>
        <v>1.4139999999999999</v>
      </c>
      <c r="T39" s="109">
        <f t="shared" si="39"/>
        <v>1.2569999999999999</v>
      </c>
      <c r="U39" s="95">
        <v>3873335582</v>
      </c>
      <c r="V39" s="96">
        <v>4328446934</v>
      </c>
      <c r="W39" s="96">
        <v>4987974099</v>
      </c>
      <c r="X39" s="95">
        <v>6965000</v>
      </c>
      <c r="Y39" s="96">
        <v>7313250</v>
      </c>
      <c r="Z39" s="96">
        <v>7605780</v>
      </c>
    </row>
    <row r="40" spans="1:26">
      <c r="A40" s="29" t="s">
        <v>97</v>
      </c>
      <c r="B40" s="29" t="s">
        <v>98</v>
      </c>
      <c r="C40" s="102">
        <v>71157550.365600005</v>
      </c>
      <c r="D40" s="102">
        <v>72865331.574374408</v>
      </c>
      <c r="E40" s="102">
        <f t="shared" si="28"/>
        <v>21347265</v>
      </c>
      <c r="F40" s="102">
        <f t="shared" si="29"/>
        <v>21859599</v>
      </c>
      <c r="G40" s="104">
        <v>11139</v>
      </c>
      <c r="H40" s="104">
        <v>11406</v>
      </c>
      <c r="I40" s="102">
        <f t="shared" si="30"/>
        <v>21358404</v>
      </c>
      <c r="J40" s="102">
        <f t="shared" si="31"/>
        <v>21871005</v>
      </c>
      <c r="K40" s="102">
        <f t="shared" si="32"/>
        <v>12815042</v>
      </c>
      <c r="L40" s="102">
        <f t="shared" si="33"/>
        <v>13122603</v>
      </c>
      <c r="M40" s="102">
        <v>8802217821.213171</v>
      </c>
      <c r="N40" s="102">
        <v>9536978639.3464909</v>
      </c>
      <c r="O40" s="102">
        <f t="shared" si="34"/>
        <v>3863875.9879999999</v>
      </c>
      <c r="P40" s="102">
        <f t="shared" si="35"/>
        <v>3957761.8059999999</v>
      </c>
      <c r="Q40" s="102">
        <f t="shared" si="36"/>
        <v>17494528.012000002</v>
      </c>
      <c r="R40" s="102">
        <f t="shared" si="37"/>
        <v>17913243.193999998</v>
      </c>
      <c r="S40" s="109">
        <f t="shared" si="38"/>
        <v>1.456</v>
      </c>
      <c r="T40" s="109">
        <f t="shared" si="39"/>
        <v>1.3759999999999999</v>
      </c>
      <c r="U40" s="95">
        <v>7729498813</v>
      </c>
      <c r="V40" s="96">
        <v>8328071393</v>
      </c>
      <c r="W40" s="96">
        <v>9023267376</v>
      </c>
      <c r="X40" s="95">
        <v>16125000</v>
      </c>
      <c r="Y40" s="96">
        <v>17100000</v>
      </c>
      <c r="Z40" s="96">
        <v>17950000</v>
      </c>
    </row>
    <row r="41" spans="1:26">
      <c r="A41" s="29" t="s">
        <v>99</v>
      </c>
      <c r="B41" s="29" t="s">
        <v>100</v>
      </c>
      <c r="C41" s="102">
        <v>10831404.510599997</v>
      </c>
      <c r="D41" s="102">
        <v>11091358.218854398</v>
      </c>
      <c r="E41" s="102">
        <f t="shared" si="28"/>
        <v>3249421</v>
      </c>
      <c r="F41" s="102">
        <f t="shared" si="29"/>
        <v>3327407</v>
      </c>
      <c r="G41" s="104">
        <v>-164835</v>
      </c>
      <c r="H41" s="104">
        <v>-168791</v>
      </c>
      <c r="I41" s="102">
        <f t="shared" si="30"/>
        <v>3084586</v>
      </c>
      <c r="J41" s="102">
        <f t="shared" si="31"/>
        <v>3158616</v>
      </c>
      <c r="K41" s="102">
        <f t="shared" si="32"/>
        <v>1850752</v>
      </c>
      <c r="L41" s="102">
        <f t="shared" si="33"/>
        <v>1895170</v>
      </c>
      <c r="M41" s="102">
        <v>1023476361.1749414</v>
      </c>
      <c r="N41" s="102">
        <v>1104740368.7265251</v>
      </c>
      <c r="O41" s="102">
        <f t="shared" si="34"/>
        <v>809704</v>
      </c>
      <c r="P41" s="102">
        <f t="shared" si="35"/>
        <v>833211.76699999999</v>
      </c>
      <c r="Q41" s="102">
        <f t="shared" si="36"/>
        <v>2274882</v>
      </c>
      <c r="R41" s="102">
        <f t="shared" si="37"/>
        <v>2325404.233</v>
      </c>
      <c r="S41" s="109">
        <f t="shared" si="38"/>
        <v>1.8080000000000001</v>
      </c>
      <c r="T41" s="109">
        <f t="shared" si="39"/>
        <v>1.7150000000000001</v>
      </c>
      <c r="U41" s="95">
        <v>868201221</v>
      </c>
      <c r="V41" s="96">
        <v>947909475</v>
      </c>
      <c r="W41" s="96">
        <v>1023073600</v>
      </c>
      <c r="X41" s="95">
        <v>1345000</v>
      </c>
      <c r="Y41" s="96">
        <v>1410000</v>
      </c>
      <c r="Z41" s="96">
        <v>1465000</v>
      </c>
    </row>
    <row r="42" spans="1:26">
      <c r="A42" s="29" t="s">
        <v>101</v>
      </c>
      <c r="B42" s="29" t="s">
        <v>102</v>
      </c>
      <c r="C42" s="102">
        <v>10890735.054599999</v>
      </c>
      <c r="D42" s="102">
        <v>11152112.695910398</v>
      </c>
      <c r="E42" s="102">
        <f t="shared" si="28"/>
        <v>3267221</v>
      </c>
      <c r="F42" s="102">
        <f t="shared" si="29"/>
        <v>3345634</v>
      </c>
      <c r="G42" s="104">
        <v>8808</v>
      </c>
      <c r="H42" s="104">
        <v>9019</v>
      </c>
      <c r="I42" s="102">
        <f t="shared" si="30"/>
        <v>3276029</v>
      </c>
      <c r="J42" s="102">
        <f t="shared" si="31"/>
        <v>3354653</v>
      </c>
      <c r="K42" s="102">
        <f t="shared" si="32"/>
        <v>1965617</v>
      </c>
      <c r="L42" s="102">
        <f t="shared" si="33"/>
        <v>2012792</v>
      </c>
      <c r="M42" s="102">
        <v>4759200222.5916681</v>
      </c>
      <c r="N42" s="102">
        <v>5197649999.9793615</v>
      </c>
      <c r="O42" s="102">
        <f t="shared" si="34"/>
        <v>0</v>
      </c>
      <c r="P42" s="102">
        <f t="shared" si="35"/>
        <v>0</v>
      </c>
      <c r="Q42" s="102">
        <f t="shared" si="36"/>
        <v>3276029</v>
      </c>
      <c r="R42" s="102">
        <f t="shared" si="37"/>
        <v>3354653</v>
      </c>
      <c r="S42" s="109">
        <f t="shared" si="38"/>
        <v>0.41299999999999998</v>
      </c>
      <c r="T42" s="109">
        <f t="shared" si="39"/>
        <v>0.38700000000000001</v>
      </c>
      <c r="U42" s="95">
        <v>3790713038</v>
      </c>
      <c r="V42" s="96">
        <v>4187319600</v>
      </c>
      <c r="W42" s="96">
        <v>4572982481</v>
      </c>
      <c r="X42" s="95">
        <v>2250000</v>
      </c>
      <c r="Y42" s="96">
        <v>2250000</v>
      </c>
      <c r="Z42" s="96">
        <v>2250000</v>
      </c>
    </row>
    <row r="43" spans="1:26">
      <c r="A43" s="29" t="s">
        <v>103</v>
      </c>
      <c r="B43" s="29" t="s">
        <v>104</v>
      </c>
      <c r="C43" s="102">
        <v>30982526.764799997</v>
      </c>
      <c r="D43" s="102">
        <v>31726107.407155197</v>
      </c>
      <c r="E43" s="102">
        <f t="shared" si="28"/>
        <v>9294758</v>
      </c>
      <c r="F43" s="102">
        <f t="shared" si="29"/>
        <v>9517832</v>
      </c>
      <c r="G43" s="104">
        <v>1293</v>
      </c>
      <c r="H43" s="104">
        <v>1324</v>
      </c>
      <c r="I43" s="102">
        <f t="shared" si="30"/>
        <v>9296051</v>
      </c>
      <c r="J43" s="102">
        <f t="shared" si="31"/>
        <v>9519156</v>
      </c>
      <c r="K43" s="102">
        <f t="shared" si="32"/>
        <v>5577631</v>
      </c>
      <c r="L43" s="102">
        <f t="shared" si="33"/>
        <v>5711494</v>
      </c>
      <c r="M43" s="102">
        <v>2901242512.0094557</v>
      </c>
      <c r="N43" s="102">
        <v>3124763238.5849519</v>
      </c>
      <c r="O43" s="102">
        <f t="shared" si="34"/>
        <v>2626303.8790000002</v>
      </c>
      <c r="P43" s="102">
        <f t="shared" si="35"/>
        <v>2708897.8650000002</v>
      </c>
      <c r="Q43" s="102">
        <f t="shared" si="36"/>
        <v>6669747.1209999993</v>
      </c>
      <c r="R43" s="102">
        <f t="shared" si="37"/>
        <v>6810258.1349999998</v>
      </c>
      <c r="S43" s="109">
        <f t="shared" si="38"/>
        <v>1.9219999999999999</v>
      </c>
      <c r="T43" s="109">
        <f t="shared" si="39"/>
        <v>1.8280000000000001</v>
      </c>
      <c r="U43" s="95">
        <v>1837803678</v>
      </c>
      <c r="V43" s="96">
        <v>1947527254</v>
      </c>
      <c r="W43" s="96">
        <v>2097229182</v>
      </c>
      <c r="X43" s="95">
        <v>4698000</v>
      </c>
      <c r="Y43" s="96">
        <v>4933000</v>
      </c>
      <c r="Z43" s="96">
        <v>4933000</v>
      </c>
    </row>
    <row r="44" spans="1:26">
      <c r="A44" s="29" t="s">
        <v>105</v>
      </c>
      <c r="B44" s="29" t="s">
        <v>106</v>
      </c>
      <c r="C44" s="102">
        <v>11726732.583000001</v>
      </c>
      <c r="D44" s="102">
        <v>12008174.164992001</v>
      </c>
      <c r="E44" s="102">
        <f t="shared" si="28"/>
        <v>3518020</v>
      </c>
      <c r="F44" s="102">
        <f t="shared" si="29"/>
        <v>3602452</v>
      </c>
      <c r="G44" s="104">
        <v>-5218</v>
      </c>
      <c r="H44" s="104">
        <v>-5343</v>
      </c>
      <c r="I44" s="102">
        <f t="shared" si="30"/>
        <v>3512802</v>
      </c>
      <c r="J44" s="102">
        <f t="shared" si="31"/>
        <v>3597109</v>
      </c>
      <c r="K44" s="102">
        <f t="shared" si="32"/>
        <v>2107681</v>
      </c>
      <c r="L44" s="102">
        <f t="shared" si="33"/>
        <v>2158265</v>
      </c>
      <c r="M44" s="102">
        <v>10266264706.611147</v>
      </c>
      <c r="N44" s="102">
        <v>11855150830.386648</v>
      </c>
      <c r="O44" s="102">
        <f t="shared" si="34"/>
        <v>0</v>
      </c>
      <c r="P44" s="102">
        <f t="shared" si="35"/>
        <v>0</v>
      </c>
      <c r="Q44" s="102">
        <f t="shared" si="36"/>
        <v>3512802</v>
      </c>
      <c r="R44" s="102">
        <f t="shared" si="37"/>
        <v>3597109</v>
      </c>
      <c r="S44" s="109">
        <f t="shared" si="38"/>
        <v>0.20499999999999999</v>
      </c>
      <c r="T44" s="109">
        <f t="shared" si="39"/>
        <v>0.182</v>
      </c>
      <c r="U44" s="95">
        <v>7812465642</v>
      </c>
      <c r="V44" s="96">
        <v>8841628989</v>
      </c>
      <c r="W44" s="96">
        <v>10209861580</v>
      </c>
      <c r="X44" s="95">
        <v>3400000</v>
      </c>
      <c r="Y44" s="96">
        <v>3700000</v>
      </c>
      <c r="Z44" s="96">
        <v>4000000</v>
      </c>
    </row>
    <row r="45" spans="1:26">
      <c r="A45" s="29" t="s">
        <v>107</v>
      </c>
      <c r="B45" s="29" t="s">
        <v>108</v>
      </c>
      <c r="C45" s="102">
        <v>170989944.75479999</v>
      </c>
      <c r="D45" s="102">
        <v>175093703.4289152</v>
      </c>
      <c r="E45" s="102">
        <f t="shared" si="28"/>
        <v>51296983</v>
      </c>
      <c r="F45" s="102">
        <f t="shared" si="29"/>
        <v>52528111</v>
      </c>
      <c r="G45" s="104">
        <v>12810</v>
      </c>
      <c r="H45" s="104">
        <v>13118</v>
      </c>
      <c r="I45" s="102">
        <f t="shared" si="30"/>
        <v>51309793</v>
      </c>
      <c r="J45" s="102">
        <f t="shared" si="31"/>
        <v>52541229</v>
      </c>
      <c r="K45" s="102">
        <f t="shared" si="32"/>
        <v>30785876</v>
      </c>
      <c r="L45" s="102">
        <f t="shared" si="33"/>
        <v>31524737</v>
      </c>
      <c r="M45" s="102">
        <v>13692896985.458235</v>
      </c>
      <c r="N45" s="102">
        <v>14347495460.905388</v>
      </c>
      <c r="O45" s="102">
        <f t="shared" si="34"/>
        <v>16858279.963</v>
      </c>
      <c r="P45" s="102">
        <f t="shared" si="35"/>
        <v>17735354.999000002</v>
      </c>
      <c r="Q45" s="102">
        <f t="shared" si="36"/>
        <v>34451513.037</v>
      </c>
      <c r="R45" s="102">
        <f t="shared" si="37"/>
        <v>34805874.001000002</v>
      </c>
      <c r="S45" s="109">
        <f t="shared" si="38"/>
        <v>2.2480000000000002</v>
      </c>
      <c r="T45" s="109">
        <f t="shared" si="39"/>
        <v>2.1970000000000001</v>
      </c>
      <c r="U45" s="95">
        <v>10989753475</v>
      </c>
      <c r="V45" s="96">
        <v>12041903284</v>
      </c>
      <c r="W45" s="96">
        <v>12617574792</v>
      </c>
      <c r="X45" s="95">
        <v>25725495</v>
      </c>
      <c r="Y45" s="96">
        <v>26497260</v>
      </c>
      <c r="Z45" s="96">
        <v>27292178</v>
      </c>
    </row>
    <row r="46" spans="1:26">
      <c r="A46" s="29" t="s">
        <v>109</v>
      </c>
      <c r="B46" s="29" t="s">
        <v>110</v>
      </c>
      <c r="C46" s="102">
        <v>7058637.394799999</v>
      </c>
      <c r="D46" s="102">
        <v>7228044.6922751991</v>
      </c>
      <c r="E46" s="102">
        <f t="shared" si="28"/>
        <v>2117591</v>
      </c>
      <c r="F46" s="102">
        <f t="shared" si="29"/>
        <v>2168413</v>
      </c>
      <c r="G46" s="104">
        <v>-17385</v>
      </c>
      <c r="H46" s="104">
        <v>-17802</v>
      </c>
      <c r="I46" s="102">
        <f t="shared" si="30"/>
        <v>2100206</v>
      </c>
      <c r="J46" s="102">
        <f t="shared" si="31"/>
        <v>2150611</v>
      </c>
      <c r="K46" s="102">
        <f t="shared" si="32"/>
        <v>1260124</v>
      </c>
      <c r="L46" s="102">
        <f t="shared" si="33"/>
        <v>1290367</v>
      </c>
      <c r="M46" s="102">
        <v>728882063.7868731</v>
      </c>
      <c r="N46" s="102">
        <v>753111619.92155325</v>
      </c>
      <c r="O46" s="102">
        <f t="shared" si="34"/>
        <v>518917.46</v>
      </c>
      <c r="P46" s="102">
        <f t="shared" si="35"/>
        <v>566465.84</v>
      </c>
      <c r="Q46" s="102">
        <f t="shared" si="36"/>
        <v>1581288.54</v>
      </c>
      <c r="R46" s="102">
        <f t="shared" si="37"/>
        <v>1584145.1600000001</v>
      </c>
      <c r="S46" s="109">
        <f t="shared" si="38"/>
        <v>1.7290000000000001</v>
      </c>
      <c r="T46" s="109">
        <f t="shared" si="39"/>
        <v>1.7130000000000001</v>
      </c>
      <c r="U46" s="95">
        <v>509471551</v>
      </c>
      <c r="V46" s="96">
        <v>547327287</v>
      </c>
      <c r="W46" s="96">
        <v>565521584</v>
      </c>
      <c r="X46" s="95">
        <v>1090000</v>
      </c>
      <c r="Y46" s="96">
        <v>1140000</v>
      </c>
      <c r="Z46" s="96">
        <v>1140000</v>
      </c>
    </row>
    <row r="47" spans="1:26">
      <c r="A47" s="29" t="s">
        <v>111</v>
      </c>
      <c r="B47" s="29" t="s">
        <v>112</v>
      </c>
      <c r="C47" s="102">
        <v>19620460.206</v>
      </c>
      <c r="D47" s="102">
        <v>20091351.250944</v>
      </c>
      <c r="E47" s="102">
        <f t="shared" si="28"/>
        <v>5886138</v>
      </c>
      <c r="F47" s="102">
        <f t="shared" si="29"/>
        <v>6027405</v>
      </c>
      <c r="G47" s="104">
        <v>-7367</v>
      </c>
      <c r="H47" s="104">
        <v>-7544</v>
      </c>
      <c r="I47" s="102">
        <f t="shared" si="30"/>
        <v>5878771</v>
      </c>
      <c r="J47" s="102">
        <f t="shared" si="31"/>
        <v>6019861</v>
      </c>
      <c r="K47" s="102">
        <f t="shared" si="32"/>
        <v>3527263</v>
      </c>
      <c r="L47" s="102">
        <f t="shared" si="33"/>
        <v>3611917</v>
      </c>
      <c r="M47" s="102">
        <v>2792008597.194983</v>
      </c>
      <c r="N47" s="102">
        <v>3182563826.272872</v>
      </c>
      <c r="O47" s="102">
        <f t="shared" si="34"/>
        <v>687020.34699999995</v>
      </c>
      <c r="P47" s="102">
        <f t="shared" si="35"/>
        <v>553721.196</v>
      </c>
      <c r="Q47" s="102">
        <f t="shared" si="36"/>
        <v>5191750.6529999999</v>
      </c>
      <c r="R47" s="102">
        <f t="shared" si="37"/>
        <v>5466139.8039999995</v>
      </c>
      <c r="S47" s="109">
        <f t="shared" si="38"/>
        <v>1.2629999999999999</v>
      </c>
      <c r="T47" s="109">
        <f t="shared" si="39"/>
        <v>1.135</v>
      </c>
      <c r="U47" s="95">
        <v>2150084168</v>
      </c>
      <c r="V47" s="96">
        <v>2424673482</v>
      </c>
      <c r="W47" s="96">
        <v>2763844682</v>
      </c>
      <c r="X47" s="95">
        <v>4900000</v>
      </c>
      <c r="Y47" s="96">
        <v>5400000</v>
      </c>
      <c r="Z47" s="96">
        <v>5400000</v>
      </c>
    </row>
    <row r="48" spans="1:26">
      <c r="A48" s="29" t="s">
        <v>113</v>
      </c>
      <c r="B48" s="29" t="s">
        <v>114</v>
      </c>
      <c r="C48" s="102">
        <v>3012923.1750000003</v>
      </c>
      <c r="D48" s="102">
        <v>3085233.3312000004</v>
      </c>
      <c r="E48" s="102">
        <f t="shared" si="28"/>
        <v>903877</v>
      </c>
      <c r="F48" s="102">
        <f t="shared" si="29"/>
        <v>925570</v>
      </c>
      <c r="G48" s="104">
        <v>0</v>
      </c>
      <c r="H48" s="104">
        <v>0</v>
      </c>
      <c r="I48" s="102">
        <f t="shared" si="30"/>
        <v>903877</v>
      </c>
      <c r="J48" s="102">
        <f t="shared" si="31"/>
        <v>925570</v>
      </c>
      <c r="K48" s="102">
        <f t="shared" si="32"/>
        <v>542326</v>
      </c>
      <c r="L48" s="102">
        <f t="shared" si="33"/>
        <v>555342</v>
      </c>
      <c r="M48" s="102">
        <v>272147827.43899089</v>
      </c>
      <c r="N48" s="102">
        <v>286041384.98603803</v>
      </c>
      <c r="O48" s="102">
        <f t="shared" si="34"/>
        <v>265584.63400000002</v>
      </c>
      <c r="P48" s="102">
        <f t="shared" si="35"/>
        <v>280389.05699999997</v>
      </c>
      <c r="Q48" s="102">
        <f t="shared" si="36"/>
        <v>638292.36599999992</v>
      </c>
      <c r="R48" s="102">
        <f t="shared" si="37"/>
        <v>645180.94299999997</v>
      </c>
      <c r="S48" s="109">
        <f t="shared" si="38"/>
        <v>1.9930000000000001</v>
      </c>
      <c r="T48" s="109">
        <f t="shared" si="39"/>
        <v>1.9410000000000001</v>
      </c>
      <c r="U48" s="95">
        <v>192453483</v>
      </c>
      <c r="V48" s="96">
        <v>204359442</v>
      </c>
      <c r="W48" s="96">
        <v>214792300</v>
      </c>
      <c r="X48" s="95">
        <v>398947</v>
      </c>
      <c r="Y48" s="96">
        <v>398947</v>
      </c>
      <c r="Z48" s="96">
        <v>398947</v>
      </c>
    </row>
    <row r="49" spans="1:26">
      <c r="A49" s="29" t="s">
        <v>115</v>
      </c>
      <c r="B49" s="29" t="s">
        <v>116</v>
      </c>
      <c r="C49" s="102">
        <v>2778898.8324000002</v>
      </c>
      <c r="D49" s="102">
        <v>2845592.4043776002</v>
      </c>
      <c r="E49" s="102">
        <f t="shared" si="28"/>
        <v>833670</v>
      </c>
      <c r="F49" s="102">
        <f t="shared" si="29"/>
        <v>853678</v>
      </c>
      <c r="G49" s="104">
        <v>-23254</v>
      </c>
      <c r="H49" s="104">
        <v>-23812</v>
      </c>
      <c r="I49" s="102">
        <f t="shared" si="30"/>
        <v>810416</v>
      </c>
      <c r="J49" s="102">
        <f t="shared" si="31"/>
        <v>829866</v>
      </c>
      <c r="K49" s="102">
        <f t="shared" si="32"/>
        <v>486250</v>
      </c>
      <c r="L49" s="102">
        <f t="shared" si="33"/>
        <v>497920</v>
      </c>
      <c r="M49" s="102">
        <v>189421394.41506913</v>
      </c>
      <c r="N49" s="102">
        <v>206373396.347619</v>
      </c>
      <c r="O49" s="102">
        <f t="shared" si="34"/>
        <v>293606.34999999998</v>
      </c>
      <c r="P49" s="102">
        <f t="shared" si="35"/>
        <v>299618.66600000003</v>
      </c>
      <c r="Q49" s="102">
        <f t="shared" si="36"/>
        <v>516809.65</v>
      </c>
      <c r="R49" s="102">
        <f t="shared" si="37"/>
        <v>530247.33400000003</v>
      </c>
      <c r="S49" s="109">
        <f t="shared" si="38"/>
        <v>2.5670000000000002</v>
      </c>
      <c r="T49" s="109">
        <f t="shared" si="39"/>
        <v>2.4129999999999998</v>
      </c>
      <c r="U49" s="95">
        <v>161501443</v>
      </c>
      <c r="V49" s="96">
        <v>175808104</v>
      </c>
      <c r="W49" s="96">
        <v>191487646</v>
      </c>
      <c r="X49" s="95">
        <v>209000</v>
      </c>
      <c r="Y49" s="96">
        <v>209000</v>
      </c>
      <c r="Z49" s="96">
        <v>209000</v>
      </c>
    </row>
    <row r="50" spans="1:26">
      <c r="A50" s="29" t="s">
        <v>117</v>
      </c>
      <c r="B50" s="29" t="s">
        <v>118</v>
      </c>
      <c r="C50" s="102">
        <v>10650794.916000001</v>
      </c>
      <c r="D50" s="102">
        <v>10906413.993984001</v>
      </c>
      <c r="E50" s="102">
        <f t="shared" si="28"/>
        <v>3195238</v>
      </c>
      <c r="F50" s="102">
        <f t="shared" si="29"/>
        <v>3271924</v>
      </c>
      <c r="G50" s="104">
        <v>30601</v>
      </c>
      <c r="H50" s="104">
        <v>31335</v>
      </c>
      <c r="I50" s="102">
        <f t="shared" si="30"/>
        <v>3225839</v>
      </c>
      <c r="J50" s="102">
        <f t="shared" si="31"/>
        <v>3303259</v>
      </c>
      <c r="K50" s="102">
        <f t="shared" si="32"/>
        <v>1935503</v>
      </c>
      <c r="L50" s="102">
        <f t="shared" si="33"/>
        <v>1981955</v>
      </c>
      <c r="M50" s="102">
        <v>1839327499.3761928</v>
      </c>
      <c r="N50" s="102">
        <v>2063410403.8525035</v>
      </c>
      <c r="O50" s="102">
        <f t="shared" si="34"/>
        <v>64394.110999999997</v>
      </c>
      <c r="P50" s="102">
        <f t="shared" si="35"/>
        <v>0</v>
      </c>
      <c r="Q50" s="102">
        <f t="shared" si="36"/>
        <v>3161444.889</v>
      </c>
      <c r="R50" s="102">
        <f t="shared" si="37"/>
        <v>3303259</v>
      </c>
      <c r="S50" s="109">
        <f t="shared" si="38"/>
        <v>1.052</v>
      </c>
      <c r="T50" s="109">
        <f t="shared" si="39"/>
        <v>0.96099999999999997</v>
      </c>
      <c r="U50" s="95">
        <v>1427503225</v>
      </c>
      <c r="V50" s="96">
        <v>1597333410</v>
      </c>
      <c r="W50" s="96">
        <v>1791934485</v>
      </c>
      <c r="X50" s="95">
        <v>3550079</v>
      </c>
      <c r="Y50" s="96">
        <v>3677882</v>
      </c>
      <c r="Z50" s="96">
        <v>3677882</v>
      </c>
    </row>
    <row r="51" spans="1:26">
      <c r="A51" s="29" t="s">
        <v>119</v>
      </c>
      <c r="B51" s="29" t="s">
        <v>120</v>
      </c>
      <c r="C51" s="102">
        <v>22738517.596200004</v>
      </c>
      <c r="D51" s="102">
        <v>23284242.018508803</v>
      </c>
      <c r="E51" s="102">
        <f t="shared" si="28"/>
        <v>6821555</v>
      </c>
      <c r="F51" s="102">
        <f t="shared" si="29"/>
        <v>6985273</v>
      </c>
      <c r="G51" s="104">
        <v>-48854</v>
      </c>
      <c r="H51" s="104">
        <v>-50027</v>
      </c>
      <c r="I51" s="102">
        <f t="shared" si="30"/>
        <v>6772701</v>
      </c>
      <c r="J51" s="102">
        <f t="shared" si="31"/>
        <v>6935246</v>
      </c>
      <c r="K51" s="102">
        <f t="shared" si="32"/>
        <v>4063621</v>
      </c>
      <c r="L51" s="102">
        <f t="shared" si="33"/>
        <v>4161148</v>
      </c>
      <c r="M51" s="102">
        <v>2029380494.9727027</v>
      </c>
      <c r="N51" s="102">
        <v>2238518866.4069018</v>
      </c>
      <c r="O51" s="102">
        <f t="shared" si="34"/>
        <v>1999334.0079999999</v>
      </c>
      <c r="P51" s="102">
        <f t="shared" si="35"/>
        <v>2010065.037</v>
      </c>
      <c r="Q51" s="102">
        <f t="shared" si="36"/>
        <v>4773366.9920000006</v>
      </c>
      <c r="R51" s="102">
        <f t="shared" si="37"/>
        <v>4925180.9629999995</v>
      </c>
      <c r="S51" s="109">
        <f t="shared" si="38"/>
        <v>2.0019999999999998</v>
      </c>
      <c r="T51" s="109">
        <f t="shared" si="39"/>
        <v>1.859</v>
      </c>
      <c r="U51" s="95">
        <v>1723487094</v>
      </c>
      <c r="V51" s="96">
        <v>1879147442</v>
      </c>
      <c r="W51" s="96">
        <v>2072587357</v>
      </c>
      <c r="X51" s="95">
        <v>2335000</v>
      </c>
      <c r="Y51" s="96">
        <v>2435000</v>
      </c>
      <c r="Z51" s="96">
        <v>2435000</v>
      </c>
    </row>
    <row r="52" spans="1:26">
      <c r="A52" s="29" t="s">
        <v>121</v>
      </c>
      <c r="B52" s="29" t="s">
        <v>122</v>
      </c>
      <c r="C52" s="102">
        <v>8384377.6722000008</v>
      </c>
      <c r="D52" s="102">
        <v>8585602.7363328002</v>
      </c>
      <c r="E52" s="102">
        <f t="shared" si="28"/>
        <v>2515313</v>
      </c>
      <c r="F52" s="102">
        <f t="shared" si="29"/>
        <v>2575681</v>
      </c>
      <c r="G52" s="104">
        <v>6774</v>
      </c>
      <c r="H52" s="104">
        <v>6936</v>
      </c>
      <c r="I52" s="102">
        <f t="shared" si="30"/>
        <v>2522087</v>
      </c>
      <c r="J52" s="102">
        <f t="shared" si="31"/>
        <v>2582617</v>
      </c>
      <c r="K52" s="102">
        <f t="shared" si="32"/>
        <v>1513252</v>
      </c>
      <c r="L52" s="102">
        <f t="shared" si="33"/>
        <v>1549570</v>
      </c>
      <c r="M52" s="102">
        <v>2130943837.4209583</v>
      </c>
      <c r="N52" s="102">
        <v>2740115824.0922785</v>
      </c>
      <c r="O52" s="102">
        <f t="shared" si="34"/>
        <v>0</v>
      </c>
      <c r="P52" s="102">
        <f t="shared" si="35"/>
        <v>0</v>
      </c>
      <c r="Q52" s="102">
        <f t="shared" si="36"/>
        <v>2522087</v>
      </c>
      <c r="R52" s="102">
        <f t="shared" si="37"/>
        <v>2582617</v>
      </c>
      <c r="S52" s="109">
        <f t="shared" si="38"/>
        <v>0.71</v>
      </c>
      <c r="T52" s="109">
        <f t="shared" si="39"/>
        <v>0.56599999999999995</v>
      </c>
      <c r="U52" s="95">
        <v>1565572456</v>
      </c>
      <c r="V52" s="96">
        <v>1982832745</v>
      </c>
      <c r="W52" s="96">
        <v>2556622656</v>
      </c>
      <c r="X52" s="95">
        <v>1749709</v>
      </c>
      <c r="Y52" s="96">
        <v>1838771</v>
      </c>
      <c r="Z52" s="96">
        <v>1838771</v>
      </c>
    </row>
    <row r="53" spans="1:26">
      <c r="A53" s="29" t="s">
        <v>123</v>
      </c>
      <c r="B53" s="29" t="s">
        <v>124</v>
      </c>
      <c r="C53" s="102">
        <v>5718623.6862000003</v>
      </c>
      <c r="D53" s="102">
        <v>5855870.6546688005</v>
      </c>
      <c r="E53" s="102">
        <f t="shared" si="28"/>
        <v>1715587</v>
      </c>
      <c r="F53" s="102">
        <f t="shared" si="29"/>
        <v>1756761</v>
      </c>
      <c r="G53" s="104">
        <v>513895</v>
      </c>
      <c r="H53" s="104">
        <v>526229</v>
      </c>
      <c r="I53" s="102">
        <f t="shared" si="30"/>
        <v>2229482</v>
      </c>
      <c r="J53" s="102">
        <f t="shared" si="31"/>
        <v>2282990</v>
      </c>
      <c r="K53" s="102">
        <f t="shared" si="32"/>
        <v>1337689</v>
      </c>
      <c r="L53" s="102">
        <f t="shared" si="33"/>
        <v>1369794</v>
      </c>
      <c r="M53" s="102">
        <v>1393988308.4265203</v>
      </c>
      <c r="N53" s="102">
        <v>1544534344.8305771</v>
      </c>
      <c r="O53" s="102">
        <f t="shared" si="34"/>
        <v>0</v>
      </c>
      <c r="P53" s="102">
        <f t="shared" si="35"/>
        <v>0</v>
      </c>
      <c r="Q53" s="102">
        <f t="shared" si="36"/>
        <v>2229482</v>
      </c>
      <c r="R53" s="102">
        <f t="shared" si="37"/>
        <v>2282990</v>
      </c>
      <c r="S53" s="109">
        <f t="shared" si="38"/>
        <v>0.96</v>
      </c>
      <c r="T53" s="109">
        <f t="shared" si="39"/>
        <v>0.88700000000000001</v>
      </c>
      <c r="U53" s="95">
        <v>1111851331</v>
      </c>
      <c r="V53" s="96">
        <v>1284008328</v>
      </c>
      <c r="W53" s="96">
        <v>1422645007</v>
      </c>
      <c r="X53" s="95">
        <v>1271934</v>
      </c>
      <c r="Y53" s="96">
        <v>1310092</v>
      </c>
      <c r="Z53" s="96">
        <v>1310092</v>
      </c>
    </row>
    <row r="54" spans="1:26">
      <c r="A54" s="29" t="s">
        <v>125</v>
      </c>
      <c r="B54" s="29" t="s">
        <v>126</v>
      </c>
      <c r="C54" s="102">
        <v>2284068.4866000004</v>
      </c>
      <c r="D54" s="102">
        <v>2338886.1302784006</v>
      </c>
      <c r="E54" s="102">
        <f t="shared" si="28"/>
        <v>685221</v>
      </c>
      <c r="F54" s="102">
        <f t="shared" si="29"/>
        <v>701666</v>
      </c>
      <c r="G54" s="104">
        <v>425346</v>
      </c>
      <c r="H54" s="104">
        <v>435554</v>
      </c>
      <c r="I54" s="102">
        <f t="shared" si="30"/>
        <v>1110567</v>
      </c>
      <c r="J54" s="102">
        <f t="shared" si="31"/>
        <v>1137220</v>
      </c>
      <c r="K54" s="102">
        <f t="shared" si="32"/>
        <v>666340</v>
      </c>
      <c r="L54" s="102">
        <f t="shared" si="33"/>
        <v>682332</v>
      </c>
      <c r="M54" s="102">
        <v>488351831.09140503</v>
      </c>
      <c r="N54" s="102">
        <v>548417266.71198416</v>
      </c>
      <c r="O54" s="102">
        <f t="shared" si="34"/>
        <v>169516.114</v>
      </c>
      <c r="P54" s="102">
        <f t="shared" si="35"/>
        <v>155225.04500000001</v>
      </c>
      <c r="Q54" s="102">
        <f t="shared" si="36"/>
        <v>941050.88599999994</v>
      </c>
      <c r="R54" s="102">
        <f t="shared" si="37"/>
        <v>981994.95499999996</v>
      </c>
      <c r="S54" s="109">
        <f t="shared" si="38"/>
        <v>1.3640000000000001</v>
      </c>
      <c r="T54" s="109">
        <f t="shared" si="39"/>
        <v>1.244</v>
      </c>
      <c r="U54" s="95">
        <v>394179345</v>
      </c>
      <c r="V54" s="96">
        <v>425607779</v>
      </c>
      <c r="W54" s="96">
        <v>477719483</v>
      </c>
      <c r="X54" s="95">
        <v>658970</v>
      </c>
      <c r="Y54" s="96">
        <v>658970</v>
      </c>
      <c r="Z54" s="96">
        <v>658970</v>
      </c>
    </row>
    <row r="55" spans="1:26">
      <c r="A55" s="29" t="s">
        <v>127</v>
      </c>
      <c r="B55" s="29" t="s">
        <v>128</v>
      </c>
      <c r="C55" s="102">
        <v>3637458.3221999998</v>
      </c>
      <c r="D55" s="102">
        <v>3724757.3219328001</v>
      </c>
      <c r="E55" s="102">
        <f t="shared" si="28"/>
        <v>1091237</v>
      </c>
      <c r="F55" s="102">
        <f t="shared" si="29"/>
        <v>1117427</v>
      </c>
      <c r="G55" s="104">
        <v>2183</v>
      </c>
      <c r="H55" s="104">
        <v>2235</v>
      </c>
      <c r="I55" s="102">
        <f t="shared" si="30"/>
        <v>1093420</v>
      </c>
      <c r="J55" s="102">
        <f t="shared" si="31"/>
        <v>1119662</v>
      </c>
      <c r="K55" s="102">
        <f t="shared" si="32"/>
        <v>656052</v>
      </c>
      <c r="L55" s="102">
        <f t="shared" si="33"/>
        <v>671797</v>
      </c>
      <c r="M55" s="102">
        <v>425031555.84204566</v>
      </c>
      <c r="N55" s="102">
        <v>471830875.20477033</v>
      </c>
      <c r="O55" s="102">
        <f t="shared" si="34"/>
        <v>223924.484</v>
      </c>
      <c r="P55" s="102">
        <f t="shared" si="35"/>
        <v>218428.37899999999</v>
      </c>
      <c r="Q55" s="102">
        <f t="shared" si="36"/>
        <v>869495.51600000006</v>
      </c>
      <c r="R55" s="102">
        <f t="shared" si="37"/>
        <v>901233.62100000004</v>
      </c>
      <c r="S55" s="109">
        <f t="shared" si="38"/>
        <v>1.544</v>
      </c>
      <c r="T55" s="109">
        <f t="shared" si="39"/>
        <v>1.4239999999999999</v>
      </c>
      <c r="U55" s="95">
        <v>311119020</v>
      </c>
      <c r="V55" s="96">
        <v>329177392</v>
      </c>
      <c r="W55" s="96">
        <v>365108682</v>
      </c>
      <c r="X55" s="95">
        <v>350600</v>
      </c>
      <c r="Y55" s="96">
        <v>350600</v>
      </c>
      <c r="Z55" s="96">
        <v>350600</v>
      </c>
    </row>
    <row r="56" spans="1:26">
      <c r="A56" s="29" t="s">
        <v>129</v>
      </c>
      <c r="B56" s="29" t="s">
        <v>130</v>
      </c>
      <c r="C56" s="102">
        <v>14417291.520599999</v>
      </c>
      <c r="D56" s="102">
        <v>14763306.517094398</v>
      </c>
      <c r="E56" s="102">
        <f t="shared" si="28"/>
        <v>4325187</v>
      </c>
      <c r="F56" s="102">
        <f t="shared" si="29"/>
        <v>4428992</v>
      </c>
      <c r="G56" s="104">
        <v>1720</v>
      </c>
      <c r="H56" s="104">
        <v>1762</v>
      </c>
      <c r="I56" s="102">
        <f t="shared" si="30"/>
        <v>4326907</v>
      </c>
      <c r="J56" s="102">
        <f t="shared" si="31"/>
        <v>4430754</v>
      </c>
      <c r="K56" s="102">
        <f t="shared" si="32"/>
        <v>2596144</v>
      </c>
      <c r="L56" s="102">
        <f t="shared" si="33"/>
        <v>2658452</v>
      </c>
      <c r="M56" s="102">
        <v>5336785016.4510803</v>
      </c>
      <c r="N56" s="102">
        <v>5907645242.5524921</v>
      </c>
      <c r="O56" s="102">
        <f t="shared" si="34"/>
        <v>0</v>
      </c>
      <c r="P56" s="102">
        <f t="shared" si="35"/>
        <v>0</v>
      </c>
      <c r="Q56" s="102">
        <f t="shared" si="36"/>
        <v>4326907</v>
      </c>
      <c r="R56" s="102">
        <f t="shared" si="37"/>
        <v>4430754</v>
      </c>
      <c r="S56" s="109">
        <f t="shared" si="38"/>
        <v>0.48599999999999999</v>
      </c>
      <c r="T56" s="109">
        <f t="shared" si="39"/>
        <v>0.45</v>
      </c>
      <c r="U56" s="95">
        <v>4550864643</v>
      </c>
      <c r="V56" s="96">
        <v>5011077388</v>
      </c>
      <c r="W56" s="96">
        <v>5547085930</v>
      </c>
      <c r="X56" s="95">
        <v>2700000</v>
      </c>
      <c r="Y56" s="96">
        <v>2700000</v>
      </c>
      <c r="Z56" s="96">
        <v>2700000</v>
      </c>
    </row>
    <row r="57" spans="1:26">
      <c r="A57" s="29" t="s">
        <v>131</v>
      </c>
      <c r="B57" s="29" t="s">
        <v>132</v>
      </c>
      <c r="C57" s="102">
        <v>5199928.4514000006</v>
      </c>
      <c r="D57" s="102">
        <v>5324726.734233601</v>
      </c>
      <c r="E57" s="102">
        <f t="shared" si="28"/>
        <v>1559979</v>
      </c>
      <c r="F57" s="102">
        <f t="shared" si="29"/>
        <v>1597418</v>
      </c>
      <c r="G57" s="104">
        <v>1854</v>
      </c>
      <c r="H57" s="104">
        <v>1899</v>
      </c>
      <c r="I57" s="102">
        <f t="shared" si="30"/>
        <v>1561833</v>
      </c>
      <c r="J57" s="102">
        <f t="shared" si="31"/>
        <v>1599317</v>
      </c>
      <c r="K57" s="102">
        <f t="shared" si="32"/>
        <v>937100</v>
      </c>
      <c r="L57" s="102">
        <f t="shared" si="33"/>
        <v>959590</v>
      </c>
      <c r="M57" s="102">
        <v>908624226.07729805</v>
      </c>
      <c r="N57" s="102">
        <v>999723991.58440566</v>
      </c>
      <c r="O57" s="102">
        <f t="shared" si="34"/>
        <v>12724.927</v>
      </c>
      <c r="P57" s="102">
        <f t="shared" si="35"/>
        <v>0</v>
      </c>
      <c r="Q57" s="102">
        <f t="shared" si="36"/>
        <v>1549108.0730000001</v>
      </c>
      <c r="R57" s="102">
        <f t="shared" si="37"/>
        <v>1599317</v>
      </c>
      <c r="S57" s="109">
        <f t="shared" si="38"/>
        <v>1.0309999999999999</v>
      </c>
      <c r="T57" s="109">
        <f t="shared" si="39"/>
        <v>0.96</v>
      </c>
      <c r="U57" s="95">
        <v>708842690</v>
      </c>
      <c r="V57" s="96">
        <v>797286940</v>
      </c>
      <c r="W57" s="96">
        <v>877068977</v>
      </c>
      <c r="X57" s="95">
        <v>690000</v>
      </c>
      <c r="Y57" s="96">
        <v>690000</v>
      </c>
      <c r="Z57" s="96">
        <v>690000</v>
      </c>
    </row>
    <row r="58" spans="1:26">
      <c r="A58" s="29" t="s">
        <v>133</v>
      </c>
      <c r="B58" s="29" t="s">
        <v>134</v>
      </c>
      <c r="C58" s="102">
        <v>2936126.7221999997</v>
      </c>
      <c r="D58" s="102">
        <v>3006593.7635327997</v>
      </c>
      <c r="E58" s="102">
        <f t="shared" si="28"/>
        <v>880838</v>
      </c>
      <c r="F58" s="102">
        <f t="shared" si="29"/>
        <v>901978</v>
      </c>
      <c r="G58" s="104">
        <v>0</v>
      </c>
      <c r="H58" s="104">
        <v>0</v>
      </c>
      <c r="I58" s="102">
        <f t="shared" si="30"/>
        <v>880838</v>
      </c>
      <c r="J58" s="102">
        <f t="shared" si="31"/>
        <v>901978</v>
      </c>
      <c r="K58" s="102">
        <f t="shared" si="32"/>
        <v>528503</v>
      </c>
      <c r="L58" s="102">
        <f t="shared" si="33"/>
        <v>541187</v>
      </c>
      <c r="M58" s="102">
        <v>553369392.45621634</v>
      </c>
      <c r="N58" s="102">
        <v>620612515.61151195</v>
      </c>
      <c r="O58" s="102">
        <f t="shared" si="34"/>
        <v>0</v>
      </c>
      <c r="P58" s="102">
        <f t="shared" si="35"/>
        <v>0</v>
      </c>
      <c r="Q58" s="102">
        <f t="shared" si="36"/>
        <v>880838</v>
      </c>
      <c r="R58" s="102">
        <f t="shared" si="37"/>
        <v>901978</v>
      </c>
      <c r="S58" s="109">
        <f t="shared" si="38"/>
        <v>0.95499999999999996</v>
      </c>
      <c r="T58" s="109">
        <f t="shared" si="39"/>
        <v>0.872</v>
      </c>
      <c r="U58" s="95">
        <v>381236346</v>
      </c>
      <c r="V58" s="96">
        <v>424893416</v>
      </c>
      <c r="W58" s="96">
        <v>476524678</v>
      </c>
      <c r="X58" s="95">
        <v>250000</v>
      </c>
      <c r="Y58" s="96">
        <v>250000</v>
      </c>
      <c r="Z58" s="96">
        <v>250000</v>
      </c>
    </row>
    <row r="59" spans="1:26">
      <c r="A59" s="29" t="s">
        <v>135</v>
      </c>
      <c r="B59" s="29" t="s">
        <v>136</v>
      </c>
      <c r="C59" s="102">
        <v>4510466.5608000001</v>
      </c>
      <c r="D59" s="102">
        <v>4618717.7582592005</v>
      </c>
      <c r="E59" s="102">
        <f t="shared" si="28"/>
        <v>1353140</v>
      </c>
      <c r="F59" s="102">
        <f t="shared" si="29"/>
        <v>1385615</v>
      </c>
      <c r="G59" s="104">
        <v>-26798</v>
      </c>
      <c r="H59" s="104">
        <v>-27441</v>
      </c>
      <c r="I59" s="102">
        <f t="shared" si="30"/>
        <v>1326342</v>
      </c>
      <c r="J59" s="102">
        <f t="shared" si="31"/>
        <v>1358174</v>
      </c>
      <c r="K59" s="102">
        <f t="shared" si="32"/>
        <v>795805</v>
      </c>
      <c r="L59" s="102">
        <f t="shared" si="33"/>
        <v>814904</v>
      </c>
      <c r="M59" s="102">
        <v>277915496.05488449</v>
      </c>
      <c r="N59" s="102">
        <v>302812395.26533711</v>
      </c>
      <c r="O59" s="102">
        <f t="shared" si="34"/>
        <v>513117.71899999998</v>
      </c>
      <c r="P59" s="102">
        <f t="shared" si="35"/>
        <v>523888.48800000001</v>
      </c>
      <c r="Q59" s="102">
        <f t="shared" si="36"/>
        <v>813224.28099999996</v>
      </c>
      <c r="R59" s="102">
        <f t="shared" si="37"/>
        <v>834285.51199999999</v>
      </c>
      <c r="S59" s="109">
        <f t="shared" si="38"/>
        <v>2.863</v>
      </c>
      <c r="T59" s="109">
        <f t="shared" si="39"/>
        <v>2.6909999999999998</v>
      </c>
      <c r="U59" s="95">
        <v>201675788</v>
      </c>
      <c r="V59" s="96">
        <v>225444069</v>
      </c>
      <c r="W59" s="96">
        <v>245503350</v>
      </c>
      <c r="X59" s="95">
        <v>215000</v>
      </c>
      <c r="Y59" s="96">
        <v>220000</v>
      </c>
      <c r="Z59" s="96">
        <v>220000</v>
      </c>
    </row>
    <row r="60" spans="1:26">
      <c r="A60" s="29" t="s">
        <v>137</v>
      </c>
      <c r="B60" s="29" t="s">
        <v>138</v>
      </c>
      <c r="C60" s="102">
        <v>5391855.5682000006</v>
      </c>
      <c r="D60" s="102">
        <v>5521260.1018368006</v>
      </c>
      <c r="E60" s="102">
        <f t="shared" si="28"/>
        <v>1617557</v>
      </c>
      <c r="F60" s="102">
        <f t="shared" si="29"/>
        <v>1656378</v>
      </c>
      <c r="G60" s="104">
        <v>0</v>
      </c>
      <c r="H60" s="104">
        <v>0</v>
      </c>
      <c r="I60" s="102">
        <f t="shared" si="30"/>
        <v>1617557</v>
      </c>
      <c r="J60" s="102">
        <f t="shared" si="31"/>
        <v>1656378</v>
      </c>
      <c r="K60" s="102">
        <f t="shared" si="32"/>
        <v>970534</v>
      </c>
      <c r="L60" s="102">
        <f t="shared" si="33"/>
        <v>993827</v>
      </c>
      <c r="M60" s="102">
        <v>551975861.21249831</v>
      </c>
      <c r="N60" s="102">
        <v>571408559.57245314</v>
      </c>
      <c r="O60" s="102">
        <f t="shared" si="34"/>
        <v>409081.73700000002</v>
      </c>
      <c r="P60" s="102">
        <f t="shared" si="35"/>
        <v>444621.85499999998</v>
      </c>
      <c r="Q60" s="102">
        <f t="shared" si="36"/>
        <v>1208475.263</v>
      </c>
      <c r="R60" s="102">
        <f t="shared" si="37"/>
        <v>1211756.145</v>
      </c>
      <c r="S60" s="109">
        <f t="shared" si="38"/>
        <v>1.758</v>
      </c>
      <c r="T60" s="109">
        <f t="shared" si="39"/>
        <v>1.7390000000000001</v>
      </c>
      <c r="U60" s="95">
        <v>436280319</v>
      </c>
      <c r="V60" s="96">
        <v>451273519</v>
      </c>
      <c r="W60" s="96">
        <v>467059382</v>
      </c>
      <c r="X60" s="95">
        <v>495000</v>
      </c>
      <c r="Y60" s="96">
        <v>495000</v>
      </c>
      <c r="Z60" s="96">
        <v>495000</v>
      </c>
    </row>
    <row r="61" spans="1:26">
      <c r="A61" s="29" t="s">
        <v>139</v>
      </c>
      <c r="B61" s="29" t="s">
        <v>140</v>
      </c>
      <c r="C61" s="102">
        <v>553756.11300000001</v>
      </c>
      <c r="D61" s="102">
        <v>567046.25971200003</v>
      </c>
      <c r="E61" s="102">
        <f t="shared" si="28"/>
        <v>166127</v>
      </c>
      <c r="F61" s="102">
        <f t="shared" si="29"/>
        <v>170114</v>
      </c>
      <c r="G61" s="104">
        <v>90181</v>
      </c>
      <c r="H61" s="104">
        <v>92345</v>
      </c>
      <c r="I61" s="102">
        <f t="shared" si="30"/>
        <v>256308</v>
      </c>
      <c r="J61" s="102">
        <f t="shared" si="31"/>
        <v>262459</v>
      </c>
      <c r="K61" s="102">
        <f t="shared" si="32"/>
        <v>153785</v>
      </c>
      <c r="L61" s="102">
        <f t="shared" si="33"/>
        <v>157475</v>
      </c>
      <c r="M61" s="102">
        <v>356441251.52679825</v>
      </c>
      <c r="N61" s="102">
        <v>404226254.36251253</v>
      </c>
      <c r="O61" s="102">
        <f t="shared" si="34"/>
        <v>0</v>
      </c>
      <c r="P61" s="102">
        <f t="shared" si="35"/>
        <v>0</v>
      </c>
      <c r="Q61" s="102">
        <f t="shared" si="36"/>
        <v>256308</v>
      </c>
      <c r="R61" s="102">
        <f t="shared" si="37"/>
        <v>262459</v>
      </c>
      <c r="S61" s="109">
        <f t="shared" si="38"/>
        <v>0.43099999999999999</v>
      </c>
      <c r="T61" s="109">
        <f t="shared" si="39"/>
        <v>0.39</v>
      </c>
      <c r="U61" s="95">
        <v>275673886</v>
      </c>
      <c r="V61" s="96">
        <v>306942758</v>
      </c>
      <c r="W61" s="96">
        <v>348091710</v>
      </c>
      <c r="X61" s="95">
        <v>150000</v>
      </c>
      <c r="Y61" s="96">
        <v>150000</v>
      </c>
      <c r="Z61" s="96">
        <v>150000</v>
      </c>
    </row>
    <row r="62" spans="1:26">
      <c r="A62" s="29" t="s">
        <v>141</v>
      </c>
      <c r="B62" s="29" t="s">
        <v>142</v>
      </c>
      <c r="C62" s="102">
        <v>6993442.1159999985</v>
      </c>
      <c r="D62" s="102">
        <v>7161284.7267839983</v>
      </c>
      <c r="E62" s="102">
        <f t="shared" si="28"/>
        <v>2098033</v>
      </c>
      <c r="F62" s="102">
        <f t="shared" si="29"/>
        <v>2148385</v>
      </c>
      <c r="G62" s="104">
        <v>12687</v>
      </c>
      <c r="H62" s="104">
        <v>12991</v>
      </c>
      <c r="I62" s="102">
        <f t="shared" si="30"/>
        <v>2110720</v>
      </c>
      <c r="J62" s="102">
        <f t="shared" si="31"/>
        <v>2161376</v>
      </c>
      <c r="K62" s="102">
        <f t="shared" si="32"/>
        <v>1266432</v>
      </c>
      <c r="L62" s="102">
        <f t="shared" si="33"/>
        <v>1296826</v>
      </c>
      <c r="M62" s="102">
        <v>956537190.50697911</v>
      </c>
      <c r="N62" s="102">
        <v>1070088918.6422906</v>
      </c>
      <c r="O62" s="102">
        <f t="shared" si="34"/>
        <v>293651.52899999998</v>
      </c>
      <c r="P62" s="102">
        <f t="shared" si="35"/>
        <v>268567.10100000002</v>
      </c>
      <c r="Q62" s="102">
        <f t="shared" si="36"/>
        <v>1817068.4709999999</v>
      </c>
      <c r="R62" s="102">
        <f t="shared" si="37"/>
        <v>1892808.899</v>
      </c>
      <c r="S62" s="109">
        <f t="shared" si="38"/>
        <v>1.3240000000000001</v>
      </c>
      <c r="T62" s="109">
        <f t="shared" si="39"/>
        <v>1.212</v>
      </c>
      <c r="U62" s="95">
        <v>770495456</v>
      </c>
      <c r="V62" s="96">
        <v>868425619</v>
      </c>
      <c r="W62" s="96">
        <v>970965041</v>
      </c>
      <c r="X62" s="95">
        <v>950000</v>
      </c>
      <c r="Y62" s="96">
        <v>950000</v>
      </c>
      <c r="Z62" s="96">
        <v>950000</v>
      </c>
    </row>
    <row r="63" spans="1:26">
      <c r="A63" s="29" t="s">
        <v>143</v>
      </c>
      <c r="B63" s="29" t="s">
        <v>144</v>
      </c>
      <c r="C63" s="102">
        <v>8323878.7182000009</v>
      </c>
      <c r="D63" s="102">
        <v>8523651.8074368015</v>
      </c>
      <c r="E63" s="102">
        <f t="shared" si="28"/>
        <v>2497164</v>
      </c>
      <c r="F63" s="102">
        <f t="shared" si="29"/>
        <v>2557096</v>
      </c>
      <c r="G63" s="104">
        <v>1382</v>
      </c>
      <c r="H63" s="104">
        <v>1415</v>
      </c>
      <c r="I63" s="102">
        <f t="shared" si="30"/>
        <v>2498546</v>
      </c>
      <c r="J63" s="102">
        <f t="shared" si="31"/>
        <v>2558511</v>
      </c>
      <c r="K63" s="102">
        <f t="shared" si="32"/>
        <v>1499128</v>
      </c>
      <c r="L63" s="102">
        <f t="shared" si="33"/>
        <v>1535107</v>
      </c>
      <c r="M63" s="102">
        <v>905321605.95526826</v>
      </c>
      <c r="N63" s="102">
        <v>1028871067.9601912</v>
      </c>
      <c r="O63" s="102">
        <f t="shared" si="34"/>
        <v>578467.87</v>
      </c>
      <c r="P63" s="102">
        <f t="shared" si="35"/>
        <v>546341.69999999995</v>
      </c>
      <c r="Q63" s="102">
        <f t="shared" si="36"/>
        <v>1920078.13</v>
      </c>
      <c r="R63" s="102">
        <f t="shared" si="37"/>
        <v>2012169.3</v>
      </c>
      <c r="S63" s="109">
        <f t="shared" si="38"/>
        <v>1.6559999999999999</v>
      </c>
      <c r="T63" s="109">
        <f t="shared" si="39"/>
        <v>1.492</v>
      </c>
      <c r="U63" s="95">
        <v>594124084</v>
      </c>
      <c r="V63" s="96">
        <v>695132754</v>
      </c>
      <c r="W63" s="96">
        <v>789997692</v>
      </c>
      <c r="X63" s="95">
        <v>1135091</v>
      </c>
      <c r="Y63" s="96">
        <v>1169144</v>
      </c>
      <c r="Z63" s="96">
        <v>1204218</v>
      </c>
    </row>
    <row r="64" spans="1:26">
      <c r="A64" s="29" t="s">
        <v>145</v>
      </c>
      <c r="B64" s="29" t="s">
        <v>146</v>
      </c>
      <c r="C64" s="102">
        <v>5564156.1102</v>
      </c>
      <c r="D64" s="102">
        <v>5697695.8568448005</v>
      </c>
      <c r="E64" s="102">
        <f t="shared" si="28"/>
        <v>1669247</v>
      </c>
      <c r="F64" s="102">
        <f t="shared" si="29"/>
        <v>1709309</v>
      </c>
      <c r="G64" s="104">
        <v>-4147</v>
      </c>
      <c r="H64" s="104">
        <v>-4246</v>
      </c>
      <c r="I64" s="102">
        <f t="shared" si="30"/>
        <v>1665100</v>
      </c>
      <c r="J64" s="102">
        <f t="shared" si="31"/>
        <v>1705063</v>
      </c>
      <c r="K64" s="102">
        <f t="shared" si="32"/>
        <v>999060</v>
      </c>
      <c r="L64" s="102">
        <f t="shared" si="33"/>
        <v>1023038</v>
      </c>
      <c r="M64" s="102">
        <v>1077034885.0988543</v>
      </c>
      <c r="N64" s="102">
        <v>1177457665.8981042</v>
      </c>
      <c r="O64" s="102">
        <f t="shared" si="34"/>
        <v>0</v>
      </c>
      <c r="P64" s="102">
        <f t="shared" si="35"/>
        <v>0</v>
      </c>
      <c r="Q64" s="102">
        <f t="shared" si="36"/>
        <v>1665100</v>
      </c>
      <c r="R64" s="102">
        <f t="shared" si="37"/>
        <v>1705063</v>
      </c>
      <c r="S64" s="109">
        <f t="shared" si="38"/>
        <v>0.92800000000000005</v>
      </c>
      <c r="T64" s="109">
        <f t="shared" si="39"/>
        <v>0.86899999999999999</v>
      </c>
      <c r="U64" s="95">
        <v>934516445</v>
      </c>
      <c r="V64" s="96">
        <v>1017401704</v>
      </c>
      <c r="W64" s="96">
        <v>1112260052</v>
      </c>
      <c r="X64" s="95">
        <v>1170100</v>
      </c>
      <c r="Y64" s="96">
        <v>1212900</v>
      </c>
      <c r="Z64" s="96">
        <v>1258500</v>
      </c>
    </row>
    <row r="65" spans="1:26">
      <c r="A65" s="29" t="s">
        <v>147</v>
      </c>
      <c r="B65" s="29" t="s">
        <v>148</v>
      </c>
      <c r="C65" s="102">
        <v>31673166.2148</v>
      </c>
      <c r="D65" s="102">
        <v>32433322.2039552</v>
      </c>
      <c r="E65" s="102">
        <f t="shared" si="28"/>
        <v>9501950</v>
      </c>
      <c r="F65" s="102">
        <f t="shared" si="29"/>
        <v>9729997</v>
      </c>
      <c r="G65" s="104">
        <v>-138181</v>
      </c>
      <c r="H65" s="104">
        <v>-141497</v>
      </c>
      <c r="I65" s="102">
        <f t="shared" si="30"/>
        <v>9363769</v>
      </c>
      <c r="J65" s="102">
        <f t="shared" si="31"/>
        <v>9588500</v>
      </c>
      <c r="K65" s="102">
        <f t="shared" si="32"/>
        <v>5618261</v>
      </c>
      <c r="L65" s="102">
        <f t="shared" si="33"/>
        <v>5753100</v>
      </c>
      <c r="M65" s="102">
        <v>2566453579.8570032</v>
      </c>
      <c r="N65" s="102">
        <v>2777166312.6872292</v>
      </c>
      <c r="O65" s="102">
        <f t="shared" si="34"/>
        <v>3008041.0649999999</v>
      </c>
      <c r="P65" s="102">
        <f t="shared" si="35"/>
        <v>3084794.45</v>
      </c>
      <c r="Q65" s="102">
        <f t="shared" si="36"/>
        <v>6355727.9350000005</v>
      </c>
      <c r="R65" s="102">
        <f t="shared" si="37"/>
        <v>6503705.5499999998</v>
      </c>
      <c r="S65" s="109">
        <f t="shared" si="38"/>
        <v>2.1890000000000001</v>
      </c>
      <c r="T65" s="109">
        <f t="shared" si="39"/>
        <v>2.0720000000000001</v>
      </c>
      <c r="U65" s="95">
        <v>2162452221</v>
      </c>
      <c r="V65" s="96">
        <v>2412033045</v>
      </c>
      <c r="W65" s="96">
        <v>2609569815</v>
      </c>
      <c r="X65" s="95">
        <v>3517590</v>
      </c>
      <c r="Y65" s="96">
        <v>3737439</v>
      </c>
      <c r="Z65" s="96">
        <v>3924311</v>
      </c>
    </row>
    <row r="66" spans="1:26">
      <c r="A66" s="29" t="s">
        <v>149</v>
      </c>
      <c r="B66" s="29" t="s">
        <v>150</v>
      </c>
      <c r="C66" s="102">
        <v>20151597.706799995</v>
      </c>
      <c r="D66" s="102">
        <v>20635236.051763196</v>
      </c>
      <c r="E66" s="102">
        <f t="shared" si="28"/>
        <v>6045479</v>
      </c>
      <c r="F66" s="102">
        <f t="shared" si="29"/>
        <v>6190571</v>
      </c>
      <c r="G66" s="104">
        <v>2200490</v>
      </c>
      <c r="H66" s="104">
        <v>2253302</v>
      </c>
      <c r="I66" s="102">
        <f t="shared" si="30"/>
        <v>8245969</v>
      </c>
      <c r="J66" s="102">
        <f t="shared" si="31"/>
        <v>8443873</v>
      </c>
      <c r="K66" s="102">
        <f t="shared" si="32"/>
        <v>4947581</v>
      </c>
      <c r="L66" s="102">
        <f t="shared" si="33"/>
        <v>5066324</v>
      </c>
      <c r="M66" s="102">
        <v>4801888381.973712</v>
      </c>
      <c r="N66" s="102">
        <v>5042747491.6388388</v>
      </c>
      <c r="O66" s="102">
        <f t="shared" si="34"/>
        <v>62445.197</v>
      </c>
      <c r="P66" s="102">
        <f t="shared" si="35"/>
        <v>221809.21</v>
      </c>
      <c r="Q66" s="102">
        <f t="shared" si="36"/>
        <v>8183523.8030000003</v>
      </c>
      <c r="R66" s="102">
        <f t="shared" si="37"/>
        <v>8222063.79</v>
      </c>
      <c r="S66" s="109">
        <f t="shared" si="38"/>
        <v>1.03</v>
      </c>
      <c r="T66" s="109">
        <f t="shared" si="39"/>
        <v>1.0049999999999999</v>
      </c>
      <c r="U66" s="95">
        <v>3818711937</v>
      </c>
      <c r="V66" s="96">
        <v>4222952148</v>
      </c>
      <c r="W66" s="96">
        <v>4434770129</v>
      </c>
      <c r="X66" s="95">
        <v>6250000</v>
      </c>
      <c r="Y66" s="96">
        <v>6450000</v>
      </c>
      <c r="Z66" s="96">
        <v>6450000</v>
      </c>
    </row>
    <row r="67" spans="1:26">
      <c r="A67" s="29" t="s">
        <v>151</v>
      </c>
      <c r="B67" s="29" t="s">
        <v>152</v>
      </c>
      <c r="C67" s="102">
        <v>546056.18400000012</v>
      </c>
      <c r="D67" s="102">
        <v>559161.53241600015</v>
      </c>
      <c r="E67" s="102">
        <f t="shared" si="28"/>
        <v>163817</v>
      </c>
      <c r="F67" s="102">
        <f t="shared" si="29"/>
        <v>167748</v>
      </c>
      <c r="G67" s="104">
        <v>70759</v>
      </c>
      <c r="H67" s="104">
        <v>72458</v>
      </c>
      <c r="I67" s="102">
        <f t="shared" si="30"/>
        <v>234576</v>
      </c>
      <c r="J67" s="102">
        <f t="shared" si="31"/>
        <v>240206</v>
      </c>
      <c r="K67" s="102">
        <f t="shared" si="32"/>
        <v>140746</v>
      </c>
      <c r="L67" s="102">
        <f t="shared" si="33"/>
        <v>144124</v>
      </c>
      <c r="M67" s="102">
        <v>149284648.93407181</v>
      </c>
      <c r="N67" s="102">
        <v>155193368.27753529</v>
      </c>
      <c r="O67" s="102">
        <f t="shared" si="34"/>
        <v>0</v>
      </c>
      <c r="P67" s="102">
        <f t="shared" si="35"/>
        <v>0</v>
      </c>
      <c r="Q67" s="102">
        <f t="shared" si="36"/>
        <v>234576</v>
      </c>
      <c r="R67" s="102">
        <f t="shared" si="37"/>
        <v>240206</v>
      </c>
      <c r="S67" s="109">
        <f t="shared" si="38"/>
        <v>0.94299999999999995</v>
      </c>
      <c r="T67" s="109">
        <f t="shared" si="39"/>
        <v>0.92900000000000005</v>
      </c>
      <c r="U67" s="95">
        <v>123446307</v>
      </c>
      <c r="V67" s="96">
        <v>129657437</v>
      </c>
      <c r="W67" s="96">
        <v>134788766</v>
      </c>
      <c r="X67" s="95">
        <v>140000</v>
      </c>
      <c r="Y67" s="96">
        <v>140000</v>
      </c>
      <c r="Z67" s="96">
        <v>140000</v>
      </c>
    </row>
    <row r="68" spans="1:26">
      <c r="A68" s="29" t="s">
        <v>153</v>
      </c>
      <c r="B68" s="29" t="s">
        <v>154</v>
      </c>
      <c r="C68" s="102">
        <v>47362162.105200015</v>
      </c>
      <c r="D68" s="102">
        <v>48498853.99572482</v>
      </c>
      <c r="E68" s="102">
        <f t="shared" si="28"/>
        <v>14208649</v>
      </c>
      <c r="F68" s="102">
        <f t="shared" si="29"/>
        <v>14549656</v>
      </c>
      <c r="G68" s="104">
        <v>226767</v>
      </c>
      <c r="H68" s="104">
        <v>232209</v>
      </c>
      <c r="I68" s="102">
        <f t="shared" si="30"/>
        <v>14435416</v>
      </c>
      <c r="J68" s="102">
        <f t="shared" si="31"/>
        <v>14781865</v>
      </c>
      <c r="K68" s="102">
        <f t="shared" si="32"/>
        <v>8661250</v>
      </c>
      <c r="L68" s="102">
        <f t="shared" si="33"/>
        <v>8869119</v>
      </c>
      <c r="M68" s="102">
        <v>7079262139.4856167</v>
      </c>
      <c r="N68" s="102">
        <v>7486412166.5939121</v>
      </c>
      <c r="O68" s="102">
        <f t="shared" si="34"/>
        <v>1458885.936</v>
      </c>
      <c r="P68" s="102">
        <f t="shared" si="35"/>
        <v>1676525.4480000001</v>
      </c>
      <c r="Q68" s="102">
        <f t="shared" si="36"/>
        <v>12976530.063999999</v>
      </c>
      <c r="R68" s="102">
        <f t="shared" si="37"/>
        <v>13105339.551999999</v>
      </c>
      <c r="S68" s="109">
        <f t="shared" si="38"/>
        <v>1.2230000000000001</v>
      </c>
      <c r="T68" s="109">
        <f t="shared" si="39"/>
        <v>1.1850000000000001</v>
      </c>
      <c r="U68" s="95">
        <v>6272073549</v>
      </c>
      <c r="V68" s="96">
        <v>6699826248</v>
      </c>
      <c r="W68" s="96">
        <v>7085146883</v>
      </c>
      <c r="X68" s="95">
        <v>13600000</v>
      </c>
      <c r="Y68" s="96">
        <v>13900000</v>
      </c>
      <c r="Z68" s="96">
        <v>14500000</v>
      </c>
    </row>
    <row r="69" spans="1:26">
      <c r="A69" s="29" t="s">
        <v>155</v>
      </c>
      <c r="B69" s="29" t="s">
        <v>156</v>
      </c>
      <c r="C69" s="102">
        <v>43104032.140799999</v>
      </c>
      <c r="D69" s="102">
        <v>44138528.912179202</v>
      </c>
      <c r="E69" s="102">
        <f t="shared" si="28"/>
        <v>12931210</v>
      </c>
      <c r="F69" s="102">
        <f t="shared" si="29"/>
        <v>13241559</v>
      </c>
      <c r="G69" s="104">
        <v>101179</v>
      </c>
      <c r="H69" s="104">
        <v>103608</v>
      </c>
      <c r="I69" s="102">
        <f t="shared" si="30"/>
        <v>13032389</v>
      </c>
      <c r="J69" s="102">
        <f t="shared" si="31"/>
        <v>13345167</v>
      </c>
      <c r="K69" s="102">
        <f t="shared" si="32"/>
        <v>7819433</v>
      </c>
      <c r="L69" s="102">
        <f t="shared" si="33"/>
        <v>8007100</v>
      </c>
      <c r="M69" s="102">
        <v>3648835680.3344808</v>
      </c>
      <c r="N69" s="102">
        <v>4229826423.0800037</v>
      </c>
      <c r="O69" s="102">
        <f t="shared" si="34"/>
        <v>4108577.4890000001</v>
      </c>
      <c r="P69" s="102">
        <f t="shared" si="35"/>
        <v>3942217.2209999999</v>
      </c>
      <c r="Q69" s="102">
        <f t="shared" si="36"/>
        <v>8923811.5109999999</v>
      </c>
      <c r="R69" s="102">
        <f t="shared" si="37"/>
        <v>9402949.7789999992</v>
      </c>
      <c r="S69" s="109">
        <f t="shared" si="38"/>
        <v>2.1429999999999998</v>
      </c>
      <c r="T69" s="109">
        <f t="shared" si="39"/>
        <v>1.893</v>
      </c>
      <c r="U69" s="95">
        <v>3024190899</v>
      </c>
      <c r="V69" s="96">
        <v>3336642614</v>
      </c>
      <c r="W69" s="96">
        <v>3867923999</v>
      </c>
      <c r="X69" s="95">
        <v>5968508</v>
      </c>
      <c r="Y69" s="96">
        <v>6410956</v>
      </c>
      <c r="Z69" s="96">
        <v>6822238</v>
      </c>
    </row>
    <row r="70" spans="1:26">
      <c r="A70" s="29" t="s">
        <v>157</v>
      </c>
      <c r="B70" s="29" t="s">
        <v>158</v>
      </c>
      <c r="C70" s="102">
        <v>75845940.004200011</v>
      </c>
      <c r="D70" s="102">
        <v>77666242.56430082</v>
      </c>
      <c r="E70" s="102">
        <f t="shared" si="28"/>
        <v>22753782</v>
      </c>
      <c r="F70" s="102">
        <f t="shared" si="29"/>
        <v>23299873</v>
      </c>
      <c r="G70" s="104">
        <v>-48276</v>
      </c>
      <c r="H70" s="104">
        <v>-49435</v>
      </c>
      <c r="I70" s="102">
        <f t="shared" si="30"/>
        <v>22705506</v>
      </c>
      <c r="J70" s="102">
        <f t="shared" si="31"/>
        <v>23250438</v>
      </c>
      <c r="K70" s="102">
        <f t="shared" si="32"/>
        <v>13623304</v>
      </c>
      <c r="L70" s="102">
        <f t="shared" si="33"/>
        <v>13950263</v>
      </c>
      <c r="M70" s="102">
        <v>11871463035.311619</v>
      </c>
      <c r="N70" s="102">
        <v>13484493356.544785</v>
      </c>
      <c r="O70" s="102">
        <f t="shared" si="34"/>
        <v>1554575.6310000001</v>
      </c>
      <c r="P70" s="102">
        <f t="shared" si="35"/>
        <v>997410.10800000001</v>
      </c>
      <c r="Q70" s="102">
        <f t="shared" si="36"/>
        <v>21150930.368999999</v>
      </c>
      <c r="R70" s="102">
        <f t="shared" si="37"/>
        <v>22253027.892000001</v>
      </c>
      <c r="S70" s="109">
        <f t="shared" si="38"/>
        <v>1.1479999999999999</v>
      </c>
      <c r="T70" s="109">
        <f t="shared" si="39"/>
        <v>1.0349999999999999</v>
      </c>
      <c r="U70" s="95">
        <v>8575658819</v>
      </c>
      <c r="V70" s="96">
        <v>9920712158</v>
      </c>
      <c r="W70" s="96">
        <v>11268684979</v>
      </c>
      <c r="X70" s="95">
        <v>12791000</v>
      </c>
      <c r="Y70" s="96">
        <v>16172000</v>
      </c>
      <c r="Z70" s="96">
        <v>16366000</v>
      </c>
    </row>
    <row r="71" spans="1:26">
      <c r="A71" s="29" t="s">
        <v>159</v>
      </c>
      <c r="B71" s="29" t="s">
        <v>160</v>
      </c>
      <c r="C71" s="102">
        <v>2678176.4334</v>
      </c>
      <c r="D71" s="102">
        <v>2742452.6678015999</v>
      </c>
      <c r="E71" s="102">
        <f t="shared" si="28"/>
        <v>803453</v>
      </c>
      <c r="F71" s="102">
        <f t="shared" si="29"/>
        <v>822736</v>
      </c>
      <c r="G71" s="104">
        <v>2465</v>
      </c>
      <c r="H71" s="104">
        <v>2524</v>
      </c>
      <c r="I71" s="102">
        <f t="shared" si="30"/>
        <v>805918</v>
      </c>
      <c r="J71" s="102">
        <f t="shared" si="31"/>
        <v>825260</v>
      </c>
      <c r="K71" s="102">
        <f t="shared" si="32"/>
        <v>483551</v>
      </c>
      <c r="L71" s="102">
        <f t="shared" si="33"/>
        <v>495156</v>
      </c>
      <c r="M71" s="102">
        <v>1880897874.9823735</v>
      </c>
      <c r="N71" s="102">
        <v>2184893593.881947</v>
      </c>
      <c r="O71" s="102">
        <f t="shared" si="34"/>
        <v>0</v>
      </c>
      <c r="P71" s="102">
        <f t="shared" si="35"/>
        <v>0</v>
      </c>
      <c r="Q71" s="102">
        <f t="shared" si="36"/>
        <v>805918</v>
      </c>
      <c r="R71" s="102">
        <f t="shared" si="37"/>
        <v>825260</v>
      </c>
      <c r="S71" s="109">
        <f t="shared" si="38"/>
        <v>0.25700000000000001</v>
      </c>
      <c r="T71" s="109">
        <f t="shared" si="39"/>
        <v>0.22700000000000001</v>
      </c>
      <c r="U71" s="95">
        <v>1416044051</v>
      </c>
      <c r="V71" s="96">
        <v>1620837395</v>
      </c>
      <c r="W71" s="96">
        <v>1882616287</v>
      </c>
      <c r="X71" s="95">
        <v>495000</v>
      </c>
      <c r="Y71" s="96">
        <v>495000</v>
      </c>
      <c r="Z71" s="96">
        <v>495000</v>
      </c>
    </row>
    <row r="72" spans="1:26">
      <c r="A72" s="29" t="s">
        <v>161</v>
      </c>
      <c r="B72" s="29" t="s">
        <v>162</v>
      </c>
      <c r="C72" s="102">
        <v>23995698.726599999</v>
      </c>
      <c r="D72" s="102">
        <v>24571595.4960384</v>
      </c>
      <c r="E72" s="102">
        <f t="shared" si="28"/>
        <v>7198710</v>
      </c>
      <c r="F72" s="102">
        <f t="shared" si="29"/>
        <v>7371479</v>
      </c>
      <c r="G72" s="104">
        <v>44803</v>
      </c>
      <c r="H72" s="104">
        <v>45879</v>
      </c>
      <c r="I72" s="102">
        <f t="shared" si="30"/>
        <v>7243513</v>
      </c>
      <c r="J72" s="102">
        <f t="shared" si="31"/>
        <v>7417358</v>
      </c>
      <c r="K72" s="102">
        <f t="shared" si="32"/>
        <v>4346108</v>
      </c>
      <c r="L72" s="102">
        <f t="shared" si="33"/>
        <v>4450415</v>
      </c>
      <c r="M72" s="102">
        <v>3887087307.8142982</v>
      </c>
      <c r="N72" s="102">
        <v>4180383799.8816681</v>
      </c>
      <c r="O72" s="102">
        <f t="shared" si="34"/>
        <v>392626.93</v>
      </c>
      <c r="P72" s="102">
        <f t="shared" si="35"/>
        <v>434594.516</v>
      </c>
      <c r="Q72" s="102">
        <f t="shared" si="36"/>
        <v>6850886.0700000003</v>
      </c>
      <c r="R72" s="102">
        <f t="shared" si="37"/>
        <v>6982763.4840000002</v>
      </c>
      <c r="S72" s="109">
        <f t="shared" si="38"/>
        <v>1.1180000000000001</v>
      </c>
      <c r="T72" s="109">
        <f t="shared" si="39"/>
        <v>1.0649999999999999</v>
      </c>
      <c r="U72" s="95">
        <v>3111889054</v>
      </c>
      <c r="V72" s="96">
        <v>3427693492</v>
      </c>
      <c r="W72" s="96">
        <v>3685987893</v>
      </c>
      <c r="X72" s="95">
        <v>6273767</v>
      </c>
      <c r="Y72" s="96">
        <v>6581917</v>
      </c>
      <c r="Z72" s="96">
        <v>6905475</v>
      </c>
    </row>
    <row r="73" spans="1:26">
      <c r="A73" s="29" t="s">
        <v>163</v>
      </c>
      <c r="B73" s="29" t="s">
        <v>164</v>
      </c>
      <c r="C73" s="102">
        <v>298883891.60280007</v>
      </c>
      <c r="D73" s="102">
        <v>306057105.00126725</v>
      </c>
      <c r="E73" s="102">
        <f t="shared" ref="E73:E136" si="40">ROUND(C73*0.3,0)</f>
        <v>89665167</v>
      </c>
      <c r="F73" s="102">
        <f t="shared" ref="F73:F136" si="41">ROUND(D73*0.3,0)</f>
        <v>91817132</v>
      </c>
      <c r="G73" s="104">
        <v>82522</v>
      </c>
      <c r="H73" s="104">
        <v>84502</v>
      </c>
      <c r="I73" s="102">
        <f t="shared" ref="I73:I136" si="42">E73+G73</f>
        <v>89747689</v>
      </c>
      <c r="J73" s="102">
        <f t="shared" ref="J73:J136" si="43">F73+H73</f>
        <v>91901634</v>
      </c>
      <c r="K73" s="102">
        <f t="shared" ref="K73:K136" si="44">ROUND(I73/0.3*0.18,0)</f>
        <v>53848613</v>
      </c>
      <c r="L73" s="102">
        <f t="shared" ref="L73:L136" si="45">ROUND(J73/0.3*0.18,0)</f>
        <v>55140980</v>
      </c>
      <c r="M73" s="102">
        <v>58061473919.043793</v>
      </c>
      <c r="N73" s="102">
        <v>61073506715.465866</v>
      </c>
      <c r="O73" s="102">
        <f t="shared" ref="O73:O136" si="46">ROUND(IF(S73&gt;S$6,(S73-S$6)/S73*K73,0),3)</f>
        <v>0</v>
      </c>
      <c r="P73" s="102">
        <f t="shared" ref="P73:P136" si="47">ROUND(IF(T73&gt;T$6,(T73-T$6)/T73*L73,0),3)</f>
        <v>0</v>
      </c>
      <c r="Q73" s="102">
        <f t="shared" ref="Q73:Q136" si="48">I73-O73</f>
        <v>89747689</v>
      </c>
      <c r="R73" s="102">
        <f t="shared" ref="R73:R136" si="49">J73-P73</f>
        <v>91901634</v>
      </c>
      <c r="S73" s="109">
        <f t="shared" ref="S73:S136" si="50">ROUND(K73/M73*1000,3)</f>
        <v>0.92700000000000005</v>
      </c>
      <c r="T73" s="109">
        <f t="shared" ref="T73:T136" si="51">ROUND(L73/N73*1000,3)</f>
        <v>0.90300000000000002</v>
      </c>
      <c r="U73" s="95">
        <v>49315423918</v>
      </c>
      <c r="V73" s="96">
        <v>52349936005</v>
      </c>
      <c r="W73" s="96">
        <v>55065673541</v>
      </c>
      <c r="X73" s="95">
        <v>70800000</v>
      </c>
      <c r="Y73" s="96">
        <v>74800000</v>
      </c>
      <c r="Z73" s="96">
        <v>74800000</v>
      </c>
    </row>
    <row r="74" spans="1:26">
      <c r="A74" s="29" t="s">
        <v>165</v>
      </c>
      <c r="B74" s="29" t="s">
        <v>166</v>
      </c>
      <c r="C74" s="102">
        <v>40973012.787600003</v>
      </c>
      <c r="D74" s="102">
        <v>41956365.094502404</v>
      </c>
      <c r="E74" s="102">
        <f t="shared" si="40"/>
        <v>12291904</v>
      </c>
      <c r="F74" s="102">
        <f t="shared" si="41"/>
        <v>12586910</v>
      </c>
      <c r="G74" s="104">
        <v>-131300</v>
      </c>
      <c r="H74" s="104">
        <v>-134451</v>
      </c>
      <c r="I74" s="102">
        <f t="shared" si="42"/>
        <v>12160604</v>
      </c>
      <c r="J74" s="102">
        <f t="shared" si="43"/>
        <v>12452459</v>
      </c>
      <c r="K74" s="102">
        <f t="shared" si="44"/>
        <v>7296362</v>
      </c>
      <c r="L74" s="102">
        <f t="shared" si="45"/>
        <v>7471475</v>
      </c>
      <c r="M74" s="102">
        <v>7594487390.3253222</v>
      </c>
      <c r="N74" s="102">
        <v>8719624983.3550682</v>
      </c>
      <c r="O74" s="102">
        <f t="shared" si="46"/>
        <v>0</v>
      </c>
      <c r="P74" s="102">
        <f t="shared" si="47"/>
        <v>0</v>
      </c>
      <c r="Q74" s="102">
        <f t="shared" si="48"/>
        <v>12160604</v>
      </c>
      <c r="R74" s="102">
        <f t="shared" si="49"/>
        <v>12452459</v>
      </c>
      <c r="S74" s="109">
        <f t="shared" si="50"/>
        <v>0.96099999999999997</v>
      </c>
      <c r="T74" s="109">
        <f t="shared" si="51"/>
        <v>0.85699999999999998</v>
      </c>
      <c r="U74" s="95">
        <v>5708307003</v>
      </c>
      <c r="V74" s="96">
        <v>6540333858</v>
      </c>
      <c r="W74" s="96">
        <v>7509220111</v>
      </c>
      <c r="X74" s="95">
        <v>10700000</v>
      </c>
      <c r="Y74" s="96">
        <v>11225000</v>
      </c>
      <c r="Z74" s="96">
        <v>11225000</v>
      </c>
    </row>
    <row r="75" spans="1:26">
      <c r="A75" s="29" t="s">
        <v>167</v>
      </c>
      <c r="B75" s="29" t="s">
        <v>168</v>
      </c>
      <c r="C75" s="102">
        <v>22271337.951000001</v>
      </c>
      <c r="D75" s="102">
        <v>22805850.061824001</v>
      </c>
      <c r="E75" s="102">
        <f t="shared" si="40"/>
        <v>6681401</v>
      </c>
      <c r="F75" s="102">
        <f t="shared" si="41"/>
        <v>6841755</v>
      </c>
      <c r="G75" s="104">
        <v>-405562</v>
      </c>
      <c r="H75" s="104">
        <v>-415295</v>
      </c>
      <c r="I75" s="102">
        <f t="shared" si="42"/>
        <v>6275839</v>
      </c>
      <c r="J75" s="102">
        <f t="shared" si="43"/>
        <v>6426460</v>
      </c>
      <c r="K75" s="102">
        <f t="shared" si="44"/>
        <v>3765503</v>
      </c>
      <c r="L75" s="102">
        <f t="shared" si="45"/>
        <v>3855876</v>
      </c>
      <c r="M75" s="102">
        <v>2325243881.6958776</v>
      </c>
      <c r="N75" s="102">
        <v>2553262546.7256308</v>
      </c>
      <c r="O75" s="102">
        <f t="shared" si="46"/>
        <v>1400143.7960000001</v>
      </c>
      <c r="P75" s="102">
        <f t="shared" si="47"/>
        <v>1401904.585</v>
      </c>
      <c r="Q75" s="102">
        <f t="shared" si="48"/>
        <v>4875695.2039999999</v>
      </c>
      <c r="R75" s="102">
        <f t="shared" si="49"/>
        <v>5024555.415</v>
      </c>
      <c r="S75" s="109">
        <f t="shared" si="50"/>
        <v>1.619</v>
      </c>
      <c r="T75" s="109">
        <f t="shared" si="51"/>
        <v>1.51</v>
      </c>
      <c r="U75" s="95">
        <v>1819567506</v>
      </c>
      <c r="V75" s="96">
        <v>2025328698</v>
      </c>
      <c r="W75" s="96">
        <v>2223457471</v>
      </c>
      <c r="X75" s="95">
        <v>3150500</v>
      </c>
      <c r="Y75" s="96">
        <v>3150500</v>
      </c>
      <c r="Z75" s="96">
        <v>3150500</v>
      </c>
    </row>
    <row r="76" spans="1:26">
      <c r="A76" s="29" t="s">
        <v>169</v>
      </c>
      <c r="B76" s="29" t="s">
        <v>170</v>
      </c>
      <c r="C76" s="102">
        <v>2553388.2563999998</v>
      </c>
      <c r="D76" s="102">
        <v>2614669.5745536</v>
      </c>
      <c r="E76" s="102">
        <f t="shared" si="40"/>
        <v>766016</v>
      </c>
      <c r="F76" s="102">
        <f t="shared" si="41"/>
        <v>784401</v>
      </c>
      <c r="G76" s="104">
        <v>0</v>
      </c>
      <c r="H76" s="104">
        <v>0</v>
      </c>
      <c r="I76" s="102">
        <f t="shared" si="42"/>
        <v>766016</v>
      </c>
      <c r="J76" s="102">
        <f t="shared" si="43"/>
        <v>784401</v>
      </c>
      <c r="K76" s="102">
        <f t="shared" si="44"/>
        <v>459610</v>
      </c>
      <c r="L76" s="102">
        <f t="shared" si="45"/>
        <v>470641</v>
      </c>
      <c r="M76" s="102">
        <v>235226122.65547267</v>
      </c>
      <c r="N76" s="102">
        <v>253086013.91299608</v>
      </c>
      <c r="O76" s="102">
        <f t="shared" si="46"/>
        <v>220396.402</v>
      </c>
      <c r="P76" s="102">
        <f t="shared" si="47"/>
        <v>227476.48300000001</v>
      </c>
      <c r="Q76" s="102">
        <f t="shared" si="48"/>
        <v>545619.598</v>
      </c>
      <c r="R76" s="102">
        <f t="shared" si="49"/>
        <v>556924.51699999999</v>
      </c>
      <c r="S76" s="109">
        <f t="shared" si="50"/>
        <v>1.954</v>
      </c>
      <c r="T76" s="109">
        <f t="shared" si="51"/>
        <v>1.86</v>
      </c>
      <c r="U76" s="95">
        <v>161712066</v>
      </c>
      <c r="V76" s="96">
        <v>176627388</v>
      </c>
      <c r="W76" s="96">
        <v>190037714</v>
      </c>
      <c r="X76" s="95">
        <v>248361</v>
      </c>
      <c r="Y76" s="96">
        <v>255812</v>
      </c>
      <c r="Z76" s="96">
        <v>255812</v>
      </c>
    </row>
    <row r="77" spans="1:26">
      <c r="A77" s="29" t="s">
        <v>171</v>
      </c>
      <c r="B77" s="29" t="s">
        <v>172</v>
      </c>
      <c r="C77" s="102">
        <v>5922718.9542000005</v>
      </c>
      <c r="D77" s="102">
        <v>6064864.2091008006</v>
      </c>
      <c r="E77" s="102">
        <f t="shared" si="40"/>
        <v>1776816</v>
      </c>
      <c r="F77" s="102">
        <f t="shared" si="41"/>
        <v>1819459</v>
      </c>
      <c r="G77" s="104">
        <v>3668</v>
      </c>
      <c r="H77" s="104">
        <v>3756</v>
      </c>
      <c r="I77" s="102">
        <f t="shared" si="42"/>
        <v>1780484</v>
      </c>
      <c r="J77" s="102">
        <f t="shared" si="43"/>
        <v>1823215</v>
      </c>
      <c r="K77" s="102">
        <f t="shared" si="44"/>
        <v>1068290</v>
      </c>
      <c r="L77" s="102">
        <f t="shared" si="45"/>
        <v>1093929</v>
      </c>
      <c r="M77" s="102">
        <v>836269074.18373895</v>
      </c>
      <c r="N77" s="102">
        <v>927062271.77290761</v>
      </c>
      <c r="O77" s="102">
        <f t="shared" si="46"/>
        <v>217506.18599999999</v>
      </c>
      <c r="P77" s="102">
        <f t="shared" si="47"/>
        <v>203025.80600000001</v>
      </c>
      <c r="Q77" s="102">
        <f t="shared" si="48"/>
        <v>1562977.814</v>
      </c>
      <c r="R77" s="102">
        <f t="shared" si="49"/>
        <v>1620189.1939999999</v>
      </c>
      <c r="S77" s="109">
        <f t="shared" si="50"/>
        <v>1.2769999999999999</v>
      </c>
      <c r="T77" s="109">
        <f t="shared" si="51"/>
        <v>1.18</v>
      </c>
      <c r="U77" s="95">
        <v>620152185</v>
      </c>
      <c r="V77" s="96">
        <v>697826324</v>
      </c>
      <c r="W77" s="96">
        <v>773582196</v>
      </c>
      <c r="X77" s="95">
        <v>785000</v>
      </c>
      <c r="Y77" s="96">
        <v>800000</v>
      </c>
      <c r="Z77" s="96">
        <v>815000</v>
      </c>
    </row>
    <row r="78" spans="1:26">
      <c r="A78" s="29" t="s">
        <v>173</v>
      </c>
      <c r="B78" s="29" t="s">
        <v>174</v>
      </c>
      <c r="C78" s="102">
        <v>61446476.839200005</v>
      </c>
      <c r="D78" s="102">
        <v>62921192.283340804</v>
      </c>
      <c r="E78" s="102">
        <f t="shared" si="40"/>
        <v>18433943</v>
      </c>
      <c r="F78" s="102">
        <f t="shared" si="41"/>
        <v>18876358</v>
      </c>
      <c r="G78" s="104">
        <v>-37821</v>
      </c>
      <c r="H78" s="104">
        <v>-38729</v>
      </c>
      <c r="I78" s="102">
        <f t="shared" si="42"/>
        <v>18396122</v>
      </c>
      <c r="J78" s="102">
        <f t="shared" si="43"/>
        <v>18837629</v>
      </c>
      <c r="K78" s="102">
        <f t="shared" si="44"/>
        <v>11037673</v>
      </c>
      <c r="L78" s="102">
        <f t="shared" si="45"/>
        <v>11302577</v>
      </c>
      <c r="M78" s="102">
        <v>11231178201.918842</v>
      </c>
      <c r="N78" s="102">
        <v>12786061005.462742</v>
      </c>
      <c r="O78" s="102">
        <f t="shared" si="46"/>
        <v>0</v>
      </c>
      <c r="P78" s="102">
        <f t="shared" si="47"/>
        <v>0</v>
      </c>
      <c r="Q78" s="102">
        <f t="shared" si="48"/>
        <v>18396122</v>
      </c>
      <c r="R78" s="102">
        <f t="shared" si="49"/>
        <v>18837629</v>
      </c>
      <c r="S78" s="109">
        <f t="shared" si="50"/>
        <v>0.98299999999999998</v>
      </c>
      <c r="T78" s="109">
        <f t="shared" si="51"/>
        <v>0.88400000000000001</v>
      </c>
      <c r="U78" s="95">
        <v>8312715561</v>
      </c>
      <c r="V78" s="96">
        <v>9568184811</v>
      </c>
      <c r="W78" s="96">
        <v>10891500212</v>
      </c>
      <c r="X78" s="95">
        <v>13539615</v>
      </c>
      <c r="Y78" s="96">
        <v>14510581</v>
      </c>
      <c r="Z78" s="96">
        <v>14510581</v>
      </c>
    </row>
    <row r="79" spans="1:26">
      <c r="A79" s="29" t="s">
        <v>175</v>
      </c>
      <c r="B79" s="29" t="s">
        <v>176</v>
      </c>
      <c r="C79" s="102">
        <v>36217027.0656</v>
      </c>
      <c r="D79" s="102">
        <v>37086235.715174399</v>
      </c>
      <c r="E79" s="102">
        <f t="shared" si="40"/>
        <v>10865108</v>
      </c>
      <c r="F79" s="102">
        <f t="shared" si="41"/>
        <v>11125871</v>
      </c>
      <c r="G79" s="104">
        <v>48225</v>
      </c>
      <c r="H79" s="104">
        <v>49383</v>
      </c>
      <c r="I79" s="102">
        <f t="shared" si="42"/>
        <v>10913333</v>
      </c>
      <c r="J79" s="102">
        <f t="shared" si="43"/>
        <v>11175254</v>
      </c>
      <c r="K79" s="102">
        <f t="shared" si="44"/>
        <v>6548000</v>
      </c>
      <c r="L79" s="102">
        <f t="shared" si="45"/>
        <v>6705152</v>
      </c>
      <c r="M79" s="102">
        <v>2152910021.1281729</v>
      </c>
      <c r="N79" s="102">
        <v>2362967009.3060179</v>
      </c>
      <c r="O79" s="102">
        <f t="shared" si="46"/>
        <v>4358155.87</v>
      </c>
      <c r="P79" s="102">
        <f t="shared" si="47"/>
        <v>4434661.841</v>
      </c>
      <c r="Q79" s="102">
        <f t="shared" si="48"/>
        <v>6555177.1299999999</v>
      </c>
      <c r="R79" s="102">
        <f t="shared" si="49"/>
        <v>6740592.159</v>
      </c>
      <c r="S79" s="109">
        <f t="shared" si="50"/>
        <v>3.0409999999999999</v>
      </c>
      <c r="T79" s="109">
        <f t="shared" si="51"/>
        <v>2.8380000000000001</v>
      </c>
      <c r="U79" s="95">
        <v>1507463810</v>
      </c>
      <c r="V79" s="96">
        <v>1639563755</v>
      </c>
      <c r="W79" s="96">
        <v>1799603227</v>
      </c>
      <c r="X79" s="95">
        <v>2230000</v>
      </c>
      <c r="Y79" s="96">
        <v>2230000</v>
      </c>
      <c r="Z79" s="96">
        <v>2230000</v>
      </c>
    </row>
    <row r="80" spans="1:26">
      <c r="A80" s="29" t="s">
        <v>177</v>
      </c>
      <c r="B80" s="29" t="s">
        <v>178</v>
      </c>
      <c r="C80" s="102">
        <v>848018.95260000008</v>
      </c>
      <c r="D80" s="102">
        <v>868371.40746240015</v>
      </c>
      <c r="E80" s="102">
        <f t="shared" si="40"/>
        <v>254406</v>
      </c>
      <c r="F80" s="102">
        <f t="shared" si="41"/>
        <v>260511</v>
      </c>
      <c r="G80" s="104">
        <v>161408</v>
      </c>
      <c r="H80" s="104">
        <v>165282</v>
      </c>
      <c r="I80" s="102">
        <f t="shared" si="42"/>
        <v>415814</v>
      </c>
      <c r="J80" s="102">
        <f t="shared" si="43"/>
        <v>425793</v>
      </c>
      <c r="K80" s="102">
        <f t="shared" si="44"/>
        <v>249488</v>
      </c>
      <c r="L80" s="102">
        <f t="shared" si="45"/>
        <v>255476</v>
      </c>
      <c r="M80" s="102">
        <v>361247461.06383288</v>
      </c>
      <c r="N80" s="102">
        <v>408606487.81198263</v>
      </c>
      <c r="O80" s="102">
        <f t="shared" si="46"/>
        <v>0</v>
      </c>
      <c r="P80" s="102">
        <f t="shared" si="47"/>
        <v>0</v>
      </c>
      <c r="Q80" s="102">
        <f t="shared" si="48"/>
        <v>415814</v>
      </c>
      <c r="R80" s="102">
        <f t="shared" si="49"/>
        <v>425793</v>
      </c>
      <c r="S80" s="109">
        <f t="shared" si="50"/>
        <v>0.69099999999999995</v>
      </c>
      <c r="T80" s="109">
        <f t="shared" si="51"/>
        <v>0.625</v>
      </c>
      <c r="U80" s="95">
        <v>295757623</v>
      </c>
      <c r="V80" s="96">
        <v>325970792</v>
      </c>
      <c r="W80" s="96">
        <v>368686728</v>
      </c>
      <c r="X80" s="95">
        <v>190000</v>
      </c>
      <c r="Y80" s="96">
        <v>190000</v>
      </c>
      <c r="Z80" s="96">
        <v>190000</v>
      </c>
    </row>
    <row r="81" spans="1:26">
      <c r="A81" s="29" t="s">
        <v>179</v>
      </c>
      <c r="B81" s="29" t="s">
        <v>180</v>
      </c>
      <c r="C81" s="102">
        <v>295413454.02720004</v>
      </c>
      <c r="D81" s="102">
        <v>302503376.92385286</v>
      </c>
      <c r="E81" s="102">
        <f t="shared" si="40"/>
        <v>88624036</v>
      </c>
      <c r="F81" s="102">
        <f t="shared" si="41"/>
        <v>90751013</v>
      </c>
      <c r="G81" s="104">
        <v>202269</v>
      </c>
      <c r="H81" s="104">
        <v>207124</v>
      </c>
      <c r="I81" s="102">
        <f t="shared" si="42"/>
        <v>88826305</v>
      </c>
      <c r="J81" s="102">
        <f t="shared" si="43"/>
        <v>90958137</v>
      </c>
      <c r="K81" s="102">
        <f t="shared" si="44"/>
        <v>53295783</v>
      </c>
      <c r="L81" s="102">
        <f t="shared" si="45"/>
        <v>54574882</v>
      </c>
      <c r="M81" s="102">
        <v>41825123395.90123</v>
      </c>
      <c r="N81" s="102">
        <v>44292747513.97802</v>
      </c>
      <c r="O81" s="102">
        <f t="shared" si="46"/>
        <v>10751190.134</v>
      </c>
      <c r="P81" s="102">
        <f t="shared" si="47"/>
        <v>12004702.128</v>
      </c>
      <c r="Q81" s="102">
        <f t="shared" si="48"/>
        <v>78075114.865999997</v>
      </c>
      <c r="R81" s="102">
        <f t="shared" si="49"/>
        <v>78953434.871999994</v>
      </c>
      <c r="S81" s="109">
        <f t="shared" si="50"/>
        <v>1.274</v>
      </c>
      <c r="T81" s="109">
        <f t="shared" si="51"/>
        <v>1.232</v>
      </c>
      <c r="U81" s="95">
        <v>34976923254</v>
      </c>
      <c r="V81" s="96">
        <v>37710764040</v>
      </c>
      <c r="W81" s="96">
        <v>39935646668</v>
      </c>
      <c r="X81" s="95">
        <v>69000000</v>
      </c>
      <c r="Y81" s="96">
        <v>71000000</v>
      </c>
      <c r="Z81" s="96">
        <v>71000000</v>
      </c>
    </row>
    <row r="82" spans="1:26">
      <c r="A82" s="29" t="s">
        <v>181</v>
      </c>
      <c r="B82" s="29" t="s">
        <v>182</v>
      </c>
      <c r="C82" s="102">
        <v>323019250.91220009</v>
      </c>
      <c r="D82" s="102">
        <v>330771712.93409288</v>
      </c>
      <c r="E82" s="102">
        <f t="shared" si="40"/>
        <v>96905775</v>
      </c>
      <c r="F82" s="102">
        <f t="shared" si="41"/>
        <v>99231514</v>
      </c>
      <c r="G82" s="104">
        <v>-1142480</v>
      </c>
      <c r="H82" s="104">
        <v>-1169900</v>
      </c>
      <c r="I82" s="102">
        <f t="shared" si="42"/>
        <v>95763295</v>
      </c>
      <c r="J82" s="102">
        <f t="shared" si="43"/>
        <v>98061614</v>
      </c>
      <c r="K82" s="102">
        <f t="shared" si="44"/>
        <v>57457977</v>
      </c>
      <c r="L82" s="102">
        <f t="shared" si="45"/>
        <v>58836968</v>
      </c>
      <c r="M82" s="102">
        <v>34324277332.748188</v>
      </c>
      <c r="N82" s="102">
        <v>36403763889.484886</v>
      </c>
      <c r="O82" s="102">
        <f t="shared" si="46"/>
        <v>22550711.403000001</v>
      </c>
      <c r="P82" s="102">
        <f t="shared" si="47"/>
        <v>23847904.728</v>
      </c>
      <c r="Q82" s="102">
        <f t="shared" si="48"/>
        <v>73212583.597000003</v>
      </c>
      <c r="R82" s="102">
        <f t="shared" si="49"/>
        <v>74213709.272</v>
      </c>
      <c r="S82" s="109">
        <f t="shared" si="50"/>
        <v>1.6739999999999999</v>
      </c>
      <c r="T82" s="109">
        <f t="shared" si="51"/>
        <v>1.6160000000000001</v>
      </c>
      <c r="U82" s="95">
        <v>29220345005</v>
      </c>
      <c r="V82" s="96">
        <v>31040826261</v>
      </c>
      <c r="W82" s="96">
        <v>32921388826</v>
      </c>
      <c r="X82" s="95">
        <v>47800000</v>
      </c>
      <c r="Y82" s="96">
        <v>47800000</v>
      </c>
      <c r="Z82" s="96">
        <v>47800000</v>
      </c>
    </row>
    <row r="83" spans="1:26">
      <c r="A83" s="29" t="s">
        <v>183</v>
      </c>
      <c r="B83" s="29" t="s">
        <v>184</v>
      </c>
      <c r="C83" s="102">
        <v>565779.25080000004</v>
      </c>
      <c r="D83" s="102">
        <v>579357.9528192</v>
      </c>
      <c r="E83" s="102">
        <f t="shared" si="40"/>
        <v>169734</v>
      </c>
      <c r="F83" s="102">
        <f t="shared" si="41"/>
        <v>173807</v>
      </c>
      <c r="G83" s="104">
        <v>50006</v>
      </c>
      <c r="H83" s="104">
        <v>51206</v>
      </c>
      <c r="I83" s="102">
        <f t="shared" si="42"/>
        <v>219740</v>
      </c>
      <c r="J83" s="102">
        <f t="shared" si="43"/>
        <v>225013</v>
      </c>
      <c r="K83" s="102">
        <f t="shared" si="44"/>
        <v>131844</v>
      </c>
      <c r="L83" s="102">
        <f t="shared" si="45"/>
        <v>135008</v>
      </c>
      <c r="M83" s="102">
        <v>94769717.29057315</v>
      </c>
      <c r="N83" s="102">
        <v>102174063.41372325</v>
      </c>
      <c r="O83" s="102">
        <f t="shared" si="46"/>
        <v>35449.07</v>
      </c>
      <c r="P83" s="102">
        <f t="shared" si="47"/>
        <v>36792.491000000002</v>
      </c>
      <c r="Q83" s="102">
        <f t="shared" si="48"/>
        <v>184290.93</v>
      </c>
      <c r="R83" s="102">
        <f t="shared" si="49"/>
        <v>188220.50899999999</v>
      </c>
      <c r="S83" s="109">
        <f t="shared" si="50"/>
        <v>1.391</v>
      </c>
      <c r="T83" s="109">
        <f t="shared" si="51"/>
        <v>1.321</v>
      </c>
      <c r="U83" s="95">
        <v>79472830</v>
      </c>
      <c r="V83" s="96">
        <v>87825093</v>
      </c>
      <c r="W83" s="96">
        <v>94673650</v>
      </c>
      <c r="X83" s="95">
        <v>40000</v>
      </c>
      <c r="Y83" s="96">
        <v>40000</v>
      </c>
      <c r="Z83" s="96">
        <v>40000</v>
      </c>
    </row>
    <row r="84" spans="1:26">
      <c r="A84" s="29" t="s">
        <v>185</v>
      </c>
      <c r="B84" s="29" t="s">
        <v>186</v>
      </c>
      <c r="C84" s="102">
        <v>312298622.05319995</v>
      </c>
      <c r="D84" s="102">
        <v>319793788.98247677</v>
      </c>
      <c r="E84" s="102">
        <f t="shared" si="40"/>
        <v>93689587</v>
      </c>
      <c r="F84" s="102">
        <f t="shared" si="41"/>
        <v>95938137</v>
      </c>
      <c r="G84" s="104">
        <v>295159</v>
      </c>
      <c r="H84" s="104">
        <v>302243</v>
      </c>
      <c r="I84" s="102">
        <f t="shared" si="42"/>
        <v>93984746</v>
      </c>
      <c r="J84" s="102">
        <f t="shared" si="43"/>
        <v>96240380</v>
      </c>
      <c r="K84" s="102">
        <f t="shared" si="44"/>
        <v>56390848</v>
      </c>
      <c r="L84" s="102">
        <f t="shared" si="45"/>
        <v>57744228</v>
      </c>
      <c r="M84" s="102">
        <v>35063432626.201233</v>
      </c>
      <c r="N84" s="102">
        <v>37668286037.064781</v>
      </c>
      <c r="O84" s="102">
        <f t="shared" si="46"/>
        <v>20725740.776000001</v>
      </c>
      <c r="P84" s="102">
        <f t="shared" si="47"/>
        <v>21545791.530000001</v>
      </c>
      <c r="Q84" s="102">
        <f t="shared" si="48"/>
        <v>73259005.224000007</v>
      </c>
      <c r="R84" s="102">
        <f t="shared" si="49"/>
        <v>74694588.469999999</v>
      </c>
      <c r="S84" s="109">
        <f t="shared" si="50"/>
        <v>1.6080000000000001</v>
      </c>
      <c r="T84" s="109">
        <f t="shared" si="51"/>
        <v>1.5329999999999999</v>
      </c>
      <c r="U84" s="95">
        <v>27108410090</v>
      </c>
      <c r="V84" s="96">
        <v>29841468481</v>
      </c>
      <c r="W84" s="96">
        <v>32058383241</v>
      </c>
      <c r="X84" s="95">
        <v>45000000</v>
      </c>
      <c r="Y84" s="96">
        <v>48000000</v>
      </c>
      <c r="Z84" s="96">
        <v>48000000</v>
      </c>
    </row>
    <row r="85" spans="1:26">
      <c r="A85" s="29" t="s">
        <v>187</v>
      </c>
      <c r="B85" s="29" t="s">
        <v>188</v>
      </c>
      <c r="C85" s="102">
        <v>64484232.077399999</v>
      </c>
      <c r="D85" s="102">
        <v>66031853.647257604</v>
      </c>
      <c r="E85" s="102">
        <f t="shared" si="40"/>
        <v>19345270</v>
      </c>
      <c r="F85" s="102">
        <f t="shared" si="41"/>
        <v>19809556</v>
      </c>
      <c r="G85" s="104">
        <v>471</v>
      </c>
      <c r="H85" s="104">
        <v>483</v>
      </c>
      <c r="I85" s="102">
        <f t="shared" si="42"/>
        <v>19345741</v>
      </c>
      <c r="J85" s="102">
        <f t="shared" si="43"/>
        <v>19810039</v>
      </c>
      <c r="K85" s="102">
        <f t="shared" si="44"/>
        <v>11607445</v>
      </c>
      <c r="L85" s="102">
        <f t="shared" si="45"/>
        <v>11886023</v>
      </c>
      <c r="M85" s="102">
        <v>11651746551.148293</v>
      </c>
      <c r="N85" s="102">
        <v>12846395787.949799</v>
      </c>
      <c r="O85" s="102">
        <f t="shared" si="46"/>
        <v>0</v>
      </c>
      <c r="P85" s="102">
        <f t="shared" si="47"/>
        <v>0</v>
      </c>
      <c r="Q85" s="102">
        <f t="shared" si="48"/>
        <v>19345741</v>
      </c>
      <c r="R85" s="102">
        <f t="shared" si="49"/>
        <v>19810039</v>
      </c>
      <c r="S85" s="109">
        <f t="shared" si="50"/>
        <v>0.996</v>
      </c>
      <c r="T85" s="109">
        <f t="shared" si="51"/>
        <v>0.92500000000000004</v>
      </c>
      <c r="U85" s="95">
        <v>9886095764</v>
      </c>
      <c r="V85" s="96">
        <v>11048543725</v>
      </c>
      <c r="W85" s="96">
        <v>12181342741</v>
      </c>
      <c r="X85" s="95">
        <v>14000000</v>
      </c>
      <c r="Y85" s="96">
        <v>15000000</v>
      </c>
      <c r="Z85" s="96">
        <v>16000000</v>
      </c>
    </row>
    <row r="86" spans="1:26">
      <c r="A86" s="29" t="s">
        <v>189</v>
      </c>
      <c r="B86" s="29" t="s">
        <v>190</v>
      </c>
      <c r="C86" s="102">
        <v>52846669.771199994</v>
      </c>
      <c r="D86" s="102">
        <v>54114989.845708795</v>
      </c>
      <c r="E86" s="102">
        <f t="shared" si="40"/>
        <v>15854001</v>
      </c>
      <c r="F86" s="102">
        <f t="shared" si="41"/>
        <v>16234497</v>
      </c>
      <c r="G86" s="104">
        <v>58734</v>
      </c>
      <c r="H86" s="104">
        <v>60143</v>
      </c>
      <c r="I86" s="102">
        <f t="shared" si="42"/>
        <v>15912735</v>
      </c>
      <c r="J86" s="102">
        <f t="shared" si="43"/>
        <v>16294640</v>
      </c>
      <c r="K86" s="102">
        <f t="shared" si="44"/>
        <v>9547641</v>
      </c>
      <c r="L86" s="102">
        <f t="shared" si="45"/>
        <v>9776784</v>
      </c>
      <c r="M86" s="102">
        <v>8137714724.6130943</v>
      </c>
      <c r="N86" s="102">
        <v>8542024801.8059483</v>
      </c>
      <c r="O86" s="102">
        <f t="shared" si="46"/>
        <v>1269762.997</v>
      </c>
      <c r="P86" s="102">
        <f t="shared" si="47"/>
        <v>1571116.3810000001</v>
      </c>
      <c r="Q86" s="102">
        <f t="shared" si="48"/>
        <v>14642972.003</v>
      </c>
      <c r="R86" s="102">
        <f t="shared" si="49"/>
        <v>14723523.618999999</v>
      </c>
      <c r="S86" s="109">
        <f t="shared" si="50"/>
        <v>1.173</v>
      </c>
      <c r="T86" s="109">
        <f t="shared" si="51"/>
        <v>1.145</v>
      </c>
      <c r="U86" s="95">
        <v>6514846318</v>
      </c>
      <c r="V86" s="96">
        <v>7120596683</v>
      </c>
      <c r="W86" s="96">
        <v>7472709210</v>
      </c>
      <c r="X86" s="95">
        <v>11458000</v>
      </c>
      <c r="Y86" s="96">
        <v>12145000</v>
      </c>
      <c r="Z86" s="96">
        <v>12145000</v>
      </c>
    </row>
    <row r="87" spans="1:26">
      <c r="A87" s="29" t="s">
        <v>191</v>
      </c>
      <c r="B87" s="29" t="s">
        <v>192</v>
      </c>
      <c r="C87" s="102">
        <v>11554936.5636</v>
      </c>
      <c r="D87" s="102">
        <v>11832255.0411264</v>
      </c>
      <c r="E87" s="102">
        <f t="shared" si="40"/>
        <v>3466481</v>
      </c>
      <c r="F87" s="102">
        <f t="shared" si="41"/>
        <v>3549677</v>
      </c>
      <c r="G87" s="104">
        <v>40324</v>
      </c>
      <c r="H87" s="104">
        <v>41291</v>
      </c>
      <c r="I87" s="102">
        <f t="shared" si="42"/>
        <v>3506805</v>
      </c>
      <c r="J87" s="102">
        <f t="shared" si="43"/>
        <v>3590968</v>
      </c>
      <c r="K87" s="102">
        <f t="shared" si="44"/>
        <v>2104083</v>
      </c>
      <c r="L87" s="102">
        <f t="shared" si="45"/>
        <v>2154581</v>
      </c>
      <c r="M87" s="102">
        <v>1045035942.1656314</v>
      </c>
      <c r="N87" s="102">
        <v>1156801542.1552787</v>
      </c>
      <c r="O87" s="102">
        <f t="shared" si="46"/>
        <v>1041066.402</v>
      </c>
      <c r="P87" s="102">
        <f t="shared" si="47"/>
        <v>1043173.41</v>
      </c>
      <c r="Q87" s="102">
        <f t="shared" si="48"/>
        <v>2465738.5980000002</v>
      </c>
      <c r="R87" s="102">
        <f t="shared" si="49"/>
        <v>2547794.59</v>
      </c>
      <c r="S87" s="109">
        <f t="shared" si="50"/>
        <v>2.0129999999999999</v>
      </c>
      <c r="T87" s="109">
        <f t="shared" si="51"/>
        <v>1.863</v>
      </c>
      <c r="U87" s="95">
        <v>888177624</v>
      </c>
      <c r="V87" s="96">
        <v>962439014</v>
      </c>
      <c r="W87" s="96">
        <v>1065370952</v>
      </c>
      <c r="X87" s="95">
        <v>1475000</v>
      </c>
      <c r="Y87" s="96">
        <v>1475000</v>
      </c>
      <c r="Z87" s="96">
        <v>1475000</v>
      </c>
    </row>
    <row r="88" spans="1:26">
      <c r="A88" s="29" t="s">
        <v>193</v>
      </c>
      <c r="B88" s="29" t="s">
        <v>194</v>
      </c>
      <c r="C88" s="102">
        <v>101494715.307</v>
      </c>
      <c r="D88" s="102">
        <v>103930588.47436799</v>
      </c>
      <c r="E88" s="102">
        <f t="shared" si="40"/>
        <v>30448415</v>
      </c>
      <c r="F88" s="102">
        <f t="shared" si="41"/>
        <v>31179177</v>
      </c>
      <c r="G88" s="104">
        <v>108901</v>
      </c>
      <c r="H88" s="104">
        <v>111515</v>
      </c>
      <c r="I88" s="102">
        <f t="shared" si="42"/>
        <v>30557316</v>
      </c>
      <c r="J88" s="102">
        <f t="shared" si="43"/>
        <v>31290692</v>
      </c>
      <c r="K88" s="102">
        <f t="shared" si="44"/>
        <v>18334390</v>
      </c>
      <c r="L88" s="102">
        <f t="shared" si="45"/>
        <v>18774415</v>
      </c>
      <c r="M88" s="102">
        <v>10061024088.716934</v>
      </c>
      <c r="N88" s="102">
        <v>10753647779.046537</v>
      </c>
      <c r="O88" s="102">
        <f t="shared" si="46"/>
        <v>8100540.0379999997</v>
      </c>
      <c r="P88" s="102">
        <f t="shared" si="47"/>
        <v>8440959.7789999992</v>
      </c>
      <c r="Q88" s="102">
        <f t="shared" si="48"/>
        <v>22456775.962000001</v>
      </c>
      <c r="R88" s="102">
        <f t="shared" si="49"/>
        <v>22849732.221000001</v>
      </c>
      <c r="S88" s="109">
        <f t="shared" si="50"/>
        <v>1.8220000000000001</v>
      </c>
      <c r="T88" s="109">
        <f t="shared" si="51"/>
        <v>1.746</v>
      </c>
      <c r="U88" s="95">
        <v>8117711693</v>
      </c>
      <c r="V88" s="96">
        <v>8847940971</v>
      </c>
      <c r="W88" s="96">
        <v>9457052876</v>
      </c>
      <c r="X88" s="95">
        <v>22916691</v>
      </c>
      <c r="Y88" s="96">
        <v>25208361</v>
      </c>
      <c r="Z88" s="96">
        <v>25208361</v>
      </c>
    </row>
    <row r="89" spans="1:26">
      <c r="A89" s="29" t="s">
        <v>195</v>
      </c>
      <c r="B89" s="29" t="s">
        <v>196</v>
      </c>
      <c r="C89" s="102">
        <v>10842124.741199998</v>
      </c>
      <c r="D89" s="102">
        <v>11102335.734988797</v>
      </c>
      <c r="E89" s="102">
        <f t="shared" si="40"/>
        <v>3252637</v>
      </c>
      <c r="F89" s="102">
        <f t="shared" si="41"/>
        <v>3330701</v>
      </c>
      <c r="G89" s="104">
        <v>13395</v>
      </c>
      <c r="H89" s="104">
        <v>13716</v>
      </c>
      <c r="I89" s="102">
        <f t="shared" si="42"/>
        <v>3266032</v>
      </c>
      <c r="J89" s="102">
        <f t="shared" si="43"/>
        <v>3344417</v>
      </c>
      <c r="K89" s="102">
        <f t="shared" si="44"/>
        <v>1959619</v>
      </c>
      <c r="L89" s="102">
        <f t="shared" si="45"/>
        <v>2006650</v>
      </c>
      <c r="M89" s="102">
        <v>1423493320.7856741</v>
      </c>
      <c r="N89" s="102">
        <v>1513648687.6187606</v>
      </c>
      <c r="O89" s="102">
        <f t="shared" si="46"/>
        <v>512318.69300000003</v>
      </c>
      <c r="P89" s="102">
        <f t="shared" si="47"/>
        <v>552358.40899999999</v>
      </c>
      <c r="Q89" s="102">
        <f t="shared" si="48"/>
        <v>2753713.307</v>
      </c>
      <c r="R89" s="102">
        <f t="shared" si="49"/>
        <v>2792058.591</v>
      </c>
      <c r="S89" s="109">
        <f t="shared" si="50"/>
        <v>1.377</v>
      </c>
      <c r="T89" s="109">
        <f t="shared" si="51"/>
        <v>1.3260000000000001</v>
      </c>
      <c r="U89" s="95">
        <v>1241466569</v>
      </c>
      <c r="V89" s="96">
        <v>1347254948</v>
      </c>
      <c r="W89" s="96">
        <v>1432576625</v>
      </c>
      <c r="X89" s="95">
        <v>1924698</v>
      </c>
      <c r="Y89" s="96">
        <v>2020770</v>
      </c>
      <c r="Z89" s="96">
        <v>2121644</v>
      </c>
    </row>
    <row r="90" spans="1:26">
      <c r="A90" s="29" t="s">
        <v>197</v>
      </c>
      <c r="B90" s="29" t="s">
        <v>198</v>
      </c>
      <c r="C90" s="102">
        <v>2890217.1750000003</v>
      </c>
      <c r="D90" s="102">
        <v>2959582.3872000002</v>
      </c>
      <c r="E90" s="102">
        <f t="shared" si="40"/>
        <v>867065</v>
      </c>
      <c r="F90" s="102">
        <f t="shared" si="41"/>
        <v>887875</v>
      </c>
      <c r="G90" s="104">
        <v>181</v>
      </c>
      <c r="H90" s="104">
        <v>185</v>
      </c>
      <c r="I90" s="102">
        <f t="shared" si="42"/>
        <v>867246</v>
      </c>
      <c r="J90" s="102">
        <f t="shared" si="43"/>
        <v>888060</v>
      </c>
      <c r="K90" s="102">
        <f t="shared" si="44"/>
        <v>520348</v>
      </c>
      <c r="L90" s="102">
        <f t="shared" si="45"/>
        <v>532836</v>
      </c>
      <c r="M90" s="102">
        <v>142536919.87284666</v>
      </c>
      <c r="N90" s="102">
        <v>148259282.82843593</v>
      </c>
      <c r="O90" s="102">
        <f t="shared" si="46"/>
        <v>375403.076</v>
      </c>
      <c r="P90" s="102">
        <f t="shared" si="47"/>
        <v>390360.93199999997</v>
      </c>
      <c r="Q90" s="102">
        <f t="shared" si="48"/>
        <v>491842.924</v>
      </c>
      <c r="R90" s="102">
        <f t="shared" si="49"/>
        <v>497699.06800000003</v>
      </c>
      <c r="S90" s="109">
        <f t="shared" si="50"/>
        <v>3.6509999999999998</v>
      </c>
      <c r="T90" s="109">
        <f t="shared" si="51"/>
        <v>3.5939999999999999</v>
      </c>
      <c r="U90" s="95">
        <v>101369964</v>
      </c>
      <c r="V90" s="96">
        <v>107032879</v>
      </c>
      <c r="W90" s="96">
        <v>111329878</v>
      </c>
      <c r="X90" s="95">
        <v>176040</v>
      </c>
      <c r="Y90" s="96">
        <v>176040</v>
      </c>
      <c r="Z90" s="96">
        <v>176040</v>
      </c>
    </row>
    <row r="91" spans="1:26">
      <c r="A91" s="29" t="s">
        <v>199</v>
      </c>
      <c r="B91" s="29" t="s">
        <v>200</v>
      </c>
      <c r="C91" s="102">
        <v>2400428.2302000001</v>
      </c>
      <c r="D91" s="102">
        <v>2458038.5077248001</v>
      </c>
      <c r="E91" s="102">
        <f t="shared" si="40"/>
        <v>720128</v>
      </c>
      <c r="F91" s="102">
        <f t="shared" si="41"/>
        <v>737412</v>
      </c>
      <c r="G91" s="104">
        <v>0</v>
      </c>
      <c r="H91" s="104">
        <v>0</v>
      </c>
      <c r="I91" s="102">
        <f t="shared" si="42"/>
        <v>720128</v>
      </c>
      <c r="J91" s="102">
        <f t="shared" si="43"/>
        <v>737412</v>
      </c>
      <c r="K91" s="102">
        <f t="shared" si="44"/>
        <v>432077</v>
      </c>
      <c r="L91" s="102">
        <f t="shared" si="45"/>
        <v>442447</v>
      </c>
      <c r="M91" s="102">
        <v>100485079.51990192</v>
      </c>
      <c r="N91" s="102">
        <v>106966516.18691118</v>
      </c>
      <c r="O91" s="102">
        <f t="shared" si="46"/>
        <v>329885.76500000001</v>
      </c>
      <c r="P91" s="102">
        <f t="shared" si="47"/>
        <v>339644.397</v>
      </c>
      <c r="Q91" s="102">
        <f t="shared" si="48"/>
        <v>390242.23499999999</v>
      </c>
      <c r="R91" s="102">
        <f t="shared" si="49"/>
        <v>397767.603</v>
      </c>
      <c r="S91" s="109">
        <f t="shared" si="50"/>
        <v>4.3</v>
      </c>
      <c r="T91" s="109">
        <f t="shared" si="51"/>
        <v>4.1360000000000001</v>
      </c>
      <c r="U91" s="95">
        <v>79692620</v>
      </c>
      <c r="V91" s="96">
        <v>85006194</v>
      </c>
      <c r="W91" s="96">
        <v>90273628</v>
      </c>
      <c r="X91" s="95">
        <v>110000</v>
      </c>
      <c r="Y91" s="96">
        <v>110000</v>
      </c>
      <c r="Z91" s="96">
        <v>110000</v>
      </c>
    </row>
    <row r="92" spans="1:26">
      <c r="A92" s="29" t="s">
        <v>201</v>
      </c>
      <c r="B92" s="29" t="s">
        <v>202</v>
      </c>
      <c r="C92" s="102">
        <v>36072853.839600004</v>
      </c>
      <c r="D92" s="102">
        <v>36938602.331750408</v>
      </c>
      <c r="E92" s="102">
        <f t="shared" si="40"/>
        <v>10821856</v>
      </c>
      <c r="F92" s="102">
        <f t="shared" si="41"/>
        <v>11081581</v>
      </c>
      <c r="G92" s="104">
        <v>-385551</v>
      </c>
      <c r="H92" s="104">
        <v>-394804</v>
      </c>
      <c r="I92" s="102">
        <f t="shared" si="42"/>
        <v>10436305</v>
      </c>
      <c r="J92" s="102">
        <f t="shared" si="43"/>
        <v>10686777</v>
      </c>
      <c r="K92" s="102">
        <f t="shared" si="44"/>
        <v>6261783</v>
      </c>
      <c r="L92" s="102">
        <f t="shared" si="45"/>
        <v>6412066</v>
      </c>
      <c r="M92" s="102">
        <v>1963938005.9892888</v>
      </c>
      <c r="N92" s="102">
        <v>2040377138.9858546</v>
      </c>
      <c r="O92" s="102">
        <f t="shared" si="46"/>
        <v>4264219.2259999998</v>
      </c>
      <c r="P92" s="102">
        <f t="shared" si="47"/>
        <v>4451520.2070000004</v>
      </c>
      <c r="Q92" s="102">
        <f t="shared" si="48"/>
        <v>6172085.7740000002</v>
      </c>
      <c r="R92" s="102">
        <f t="shared" si="49"/>
        <v>6235256.7929999996</v>
      </c>
      <c r="S92" s="109">
        <f t="shared" si="50"/>
        <v>3.1880000000000002</v>
      </c>
      <c r="T92" s="109">
        <f t="shared" si="51"/>
        <v>3.1429999999999998</v>
      </c>
      <c r="U92" s="95">
        <v>1487516607</v>
      </c>
      <c r="V92" s="96">
        <v>1600735422</v>
      </c>
      <c r="W92" s="96">
        <v>1662857159</v>
      </c>
      <c r="X92" s="95">
        <v>2729887</v>
      </c>
      <c r="Y92" s="96">
        <v>2808634</v>
      </c>
      <c r="Z92" s="96">
        <v>2887381</v>
      </c>
    </row>
    <row r="93" spans="1:26">
      <c r="A93" s="29" t="s">
        <v>203</v>
      </c>
      <c r="B93" s="29" t="s">
        <v>204</v>
      </c>
      <c r="C93" s="102">
        <v>9291734.7575999964</v>
      </c>
      <c r="D93" s="102">
        <v>9514736.3917823974</v>
      </c>
      <c r="E93" s="102">
        <f t="shared" si="40"/>
        <v>2787520</v>
      </c>
      <c r="F93" s="102">
        <f t="shared" si="41"/>
        <v>2854421</v>
      </c>
      <c r="G93" s="104">
        <v>-277530</v>
      </c>
      <c r="H93" s="104">
        <v>-284191</v>
      </c>
      <c r="I93" s="102">
        <f t="shared" si="42"/>
        <v>2509990</v>
      </c>
      <c r="J93" s="102">
        <f t="shared" si="43"/>
        <v>2570230</v>
      </c>
      <c r="K93" s="102">
        <f t="shared" si="44"/>
        <v>1505994</v>
      </c>
      <c r="L93" s="102">
        <f t="shared" si="45"/>
        <v>1542138</v>
      </c>
      <c r="M93" s="102">
        <v>588856976.6406076</v>
      </c>
      <c r="N93" s="102">
        <v>643494470.06166208</v>
      </c>
      <c r="O93" s="102">
        <f t="shared" si="46"/>
        <v>907012.42099999997</v>
      </c>
      <c r="P93" s="102">
        <f t="shared" si="47"/>
        <v>923867.40399999998</v>
      </c>
      <c r="Q93" s="102">
        <f t="shared" si="48"/>
        <v>1602977.5789999999</v>
      </c>
      <c r="R93" s="102">
        <f t="shared" si="49"/>
        <v>1646362.5959999999</v>
      </c>
      <c r="S93" s="109">
        <f t="shared" si="50"/>
        <v>2.5569999999999999</v>
      </c>
      <c r="T93" s="109">
        <f t="shared" si="51"/>
        <v>2.3969999999999998</v>
      </c>
      <c r="U93" s="95">
        <v>425814276</v>
      </c>
      <c r="V93" s="96">
        <v>460537922</v>
      </c>
      <c r="W93" s="96">
        <v>503723074</v>
      </c>
      <c r="X93" s="95">
        <v>814302</v>
      </c>
      <c r="Y93" s="96">
        <v>814302</v>
      </c>
      <c r="Z93" s="96">
        <v>814302</v>
      </c>
    </row>
    <row r="94" spans="1:26">
      <c r="A94" s="29" t="s">
        <v>205</v>
      </c>
      <c r="B94" s="29" t="s">
        <v>206</v>
      </c>
      <c r="C94" s="102">
        <v>47370150.245400004</v>
      </c>
      <c r="D94" s="102">
        <v>48507033.851289608</v>
      </c>
      <c r="E94" s="102">
        <f t="shared" si="40"/>
        <v>14211045</v>
      </c>
      <c r="F94" s="102">
        <f t="shared" si="41"/>
        <v>14552110</v>
      </c>
      <c r="G94" s="104">
        <v>28004</v>
      </c>
      <c r="H94" s="104">
        <v>28676</v>
      </c>
      <c r="I94" s="102">
        <f t="shared" si="42"/>
        <v>14239049</v>
      </c>
      <c r="J94" s="102">
        <f t="shared" si="43"/>
        <v>14580786</v>
      </c>
      <c r="K94" s="102">
        <f t="shared" si="44"/>
        <v>8543429</v>
      </c>
      <c r="L94" s="102">
        <f t="shared" si="45"/>
        <v>8748472</v>
      </c>
      <c r="M94" s="102">
        <v>2010074378.5763083</v>
      </c>
      <c r="N94" s="102">
        <v>2326252413.51793</v>
      </c>
      <c r="O94" s="102">
        <f t="shared" si="46"/>
        <v>6499036.6960000005</v>
      </c>
      <c r="P94" s="102">
        <f t="shared" si="47"/>
        <v>6513087.3700000001</v>
      </c>
      <c r="Q94" s="102">
        <f t="shared" si="48"/>
        <v>7740012.3039999995</v>
      </c>
      <c r="R94" s="102">
        <f t="shared" si="49"/>
        <v>8067698.6299999999</v>
      </c>
      <c r="S94" s="109">
        <f t="shared" si="50"/>
        <v>4.25</v>
      </c>
      <c r="T94" s="109">
        <f t="shared" si="51"/>
        <v>3.7610000000000001</v>
      </c>
      <c r="U94" s="95">
        <v>1641343833</v>
      </c>
      <c r="V94" s="96">
        <v>1838603439</v>
      </c>
      <c r="W94" s="96">
        <v>2127724022</v>
      </c>
      <c r="X94" s="95">
        <v>2300000</v>
      </c>
      <c r="Y94" s="96">
        <v>2450000</v>
      </c>
      <c r="Z94" s="96">
        <v>2450000</v>
      </c>
    </row>
    <row r="95" spans="1:26">
      <c r="A95" s="29" t="s">
        <v>207</v>
      </c>
      <c r="B95" s="29" t="s">
        <v>208</v>
      </c>
      <c r="C95" s="102">
        <v>19023192.596399996</v>
      </c>
      <c r="D95" s="102">
        <v>19479749.218713596</v>
      </c>
      <c r="E95" s="102">
        <f t="shared" si="40"/>
        <v>5706958</v>
      </c>
      <c r="F95" s="102">
        <f t="shared" si="41"/>
        <v>5843925</v>
      </c>
      <c r="G95" s="104">
        <v>43340</v>
      </c>
      <c r="H95" s="104">
        <v>44380</v>
      </c>
      <c r="I95" s="102">
        <f t="shared" si="42"/>
        <v>5750298</v>
      </c>
      <c r="J95" s="102">
        <f t="shared" si="43"/>
        <v>5888305</v>
      </c>
      <c r="K95" s="102">
        <f t="shared" si="44"/>
        <v>3450179</v>
      </c>
      <c r="L95" s="102">
        <f t="shared" si="45"/>
        <v>3532983</v>
      </c>
      <c r="M95" s="102">
        <v>727473722.0319885</v>
      </c>
      <c r="N95" s="102">
        <v>835807548.3763175</v>
      </c>
      <c r="O95" s="102">
        <f t="shared" si="46"/>
        <v>2710387.298</v>
      </c>
      <c r="P95" s="102">
        <f t="shared" si="47"/>
        <v>2729766.378</v>
      </c>
      <c r="Q95" s="102">
        <f t="shared" si="48"/>
        <v>3039910.702</v>
      </c>
      <c r="R95" s="102">
        <f t="shared" si="49"/>
        <v>3158538.622</v>
      </c>
      <c r="S95" s="109">
        <f t="shared" si="50"/>
        <v>4.7430000000000003</v>
      </c>
      <c r="T95" s="109">
        <f t="shared" si="51"/>
        <v>4.2270000000000003</v>
      </c>
      <c r="U95" s="95">
        <v>611218138</v>
      </c>
      <c r="V95" s="96">
        <v>665231333</v>
      </c>
      <c r="W95" s="96">
        <v>764296156</v>
      </c>
      <c r="X95" s="95">
        <v>1124000</v>
      </c>
      <c r="Y95" s="96">
        <v>1248000</v>
      </c>
      <c r="Z95" s="96">
        <v>1383000</v>
      </c>
    </row>
    <row r="96" spans="1:26">
      <c r="A96" s="29" t="s">
        <v>209</v>
      </c>
      <c r="B96" s="29" t="s">
        <v>210</v>
      </c>
      <c r="C96" s="102">
        <v>32924291.472600002</v>
      </c>
      <c r="D96" s="102">
        <v>33714474.467942402</v>
      </c>
      <c r="E96" s="102">
        <f t="shared" si="40"/>
        <v>9877287</v>
      </c>
      <c r="F96" s="102">
        <f t="shared" si="41"/>
        <v>10114342</v>
      </c>
      <c r="G96" s="104">
        <v>2899</v>
      </c>
      <c r="H96" s="104">
        <v>2969</v>
      </c>
      <c r="I96" s="102">
        <f t="shared" si="42"/>
        <v>9880186</v>
      </c>
      <c r="J96" s="102">
        <f t="shared" si="43"/>
        <v>10117311</v>
      </c>
      <c r="K96" s="102">
        <f t="shared" si="44"/>
        <v>5928112</v>
      </c>
      <c r="L96" s="102">
        <f t="shared" si="45"/>
        <v>6070387</v>
      </c>
      <c r="M96" s="102">
        <v>4929492662.0693026</v>
      </c>
      <c r="N96" s="102">
        <v>5514458103.1965704</v>
      </c>
      <c r="O96" s="102">
        <f t="shared" si="46"/>
        <v>916565.94499999995</v>
      </c>
      <c r="P96" s="102">
        <f t="shared" si="47"/>
        <v>771892.98800000001</v>
      </c>
      <c r="Q96" s="102">
        <f t="shared" si="48"/>
        <v>8963620.0549999997</v>
      </c>
      <c r="R96" s="102">
        <f t="shared" si="49"/>
        <v>9345418.0120000001</v>
      </c>
      <c r="S96" s="109">
        <f t="shared" si="50"/>
        <v>1.2030000000000001</v>
      </c>
      <c r="T96" s="109">
        <f t="shared" si="51"/>
        <v>1.101</v>
      </c>
      <c r="U96" s="95">
        <v>3881132352</v>
      </c>
      <c r="V96" s="96">
        <v>4447797714</v>
      </c>
      <c r="W96" s="96">
        <v>4975219796</v>
      </c>
      <c r="X96" s="95">
        <v>5000000</v>
      </c>
      <c r="Y96" s="96">
        <v>5000000</v>
      </c>
      <c r="Z96" s="96">
        <v>5000000</v>
      </c>
    </row>
    <row r="97" spans="1:26">
      <c r="A97" s="29" t="s">
        <v>211</v>
      </c>
      <c r="B97" s="29" t="s">
        <v>212</v>
      </c>
      <c r="C97" s="102">
        <v>2974772.2374000004</v>
      </c>
      <c r="D97" s="102">
        <v>3046166.7710976005</v>
      </c>
      <c r="E97" s="102">
        <f t="shared" si="40"/>
        <v>892432</v>
      </c>
      <c r="F97" s="102">
        <f t="shared" si="41"/>
        <v>913850</v>
      </c>
      <c r="G97" s="104">
        <v>311868</v>
      </c>
      <c r="H97" s="104">
        <v>319353</v>
      </c>
      <c r="I97" s="102">
        <f t="shared" si="42"/>
        <v>1204300</v>
      </c>
      <c r="J97" s="102">
        <f t="shared" si="43"/>
        <v>1233203</v>
      </c>
      <c r="K97" s="102">
        <f t="shared" si="44"/>
        <v>722580</v>
      </c>
      <c r="L97" s="102">
        <f t="shared" si="45"/>
        <v>739922</v>
      </c>
      <c r="M97" s="102">
        <v>1882778813.6157336</v>
      </c>
      <c r="N97" s="102">
        <v>2067021338.9521444</v>
      </c>
      <c r="O97" s="102">
        <f t="shared" si="46"/>
        <v>0</v>
      </c>
      <c r="P97" s="102">
        <f t="shared" si="47"/>
        <v>0</v>
      </c>
      <c r="Q97" s="102">
        <f t="shared" si="48"/>
        <v>1204300</v>
      </c>
      <c r="R97" s="102">
        <f t="shared" si="49"/>
        <v>1233203</v>
      </c>
      <c r="S97" s="109">
        <f t="shared" si="50"/>
        <v>0.38400000000000001</v>
      </c>
      <c r="T97" s="109">
        <f t="shared" si="51"/>
        <v>0.35799999999999998</v>
      </c>
      <c r="U97" s="95">
        <v>1500814210</v>
      </c>
      <c r="V97" s="96">
        <v>1712560756</v>
      </c>
      <c r="W97" s="96">
        <v>1880118866</v>
      </c>
      <c r="X97" s="95">
        <v>946724</v>
      </c>
      <c r="Y97" s="96">
        <v>990095</v>
      </c>
      <c r="Z97" s="96">
        <v>1024570</v>
      </c>
    </row>
    <row r="98" spans="1:26">
      <c r="A98" s="29" t="s">
        <v>213</v>
      </c>
      <c r="B98" s="29" t="s">
        <v>214</v>
      </c>
      <c r="C98" s="102">
        <v>639290.86499999999</v>
      </c>
      <c r="D98" s="102">
        <v>654633.84576000005</v>
      </c>
      <c r="E98" s="102">
        <f t="shared" si="40"/>
        <v>191787</v>
      </c>
      <c r="F98" s="102">
        <f t="shared" si="41"/>
        <v>196390</v>
      </c>
      <c r="G98" s="104">
        <v>69981</v>
      </c>
      <c r="H98" s="104">
        <v>71661</v>
      </c>
      <c r="I98" s="102">
        <f t="shared" si="42"/>
        <v>261768</v>
      </c>
      <c r="J98" s="102">
        <f t="shared" si="43"/>
        <v>268051</v>
      </c>
      <c r="K98" s="102">
        <f t="shared" si="44"/>
        <v>157061</v>
      </c>
      <c r="L98" s="102">
        <f t="shared" si="45"/>
        <v>160831</v>
      </c>
      <c r="M98" s="102">
        <v>288128636.35230464</v>
      </c>
      <c r="N98" s="102">
        <v>307369885.94297498</v>
      </c>
      <c r="O98" s="102">
        <f t="shared" si="46"/>
        <v>0</v>
      </c>
      <c r="P98" s="102">
        <f t="shared" si="47"/>
        <v>0</v>
      </c>
      <c r="Q98" s="102">
        <f t="shared" si="48"/>
        <v>261768</v>
      </c>
      <c r="R98" s="102">
        <f t="shared" si="49"/>
        <v>268051</v>
      </c>
      <c r="S98" s="109">
        <f t="shared" si="50"/>
        <v>0.54500000000000004</v>
      </c>
      <c r="T98" s="109">
        <f t="shared" si="51"/>
        <v>0.52300000000000002</v>
      </c>
      <c r="U98" s="95">
        <v>251666990</v>
      </c>
      <c r="V98" s="96">
        <v>272682618</v>
      </c>
      <c r="W98" s="96">
        <v>290892245</v>
      </c>
      <c r="X98" s="95">
        <v>275000</v>
      </c>
      <c r="Y98" s="96">
        <v>280000</v>
      </c>
      <c r="Z98" s="96">
        <v>285000</v>
      </c>
    </row>
    <row r="99" spans="1:26">
      <c r="A99" s="29" t="s">
        <v>215</v>
      </c>
      <c r="B99" s="29" t="s">
        <v>216</v>
      </c>
      <c r="C99" s="102">
        <v>2330453.9249999998</v>
      </c>
      <c r="D99" s="102">
        <v>2386384.8191999998</v>
      </c>
      <c r="E99" s="102">
        <f t="shared" si="40"/>
        <v>699136</v>
      </c>
      <c r="F99" s="102">
        <f t="shared" si="41"/>
        <v>715915</v>
      </c>
      <c r="G99" s="104">
        <v>136396</v>
      </c>
      <c r="H99" s="104">
        <v>139670</v>
      </c>
      <c r="I99" s="102">
        <f t="shared" si="42"/>
        <v>835532</v>
      </c>
      <c r="J99" s="102">
        <f t="shared" si="43"/>
        <v>855585</v>
      </c>
      <c r="K99" s="102">
        <f t="shared" si="44"/>
        <v>501319</v>
      </c>
      <c r="L99" s="102">
        <f t="shared" si="45"/>
        <v>513351</v>
      </c>
      <c r="M99" s="102">
        <v>262225013.8431119</v>
      </c>
      <c r="N99" s="102">
        <v>272324897.60878599</v>
      </c>
      <c r="O99" s="102">
        <f t="shared" si="46"/>
        <v>234665.53599999999</v>
      </c>
      <c r="P99" s="102">
        <f t="shared" si="47"/>
        <v>251637.307</v>
      </c>
      <c r="Q99" s="102">
        <f t="shared" si="48"/>
        <v>600866.46400000004</v>
      </c>
      <c r="R99" s="102">
        <f t="shared" si="49"/>
        <v>603947.69299999997</v>
      </c>
      <c r="S99" s="109">
        <f t="shared" si="50"/>
        <v>1.9119999999999999</v>
      </c>
      <c r="T99" s="109">
        <f t="shared" si="51"/>
        <v>1.885</v>
      </c>
      <c r="U99" s="95">
        <v>233922052</v>
      </c>
      <c r="V99" s="96">
        <v>237487932</v>
      </c>
      <c r="W99" s="96">
        <v>246621659</v>
      </c>
      <c r="X99" s="95">
        <v>560000</v>
      </c>
      <c r="Y99" s="96">
        <v>580000</v>
      </c>
      <c r="Z99" s="96">
        <v>600000</v>
      </c>
    </row>
    <row r="100" spans="1:26">
      <c r="A100" s="29" t="s">
        <v>217</v>
      </c>
      <c r="B100" s="29" t="s">
        <v>218</v>
      </c>
      <c r="C100" s="102">
        <v>7589414.0807999996</v>
      </c>
      <c r="D100" s="102">
        <v>7771560.0187392002</v>
      </c>
      <c r="E100" s="102">
        <f t="shared" si="40"/>
        <v>2276824</v>
      </c>
      <c r="F100" s="102">
        <f t="shared" si="41"/>
        <v>2331468</v>
      </c>
      <c r="G100" s="104">
        <v>820467</v>
      </c>
      <c r="H100" s="104">
        <v>840158</v>
      </c>
      <c r="I100" s="102">
        <f t="shared" si="42"/>
        <v>3097291</v>
      </c>
      <c r="J100" s="102">
        <f t="shared" si="43"/>
        <v>3171626</v>
      </c>
      <c r="K100" s="102">
        <f t="shared" si="44"/>
        <v>1858375</v>
      </c>
      <c r="L100" s="102">
        <f t="shared" si="45"/>
        <v>1902976</v>
      </c>
      <c r="M100" s="102">
        <v>2922268015.8718114</v>
      </c>
      <c r="N100" s="102">
        <v>3261601033.6351972</v>
      </c>
      <c r="O100" s="102">
        <f t="shared" si="46"/>
        <v>0</v>
      </c>
      <c r="P100" s="102">
        <f t="shared" si="47"/>
        <v>0</v>
      </c>
      <c r="Q100" s="102">
        <f t="shared" si="48"/>
        <v>3097291</v>
      </c>
      <c r="R100" s="102">
        <f t="shared" si="49"/>
        <v>3171626</v>
      </c>
      <c r="S100" s="109">
        <f t="shared" si="50"/>
        <v>0.63600000000000001</v>
      </c>
      <c r="T100" s="109">
        <f t="shared" si="51"/>
        <v>0.58299999999999996</v>
      </c>
      <c r="U100" s="95">
        <v>2386167660</v>
      </c>
      <c r="V100" s="96">
        <v>2650337161</v>
      </c>
      <c r="W100" s="96">
        <v>2958011245</v>
      </c>
      <c r="X100" s="95">
        <v>3500000</v>
      </c>
      <c r="Y100" s="96">
        <v>3750000</v>
      </c>
      <c r="Z100" s="96">
        <v>3900000</v>
      </c>
    </row>
    <row r="101" spans="1:26">
      <c r="A101" s="29" t="s">
        <v>219</v>
      </c>
      <c r="B101" s="29" t="s">
        <v>220</v>
      </c>
      <c r="C101" s="102">
        <v>3053969.1378000001</v>
      </c>
      <c r="D101" s="102">
        <v>3127264.3971072002</v>
      </c>
      <c r="E101" s="102">
        <f t="shared" si="40"/>
        <v>916191</v>
      </c>
      <c r="F101" s="102">
        <f t="shared" si="41"/>
        <v>938179</v>
      </c>
      <c r="G101" s="104">
        <v>0</v>
      </c>
      <c r="H101" s="104">
        <v>0</v>
      </c>
      <c r="I101" s="102">
        <f t="shared" si="42"/>
        <v>916191</v>
      </c>
      <c r="J101" s="102">
        <f t="shared" si="43"/>
        <v>938179</v>
      </c>
      <c r="K101" s="102">
        <f t="shared" si="44"/>
        <v>549715</v>
      </c>
      <c r="L101" s="102">
        <f t="shared" si="45"/>
        <v>562907</v>
      </c>
      <c r="M101" s="102">
        <v>257144327.00195059</v>
      </c>
      <c r="N101" s="102">
        <v>277455965.9324078</v>
      </c>
      <c r="O101" s="102">
        <f t="shared" si="46"/>
        <v>288227.55599999998</v>
      </c>
      <c r="P101" s="102">
        <f t="shared" si="47"/>
        <v>296296.04499999998</v>
      </c>
      <c r="Q101" s="102">
        <f t="shared" si="48"/>
        <v>627963.44400000002</v>
      </c>
      <c r="R101" s="102">
        <f t="shared" si="49"/>
        <v>641882.95500000007</v>
      </c>
      <c r="S101" s="109">
        <f t="shared" si="50"/>
        <v>2.1379999999999999</v>
      </c>
      <c r="T101" s="109">
        <f t="shared" si="51"/>
        <v>2.0289999999999999</v>
      </c>
      <c r="U101" s="95">
        <v>187386256</v>
      </c>
      <c r="V101" s="96">
        <v>197443033</v>
      </c>
      <c r="W101" s="96">
        <v>213038912</v>
      </c>
      <c r="X101" s="95">
        <v>375000</v>
      </c>
      <c r="Y101" s="96">
        <v>375000</v>
      </c>
      <c r="Z101" s="96">
        <v>375000</v>
      </c>
    </row>
    <row r="102" spans="1:26">
      <c r="A102" s="29" t="s">
        <v>221</v>
      </c>
      <c r="B102" s="29" t="s">
        <v>222</v>
      </c>
      <c r="C102" s="102">
        <v>14375248.823999997</v>
      </c>
      <c r="D102" s="102">
        <v>14720254.795775998</v>
      </c>
      <c r="E102" s="102">
        <f t="shared" si="40"/>
        <v>4312575</v>
      </c>
      <c r="F102" s="102">
        <f t="shared" si="41"/>
        <v>4416076</v>
      </c>
      <c r="G102" s="104">
        <v>22438</v>
      </c>
      <c r="H102" s="104">
        <v>22977</v>
      </c>
      <c r="I102" s="102">
        <f t="shared" si="42"/>
        <v>4335013</v>
      </c>
      <c r="J102" s="102">
        <f t="shared" si="43"/>
        <v>4439053</v>
      </c>
      <c r="K102" s="102">
        <f t="shared" si="44"/>
        <v>2601008</v>
      </c>
      <c r="L102" s="102">
        <f t="shared" si="45"/>
        <v>2663432</v>
      </c>
      <c r="M102" s="102">
        <v>1136437143.7073133</v>
      </c>
      <c r="N102" s="102">
        <v>1283586631.7301972</v>
      </c>
      <c r="O102" s="102">
        <f t="shared" si="46"/>
        <v>1445383.2139999999</v>
      </c>
      <c r="P102" s="102">
        <f t="shared" si="47"/>
        <v>1429909.9990000001</v>
      </c>
      <c r="Q102" s="102">
        <f t="shared" si="48"/>
        <v>2889629.7860000003</v>
      </c>
      <c r="R102" s="102">
        <f t="shared" si="49"/>
        <v>3009143.0010000002</v>
      </c>
      <c r="S102" s="109">
        <f t="shared" si="50"/>
        <v>2.2890000000000001</v>
      </c>
      <c r="T102" s="109">
        <f t="shared" si="51"/>
        <v>2.0750000000000002</v>
      </c>
      <c r="U102" s="95">
        <v>966040481</v>
      </c>
      <c r="V102" s="96">
        <v>1039217180</v>
      </c>
      <c r="W102" s="96">
        <v>1173776611</v>
      </c>
      <c r="X102" s="95">
        <v>1565100</v>
      </c>
      <c r="Y102" s="96">
        <v>1643400</v>
      </c>
      <c r="Z102" s="96">
        <v>1709050</v>
      </c>
    </row>
    <row r="103" spans="1:26">
      <c r="A103" s="29" t="s">
        <v>223</v>
      </c>
      <c r="B103" s="29" t="s">
        <v>224</v>
      </c>
      <c r="C103" s="102">
        <v>271809579.12059999</v>
      </c>
      <c r="D103" s="102">
        <v>278333009.01949441</v>
      </c>
      <c r="E103" s="102">
        <f t="shared" si="40"/>
        <v>81542874</v>
      </c>
      <c r="F103" s="102">
        <f t="shared" si="41"/>
        <v>83499903</v>
      </c>
      <c r="G103" s="104">
        <v>-463965</v>
      </c>
      <c r="H103" s="104">
        <v>-475100</v>
      </c>
      <c r="I103" s="102">
        <f t="shared" si="42"/>
        <v>81078909</v>
      </c>
      <c r="J103" s="102">
        <f t="shared" si="43"/>
        <v>83024803</v>
      </c>
      <c r="K103" s="102">
        <f t="shared" si="44"/>
        <v>48647345</v>
      </c>
      <c r="L103" s="102">
        <f t="shared" si="45"/>
        <v>49814882</v>
      </c>
      <c r="M103" s="102">
        <v>34532584324.708015</v>
      </c>
      <c r="N103" s="102">
        <v>36647553676.78952</v>
      </c>
      <c r="O103" s="102">
        <f t="shared" si="46"/>
        <v>13534250.703</v>
      </c>
      <c r="P103" s="102">
        <f t="shared" si="47"/>
        <v>14588905.84</v>
      </c>
      <c r="Q103" s="102">
        <f t="shared" si="48"/>
        <v>67544658.297000006</v>
      </c>
      <c r="R103" s="102">
        <f t="shared" si="49"/>
        <v>68435897.159999996</v>
      </c>
      <c r="S103" s="109">
        <f t="shared" si="50"/>
        <v>1.409</v>
      </c>
      <c r="T103" s="109">
        <f t="shared" si="51"/>
        <v>1.359</v>
      </c>
      <c r="U103" s="95">
        <v>27437966108</v>
      </c>
      <c r="V103" s="96">
        <v>29389675343</v>
      </c>
      <c r="W103" s="96">
        <v>31189664070</v>
      </c>
      <c r="X103" s="95">
        <v>67988856</v>
      </c>
      <c r="Y103" s="96">
        <v>69873487</v>
      </c>
      <c r="Z103" s="96">
        <v>69873487</v>
      </c>
    </row>
    <row r="104" spans="1:26">
      <c r="A104" s="29" t="s">
        <v>225</v>
      </c>
      <c r="B104" s="29" t="s">
        <v>226</v>
      </c>
      <c r="C104" s="102">
        <v>25100948.500799999</v>
      </c>
      <c r="D104" s="102">
        <v>25703371.264819197</v>
      </c>
      <c r="E104" s="102">
        <f t="shared" si="40"/>
        <v>7530285</v>
      </c>
      <c r="F104" s="102">
        <f t="shared" si="41"/>
        <v>7711011</v>
      </c>
      <c r="G104" s="104">
        <v>70349</v>
      </c>
      <c r="H104" s="104">
        <v>72037</v>
      </c>
      <c r="I104" s="102">
        <f t="shared" si="42"/>
        <v>7600634</v>
      </c>
      <c r="J104" s="102">
        <f t="shared" si="43"/>
        <v>7783048</v>
      </c>
      <c r="K104" s="102">
        <f t="shared" si="44"/>
        <v>4560380</v>
      </c>
      <c r="L104" s="102">
        <f t="shared" si="45"/>
        <v>4669829</v>
      </c>
      <c r="M104" s="102">
        <v>3277738240.4232078</v>
      </c>
      <c r="N104" s="102">
        <v>3449977633.7397327</v>
      </c>
      <c r="O104" s="102">
        <f t="shared" si="46"/>
        <v>1226155.3700000001</v>
      </c>
      <c r="P104" s="102">
        <f t="shared" si="47"/>
        <v>1355423.041</v>
      </c>
      <c r="Q104" s="102">
        <f t="shared" si="48"/>
        <v>6374478.6299999999</v>
      </c>
      <c r="R104" s="102">
        <f t="shared" si="49"/>
        <v>6427624.9589999998</v>
      </c>
      <c r="S104" s="109">
        <f t="shared" si="50"/>
        <v>1.391</v>
      </c>
      <c r="T104" s="109">
        <f t="shared" si="51"/>
        <v>1.3540000000000001</v>
      </c>
      <c r="U104" s="95">
        <v>2678601363</v>
      </c>
      <c r="V104" s="96">
        <v>2964762931</v>
      </c>
      <c r="W104" s="96">
        <v>3120525878</v>
      </c>
      <c r="X104" s="95">
        <v>4525000</v>
      </c>
      <c r="Y104" s="96">
        <v>4775000</v>
      </c>
      <c r="Z104" s="96">
        <v>4775000</v>
      </c>
    </row>
    <row r="105" spans="1:26">
      <c r="A105" s="29" t="s">
        <v>227</v>
      </c>
      <c r="B105" s="29" t="s">
        <v>228</v>
      </c>
      <c r="C105" s="102">
        <v>4748334.2328000003</v>
      </c>
      <c r="D105" s="102">
        <v>4862294.2543872008</v>
      </c>
      <c r="E105" s="102">
        <f t="shared" si="40"/>
        <v>1424500</v>
      </c>
      <c r="F105" s="102">
        <f t="shared" si="41"/>
        <v>1458688</v>
      </c>
      <c r="G105" s="104">
        <v>577074</v>
      </c>
      <c r="H105" s="104">
        <v>590923</v>
      </c>
      <c r="I105" s="102">
        <f t="shared" si="42"/>
        <v>2001574</v>
      </c>
      <c r="J105" s="102">
        <f t="shared" si="43"/>
        <v>2049611</v>
      </c>
      <c r="K105" s="102">
        <f t="shared" si="44"/>
        <v>1200944</v>
      </c>
      <c r="L105" s="102">
        <f t="shared" si="45"/>
        <v>1229767</v>
      </c>
      <c r="M105" s="102">
        <v>2717715473.8598647</v>
      </c>
      <c r="N105" s="102">
        <v>3072943005.5060153</v>
      </c>
      <c r="O105" s="102">
        <f t="shared" si="46"/>
        <v>0</v>
      </c>
      <c r="P105" s="102">
        <f t="shared" si="47"/>
        <v>0</v>
      </c>
      <c r="Q105" s="102">
        <f t="shared" si="48"/>
        <v>2001574</v>
      </c>
      <c r="R105" s="102">
        <f t="shared" si="49"/>
        <v>2049611</v>
      </c>
      <c r="S105" s="109">
        <f t="shared" si="50"/>
        <v>0.442</v>
      </c>
      <c r="T105" s="109">
        <f t="shared" si="51"/>
        <v>0.4</v>
      </c>
      <c r="U105" s="95">
        <v>2220087052</v>
      </c>
      <c r="V105" s="96">
        <v>2477457862</v>
      </c>
      <c r="W105" s="96">
        <v>2800517120</v>
      </c>
      <c r="X105" s="95">
        <v>1683527</v>
      </c>
      <c r="Y105" s="96">
        <v>1683527</v>
      </c>
      <c r="Z105" s="96">
        <v>1683527</v>
      </c>
    </row>
    <row r="106" spans="1:26">
      <c r="A106" s="29" t="s">
        <v>229</v>
      </c>
      <c r="B106" s="29" t="s">
        <v>230</v>
      </c>
      <c r="C106" s="102">
        <v>21276614.060999997</v>
      </c>
      <c r="D106" s="102">
        <v>21787252.798463996</v>
      </c>
      <c r="E106" s="102">
        <f t="shared" si="40"/>
        <v>6382984</v>
      </c>
      <c r="F106" s="102">
        <f t="shared" si="41"/>
        <v>6536176</v>
      </c>
      <c r="G106" s="104">
        <v>12433</v>
      </c>
      <c r="H106" s="104">
        <v>12732</v>
      </c>
      <c r="I106" s="102">
        <f t="shared" si="42"/>
        <v>6395417</v>
      </c>
      <c r="J106" s="102">
        <f t="shared" si="43"/>
        <v>6548908</v>
      </c>
      <c r="K106" s="102">
        <f t="shared" si="44"/>
        <v>3837250</v>
      </c>
      <c r="L106" s="102">
        <f t="shared" si="45"/>
        <v>3929345</v>
      </c>
      <c r="M106" s="102">
        <v>1645899808.8567882</v>
      </c>
      <c r="N106" s="102">
        <v>1810006055.8863118</v>
      </c>
      <c r="O106" s="102">
        <f t="shared" si="46"/>
        <v>2163083.0120000001</v>
      </c>
      <c r="P106" s="102">
        <f t="shared" si="47"/>
        <v>2190008.0380000002</v>
      </c>
      <c r="Q106" s="102">
        <f t="shared" si="48"/>
        <v>4232333.9879999999</v>
      </c>
      <c r="R106" s="102">
        <f t="shared" si="49"/>
        <v>4358899.9619999994</v>
      </c>
      <c r="S106" s="109">
        <f t="shared" si="50"/>
        <v>2.331</v>
      </c>
      <c r="T106" s="109">
        <f t="shared" si="51"/>
        <v>2.1709999999999998</v>
      </c>
      <c r="U106" s="95">
        <v>1306138064</v>
      </c>
      <c r="V106" s="96">
        <v>1432440736</v>
      </c>
      <c r="W106" s="96">
        <v>1574816398</v>
      </c>
      <c r="X106" s="95">
        <v>3227806</v>
      </c>
      <c r="Y106" s="96">
        <v>3615142</v>
      </c>
      <c r="Z106" s="96">
        <v>3615142</v>
      </c>
    </row>
    <row r="107" spans="1:26">
      <c r="A107" s="29" t="s">
        <v>231</v>
      </c>
      <c r="B107" s="29" t="s">
        <v>232</v>
      </c>
      <c r="C107" s="102">
        <v>3348585.54</v>
      </c>
      <c r="D107" s="102">
        <v>3428951.59296</v>
      </c>
      <c r="E107" s="102">
        <f t="shared" si="40"/>
        <v>1004576</v>
      </c>
      <c r="F107" s="102">
        <f t="shared" si="41"/>
        <v>1028685</v>
      </c>
      <c r="G107" s="104">
        <v>0</v>
      </c>
      <c r="H107" s="104">
        <v>0</v>
      </c>
      <c r="I107" s="102">
        <f t="shared" si="42"/>
        <v>1004576</v>
      </c>
      <c r="J107" s="102">
        <f t="shared" si="43"/>
        <v>1028685</v>
      </c>
      <c r="K107" s="102">
        <f t="shared" si="44"/>
        <v>602746</v>
      </c>
      <c r="L107" s="102">
        <f t="shared" si="45"/>
        <v>617211</v>
      </c>
      <c r="M107" s="102">
        <v>139933330.2067568</v>
      </c>
      <c r="N107" s="102">
        <v>154517166.3000803</v>
      </c>
      <c r="O107" s="102">
        <f t="shared" si="46"/>
        <v>460421.25400000002</v>
      </c>
      <c r="P107" s="102">
        <f t="shared" si="47"/>
        <v>468703.29599999997</v>
      </c>
      <c r="Q107" s="102">
        <f t="shared" si="48"/>
        <v>544154.74600000004</v>
      </c>
      <c r="R107" s="102">
        <f t="shared" si="49"/>
        <v>559981.70400000003</v>
      </c>
      <c r="S107" s="109">
        <f t="shared" si="50"/>
        <v>4.3070000000000004</v>
      </c>
      <c r="T107" s="109">
        <f t="shared" si="51"/>
        <v>3.9940000000000002</v>
      </c>
      <c r="U107" s="95">
        <v>103249762</v>
      </c>
      <c r="V107" s="96">
        <v>113150354</v>
      </c>
      <c r="W107" s="96">
        <v>124900539</v>
      </c>
      <c r="X107" s="95">
        <v>140000</v>
      </c>
      <c r="Y107" s="96">
        <v>140000</v>
      </c>
      <c r="Z107" s="96">
        <v>140000</v>
      </c>
    </row>
    <row r="108" spans="1:26">
      <c r="A108" s="29" t="s">
        <v>233</v>
      </c>
      <c r="B108" s="29" t="s">
        <v>234</v>
      </c>
      <c r="C108" s="102">
        <v>879982.99859999993</v>
      </c>
      <c r="D108" s="102">
        <v>901102.59056639997</v>
      </c>
      <c r="E108" s="102">
        <f t="shared" si="40"/>
        <v>263995</v>
      </c>
      <c r="F108" s="102">
        <f t="shared" si="41"/>
        <v>270331</v>
      </c>
      <c r="G108" s="104">
        <v>29452</v>
      </c>
      <c r="H108" s="104">
        <v>30158</v>
      </c>
      <c r="I108" s="102">
        <f t="shared" si="42"/>
        <v>293447</v>
      </c>
      <c r="J108" s="102">
        <f t="shared" si="43"/>
        <v>300489</v>
      </c>
      <c r="K108" s="102">
        <f t="shared" si="44"/>
        <v>176068</v>
      </c>
      <c r="L108" s="102">
        <f t="shared" si="45"/>
        <v>180293</v>
      </c>
      <c r="M108" s="102">
        <v>283598414.82730114</v>
      </c>
      <c r="N108" s="102">
        <v>320726057.03953522</v>
      </c>
      <c r="O108" s="102">
        <f t="shared" si="46"/>
        <v>0</v>
      </c>
      <c r="P108" s="102">
        <f t="shared" si="47"/>
        <v>0</v>
      </c>
      <c r="Q108" s="102">
        <f t="shared" si="48"/>
        <v>293447</v>
      </c>
      <c r="R108" s="102">
        <f t="shared" si="49"/>
        <v>300489</v>
      </c>
      <c r="S108" s="109">
        <f t="shared" si="50"/>
        <v>0.621</v>
      </c>
      <c r="T108" s="109">
        <f t="shared" si="51"/>
        <v>0.56200000000000006</v>
      </c>
      <c r="U108" s="95">
        <v>232049830</v>
      </c>
      <c r="V108" s="96">
        <v>257019781</v>
      </c>
      <c r="W108" s="96">
        <v>290495157</v>
      </c>
      <c r="X108" s="95">
        <v>103000</v>
      </c>
      <c r="Y108" s="96">
        <v>106000</v>
      </c>
      <c r="Z108" s="96">
        <v>106000</v>
      </c>
    </row>
    <row r="109" spans="1:26">
      <c r="A109" s="29" t="s">
        <v>235</v>
      </c>
      <c r="B109" s="29" t="s">
        <v>236</v>
      </c>
      <c r="C109" s="102">
        <v>259181835.73920003</v>
      </c>
      <c r="D109" s="102">
        <v>265402199.79694083</v>
      </c>
      <c r="E109" s="102">
        <f t="shared" si="40"/>
        <v>77754551</v>
      </c>
      <c r="F109" s="102">
        <f t="shared" si="41"/>
        <v>79620660</v>
      </c>
      <c r="G109" s="104">
        <v>144174</v>
      </c>
      <c r="H109" s="104">
        <v>147635</v>
      </c>
      <c r="I109" s="102">
        <f t="shared" si="42"/>
        <v>77898725</v>
      </c>
      <c r="J109" s="102">
        <f t="shared" si="43"/>
        <v>79768295</v>
      </c>
      <c r="K109" s="102">
        <f t="shared" si="44"/>
        <v>46739235</v>
      </c>
      <c r="L109" s="102">
        <f t="shared" si="45"/>
        <v>47860977</v>
      </c>
      <c r="M109" s="102">
        <v>78614323205.956863</v>
      </c>
      <c r="N109" s="102">
        <v>85948288688.894257</v>
      </c>
      <c r="O109" s="102">
        <f t="shared" si="46"/>
        <v>0</v>
      </c>
      <c r="P109" s="102">
        <f t="shared" si="47"/>
        <v>0</v>
      </c>
      <c r="Q109" s="102">
        <f t="shared" si="48"/>
        <v>77898725</v>
      </c>
      <c r="R109" s="102">
        <f t="shared" si="49"/>
        <v>79768295</v>
      </c>
      <c r="S109" s="109">
        <f t="shared" si="50"/>
        <v>0.59499999999999997</v>
      </c>
      <c r="T109" s="109">
        <f t="shared" si="51"/>
        <v>0.55700000000000005</v>
      </c>
      <c r="U109" s="95">
        <v>59518214224</v>
      </c>
      <c r="V109" s="96">
        <v>66907013276</v>
      </c>
      <c r="W109" s="96">
        <v>73148737382</v>
      </c>
      <c r="X109" s="95">
        <v>67000000</v>
      </c>
      <c r="Y109" s="96">
        <v>70000000</v>
      </c>
      <c r="Z109" s="96">
        <v>70000000</v>
      </c>
    </row>
    <row r="110" spans="1:26">
      <c r="A110" s="29" t="s">
        <v>237</v>
      </c>
      <c r="B110" s="29" t="s">
        <v>238</v>
      </c>
      <c r="C110" s="102">
        <v>2360833.696800001</v>
      </c>
      <c r="D110" s="102">
        <v>2417493.7055232013</v>
      </c>
      <c r="E110" s="102">
        <f t="shared" si="40"/>
        <v>708250</v>
      </c>
      <c r="F110" s="102">
        <f t="shared" si="41"/>
        <v>725248</v>
      </c>
      <c r="G110" s="104">
        <v>-13690</v>
      </c>
      <c r="H110" s="104">
        <v>-14018</v>
      </c>
      <c r="I110" s="102">
        <f t="shared" si="42"/>
        <v>694560</v>
      </c>
      <c r="J110" s="102">
        <f t="shared" si="43"/>
        <v>711230</v>
      </c>
      <c r="K110" s="102">
        <f t="shared" si="44"/>
        <v>416736</v>
      </c>
      <c r="L110" s="102">
        <f t="shared" si="45"/>
        <v>426738</v>
      </c>
      <c r="M110" s="102">
        <v>94602778.452181756</v>
      </c>
      <c r="N110" s="102">
        <v>96754614.42269133</v>
      </c>
      <c r="O110" s="102">
        <f t="shared" si="46"/>
        <v>320522.49</v>
      </c>
      <c r="P110" s="102">
        <f t="shared" si="47"/>
        <v>333766.96899999998</v>
      </c>
      <c r="Q110" s="102">
        <f t="shared" si="48"/>
        <v>374037.51</v>
      </c>
      <c r="R110" s="102">
        <f t="shared" si="49"/>
        <v>377463.03100000002</v>
      </c>
      <c r="S110" s="109">
        <f t="shared" si="50"/>
        <v>4.4050000000000002</v>
      </c>
      <c r="T110" s="109">
        <f t="shared" si="51"/>
        <v>4.4109999999999996</v>
      </c>
      <c r="U110" s="95">
        <v>83224461</v>
      </c>
      <c r="V110" s="96">
        <v>86360348</v>
      </c>
      <c r="W110" s="96">
        <v>88324702</v>
      </c>
      <c r="X110" s="95">
        <v>140000</v>
      </c>
      <c r="Y110" s="96">
        <v>140000</v>
      </c>
      <c r="Z110" s="96">
        <v>140000</v>
      </c>
    </row>
    <row r="111" spans="1:26">
      <c r="A111" s="29" t="s">
        <v>239</v>
      </c>
      <c r="B111" s="29" t="s">
        <v>240</v>
      </c>
      <c r="C111" s="102">
        <v>14149929.09</v>
      </c>
      <c r="D111" s="102">
        <v>14489527.38816</v>
      </c>
      <c r="E111" s="102">
        <f t="shared" si="40"/>
        <v>4244979</v>
      </c>
      <c r="F111" s="102">
        <f t="shared" si="41"/>
        <v>4346858</v>
      </c>
      <c r="G111" s="104">
        <v>3896</v>
      </c>
      <c r="H111" s="104">
        <v>3989</v>
      </c>
      <c r="I111" s="102">
        <f t="shared" si="42"/>
        <v>4248875</v>
      </c>
      <c r="J111" s="102">
        <f t="shared" si="43"/>
        <v>4350847</v>
      </c>
      <c r="K111" s="102">
        <f t="shared" si="44"/>
        <v>2549325</v>
      </c>
      <c r="L111" s="102">
        <f t="shared" si="45"/>
        <v>2610508</v>
      </c>
      <c r="M111" s="102">
        <v>3102358506.2269201</v>
      </c>
      <c r="N111" s="102">
        <v>3489164808.3766017</v>
      </c>
      <c r="O111" s="102">
        <f t="shared" si="46"/>
        <v>0</v>
      </c>
      <c r="P111" s="102">
        <f t="shared" si="47"/>
        <v>0</v>
      </c>
      <c r="Q111" s="102">
        <f t="shared" si="48"/>
        <v>4248875</v>
      </c>
      <c r="R111" s="102">
        <f t="shared" si="49"/>
        <v>4350847</v>
      </c>
      <c r="S111" s="109">
        <f t="shared" si="50"/>
        <v>0.82199999999999995</v>
      </c>
      <c r="T111" s="109">
        <f t="shared" si="51"/>
        <v>0.748</v>
      </c>
      <c r="U111" s="95">
        <v>2621133120</v>
      </c>
      <c r="V111" s="96">
        <v>2800167752</v>
      </c>
      <c r="W111" s="96">
        <v>3148336501</v>
      </c>
      <c r="X111" s="95">
        <v>3771427</v>
      </c>
      <c r="Y111" s="96">
        <v>4064113</v>
      </c>
      <c r="Z111" s="96">
        <v>4064113</v>
      </c>
    </row>
    <row r="112" spans="1:26">
      <c r="A112" s="29" t="s">
        <v>241</v>
      </c>
      <c r="B112" s="29" t="s">
        <v>242</v>
      </c>
      <c r="C112" s="102">
        <v>743514.87300000002</v>
      </c>
      <c r="D112" s="102">
        <v>761359.22995200008</v>
      </c>
      <c r="E112" s="102">
        <f t="shared" si="40"/>
        <v>223054</v>
      </c>
      <c r="F112" s="102">
        <f t="shared" si="41"/>
        <v>228408</v>
      </c>
      <c r="G112" s="104">
        <v>134691</v>
      </c>
      <c r="H112" s="104">
        <v>137923</v>
      </c>
      <c r="I112" s="102">
        <f t="shared" si="42"/>
        <v>357745</v>
      </c>
      <c r="J112" s="102">
        <f t="shared" si="43"/>
        <v>366331</v>
      </c>
      <c r="K112" s="102">
        <f t="shared" si="44"/>
        <v>214647</v>
      </c>
      <c r="L112" s="102">
        <f t="shared" si="45"/>
        <v>219799</v>
      </c>
      <c r="M112" s="102">
        <v>41686799.507280312</v>
      </c>
      <c r="N112" s="102">
        <v>46421358.835001804</v>
      </c>
      <c r="O112" s="102">
        <f t="shared" si="46"/>
        <v>172251.19500000001</v>
      </c>
      <c r="P112" s="102">
        <f t="shared" si="47"/>
        <v>175189.31899999999</v>
      </c>
      <c r="Q112" s="102">
        <f t="shared" si="48"/>
        <v>185493.80499999999</v>
      </c>
      <c r="R112" s="102">
        <f t="shared" si="49"/>
        <v>191141.68100000001</v>
      </c>
      <c r="S112" s="109">
        <f t="shared" si="50"/>
        <v>5.149</v>
      </c>
      <c r="T112" s="109">
        <f t="shared" si="51"/>
        <v>4.7350000000000003</v>
      </c>
      <c r="U112" s="95">
        <v>29209183</v>
      </c>
      <c r="V112" s="96">
        <v>33696611</v>
      </c>
      <c r="W112" s="96">
        <v>37511241</v>
      </c>
      <c r="X112" s="95">
        <v>24000</v>
      </c>
      <c r="Y112" s="96">
        <v>24000</v>
      </c>
      <c r="Z112" s="96">
        <v>24000</v>
      </c>
    </row>
    <row r="113" spans="1:26">
      <c r="A113" s="29" t="s">
        <v>243</v>
      </c>
      <c r="B113" s="29" t="s">
        <v>244</v>
      </c>
      <c r="C113" s="102">
        <v>66266493.438600011</v>
      </c>
      <c r="D113" s="102">
        <v>67856889.28112641</v>
      </c>
      <c r="E113" s="102">
        <f t="shared" si="40"/>
        <v>19879948</v>
      </c>
      <c r="F113" s="102">
        <f t="shared" si="41"/>
        <v>20357067</v>
      </c>
      <c r="G113" s="104">
        <v>-32016</v>
      </c>
      <c r="H113" s="104">
        <v>-32784</v>
      </c>
      <c r="I113" s="102">
        <f t="shared" si="42"/>
        <v>19847932</v>
      </c>
      <c r="J113" s="102">
        <f t="shared" si="43"/>
        <v>20324283</v>
      </c>
      <c r="K113" s="102">
        <f t="shared" si="44"/>
        <v>11908759</v>
      </c>
      <c r="L113" s="102">
        <f t="shared" si="45"/>
        <v>12194570</v>
      </c>
      <c r="M113" s="102">
        <v>5957338974.3046989</v>
      </c>
      <c r="N113" s="102">
        <v>6491171549.3919458</v>
      </c>
      <c r="O113" s="102">
        <f t="shared" si="46"/>
        <v>5850125.7319999998</v>
      </c>
      <c r="P113" s="102">
        <f t="shared" si="47"/>
        <v>5957751.602</v>
      </c>
      <c r="Q113" s="102">
        <f t="shared" si="48"/>
        <v>13997806.267999999</v>
      </c>
      <c r="R113" s="102">
        <f t="shared" si="49"/>
        <v>14366531.398</v>
      </c>
      <c r="S113" s="109">
        <f t="shared" si="50"/>
        <v>1.9990000000000001</v>
      </c>
      <c r="T113" s="109">
        <f t="shared" si="51"/>
        <v>1.879</v>
      </c>
      <c r="U113" s="95">
        <v>4880502263</v>
      </c>
      <c r="V113" s="96">
        <v>5372113039</v>
      </c>
      <c r="W113" s="96">
        <v>5852621808</v>
      </c>
      <c r="X113" s="95">
        <v>8500000</v>
      </c>
      <c r="Y113" s="96">
        <v>9500000</v>
      </c>
      <c r="Z113" s="96">
        <v>10500000</v>
      </c>
    </row>
    <row r="114" spans="1:26">
      <c r="A114" s="29" t="s">
        <v>245</v>
      </c>
      <c r="B114" s="29" t="s">
        <v>246</v>
      </c>
      <c r="C114" s="102">
        <v>245882627.0106</v>
      </c>
      <c r="D114" s="102">
        <v>251783810.0588544</v>
      </c>
      <c r="E114" s="102">
        <f t="shared" si="40"/>
        <v>73764788</v>
      </c>
      <c r="F114" s="102">
        <f t="shared" si="41"/>
        <v>75535143</v>
      </c>
      <c r="G114" s="104">
        <v>-894785</v>
      </c>
      <c r="H114" s="104">
        <v>-916260</v>
      </c>
      <c r="I114" s="102">
        <f t="shared" si="42"/>
        <v>72870003</v>
      </c>
      <c r="J114" s="102">
        <f t="shared" si="43"/>
        <v>74618883</v>
      </c>
      <c r="K114" s="102">
        <f t="shared" si="44"/>
        <v>43722002</v>
      </c>
      <c r="L114" s="102">
        <f t="shared" si="45"/>
        <v>44771330</v>
      </c>
      <c r="M114" s="102">
        <v>18651905772.525856</v>
      </c>
      <c r="N114" s="102">
        <v>20651765765.085384</v>
      </c>
      <c r="O114" s="102">
        <f t="shared" si="46"/>
        <v>24752174.34</v>
      </c>
      <c r="P114" s="102">
        <f t="shared" si="47"/>
        <v>24925735.844000001</v>
      </c>
      <c r="Q114" s="102">
        <f t="shared" si="48"/>
        <v>48117828.659999996</v>
      </c>
      <c r="R114" s="102">
        <f t="shared" si="49"/>
        <v>49693147.156000003</v>
      </c>
      <c r="S114" s="109">
        <f t="shared" si="50"/>
        <v>2.3439999999999999</v>
      </c>
      <c r="T114" s="109">
        <f t="shared" si="51"/>
        <v>2.1680000000000001</v>
      </c>
      <c r="U114" s="95">
        <v>15625428894</v>
      </c>
      <c r="V114" s="96">
        <v>17177707565</v>
      </c>
      <c r="W114" s="96">
        <v>19019503816</v>
      </c>
      <c r="X114" s="95">
        <v>23850000</v>
      </c>
      <c r="Y114" s="96">
        <v>24700000</v>
      </c>
      <c r="Z114" s="96">
        <v>24700000</v>
      </c>
    </row>
    <row r="115" spans="1:26">
      <c r="A115" s="29" t="s">
        <v>247</v>
      </c>
      <c r="B115" s="29" t="s">
        <v>248</v>
      </c>
      <c r="C115" s="102">
        <v>381591434.08200002</v>
      </c>
      <c r="D115" s="102">
        <v>390749628.49996805</v>
      </c>
      <c r="E115" s="102">
        <f t="shared" si="40"/>
        <v>114477430</v>
      </c>
      <c r="F115" s="102">
        <f t="shared" si="41"/>
        <v>117224889</v>
      </c>
      <c r="G115" s="104">
        <v>35924</v>
      </c>
      <c r="H115" s="104">
        <v>36786</v>
      </c>
      <c r="I115" s="102">
        <f t="shared" si="42"/>
        <v>114513354</v>
      </c>
      <c r="J115" s="102">
        <f t="shared" si="43"/>
        <v>117261675</v>
      </c>
      <c r="K115" s="102">
        <f t="shared" si="44"/>
        <v>68708012</v>
      </c>
      <c r="L115" s="102">
        <f t="shared" si="45"/>
        <v>70357005</v>
      </c>
      <c r="M115" s="102">
        <v>56654244495.068092</v>
      </c>
      <c r="N115" s="102">
        <v>61513276458.993698</v>
      </c>
      <c r="O115" s="102">
        <f t="shared" si="46"/>
        <v>11102036.563999999</v>
      </c>
      <c r="P115" s="102">
        <f t="shared" si="47"/>
        <v>11254660.765000001</v>
      </c>
      <c r="Q115" s="102">
        <f t="shared" si="48"/>
        <v>103411317.436</v>
      </c>
      <c r="R115" s="102">
        <f t="shared" si="49"/>
        <v>106007014.235</v>
      </c>
      <c r="S115" s="109">
        <f t="shared" si="50"/>
        <v>1.2130000000000001</v>
      </c>
      <c r="T115" s="109">
        <f t="shared" si="51"/>
        <v>1.1439999999999999</v>
      </c>
      <c r="U115" s="95">
        <v>44890930157</v>
      </c>
      <c r="V115" s="96">
        <v>48216833020</v>
      </c>
      <c r="W115" s="96">
        <v>52352213397</v>
      </c>
      <c r="X115" s="95">
        <v>79300000</v>
      </c>
      <c r="Y115" s="96">
        <v>82500000</v>
      </c>
      <c r="Z115" s="96">
        <v>85800000</v>
      </c>
    </row>
    <row r="116" spans="1:26">
      <c r="A116" s="29" t="s">
        <v>249</v>
      </c>
      <c r="B116" s="29" t="s">
        <v>250</v>
      </c>
      <c r="C116" s="102">
        <v>13995508.525799999</v>
      </c>
      <c r="D116" s="102">
        <v>14331400.7304192</v>
      </c>
      <c r="E116" s="102">
        <f t="shared" si="40"/>
        <v>4198653</v>
      </c>
      <c r="F116" s="102">
        <f t="shared" si="41"/>
        <v>4299420</v>
      </c>
      <c r="G116" s="104">
        <v>-50485</v>
      </c>
      <c r="H116" s="104">
        <v>-51696</v>
      </c>
      <c r="I116" s="102">
        <f t="shared" si="42"/>
        <v>4148168</v>
      </c>
      <c r="J116" s="102">
        <f t="shared" si="43"/>
        <v>4247724</v>
      </c>
      <c r="K116" s="102">
        <f t="shared" si="44"/>
        <v>2488901</v>
      </c>
      <c r="L116" s="102">
        <f t="shared" si="45"/>
        <v>2548634</v>
      </c>
      <c r="M116" s="102">
        <v>1171017894.5082533</v>
      </c>
      <c r="N116" s="102">
        <v>1261154472.1083989</v>
      </c>
      <c r="O116" s="102">
        <f t="shared" si="46"/>
        <v>1297742.263</v>
      </c>
      <c r="P116" s="102">
        <f t="shared" si="47"/>
        <v>1336740.247</v>
      </c>
      <c r="Q116" s="102">
        <f t="shared" si="48"/>
        <v>2850425.7369999997</v>
      </c>
      <c r="R116" s="102">
        <f t="shared" si="49"/>
        <v>2910983.753</v>
      </c>
      <c r="S116" s="109">
        <f t="shared" si="50"/>
        <v>2.125</v>
      </c>
      <c r="T116" s="109">
        <f t="shared" si="51"/>
        <v>2.0209999999999999</v>
      </c>
      <c r="U116" s="95">
        <v>932307405</v>
      </c>
      <c r="V116" s="96">
        <v>1053822342</v>
      </c>
      <c r="W116" s="96">
        <v>1133886130</v>
      </c>
      <c r="X116" s="95">
        <v>1622665</v>
      </c>
      <c r="Y116" s="96">
        <v>1702760</v>
      </c>
      <c r="Z116" s="96">
        <v>1786860</v>
      </c>
    </row>
    <row r="117" spans="1:26">
      <c r="A117" s="29" t="s">
        <v>251</v>
      </c>
      <c r="B117" s="29" t="s">
        <v>252</v>
      </c>
      <c r="C117" s="102">
        <v>18318991.256999999</v>
      </c>
      <c r="D117" s="102">
        <v>18758647.047167998</v>
      </c>
      <c r="E117" s="102">
        <f t="shared" si="40"/>
        <v>5495697</v>
      </c>
      <c r="F117" s="102">
        <f t="shared" si="41"/>
        <v>5627594</v>
      </c>
      <c r="G117" s="104">
        <v>31269</v>
      </c>
      <c r="H117" s="104">
        <v>32020</v>
      </c>
      <c r="I117" s="102">
        <f t="shared" si="42"/>
        <v>5526966</v>
      </c>
      <c r="J117" s="102">
        <f t="shared" si="43"/>
        <v>5659614</v>
      </c>
      <c r="K117" s="102">
        <f t="shared" si="44"/>
        <v>3316180</v>
      </c>
      <c r="L117" s="102">
        <f t="shared" si="45"/>
        <v>3395768</v>
      </c>
      <c r="M117" s="102">
        <v>1626508114.5529685</v>
      </c>
      <c r="N117" s="102">
        <v>1782259426.4391055</v>
      </c>
      <c r="O117" s="102">
        <f t="shared" si="46"/>
        <v>1662155.939</v>
      </c>
      <c r="P117" s="102">
        <f t="shared" si="47"/>
        <v>1682732.2790000001</v>
      </c>
      <c r="Q117" s="102">
        <f t="shared" si="48"/>
        <v>3864810.0609999998</v>
      </c>
      <c r="R117" s="102">
        <f t="shared" si="49"/>
        <v>3976881.7209999999</v>
      </c>
      <c r="S117" s="109">
        <f t="shared" si="50"/>
        <v>2.0390000000000001</v>
      </c>
      <c r="T117" s="109">
        <f t="shared" si="51"/>
        <v>1.905</v>
      </c>
      <c r="U117" s="95">
        <v>1330424500</v>
      </c>
      <c r="V117" s="96">
        <v>1497953136</v>
      </c>
      <c r="W117" s="96">
        <v>1641394269</v>
      </c>
      <c r="X117" s="95">
        <v>1870680</v>
      </c>
      <c r="Y117" s="96">
        <v>1870680</v>
      </c>
      <c r="Z117" s="96">
        <v>1870680</v>
      </c>
    </row>
    <row r="118" spans="1:26">
      <c r="A118" s="29" t="s">
        <v>253</v>
      </c>
      <c r="B118" s="29" t="s">
        <v>254</v>
      </c>
      <c r="C118" s="102">
        <v>7421330.9838000014</v>
      </c>
      <c r="D118" s="102">
        <v>7599442.9274112014</v>
      </c>
      <c r="E118" s="102">
        <f t="shared" si="40"/>
        <v>2226399</v>
      </c>
      <c r="F118" s="102">
        <f t="shared" si="41"/>
        <v>2279833</v>
      </c>
      <c r="G118" s="104">
        <v>0</v>
      </c>
      <c r="H118" s="104">
        <v>0</v>
      </c>
      <c r="I118" s="102">
        <f t="shared" si="42"/>
        <v>2226399</v>
      </c>
      <c r="J118" s="102">
        <f t="shared" si="43"/>
        <v>2279833</v>
      </c>
      <c r="K118" s="102">
        <f t="shared" si="44"/>
        <v>1335839</v>
      </c>
      <c r="L118" s="102">
        <f t="shared" si="45"/>
        <v>1367900</v>
      </c>
      <c r="M118" s="102">
        <v>1493271866.2596984</v>
      </c>
      <c r="N118" s="102">
        <v>1682178122.2455959</v>
      </c>
      <c r="O118" s="102">
        <f t="shared" si="46"/>
        <v>0</v>
      </c>
      <c r="P118" s="102">
        <f t="shared" si="47"/>
        <v>0</v>
      </c>
      <c r="Q118" s="102">
        <f t="shared" si="48"/>
        <v>2226399</v>
      </c>
      <c r="R118" s="102">
        <f t="shared" si="49"/>
        <v>2279833</v>
      </c>
      <c r="S118" s="109">
        <f t="shared" si="50"/>
        <v>0.89500000000000002</v>
      </c>
      <c r="T118" s="109">
        <f t="shared" si="51"/>
        <v>0.81299999999999994</v>
      </c>
      <c r="U118" s="95">
        <v>1189350652</v>
      </c>
      <c r="V118" s="96">
        <v>1285912226</v>
      </c>
      <c r="W118" s="96">
        <v>1448584486</v>
      </c>
      <c r="X118" s="95">
        <v>1804449</v>
      </c>
      <c r="Y118" s="96">
        <v>1804449</v>
      </c>
      <c r="Z118" s="96">
        <v>1804449</v>
      </c>
    </row>
    <row r="119" spans="1:26">
      <c r="A119" s="29" t="s">
        <v>255</v>
      </c>
      <c r="B119" s="29" t="s">
        <v>256</v>
      </c>
      <c r="C119" s="102">
        <v>2545082.2739999997</v>
      </c>
      <c r="D119" s="102">
        <v>2606164.2485759999</v>
      </c>
      <c r="E119" s="102">
        <f t="shared" si="40"/>
        <v>763525</v>
      </c>
      <c r="F119" s="102">
        <f t="shared" si="41"/>
        <v>781849</v>
      </c>
      <c r="G119" s="104">
        <v>0</v>
      </c>
      <c r="H119" s="104">
        <v>0</v>
      </c>
      <c r="I119" s="102">
        <f t="shared" si="42"/>
        <v>763525</v>
      </c>
      <c r="J119" s="102">
        <f t="shared" si="43"/>
        <v>781849</v>
      </c>
      <c r="K119" s="102">
        <f t="shared" si="44"/>
        <v>458115</v>
      </c>
      <c r="L119" s="102">
        <f t="shared" si="45"/>
        <v>469109</v>
      </c>
      <c r="M119" s="102">
        <v>113803365.063317</v>
      </c>
      <c r="N119" s="102">
        <v>128897426.93713972</v>
      </c>
      <c r="O119" s="102">
        <f t="shared" si="46"/>
        <v>342362.71299999999</v>
      </c>
      <c r="P119" s="102">
        <f t="shared" si="47"/>
        <v>345225.03499999997</v>
      </c>
      <c r="Q119" s="102">
        <f t="shared" si="48"/>
        <v>421162.28700000001</v>
      </c>
      <c r="R119" s="102">
        <f t="shared" si="49"/>
        <v>436623.96500000003</v>
      </c>
      <c r="S119" s="109">
        <f t="shared" si="50"/>
        <v>4.0250000000000004</v>
      </c>
      <c r="T119" s="109">
        <f t="shared" si="51"/>
        <v>3.6389999999999998</v>
      </c>
      <c r="U119" s="95">
        <v>82293345</v>
      </c>
      <c r="V119" s="96">
        <v>93115496</v>
      </c>
      <c r="W119" s="96">
        <v>105382372</v>
      </c>
      <c r="X119" s="95">
        <v>116000</v>
      </c>
      <c r="Y119" s="96">
        <v>116000</v>
      </c>
      <c r="Z119" s="96">
        <v>116000</v>
      </c>
    </row>
    <row r="120" spans="1:26">
      <c r="A120" s="29" t="s">
        <v>257</v>
      </c>
      <c r="B120" s="29" t="s">
        <v>258</v>
      </c>
      <c r="C120" s="102">
        <v>7763657.9267999995</v>
      </c>
      <c r="D120" s="102">
        <v>7949985.7170431996</v>
      </c>
      <c r="E120" s="102">
        <f t="shared" si="40"/>
        <v>2329097</v>
      </c>
      <c r="F120" s="102">
        <f t="shared" si="41"/>
        <v>2384996</v>
      </c>
      <c r="G120" s="104">
        <v>-19401</v>
      </c>
      <c r="H120" s="104">
        <v>-19867</v>
      </c>
      <c r="I120" s="102">
        <f t="shared" si="42"/>
        <v>2309696</v>
      </c>
      <c r="J120" s="102">
        <f t="shared" si="43"/>
        <v>2365129</v>
      </c>
      <c r="K120" s="102">
        <f t="shared" si="44"/>
        <v>1385818</v>
      </c>
      <c r="L120" s="102">
        <f t="shared" si="45"/>
        <v>1419077</v>
      </c>
      <c r="M120" s="102">
        <v>1393314586.0270836</v>
      </c>
      <c r="N120" s="102">
        <v>1537752713.5001078</v>
      </c>
      <c r="O120" s="102">
        <f t="shared" si="46"/>
        <v>0</v>
      </c>
      <c r="P120" s="102">
        <f t="shared" si="47"/>
        <v>0</v>
      </c>
      <c r="Q120" s="102">
        <f t="shared" si="48"/>
        <v>2309696</v>
      </c>
      <c r="R120" s="102">
        <f t="shared" si="49"/>
        <v>2365129</v>
      </c>
      <c r="S120" s="109">
        <f t="shared" si="50"/>
        <v>0.995</v>
      </c>
      <c r="T120" s="109">
        <f t="shared" si="51"/>
        <v>0.92300000000000004</v>
      </c>
      <c r="U120" s="95">
        <v>1125071249</v>
      </c>
      <c r="V120" s="96">
        <v>1283107299</v>
      </c>
      <c r="W120" s="96">
        <v>1416119253</v>
      </c>
      <c r="X120" s="95">
        <v>1054215</v>
      </c>
      <c r="Y120" s="96">
        <v>1054215</v>
      </c>
      <c r="Z120" s="96">
        <v>1054215</v>
      </c>
    </row>
    <row r="121" spans="1:26">
      <c r="A121" s="29" t="s">
        <v>259</v>
      </c>
      <c r="B121" s="29" t="s">
        <v>260</v>
      </c>
      <c r="C121" s="102">
        <v>24262499.871599998</v>
      </c>
      <c r="D121" s="102">
        <v>24844799.868518397</v>
      </c>
      <c r="E121" s="102">
        <f t="shared" si="40"/>
        <v>7278750</v>
      </c>
      <c r="F121" s="102">
        <f t="shared" si="41"/>
        <v>7453440</v>
      </c>
      <c r="G121" s="104">
        <v>43256</v>
      </c>
      <c r="H121" s="104">
        <v>44295</v>
      </c>
      <c r="I121" s="102">
        <f t="shared" si="42"/>
        <v>7322006</v>
      </c>
      <c r="J121" s="102">
        <f t="shared" si="43"/>
        <v>7497735</v>
      </c>
      <c r="K121" s="102">
        <f t="shared" si="44"/>
        <v>4393204</v>
      </c>
      <c r="L121" s="102">
        <f t="shared" si="45"/>
        <v>4498641</v>
      </c>
      <c r="M121" s="102">
        <v>2713999993.3259683</v>
      </c>
      <c r="N121" s="102">
        <v>2938442882.9913745</v>
      </c>
      <c r="O121" s="102">
        <f t="shared" si="46"/>
        <v>1633544.662</v>
      </c>
      <c r="P121" s="102">
        <f t="shared" si="47"/>
        <v>1674869.608</v>
      </c>
      <c r="Q121" s="102">
        <f t="shared" si="48"/>
        <v>5688461.3379999995</v>
      </c>
      <c r="R121" s="102">
        <f t="shared" si="49"/>
        <v>5822865.392</v>
      </c>
      <c r="S121" s="109">
        <f t="shared" si="50"/>
        <v>1.619</v>
      </c>
      <c r="T121" s="109">
        <f t="shared" si="51"/>
        <v>1.5309999999999999</v>
      </c>
      <c r="U121" s="95">
        <v>2249987293</v>
      </c>
      <c r="V121" s="96">
        <v>2454504837</v>
      </c>
      <c r="W121" s="96">
        <v>2657477487</v>
      </c>
      <c r="X121" s="95">
        <v>3016734</v>
      </c>
      <c r="Y121" s="96">
        <v>3016734</v>
      </c>
      <c r="Z121" s="96">
        <v>3016734</v>
      </c>
    </row>
    <row r="122" spans="1:26">
      <c r="A122" s="29" t="s">
        <v>261</v>
      </c>
      <c r="B122" s="29" t="s">
        <v>262</v>
      </c>
      <c r="C122" s="102">
        <v>2618455.7291999999</v>
      </c>
      <c r="D122" s="102">
        <v>2681298.6667007999</v>
      </c>
      <c r="E122" s="102">
        <f t="shared" si="40"/>
        <v>785537</v>
      </c>
      <c r="F122" s="102">
        <f t="shared" si="41"/>
        <v>804390</v>
      </c>
      <c r="G122" s="104">
        <v>0</v>
      </c>
      <c r="H122" s="104">
        <v>0</v>
      </c>
      <c r="I122" s="102">
        <f t="shared" si="42"/>
        <v>785537</v>
      </c>
      <c r="J122" s="102">
        <f t="shared" si="43"/>
        <v>804390</v>
      </c>
      <c r="K122" s="102">
        <f t="shared" si="44"/>
        <v>471322</v>
      </c>
      <c r="L122" s="102">
        <f t="shared" si="45"/>
        <v>482634</v>
      </c>
      <c r="M122" s="102">
        <v>419448792.39928854</v>
      </c>
      <c r="N122" s="102">
        <v>459884367.87995583</v>
      </c>
      <c r="O122" s="102">
        <f t="shared" si="46"/>
        <v>44867.841999999997</v>
      </c>
      <c r="P122" s="102">
        <f t="shared" si="47"/>
        <v>40487.885999999999</v>
      </c>
      <c r="Q122" s="102">
        <f t="shared" si="48"/>
        <v>740669.15800000005</v>
      </c>
      <c r="R122" s="102">
        <f t="shared" si="49"/>
        <v>763902.11400000006</v>
      </c>
      <c r="S122" s="109">
        <f t="shared" si="50"/>
        <v>1.1240000000000001</v>
      </c>
      <c r="T122" s="109">
        <f t="shared" si="51"/>
        <v>1.0489999999999999</v>
      </c>
      <c r="U122" s="95">
        <v>286558509</v>
      </c>
      <c r="V122" s="96">
        <v>314048618</v>
      </c>
      <c r="W122" s="96">
        <v>344322979</v>
      </c>
      <c r="X122" s="95">
        <v>400000</v>
      </c>
      <c r="Y122" s="96">
        <v>400000</v>
      </c>
      <c r="Z122" s="96">
        <v>400000</v>
      </c>
    </row>
    <row r="123" spans="1:26">
      <c r="A123" s="29" t="s">
        <v>263</v>
      </c>
      <c r="B123" s="29" t="s">
        <v>264</v>
      </c>
      <c r="C123" s="102">
        <v>16996532.074800003</v>
      </c>
      <c r="D123" s="102">
        <v>17404448.844595205</v>
      </c>
      <c r="E123" s="102">
        <f t="shared" si="40"/>
        <v>5098960</v>
      </c>
      <c r="F123" s="102">
        <f t="shared" si="41"/>
        <v>5221335</v>
      </c>
      <c r="G123" s="104">
        <v>-90871</v>
      </c>
      <c r="H123" s="104">
        <v>-93052</v>
      </c>
      <c r="I123" s="102">
        <f t="shared" si="42"/>
        <v>5008089</v>
      </c>
      <c r="J123" s="102">
        <f t="shared" si="43"/>
        <v>5128283</v>
      </c>
      <c r="K123" s="102">
        <f t="shared" si="44"/>
        <v>3004853</v>
      </c>
      <c r="L123" s="102">
        <f t="shared" si="45"/>
        <v>3076970</v>
      </c>
      <c r="M123" s="102">
        <v>7205788707.5762396</v>
      </c>
      <c r="N123" s="102">
        <v>7986966298.1604719</v>
      </c>
      <c r="O123" s="102">
        <f t="shared" si="46"/>
        <v>0</v>
      </c>
      <c r="P123" s="102">
        <f t="shared" si="47"/>
        <v>0</v>
      </c>
      <c r="Q123" s="102">
        <f t="shared" si="48"/>
        <v>5008089</v>
      </c>
      <c r="R123" s="102">
        <f t="shared" si="49"/>
        <v>5128283</v>
      </c>
      <c r="S123" s="109">
        <f t="shared" si="50"/>
        <v>0.41699999999999998</v>
      </c>
      <c r="T123" s="109">
        <f t="shared" si="51"/>
        <v>0.38500000000000001</v>
      </c>
      <c r="U123" s="95">
        <v>5368513939</v>
      </c>
      <c r="V123" s="96">
        <v>6012556413</v>
      </c>
      <c r="W123" s="96">
        <v>6664384638</v>
      </c>
      <c r="X123" s="95">
        <v>3989500</v>
      </c>
      <c r="Y123" s="96">
        <v>4196000</v>
      </c>
      <c r="Z123" s="96">
        <v>4390000</v>
      </c>
    </row>
    <row r="124" spans="1:26">
      <c r="A124" s="29" t="s">
        <v>265</v>
      </c>
      <c r="B124" s="29" t="s">
        <v>266</v>
      </c>
      <c r="C124" s="102">
        <v>137031516.99000001</v>
      </c>
      <c r="D124" s="102">
        <v>140320273.39776</v>
      </c>
      <c r="E124" s="102">
        <f t="shared" si="40"/>
        <v>41109455</v>
      </c>
      <c r="F124" s="102">
        <f t="shared" si="41"/>
        <v>42096082</v>
      </c>
      <c r="G124" s="104">
        <v>243709</v>
      </c>
      <c r="H124" s="104">
        <v>249558</v>
      </c>
      <c r="I124" s="102">
        <f t="shared" si="42"/>
        <v>41353164</v>
      </c>
      <c r="J124" s="102">
        <f t="shared" si="43"/>
        <v>42345640</v>
      </c>
      <c r="K124" s="102">
        <f t="shared" si="44"/>
        <v>24811898</v>
      </c>
      <c r="L124" s="102">
        <f t="shared" si="45"/>
        <v>25407384</v>
      </c>
      <c r="M124" s="102">
        <v>14527058978.713686</v>
      </c>
      <c r="N124" s="102">
        <v>15965583278.977079</v>
      </c>
      <c r="O124" s="102">
        <f t="shared" si="46"/>
        <v>10038068.804</v>
      </c>
      <c r="P124" s="102">
        <f t="shared" si="47"/>
        <v>10060749.164000001</v>
      </c>
      <c r="Q124" s="102">
        <f t="shared" si="48"/>
        <v>31315095.196000002</v>
      </c>
      <c r="R124" s="102">
        <f t="shared" si="49"/>
        <v>32284890.835999999</v>
      </c>
      <c r="S124" s="109">
        <f t="shared" si="50"/>
        <v>1.708</v>
      </c>
      <c r="T124" s="109">
        <f t="shared" si="51"/>
        <v>1.591</v>
      </c>
      <c r="U124" s="95">
        <v>11989753791</v>
      </c>
      <c r="V124" s="96">
        <v>13098032644</v>
      </c>
      <c r="W124" s="96">
        <v>14395048548</v>
      </c>
      <c r="X124" s="95">
        <v>21550000</v>
      </c>
      <c r="Y124" s="96">
        <v>23600000</v>
      </c>
      <c r="Z124" s="96">
        <v>23600000</v>
      </c>
    </row>
    <row r="125" spans="1:26">
      <c r="A125" s="29" t="s">
        <v>267</v>
      </c>
      <c r="B125" s="29" t="s">
        <v>268</v>
      </c>
      <c r="C125" s="102">
        <v>419078461.28100008</v>
      </c>
      <c r="D125" s="102">
        <v>429136344.35174412</v>
      </c>
      <c r="E125" s="102">
        <f t="shared" si="40"/>
        <v>125723538</v>
      </c>
      <c r="F125" s="102">
        <f t="shared" si="41"/>
        <v>128740903</v>
      </c>
      <c r="G125" s="104">
        <v>-757904</v>
      </c>
      <c r="H125" s="104">
        <v>-776094</v>
      </c>
      <c r="I125" s="102">
        <f t="shared" si="42"/>
        <v>124965634</v>
      </c>
      <c r="J125" s="102">
        <f t="shared" si="43"/>
        <v>127964809</v>
      </c>
      <c r="K125" s="102">
        <f t="shared" si="44"/>
        <v>74979380</v>
      </c>
      <c r="L125" s="102">
        <f t="shared" si="45"/>
        <v>76778885</v>
      </c>
      <c r="M125" s="102">
        <v>154659106283.47327</v>
      </c>
      <c r="N125" s="102">
        <v>168306742729.65796</v>
      </c>
      <c r="O125" s="102">
        <f t="shared" si="46"/>
        <v>0</v>
      </c>
      <c r="P125" s="102">
        <f t="shared" si="47"/>
        <v>0</v>
      </c>
      <c r="Q125" s="102">
        <f t="shared" si="48"/>
        <v>124965634</v>
      </c>
      <c r="R125" s="102">
        <f t="shared" si="49"/>
        <v>127964809</v>
      </c>
      <c r="S125" s="109">
        <f t="shared" si="50"/>
        <v>0.48499999999999999</v>
      </c>
      <c r="T125" s="109">
        <f t="shared" si="51"/>
        <v>0.45600000000000002</v>
      </c>
      <c r="U125" s="95">
        <v>120551777054</v>
      </c>
      <c r="V125" s="96">
        <v>131625881547</v>
      </c>
      <c r="W125" s="96">
        <v>143240986854</v>
      </c>
      <c r="X125" s="95">
        <v>94400000</v>
      </c>
      <c r="Y125" s="96">
        <v>99100000</v>
      </c>
      <c r="Z125" s="96">
        <v>99100000</v>
      </c>
    </row>
    <row r="126" spans="1:26">
      <c r="A126" s="29" t="s">
        <v>269</v>
      </c>
      <c r="B126" s="29" t="s">
        <v>270</v>
      </c>
      <c r="C126" s="102">
        <v>37425168.176999994</v>
      </c>
      <c r="D126" s="102">
        <v>38323372.213247992</v>
      </c>
      <c r="E126" s="102">
        <f t="shared" si="40"/>
        <v>11227550</v>
      </c>
      <c r="F126" s="102">
        <f t="shared" si="41"/>
        <v>11497012</v>
      </c>
      <c r="G126" s="104">
        <v>61701</v>
      </c>
      <c r="H126" s="104">
        <v>63182</v>
      </c>
      <c r="I126" s="102">
        <f t="shared" si="42"/>
        <v>11289251</v>
      </c>
      <c r="J126" s="102">
        <f t="shared" si="43"/>
        <v>11560194</v>
      </c>
      <c r="K126" s="102">
        <f t="shared" si="44"/>
        <v>6773551</v>
      </c>
      <c r="L126" s="102">
        <f t="shared" si="45"/>
        <v>6936116</v>
      </c>
      <c r="M126" s="102">
        <v>4977892428.5199928</v>
      </c>
      <c r="N126" s="102">
        <v>5320552081.0570297</v>
      </c>
      <c r="O126" s="102">
        <f t="shared" si="46"/>
        <v>1712051.098</v>
      </c>
      <c r="P126" s="102">
        <f t="shared" si="47"/>
        <v>1824453.825</v>
      </c>
      <c r="Q126" s="102">
        <f t="shared" si="48"/>
        <v>9577199.9020000007</v>
      </c>
      <c r="R126" s="102">
        <f t="shared" si="49"/>
        <v>9735740.1750000007</v>
      </c>
      <c r="S126" s="109">
        <f t="shared" si="50"/>
        <v>1.361</v>
      </c>
      <c r="T126" s="109">
        <f t="shared" si="51"/>
        <v>1.304</v>
      </c>
      <c r="U126" s="95">
        <v>4170700333</v>
      </c>
      <c r="V126" s="96">
        <v>4488236629</v>
      </c>
      <c r="W126" s="96">
        <v>4797188671</v>
      </c>
      <c r="X126" s="95">
        <v>7539000</v>
      </c>
      <c r="Y126" s="96">
        <v>7765170</v>
      </c>
      <c r="Z126" s="96">
        <v>7998125</v>
      </c>
    </row>
    <row r="127" spans="1:26">
      <c r="A127" s="29" t="s">
        <v>271</v>
      </c>
      <c r="B127" s="29" t="s">
        <v>272</v>
      </c>
      <c r="C127" s="102">
        <v>751875.66</v>
      </c>
      <c r="D127" s="102">
        <v>769920.67584000004</v>
      </c>
      <c r="E127" s="102">
        <f t="shared" si="40"/>
        <v>225563</v>
      </c>
      <c r="F127" s="102">
        <f t="shared" si="41"/>
        <v>230976</v>
      </c>
      <c r="G127" s="104">
        <v>163932</v>
      </c>
      <c r="H127" s="104">
        <v>167866</v>
      </c>
      <c r="I127" s="102">
        <f t="shared" si="42"/>
        <v>389495</v>
      </c>
      <c r="J127" s="102">
        <f t="shared" si="43"/>
        <v>398842</v>
      </c>
      <c r="K127" s="102">
        <f t="shared" si="44"/>
        <v>233697</v>
      </c>
      <c r="L127" s="102">
        <f t="shared" si="45"/>
        <v>239305</v>
      </c>
      <c r="M127" s="102">
        <v>76965076.406370178</v>
      </c>
      <c r="N127" s="102">
        <v>80920754.84488143</v>
      </c>
      <c r="O127" s="102">
        <f t="shared" si="46"/>
        <v>155413.12400000001</v>
      </c>
      <c r="P127" s="102">
        <f t="shared" si="47"/>
        <v>161532.89799999999</v>
      </c>
      <c r="Q127" s="102">
        <f t="shared" si="48"/>
        <v>234081.87599999999</v>
      </c>
      <c r="R127" s="102">
        <f t="shared" si="49"/>
        <v>237309.10200000001</v>
      </c>
      <c r="S127" s="109">
        <f t="shared" si="50"/>
        <v>3.036</v>
      </c>
      <c r="T127" s="109">
        <f t="shared" si="51"/>
        <v>2.9569999999999999</v>
      </c>
      <c r="U127" s="95">
        <v>54621359</v>
      </c>
      <c r="V127" s="96">
        <v>57566131</v>
      </c>
      <c r="W127" s="96">
        <v>60510995</v>
      </c>
      <c r="X127" s="95">
        <v>132000</v>
      </c>
      <c r="Y127" s="96">
        <v>132000</v>
      </c>
      <c r="Z127" s="96">
        <v>132000</v>
      </c>
    </row>
    <row r="128" spans="1:26">
      <c r="A128" s="29" t="s">
        <v>273</v>
      </c>
      <c r="B128" s="29" t="s">
        <v>274</v>
      </c>
      <c r="C128" s="102">
        <v>8064613.0577999996</v>
      </c>
      <c r="D128" s="102">
        <v>8258163.7711872002</v>
      </c>
      <c r="E128" s="102">
        <f t="shared" si="40"/>
        <v>2419384</v>
      </c>
      <c r="F128" s="102">
        <f t="shared" si="41"/>
        <v>2477449</v>
      </c>
      <c r="G128" s="104">
        <v>293</v>
      </c>
      <c r="H128" s="104">
        <v>300</v>
      </c>
      <c r="I128" s="102">
        <f t="shared" si="42"/>
        <v>2419677</v>
      </c>
      <c r="J128" s="102">
        <f t="shared" si="43"/>
        <v>2477749</v>
      </c>
      <c r="K128" s="102">
        <f t="shared" si="44"/>
        <v>1451806</v>
      </c>
      <c r="L128" s="102">
        <f t="shared" si="45"/>
        <v>1486649</v>
      </c>
      <c r="M128" s="102">
        <v>1209271528.2477453</v>
      </c>
      <c r="N128" s="102">
        <v>1306191181.998898</v>
      </c>
      <c r="O128" s="102">
        <f t="shared" si="46"/>
        <v>222424.899</v>
      </c>
      <c r="P128" s="102">
        <f t="shared" si="47"/>
        <v>231227.481</v>
      </c>
      <c r="Q128" s="102">
        <f t="shared" si="48"/>
        <v>2197252.1009999998</v>
      </c>
      <c r="R128" s="102">
        <f t="shared" si="49"/>
        <v>2246521.5189999999</v>
      </c>
      <c r="S128" s="109">
        <f t="shared" si="50"/>
        <v>1.2010000000000001</v>
      </c>
      <c r="T128" s="109">
        <f t="shared" si="51"/>
        <v>1.1379999999999999</v>
      </c>
      <c r="U128" s="95">
        <v>1077826263</v>
      </c>
      <c r="V128" s="96">
        <v>1144469004</v>
      </c>
      <c r="W128" s="96">
        <v>1236192300</v>
      </c>
      <c r="X128" s="95">
        <v>1751942</v>
      </c>
      <c r="Y128" s="96">
        <v>1852678</v>
      </c>
      <c r="Z128" s="96">
        <v>1952723</v>
      </c>
    </row>
    <row r="129" spans="1:26">
      <c r="A129" s="29" t="s">
        <v>275</v>
      </c>
      <c r="B129" s="29" t="s">
        <v>276</v>
      </c>
      <c r="C129" s="102">
        <v>4237041.0971999997</v>
      </c>
      <c r="D129" s="102">
        <v>4338730.0835328</v>
      </c>
      <c r="E129" s="102">
        <f t="shared" si="40"/>
        <v>1271112</v>
      </c>
      <c r="F129" s="102">
        <f t="shared" si="41"/>
        <v>1301619</v>
      </c>
      <c r="G129" s="104">
        <v>0</v>
      </c>
      <c r="H129" s="104">
        <v>0</v>
      </c>
      <c r="I129" s="102">
        <f t="shared" si="42"/>
        <v>1271112</v>
      </c>
      <c r="J129" s="102">
        <f t="shared" si="43"/>
        <v>1301619</v>
      </c>
      <c r="K129" s="102">
        <f t="shared" si="44"/>
        <v>762667</v>
      </c>
      <c r="L129" s="102">
        <f t="shared" si="45"/>
        <v>780971</v>
      </c>
      <c r="M129" s="102">
        <v>940946924.47520363</v>
      </c>
      <c r="N129" s="102">
        <v>1097198121.4934614</v>
      </c>
      <c r="O129" s="102">
        <f t="shared" si="46"/>
        <v>0</v>
      </c>
      <c r="P129" s="102">
        <f t="shared" si="47"/>
        <v>0</v>
      </c>
      <c r="Q129" s="102">
        <f t="shared" si="48"/>
        <v>1271112</v>
      </c>
      <c r="R129" s="102">
        <f t="shared" si="49"/>
        <v>1301619</v>
      </c>
      <c r="S129" s="109">
        <f t="shared" si="50"/>
        <v>0.81100000000000005</v>
      </c>
      <c r="T129" s="109">
        <f t="shared" si="51"/>
        <v>0.71199999999999997</v>
      </c>
      <c r="U129" s="95">
        <v>591004969</v>
      </c>
      <c r="V129" s="96">
        <v>659691105</v>
      </c>
      <c r="W129" s="96">
        <v>769237693</v>
      </c>
      <c r="X129" s="95">
        <v>641000</v>
      </c>
      <c r="Y129" s="96">
        <v>665000</v>
      </c>
      <c r="Z129" s="96">
        <v>665000</v>
      </c>
    </row>
    <row r="130" spans="1:26">
      <c r="A130" s="29" t="s">
        <v>277</v>
      </c>
      <c r="B130" s="29" t="s">
        <v>278</v>
      </c>
      <c r="C130" s="102">
        <v>81899967.1998</v>
      </c>
      <c r="D130" s="102">
        <v>83865566.412595198</v>
      </c>
      <c r="E130" s="102">
        <f t="shared" si="40"/>
        <v>24569990</v>
      </c>
      <c r="F130" s="102">
        <f t="shared" si="41"/>
        <v>25159670</v>
      </c>
      <c r="G130" s="104">
        <v>30901</v>
      </c>
      <c r="H130" s="104">
        <v>31643</v>
      </c>
      <c r="I130" s="102">
        <f t="shared" si="42"/>
        <v>24600891</v>
      </c>
      <c r="J130" s="102">
        <f t="shared" si="43"/>
        <v>25191313</v>
      </c>
      <c r="K130" s="102">
        <f t="shared" si="44"/>
        <v>14760535</v>
      </c>
      <c r="L130" s="102">
        <f t="shared" si="45"/>
        <v>15114788</v>
      </c>
      <c r="M130" s="102">
        <v>11616466114.204817</v>
      </c>
      <c r="N130" s="102">
        <v>12911557919.464766</v>
      </c>
      <c r="O130" s="102">
        <f t="shared" si="46"/>
        <v>2949784.335</v>
      </c>
      <c r="P130" s="102">
        <f t="shared" si="47"/>
        <v>2710593.92</v>
      </c>
      <c r="Q130" s="102">
        <f t="shared" si="48"/>
        <v>21651106.664999999</v>
      </c>
      <c r="R130" s="102">
        <f t="shared" si="49"/>
        <v>22480719.079999998</v>
      </c>
      <c r="S130" s="109">
        <f t="shared" si="50"/>
        <v>1.2709999999999999</v>
      </c>
      <c r="T130" s="109">
        <f t="shared" si="51"/>
        <v>1.171</v>
      </c>
      <c r="U130" s="95">
        <v>9526937742</v>
      </c>
      <c r="V130" s="96">
        <v>10460696947</v>
      </c>
      <c r="W130" s="96">
        <v>11626423802</v>
      </c>
      <c r="X130" s="95">
        <v>16487841</v>
      </c>
      <c r="Y130" s="96">
        <v>16982477</v>
      </c>
      <c r="Z130" s="96">
        <v>17491951</v>
      </c>
    </row>
    <row r="131" spans="1:26">
      <c r="A131" s="29" t="s">
        <v>279</v>
      </c>
      <c r="B131" s="29" t="s">
        <v>280</v>
      </c>
      <c r="C131" s="102">
        <v>2768551.4322000006</v>
      </c>
      <c r="D131" s="102">
        <v>2834996.6665728008</v>
      </c>
      <c r="E131" s="102">
        <f t="shared" si="40"/>
        <v>830565</v>
      </c>
      <c r="F131" s="102">
        <f t="shared" si="41"/>
        <v>850499</v>
      </c>
      <c r="G131" s="104">
        <v>255530</v>
      </c>
      <c r="H131" s="104">
        <v>261663</v>
      </c>
      <c r="I131" s="102">
        <f t="shared" si="42"/>
        <v>1086095</v>
      </c>
      <c r="J131" s="102">
        <f t="shared" si="43"/>
        <v>1112162</v>
      </c>
      <c r="K131" s="102">
        <f t="shared" si="44"/>
        <v>651657</v>
      </c>
      <c r="L131" s="102">
        <f t="shared" si="45"/>
        <v>667297</v>
      </c>
      <c r="M131" s="102">
        <v>721385662.68135214</v>
      </c>
      <c r="N131" s="102">
        <v>792569512.55552149</v>
      </c>
      <c r="O131" s="102">
        <f t="shared" si="46"/>
        <v>0</v>
      </c>
      <c r="P131" s="102">
        <f t="shared" si="47"/>
        <v>0</v>
      </c>
      <c r="Q131" s="102">
        <f t="shared" si="48"/>
        <v>1086095</v>
      </c>
      <c r="R131" s="102">
        <f t="shared" si="49"/>
        <v>1112162</v>
      </c>
      <c r="S131" s="109">
        <f t="shared" si="50"/>
        <v>0.90300000000000002</v>
      </c>
      <c r="T131" s="109">
        <f t="shared" si="51"/>
        <v>0.84199999999999997</v>
      </c>
      <c r="U131" s="95">
        <v>612094382</v>
      </c>
      <c r="V131" s="96">
        <v>667447763</v>
      </c>
      <c r="W131" s="96">
        <v>733286641</v>
      </c>
      <c r="X131" s="95">
        <v>325000</v>
      </c>
      <c r="Y131" s="96">
        <v>325000</v>
      </c>
      <c r="Z131" s="96">
        <v>325000</v>
      </c>
    </row>
    <row r="132" spans="1:26">
      <c r="A132" s="29" t="s">
        <v>281</v>
      </c>
      <c r="B132" s="29" t="s">
        <v>282</v>
      </c>
      <c r="C132" s="102">
        <v>4499873.4834000003</v>
      </c>
      <c r="D132" s="102">
        <v>4607870.4470016006</v>
      </c>
      <c r="E132" s="102">
        <f t="shared" si="40"/>
        <v>1349962</v>
      </c>
      <c r="F132" s="102">
        <f t="shared" si="41"/>
        <v>1382361</v>
      </c>
      <c r="G132" s="104">
        <v>-10096</v>
      </c>
      <c r="H132" s="104">
        <v>-10339</v>
      </c>
      <c r="I132" s="102">
        <f t="shared" si="42"/>
        <v>1339866</v>
      </c>
      <c r="J132" s="102">
        <f t="shared" si="43"/>
        <v>1372022</v>
      </c>
      <c r="K132" s="102">
        <f t="shared" si="44"/>
        <v>803920</v>
      </c>
      <c r="L132" s="102">
        <f t="shared" si="45"/>
        <v>823213</v>
      </c>
      <c r="M132" s="102">
        <v>3194098290.809319</v>
      </c>
      <c r="N132" s="102">
        <v>3483378702.2864771</v>
      </c>
      <c r="O132" s="102">
        <f t="shared" si="46"/>
        <v>0</v>
      </c>
      <c r="P132" s="102">
        <f t="shared" si="47"/>
        <v>0</v>
      </c>
      <c r="Q132" s="102">
        <f t="shared" si="48"/>
        <v>1339866</v>
      </c>
      <c r="R132" s="102">
        <f t="shared" si="49"/>
        <v>1372022</v>
      </c>
      <c r="S132" s="109">
        <f t="shared" si="50"/>
        <v>0.252</v>
      </c>
      <c r="T132" s="109">
        <f t="shared" si="51"/>
        <v>0.23599999999999999</v>
      </c>
      <c r="U132" s="95">
        <v>2681637625</v>
      </c>
      <c r="V132" s="96">
        <v>2927891613</v>
      </c>
      <c r="W132" s="96">
        <v>3193061085</v>
      </c>
      <c r="X132" s="95">
        <v>1067725</v>
      </c>
      <c r="Y132" s="96">
        <v>1089079</v>
      </c>
      <c r="Z132" s="96">
        <v>1089079</v>
      </c>
    </row>
    <row r="133" spans="1:26">
      <c r="A133" s="29" t="s">
        <v>283</v>
      </c>
      <c r="B133" s="29" t="s">
        <v>284</v>
      </c>
      <c r="C133" s="102">
        <v>3559361.7978000003</v>
      </c>
      <c r="D133" s="102">
        <v>3644786.4809472002</v>
      </c>
      <c r="E133" s="102">
        <f t="shared" si="40"/>
        <v>1067809</v>
      </c>
      <c r="F133" s="102">
        <f t="shared" si="41"/>
        <v>1093436</v>
      </c>
      <c r="G133" s="104">
        <v>0</v>
      </c>
      <c r="H133" s="104">
        <v>0</v>
      </c>
      <c r="I133" s="102">
        <f t="shared" si="42"/>
        <v>1067809</v>
      </c>
      <c r="J133" s="102">
        <f t="shared" si="43"/>
        <v>1093436</v>
      </c>
      <c r="K133" s="102">
        <f t="shared" si="44"/>
        <v>640685</v>
      </c>
      <c r="L133" s="102">
        <f t="shared" si="45"/>
        <v>656062</v>
      </c>
      <c r="M133" s="102">
        <v>930609975.72182858</v>
      </c>
      <c r="N133" s="102">
        <v>1019044752.3304158</v>
      </c>
      <c r="O133" s="102">
        <f t="shared" si="46"/>
        <v>0</v>
      </c>
      <c r="P133" s="102">
        <f t="shared" si="47"/>
        <v>0</v>
      </c>
      <c r="Q133" s="102">
        <f t="shared" si="48"/>
        <v>1067809</v>
      </c>
      <c r="R133" s="102">
        <f t="shared" si="49"/>
        <v>1093436</v>
      </c>
      <c r="S133" s="109">
        <f t="shared" si="50"/>
        <v>0.68799999999999994</v>
      </c>
      <c r="T133" s="109">
        <f t="shared" si="51"/>
        <v>0.64400000000000002</v>
      </c>
      <c r="U133" s="95">
        <v>680502729</v>
      </c>
      <c r="V133" s="96">
        <v>758387512</v>
      </c>
      <c r="W133" s="96">
        <v>830258055</v>
      </c>
      <c r="X133" s="95">
        <v>700000</v>
      </c>
      <c r="Y133" s="96">
        <v>700000</v>
      </c>
      <c r="Z133" s="96">
        <v>700000</v>
      </c>
    </row>
    <row r="134" spans="1:26">
      <c r="A134" s="29" t="s">
        <v>285</v>
      </c>
      <c r="B134" s="29" t="s">
        <v>286</v>
      </c>
      <c r="C134" s="102">
        <v>47131849.032599993</v>
      </c>
      <c r="D134" s="102">
        <v>48263013.409382395</v>
      </c>
      <c r="E134" s="102">
        <f t="shared" si="40"/>
        <v>14139555</v>
      </c>
      <c r="F134" s="102">
        <f t="shared" si="41"/>
        <v>14478904</v>
      </c>
      <c r="G134" s="104">
        <v>6782</v>
      </c>
      <c r="H134" s="104">
        <v>6944</v>
      </c>
      <c r="I134" s="102">
        <f t="shared" si="42"/>
        <v>14146337</v>
      </c>
      <c r="J134" s="102">
        <f t="shared" si="43"/>
        <v>14485848</v>
      </c>
      <c r="K134" s="102">
        <f t="shared" si="44"/>
        <v>8487802</v>
      </c>
      <c r="L134" s="102">
        <f t="shared" si="45"/>
        <v>8691509</v>
      </c>
      <c r="M134" s="102">
        <v>6557503721.5956659</v>
      </c>
      <c r="N134" s="102">
        <v>7335874058.2174845</v>
      </c>
      <c r="O134" s="102">
        <f t="shared" si="46"/>
        <v>1816940.6140000001</v>
      </c>
      <c r="P134" s="102">
        <f t="shared" si="47"/>
        <v>1642951.912</v>
      </c>
      <c r="Q134" s="102">
        <f t="shared" si="48"/>
        <v>12329396.386</v>
      </c>
      <c r="R134" s="102">
        <f t="shared" si="49"/>
        <v>12842896.088</v>
      </c>
      <c r="S134" s="109">
        <f t="shared" si="50"/>
        <v>1.294</v>
      </c>
      <c r="T134" s="109">
        <f t="shared" si="51"/>
        <v>1.1850000000000001</v>
      </c>
      <c r="U134" s="95">
        <v>5555792176</v>
      </c>
      <c r="V134" s="96">
        <v>6218016393</v>
      </c>
      <c r="W134" s="96">
        <v>6956088392</v>
      </c>
      <c r="X134" s="95">
        <v>10150000</v>
      </c>
      <c r="Y134" s="96">
        <v>10750000</v>
      </c>
      <c r="Z134" s="96">
        <v>11400000</v>
      </c>
    </row>
    <row r="135" spans="1:26">
      <c r="A135" s="29" t="s">
        <v>287</v>
      </c>
      <c r="B135" s="29" t="s">
        <v>288</v>
      </c>
      <c r="C135" s="102">
        <v>9462283.7862</v>
      </c>
      <c r="D135" s="102">
        <v>9689378.5970687997</v>
      </c>
      <c r="E135" s="102">
        <f t="shared" si="40"/>
        <v>2838685</v>
      </c>
      <c r="F135" s="102">
        <f t="shared" si="41"/>
        <v>2906814</v>
      </c>
      <c r="G135" s="104">
        <v>9423</v>
      </c>
      <c r="H135" s="104">
        <v>9649</v>
      </c>
      <c r="I135" s="102">
        <f t="shared" si="42"/>
        <v>2848108</v>
      </c>
      <c r="J135" s="102">
        <f t="shared" si="43"/>
        <v>2916463</v>
      </c>
      <c r="K135" s="102">
        <f t="shared" si="44"/>
        <v>1708865</v>
      </c>
      <c r="L135" s="102">
        <f t="shared" si="45"/>
        <v>1749878</v>
      </c>
      <c r="M135" s="102">
        <v>402849417.35619318</v>
      </c>
      <c r="N135" s="102">
        <v>459678210.02082521</v>
      </c>
      <c r="O135" s="102">
        <f t="shared" si="46"/>
        <v>1299172.4720000001</v>
      </c>
      <c r="P135" s="102">
        <f t="shared" si="47"/>
        <v>1308156.7609999999</v>
      </c>
      <c r="Q135" s="102">
        <f t="shared" si="48"/>
        <v>1548935.5279999999</v>
      </c>
      <c r="R135" s="102">
        <f t="shared" si="49"/>
        <v>1608306.2390000001</v>
      </c>
      <c r="S135" s="109">
        <f t="shared" si="50"/>
        <v>4.242</v>
      </c>
      <c r="T135" s="109">
        <f t="shared" si="51"/>
        <v>3.8069999999999999</v>
      </c>
      <c r="U135" s="95">
        <v>337669219</v>
      </c>
      <c r="V135" s="96">
        <v>368381766</v>
      </c>
      <c r="W135" s="96">
        <v>420348308</v>
      </c>
      <c r="X135" s="95">
        <v>551500</v>
      </c>
      <c r="Y135" s="96">
        <v>573560</v>
      </c>
      <c r="Z135" s="96">
        <v>596502</v>
      </c>
    </row>
    <row r="136" spans="1:26">
      <c r="A136" s="29" t="s">
        <v>289</v>
      </c>
      <c r="B136" s="29" t="s">
        <v>290</v>
      </c>
      <c r="C136" s="102">
        <v>2605195.5150000001</v>
      </c>
      <c r="D136" s="102">
        <v>2667720.2073600003</v>
      </c>
      <c r="E136" s="102">
        <f t="shared" si="40"/>
        <v>781559</v>
      </c>
      <c r="F136" s="102">
        <f t="shared" si="41"/>
        <v>800316</v>
      </c>
      <c r="G136" s="104">
        <v>0</v>
      </c>
      <c r="H136" s="104">
        <v>0</v>
      </c>
      <c r="I136" s="102">
        <f t="shared" si="42"/>
        <v>781559</v>
      </c>
      <c r="J136" s="102">
        <f t="shared" si="43"/>
        <v>800316</v>
      </c>
      <c r="K136" s="102">
        <f t="shared" si="44"/>
        <v>468935</v>
      </c>
      <c r="L136" s="102">
        <f t="shared" si="45"/>
        <v>480190</v>
      </c>
      <c r="M136" s="102">
        <v>122463679.03641906</v>
      </c>
      <c r="N136" s="102">
        <v>132482684.39353263</v>
      </c>
      <c r="O136" s="102">
        <f t="shared" si="46"/>
        <v>344383.70899999997</v>
      </c>
      <c r="P136" s="102">
        <f t="shared" si="47"/>
        <v>352889.97499999998</v>
      </c>
      <c r="Q136" s="102">
        <f t="shared" si="48"/>
        <v>437175.29100000003</v>
      </c>
      <c r="R136" s="102">
        <f t="shared" si="49"/>
        <v>447426.02500000002</v>
      </c>
      <c r="S136" s="109">
        <f t="shared" si="50"/>
        <v>3.8290000000000002</v>
      </c>
      <c r="T136" s="109">
        <f t="shared" si="51"/>
        <v>3.625</v>
      </c>
      <c r="U136" s="95">
        <v>95688744</v>
      </c>
      <c r="V136" s="96">
        <v>102340116</v>
      </c>
      <c r="W136" s="96">
        <v>110712772</v>
      </c>
      <c r="X136" s="95">
        <v>200000</v>
      </c>
      <c r="Y136" s="96">
        <v>200000</v>
      </c>
      <c r="Z136" s="96">
        <v>200000</v>
      </c>
    </row>
    <row r="137" spans="1:26">
      <c r="A137" s="29" t="s">
        <v>291</v>
      </c>
      <c r="B137" s="29" t="s">
        <v>292</v>
      </c>
      <c r="C137" s="102">
        <v>8882425.5263999999</v>
      </c>
      <c r="D137" s="102">
        <v>9095603.7390336003</v>
      </c>
      <c r="E137" s="102">
        <f t="shared" ref="E137:E200" si="52">ROUND(C137*0.3,0)</f>
        <v>2664728</v>
      </c>
      <c r="F137" s="102">
        <f t="shared" ref="F137:F200" si="53">ROUND(D137*0.3,0)</f>
        <v>2728681</v>
      </c>
      <c r="G137" s="104">
        <v>2784</v>
      </c>
      <c r="H137" s="104">
        <v>2851</v>
      </c>
      <c r="I137" s="102">
        <f t="shared" ref="I137:I200" si="54">E137+G137</f>
        <v>2667512</v>
      </c>
      <c r="J137" s="102">
        <f t="shared" ref="J137:J200" si="55">F137+H137</f>
        <v>2731532</v>
      </c>
      <c r="K137" s="102">
        <f t="shared" ref="K137:K200" si="56">ROUND(I137/0.3*0.18,0)</f>
        <v>1600507</v>
      </c>
      <c r="L137" s="102">
        <f t="shared" ref="L137:L200" si="57">ROUND(J137/0.3*0.18,0)</f>
        <v>1638919</v>
      </c>
      <c r="M137" s="102">
        <v>2601249612.3766394</v>
      </c>
      <c r="N137" s="102">
        <v>2889346830.5183325</v>
      </c>
      <c r="O137" s="102">
        <f t="shared" ref="O137:O200" si="58">ROUND(IF(S137&gt;S$6,(S137-S$6)/S137*K137,0),3)</f>
        <v>0</v>
      </c>
      <c r="P137" s="102">
        <f t="shared" ref="P137:P200" si="59">ROUND(IF(T137&gt;T$6,(T137-T$6)/T137*L137,0),3)</f>
        <v>0</v>
      </c>
      <c r="Q137" s="102">
        <f t="shared" ref="Q137:Q200" si="60">I137-O137</f>
        <v>2667512</v>
      </c>
      <c r="R137" s="102">
        <f t="shared" ref="R137:R200" si="61">J137-P137</f>
        <v>2731532</v>
      </c>
      <c r="S137" s="109">
        <f t="shared" ref="S137:S200" si="62">ROUND(K137/M137*1000,3)</f>
        <v>0.61499999999999999</v>
      </c>
      <c r="T137" s="109">
        <f t="shared" ref="T137:T200" si="63">ROUND(L137/N137*1000,3)</f>
        <v>0.56699999999999995</v>
      </c>
      <c r="U137" s="95">
        <v>1934647842</v>
      </c>
      <c r="V137" s="96">
        <v>2170443798</v>
      </c>
      <c r="W137" s="96">
        <v>2410825859</v>
      </c>
      <c r="X137" s="95">
        <v>1955326</v>
      </c>
      <c r="Y137" s="96">
        <v>1955326</v>
      </c>
      <c r="Z137" s="96">
        <v>1955326</v>
      </c>
    </row>
    <row r="138" spans="1:26">
      <c r="A138" s="29" t="s">
        <v>293</v>
      </c>
      <c r="B138" s="29" t="s">
        <v>294</v>
      </c>
      <c r="C138" s="102">
        <v>11708196.429000001</v>
      </c>
      <c r="D138" s="102">
        <v>11989193.143296001</v>
      </c>
      <c r="E138" s="102">
        <f t="shared" si="52"/>
        <v>3512459</v>
      </c>
      <c r="F138" s="102">
        <f t="shared" si="53"/>
        <v>3596758</v>
      </c>
      <c r="G138" s="104">
        <v>5977</v>
      </c>
      <c r="H138" s="104">
        <v>6121</v>
      </c>
      <c r="I138" s="102">
        <f t="shared" si="54"/>
        <v>3518436</v>
      </c>
      <c r="J138" s="102">
        <f t="shared" si="55"/>
        <v>3602879</v>
      </c>
      <c r="K138" s="102">
        <f t="shared" si="56"/>
        <v>2111062</v>
      </c>
      <c r="L138" s="102">
        <f t="shared" si="57"/>
        <v>2161727</v>
      </c>
      <c r="M138" s="102">
        <v>434294975.38088208</v>
      </c>
      <c r="N138" s="102">
        <v>478432735.44813591</v>
      </c>
      <c r="O138" s="102">
        <f t="shared" si="58"/>
        <v>1669393.608</v>
      </c>
      <c r="P138" s="102">
        <f t="shared" si="59"/>
        <v>1701917.4280000001</v>
      </c>
      <c r="Q138" s="102">
        <f t="shared" si="60"/>
        <v>1849042.392</v>
      </c>
      <c r="R138" s="102">
        <f t="shared" si="61"/>
        <v>1900961.5719999999</v>
      </c>
      <c r="S138" s="109">
        <f t="shared" si="62"/>
        <v>4.8609999999999998</v>
      </c>
      <c r="T138" s="109">
        <f t="shared" si="63"/>
        <v>4.5179999999999998</v>
      </c>
      <c r="U138" s="95">
        <v>352350454</v>
      </c>
      <c r="V138" s="96">
        <v>396505735</v>
      </c>
      <c r="W138" s="96">
        <v>436394389</v>
      </c>
      <c r="X138" s="95">
        <v>730500</v>
      </c>
      <c r="Y138" s="96">
        <v>818200</v>
      </c>
      <c r="Z138" s="96">
        <v>818200</v>
      </c>
    </row>
    <row r="139" spans="1:26">
      <c r="A139" s="29" t="s">
        <v>295</v>
      </c>
      <c r="B139" s="29" t="s">
        <v>296</v>
      </c>
      <c r="C139" s="102">
        <v>6884850.3150000004</v>
      </c>
      <c r="D139" s="102">
        <v>7050086.7225600006</v>
      </c>
      <c r="E139" s="102">
        <f t="shared" si="52"/>
        <v>2065455</v>
      </c>
      <c r="F139" s="102">
        <f t="shared" si="53"/>
        <v>2115026</v>
      </c>
      <c r="G139" s="104">
        <v>-77449</v>
      </c>
      <c r="H139" s="104">
        <v>-79308</v>
      </c>
      <c r="I139" s="102">
        <f t="shared" si="54"/>
        <v>1988006</v>
      </c>
      <c r="J139" s="102">
        <f t="shared" si="55"/>
        <v>2035718</v>
      </c>
      <c r="K139" s="102">
        <f t="shared" si="56"/>
        <v>1192804</v>
      </c>
      <c r="L139" s="102">
        <f t="shared" si="57"/>
        <v>1221431</v>
      </c>
      <c r="M139" s="102">
        <v>442460779.3357625</v>
      </c>
      <c r="N139" s="102">
        <v>495898432.80395252</v>
      </c>
      <c r="O139" s="102">
        <f t="shared" si="58"/>
        <v>742847.89199999999</v>
      </c>
      <c r="P139" s="102">
        <f t="shared" si="59"/>
        <v>744859.66799999995</v>
      </c>
      <c r="Q139" s="102">
        <f t="shared" si="60"/>
        <v>1245158.108</v>
      </c>
      <c r="R139" s="102">
        <f t="shared" si="61"/>
        <v>1290858.3319999999</v>
      </c>
      <c r="S139" s="109">
        <f t="shared" si="62"/>
        <v>2.6960000000000002</v>
      </c>
      <c r="T139" s="109">
        <f t="shared" si="63"/>
        <v>2.4630000000000001</v>
      </c>
      <c r="U139" s="95">
        <v>364230612</v>
      </c>
      <c r="V139" s="96">
        <v>409976750</v>
      </c>
      <c r="W139" s="96">
        <v>459403238</v>
      </c>
      <c r="X139" s="95">
        <v>368591</v>
      </c>
      <c r="Y139" s="96">
        <v>368591</v>
      </c>
      <c r="Z139" s="96">
        <v>368591</v>
      </c>
    </row>
    <row r="140" spans="1:26">
      <c r="A140" s="29" t="s">
        <v>297</v>
      </c>
      <c r="B140" s="29" t="s">
        <v>298</v>
      </c>
      <c r="C140" s="102">
        <v>145092217.30740002</v>
      </c>
      <c r="D140" s="102">
        <v>148574430.52277762</v>
      </c>
      <c r="E140" s="102">
        <f t="shared" si="52"/>
        <v>43527665</v>
      </c>
      <c r="F140" s="102">
        <f t="shared" si="53"/>
        <v>44572329</v>
      </c>
      <c r="G140" s="104">
        <v>113003</v>
      </c>
      <c r="H140" s="104">
        <v>115715</v>
      </c>
      <c r="I140" s="102">
        <f t="shared" si="54"/>
        <v>43640668</v>
      </c>
      <c r="J140" s="102">
        <f t="shared" si="55"/>
        <v>44688044</v>
      </c>
      <c r="K140" s="102">
        <f t="shared" si="56"/>
        <v>26184401</v>
      </c>
      <c r="L140" s="102">
        <f t="shared" si="57"/>
        <v>26812826</v>
      </c>
      <c r="M140" s="102">
        <v>17317358438.089466</v>
      </c>
      <c r="N140" s="102">
        <v>18568856495.994728</v>
      </c>
      <c r="O140" s="102">
        <f t="shared" si="58"/>
        <v>8572274.1370000001</v>
      </c>
      <c r="P140" s="102">
        <f t="shared" si="59"/>
        <v>8968556.0649999995</v>
      </c>
      <c r="Q140" s="102">
        <f t="shared" si="60"/>
        <v>35068393.862999998</v>
      </c>
      <c r="R140" s="102">
        <f t="shared" si="61"/>
        <v>35719487.935000002</v>
      </c>
      <c r="S140" s="109">
        <f t="shared" si="62"/>
        <v>1.512</v>
      </c>
      <c r="T140" s="109">
        <f t="shared" si="63"/>
        <v>1.444</v>
      </c>
      <c r="U140" s="95">
        <v>14247427229</v>
      </c>
      <c r="V140" s="96">
        <v>15613890191</v>
      </c>
      <c r="W140" s="96">
        <v>16742277723</v>
      </c>
      <c r="X140" s="95">
        <v>26250000</v>
      </c>
      <c r="Y140" s="96">
        <v>27562500</v>
      </c>
      <c r="Z140" s="96">
        <v>28940625</v>
      </c>
    </row>
    <row r="141" spans="1:26">
      <c r="A141" s="29" t="s">
        <v>299</v>
      </c>
      <c r="B141" s="29" t="s">
        <v>300</v>
      </c>
      <c r="C141" s="102">
        <v>4308284.8842000002</v>
      </c>
      <c r="D141" s="102">
        <v>4411683.7214208003</v>
      </c>
      <c r="E141" s="102">
        <f t="shared" si="52"/>
        <v>1292485</v>
      </c>
      <c r="F141" s="102">
        <f t="shared" si="53"/>
        <v>1323505</v>
      </c>
      <c r="G141" s="104">
        <v>315288</v>
      </c>
      <c r="H141" s="104">
        <v>322854</v>
      </c>
      <c r="I141" s="102">
        <f t="shared" si="54"/>
        <v>1607773</v>
      </c>
      <c r="J141" s="102">
        <f t="shared" si="55"/>
        <v>1646359</v>
      </c>
      <c r="K141" s="102">
        <f t="shared" si="56"/>
        <v>964664</v>
      </c>
      <c r="L141" s="102">
        <f t="shared" si="57"/>
        <v>987815</v>
      </c>
      <c r="M141" s="102">
        <v>794434051.43136847</v>
      </c>
      <c r="N141" s="102">
        <v>897250408.42906976</v>
      </c>
      <c r="O141" s="102">
        <f t="shared" si="58"/>
        <v>156539.38099999999</v>
      </c>
      <c r="P141" s="102">
        <f t="shared" si="59"/>
        <v>125607.72</v>
      </c>
      <c r="Q141" s="102">
        <f t="shared" si="60"/>
        <v>1451233.6189999999</v>
      </c>
      <c r="R141" s="102">
        <f t="shared" si="61"/>
        <v>1520751.28</v>
      </c>
      <c r="S141" s="109">
        <f t="shared" si="62"/>
        <v>1.214</v>
      </c>
      <c r="T141" s="109">
        <f t="shared" si="63"/>
        <v>1.101</v>
      </c>
      <c r="U141" s="95">
        <v>619883990</v>
      </c>
      <c r="V141" s="96">
        <v>690688493</v>
      </c>
      <c r="W141" s="96">
        <v>779973590</v>
      </c>
      <c r="X141" s="95">
        <v>1280000</v>
      </c>
      <c r="Y141" s="96">
        <v>1280000</v>
      </c>
      <c r="Z141" s="96">
        <v>1280000</v>
      </c>
    </row>
    <row r="142" spans="1:26">
      <c r="A142" s="29" t="s">
        <v>301</v>
      </c>
      <c r="B142" s="29" t="s">
        <v>302</v>
      </c>
      <c r="C142" s="102">
        <v>130275622.0212</v>
      </c>
      <c r="D142" s="102">
        <v>133402236.9497088</v>
      </c>
      <c r="E142" s="102">
        <f t="shared" si="52"/>
        <v>39082687</v>
      </c>
      <c r="F142" s="102">
        <f t="shared" si="53"/>
        <v>40020671</v>
      </c>
      <c r="G142" s="104">
        <v>41170</v>
      </c>
      <c r="H142" s="104">
        <v>42158</v>
      </c>
      <c r="I142" s="102">
        <f t="shared" si="54"/>
        <v>39123857</v>
      </c>
      <c r="J142" s="102">
        <f t="shared" si="55"/>
        <v>40062829</v>
      </c>
      <c r="K142" s="102">
        <f t="shared" si="56"/>
        <v>23474314</v>
      </c>
      <c r="L142" s="102">
        <f t="shared" si="57"/>
        <v>24037697</v>
      </c>
      <c r="M142" s="102">
        <v>13295309769.715698</v>
      </c>
      <c r="N142" s="102">
        <v>14440252555.320644</v>
      </c>
      <c r="O142" s="102">
        <f t="shared" si="58"/>
        <v>9955980.2870000005</v>
      </c>
      <c r="P142" s="102">
        <f t="shared" si="59"/>
        <v>10163686.9</v>
      </c>
      <c r="Q142" s="102">
        <f t="shared" si="60"/>
        <v>29167876.713</v>
      </c>
      <c r="R142" s="102">
        <f t="shared" si="61"/>
        <v>29899142.100000001</v>
      </c>
      <c r="S142" s="109">
        <f t="shared" si="62"/>
        <v>1.766</v>
      </c>
      <c r="T142" s="109">
        <f t="shared" si="63"/>
        <v>1.665</v>
      </c>
      <c r="U142" s="95">
        <v>11548748121</v>
      </c>
      <c r="V142" s="96">
        <v>12582596118</v>
      </c>
      <c r="W142" s="96">
        <v>13666152675</v>
      </c>
      <c r="X142" s="95">
        <v>29340000</v>
      </c>
      <c r="Y142" s="96">
        <v>30510000</v>
      </c>
      <c r="Z142" s="96">
        <v>31730000</v>
      </c>
    </row>
    <row r="143" spans="1:26">
      <c r="A143" s="29" t="s">
        <v>303</v>
      </c>
      <c r="B143" s="29" t="s">
        <v>304</v>
      </c>
      <c r="C143" s="102">
        <v>21673316.908199996</v>
      </c>
      <c r="D143" s="102">
        <v>22193476.513996795</v>
      </c>
      <c r="E143" s="102">
        <f t="shared" si="52"/>
        <v>6501995</v>
      </c>
      <c r="F143" s="102">
        <f t="shared" si="53"/>
        <v>6658043</v>
      </c>
      <c r="G143" s="104">
        <v>24029</v>
      </c>
      <c r="H143" s="104">
        <v>24606</v>
      </c>
      <c r="I143" s="102">
        <f t="shared" si="54"/>
        <v>6526024</v>
      </c>
      <c r="J143" s="102">
        <f t="shared" si="55"/>
        <v>6682649</v>
      </c>
      <c r="K143" s="102">
        <f t="shared" si="56"/>
        <v>3915614</v>
      </c>
      <c r="L143" s="102">
        <f t="shared" si="57"/>
        <v>4009589</v>
      </c>
      <c r="M143" s="102">
        <v>1520345890.5311506</v>
      </c>
      <c r="N143" s="102">
        <v>1653578188.4493895</v>
      </c>
      <c r="O143" s="102">
        <f t="shared" si="58"/>
        <v>2369136.548</v>
      </c>
      <c r="P143" s="102">
        <f t="shared" si="59"/>
        <v>2420634.3489999999</v>
      </c>
      <c r="Q143" s="102">
        <f t="shared" si="60"/>
        <v>4156887.452</v>
      </c>
      <c r="R143" s="102">
        <f t="shared" si="61"/>
        <v>4262014.6510000005</v>
      </c>
      <c r="S143" s="109">
        <f t="shared" si="62"/>
        <v>2.5750000000000002</v>
      </c>
      <c r="T143" s="109">
        <f t="shared" si="63"/>
        <v>2.4249999999999998</v>
      </c>
      <c r="U143" s="95">
        <v>1347158160</v>
      </c>
      <c r="V143" s="96">
        <v>1438867186</v>
      </c>
      <c r="W143" s="96">
        <v>1564956220</v>
      </c>
      <c r="X143" s="95">
        <v>1983826</v>
      </c>
      <c r="Y143" s="96">
        <v>2132613</v>
      </c>
      <c r="Z143" s="96">
        <v>2292559</v>
      </c>
    </row>
    <row r="144" spans="1:26">
      <c r="A144" s="29" t="s">
        <v>305</v>
      </c>
      <c r="B144" s="29" t="s">
        <v>306</v>
      </c>
      <c r="C144" s="102">
        <v>53651032.183200009</v>
      </c>
      <c r="D144" s="102">
        <v>54938656.955596812</v>
      </c>
      <c r="E144" s="102">
        <f t="shared" si="52"/>
        <v>16095310</v>
      </c>
      <c r="F144" s="102">
        <f t="shared" si="53"/>
        <v>16481597</v>
      </c>
      <c r="G144" s="104">
        <v>11123</v>
      </c>
      <c r="H144" s="104">
        <v>11390</v>
      </c>
      <c r="I144" s="102">
        <f t="shared" si="54"/>
        <v>16106433</v>
      </c>
      <c r="J144" s="102">
        <f t="shared" si="55"/>
        <v>16492987</v>
      </c>
      <c r="K144" s="102">
        <f t="shared" si="56"/>
        <v>9663860</v>
      </c>
      <c r="L144" s="102">
        <f t="shared" si="57"/>
        <v>9895792</v>
      </c>
      <c r="M144" s="102">
        <v>30563468914.718636</v>
      </c>
      <c r="N144" s="102">
        <v>32734570683.299675</v>
      </c>
      <c r="O144" s="102">
        <f t="shared" si="58"/>
        <v>0</v>
      </c>
      <c r="P144" s="102">
        <f t="shared" si="59"/>
        <v>0</v>
      </c>
      <c r="Q144" s="102">
        <f t="shared" si="60"/>
        <v>16106433</v>
      </c>
      <c r="R144" s="102">
        <f t="shared" si="61"/>
        <v>16492987</v>
      </c>
      <c r="S144" s="109">
        <f t="shared" si="62"/>
        <v>0.316</v>
      </c>
      <c r="T144" s="109">
        <f t="shared" si="63"/>
        <v>0.30199999999999999</v>
      </c>
      <c r="U144" s="95">
        <v>23714824288</v>
      </c>
      <c r="V144" s="96">
        <v>26011676923</v>
      </c>
      <c r="W144" s="96">
        <v>27859438312</v>
      </c>
      <c r="X144" s="95">
        <v>12000000</v>
      </c>
      <c r="Y144" s="96">
        <v>12000000</v>
      </c>
      <c r="Z144" s="96">
        <v>12000000</v>
      </c>
    </row>
    <row r="145" spans="1:26">
      <c r="A145" s="29" t="s">
        <v>307</v>
      </c>
      <c r="B145" s="29" t="s">
        <v>308</v>
      </c>
      <c r="C145" s="102">
        <v>24289779.047399994</v>
      </c>
      <c r="D145" s="102">
        <v>24872733.744537596</v>
      </c>
      <c r="E145" s="102">
        <f t="shared" si="52"/>
        <v>7286934</v>
      </c>
      <c r="F145" s="102">
        <f t="shared" si="53"/>
        <v>7461820</v>
      </c>
      <c r="G145" s="104">
        <v>2604</v>
      </c>
      <c r="H145" s="104">
        <v>2666</v>
      </c>
      <c r="I145" s="102">
        <f t="shared" si="54"/>
        <v>7289538</v>
      </c>
      <c r="J145" s="102">
        <f t="shared" si="55"/>
        <v>7464486</v>
      </c>
      <c r="K145" s="102">
        <f t="shared" si="56"/>
        <v>4373723</v>
      </c>
      <c r="L145" s="102">
        <f t="shared" si="57"/>
        <v>4478692</v>
      </c>
      <c r="M145" s="102">
        <v>3359688828.8616886</v>
      </c>
      <c r="N145" s="102">
        <v>3707025428.1792502</v>
      </c>
      <c r="O145" s="102">
        <f t="shared" si="58"/>
        <v>957381.76300000004</v>
      </c>
      <c r="P145" s="102">
        <f t="shared" si="59"/>
        <v>915759.04299999995</v>
      </c>
      <c r="Q145" s="102">
        <f t="shared" si="60"/>
        <v>6332156.2369999997</v>
      </c>
      <c r="R145" s="102">
        <f t="shared" si="61"/>
        <v>6548726.9570000004</v>
      </c>
      <c r="S145" s="109">
        <f t="shared" si="62"/>
        <v>1.302</v>
      </c>
      <c r="T145" s="109">
        <f t="shared" si="63"/>
        <v>1.208</v>
      </c>
      <c r="U145" s="95">
        <v>2833027576</v>
      </c>
      <c r="V145" s="96">
        <v>3185755362</v>
      </c>
      <c r="W145" s="96">
        <v>3515109407</v>
      </c>
      <c r="X145" s="95">
        <v>6000000</v>
      </c>
      <c r="Y145" s="96">
        <v>6300000</v>
      </c>
      <c r="Z145" s="96">
        <v>6600000</v>
      </c>
    </row>
    <row r="146" spans="1:26">
      <c r="A146" s="29" t="s">
        <v>309</v>
      </c>
      <c r="B146" s="29" t="s">
        <v>310</v>
      </c>
      <c r="C146" s="102">
        <v>9773955.1901999991</v>
      </c>
      <c r="D146" s="102">
        <v>10008530.114764798</v>
      </c>
      <c r="E146" s="102">
        <f t="shared" si="52"/>
        <v>2932187</v>
      </c>
      <c r="F146" s="102">
        <f t="shared" si="53"/>
        <v>3002559</v>
      </c>
      <c r="G146" s="104">
        <v>3578</v>
      </c>
      <c r="H146" s="104">
        <v>3664</v>
      </c>
      <c r="I146" s="102">
        <f t="shared" si="54"/>
        <v>2935765</v>
      </c>
      <c r="J146" s="102">
        <f t="shared" si="55"/>
        <v>3006223</v>
      </c>
      <c r="K146" s="102">
        <f t="shared" si="56"/>
        <v>1761459</v>
      </c>
      <c r="L146" s="102">
        <f t="shared" si="57"/>
        <v>1803734</v>
      </c>
      <c r="M146" s="102">
        <v>4191180369.3081498</v>
      </c>
      <c r="N146" s="102">
        <v>4650096440.2133331</v>
      </c>
      <c r="O146" s="102">
        <f t="shared" si="58"/>
        <v>0</v>
      </c>
      <c r="P146" s="102">
        <f t="shared" si="59"/>
        <v>0</v>
      </c>
      <c r="Q146" s="102">
        <f t="shared" si="60"/>
        <v>2935765</v>
      </c>
      <c r="R146" s="102">
        <f t="shared" si="61"/>
        <v>3006223</v>
      </c>
      <c r="S146" s="109">
        <f t="shared" si="62"/>
        <v>0.42</v>
      </c>
      <c r="T146" s="109">
        <f t="shared" si="63"/>
        <v>0.38800000000000001</v>
      </c>
      <c r="U146" s="95">
        <v>2960055522</v>
      </c>
      <c r="V146" s="96">
        <v>3376643994</v>
      </c>
      <c r="W146" s="96">
        <v>3746293772</v>
      </c>
      <c r="X146" s="95">
        <v>2500000</v>
      </c>
      <c r="Y146" s="96">
        <v>2600000</v>
      </c>
      <c r="Z146" s="96">
        <v>2700000</v>
      </c>
    </row>
    <row r="147" spans="1:26">
      <c r="A147" s="29" t="s">
        <v>311</v>
      </c>
      <c r="B147" s="29" t="s">
        <v>312</v>
      </c>
      <c r="C147" s="102">
        <v>2310324.5004000003</v>
      </c>
      <c r="D147" s="102">
        <v>2365772.2884096005</v>
      </c>
      <c r="E147" s="102">
        <f t="shared" si="52"/>
        <v>693097</v>
      </c>
      <c r="F147" s="102">
        <f t="shared" si="53"/>
        <v>709732</v>
      </c>
      <c r="G147" s="104">
        <v>76393</v>
      </c>
      <c r="H147" s="104">
        <v>78227</v>
      </c>
      <c r="I147" s="102">
        <f t="shared" si="54"/>
        <v>769490</v>
      </c>
      <c r="J147" s="102">
        <f t="shared" si="55"/>
        <v>787959</v>
      </c>
      <c r="K147" s="102">
        <f t="shared" si="56"/>
        <v>461694</v>
      </c>
      <c r="L147" s="102">
        <f t="shared" si="57"/>
        <v>472775</v>
      </c>
      <c r="M147" s="102">
        <v>138096418.95184493</v>
      </c>
      <c r="N147" s="102">
        <v>146750354.04631111</v>
      </c>
      <c r="O147" s="102">
        <f t="shared" si="58"/>
        <v>321238.48200000002</v>
      </c>
      <c r="P147" s="102">
        <f t="shared" si="59"/>
        <v>331764.20699999999</v>
      </c>
      <c r="Q147" s="102">
        <f t="shared" si="60"/>
        <v>448251.51799999998</v>
      </c>
      <c r="R147" s="102">
        <f t="shared" si="61"/>
        <v>456194.79300000001</v>
      </c>
      <c r="S147" s="109">
        <f t="shared" si="62"/>
        <v>3.343</v>
      </c>
      <c r="T147" s="109">
        <f t="shared" si="63"/>
        <v>3.222</v>
      </c>
      <c r="U147" s="95">
        <v>111817721</v>
      </c>
      <c r="V147" s="96">
        <v>121285956</v>
      </c>
      <c r="W147" s="96">
        <v>128860160</v>
      </c>
      <c r="X147" s="95">
        <v>0</v>
      </c>
      <c r="Y147" s="96">
        <v>0</v>
      </c>
      <c r="Z147" s="96">
        <v>0</v>
      </c>
    </row>
    <row r="148" spans="1:26">
      <c r="A148" s="29" t="s">
        <v>313</v>
      </c>
      <c r="B148" s="29" t="s">
        <v>314</v>
      </c>
      <c r="C148" s="102">
        <v>79102900.912800014</v>
      </c>
      <c r="D148" s="102">
        <v>81001370.534707218</v>
      </c>
      <c r="E148" s="102">
        <f t="shared" si="52"/>
        <v>23730870</v>
      </c>
      <c r="F148" s="102">
        <f t="shared" si="53"/>
        <v>24300411</v>
      </c>
      <c r="G148" s="104">
        <v>83532</v>
      </c>
      <c r="H148" s="104">
        <v>85537</v>
      </c>
      <c r="I148" s="102">
        <f t="shared" si="54"/>
        <v>23814402</v>
      </c>
      <c r="J148" s="102">
        <f t="shared" si="55"/>
        <v>24385948</v>
      </c>
      <c r="K148" s="102">
        <f t="shared" si="56"/>
        <v>14288641</v>
      </c>
      <c r="L148" s="102">
        <f t="shared" si="57"/>
        <v>14631569</v>
      </c>
      <c r="M148" s="102">
        <v>14684300102.223091</v>
      </c>
      <c r="N148" s="102">
        <v>15845474529.856966</v>
      </c>
      <c r="O148" s="102">
        <f t="shared" si="58"/>
        <v>0</v>
      </c>
      <c r="P148" s="102">
        <f t="shared" si="59"/>
        <v>0</v>
      </c>
      <c r="Q148" s="102">
        <f t="shared" si="60"/>
        <v>23814402</v>
      </c>
      <c r="R148" s="102">
        <f t="shared" si="61"/>
        <v>24385948</v>
      </c>
      <c r="S148" s="109">
        <f t="shared" si="62"/>
        <v>0.97299999999999998</v>
      </c>
      <c r="T148" s="109">
        <f t="shared" si="63"/>
        <v>0.92300000000000004</v>
      </c>
      <c r="U148" s="95">
        <v>11893736099</v>
      </c>
      <c r="V148" s="96">
        <v>13240105240</v>
      </c>
      <c r="W148" s="96">
        <v>14287054324</v>
      </c>
      <c r="X148" s="95">
        <v>17672509</v>
      </c>
      <c r="Y148" s="96">
        <v>18607442</v>
      </c>
      <c r="Z148" s="96">
        <v>18607442</v>
      </c>
    </row>
    <row r="149" spans="1:26">
      <c r="A149" s="29" t="s">
        <v>315</v>
      </c>
      <c r="B149" s="29" t="s">
        <v>316</v>
      </c>
      <c r="C149" s="102">
        <v>17902334.119200002</v>
      </c>
      <c r="D149" s="102">
        <v>18331990.138060804</v>
      </c>
      <c r="E149" s="102">
        <f t="shared" si="52"/>
        <v>5370700</v>
      </c>
      <c r="F149" s="102">
        <f t="shared" si="53"/>
        <v>5499597</v>
      </c>
      <c r="G149" s="104">
        <v>15752</v>
      </c>
      <c r="H149" s="104">
        <v>16130</v>
      </c>
      <c r="I149" s="102">
        <f t="shared" si="54"/>
        <v>5386452</v>
      </c>
      <c r="J149" s="102">
        <f t="shared" si="55"/>
        <v>5515727</v>
      </c>
      <c r="K149" s="102">
        <f t="shared" si="56"/>
        <v>3231871</v>
      </c>
      <c r="L149" s="102">
        <f t="shared" si="57"/>
        <v>3309436</v>
      </c>
      <c r="M149" s="102">
        <v>1990142568.753731</v>
      </c>
      <c r="N149" s="102">
        <v>2191573235.3897681</v>
      </c>
      <c r="O149" s="102">
        <f t="shared" si="58"/>
        <v>1207971.4879999999</v>
      </c>
      <c r="P149" s="102">
        <f t="shared" si="59"/>
        <v>1203232.0290000001</v>
      </c>
      <c r="Q149" s="102">
        <f t="shared" si="60"/>
        <v>4178480.5120000001</v>
      </c>
      <c r="R149" s="102">
        <f t="shared" si="61"/>
        <v>4312494.9709999999</v>
      </c>
      <c r="S149" s="109">
        <f t="shared" si="62"/>
        <v>1.6240000000000001</v>
      </c>
      <c r="T149" s="109">
        <f t="shared" si="63"/>
        <v>1.51</v>
      </c>
      <c r="U149" s="95">
        <v>1579062402</v>
      </c>
      <c r="V149" s="96">
        <v>1734024624</v>
      </c>
      <c r="W149" s="96">
        <v>1908782289</v>
      </c>
      <c r="X149" s="95">
        <v>3298110</v>
      </c>
      <c r="Y149" s="96">
        <v>3487167</v>
      </c>
      <c r="Z149" s="96">
        <v>3687567</v>
      </c>
    </row>
    <row r="150" spans="1:26">
      <c r="A150" s="29" t="s">
        <v>317</v>
      </c>
      <c r="B150" s="29" t="s">
        <v>318</v>
      </c>
      <c r="C150" s="102">
        <v>6193851.4680000003</v>
      </c>
      <c r="D150" s="102">
        <v>6342503.9032320008</v>
      </c>
      <c r="E150" s="102">
        <f t="shared" si="52"/>
        <v>1858155</v>
      </c>
      <c r="F150" s="102">
        <f t="shared" si="53"/>
        <v>1902751</v>
      </c>
      <c r="G150" s="104">
        <v>1768</v>
      </c>
      <c r="H150" s="104">
        <v>1810</v>
      </c>
      <c r="I150" s="102">
        <f t="shared" si="54"/>
        <v>1859923</v>
      </c>
      <c r="J150" s="102">
        <f t="shared" si="55"/>
        <v>1904561</v>
      </c>
      <c r="K150" s="102">
        <f t="shared" si="56"/>
        <v>1115954</v>
      </c>
      <c r="L150" s="102">
        <f t="shared" si="57"/>
        <v>1142737</v>
      </c>
      <c r="M150" s="102">
        <v>1057547257.0184669</v>
      </c>
      <c r="N150" s="102">
        <v>1157541473.3029268</v>
      </c>
      <c r="O150" s="102">
        <f t="shared" si="58"/>
        <v>40195.5</v>
      </c>
      <c r="P150" s="102">
        <f t="shared" si="59"/>
        <v>30102.493999999999</v>
      </c>
      <c r="Q150" s="102">
        <f t="shared" si="60"/>
        <v>1819727.5</v>
      </c>
      <c r="R150" s="102">
        <f t="shared" si="61"/>
        <v>1874458.5060000001</v>
      </c>
      <c r="S150" s="109">
        <f t="shared" si="62"/>
        <v>1.0549999999999999</v>
      </c>
      <c r="T150" s="109">
        <f t="shared" si="63"/>
        <v>0.98699999999999999</v>
      </c>
      <c r="U150" s="95">
        <v>882077442</v>
      </c>
      <c r="V150" s="96">
        <v>960884366</v>
      </c>
      <c r="W150" s="96">
        <v>1051075122</v>
      </c>
      <c r="X150" s="95">
        <v>1250000</v>
      </c>
      <c r="Y150" s="96">
        <v>1385000</v>
      </c>
      <c r="Z150" s="96">
        <v>1520000</v>
      </c>
    </row>
    <row r="151" spans="1:26">
      <c r="A151" s="29" t="s">
        <v>319</v>
      </c>
      <c r="B151" s="29" t="s">
        <v>320</v>
      </c>
      <c r="C151" s="102">
        <v>116605529.6136</v>
      </c>
      <c r="D151" s="102">
        <v>119404062.3243264</v>
      </c>
      <c r="E151" s="102">
        <f t="shared" si="52"/>
        <v>34981659</v>
      </c>
      <c r="F151" s="102">
        <f t="shared" si="53"/>
        <v>35821219</v>
      </c>
      <c r="G151" s="104">
        <v>-172982</v>
      </c>
      <c r="H151" s="104">
        <v>-177134</v>
      </c>
      <c r="I151" s="102">
        <f t="shared" si="54"/>
        <v>34808677</v>
      </c>
      <c r="J151" s="102">
        <f t="shared" si="55"/>
        <v>35644085</v>
      </c>
      <c r="K151" s="102">
        <f t="shared" si="56"/>
        <v>20885206</v>
      </c>
      <c r="L151" s="102">
        <f t="shared" si="57"/>
        <v>21386451</v>
      </c>
      <c r="M151" s="102">
        <v>9825163392.2044678</v>
      </c>
      <c r="N151" s="102">
        <v>11006000769.09594</v>
      </c>
      <c r="O151" s="102">
        <f t="shared" si="58"/>
        <v>10894493.628</v>
      </c>
      <c r="P151" s="102">
        <f t="shared" si="59"/>
        <v>10808798.188999999</v>
      </c>
      <c r="Q151" s="102">
        <f t="shared" si="60"/>
        <v>23914183.372000001</v>
      </c>
      <c r="R151" s="102">
        <f t="shared" si="61"/>
        <v>24835286.811000001</v>
      </c>
      <c r="S151" s="109">
        <f t="shared" si="62"/>
        <v>2.1259999999999999</v>
      </c>
      <c r="T151" s="109">
        <f t="shared" si="63"/>
        <v>1.9430000000000001</v>
      </c>
      <c r="U151" s="95">
        <v>6758574236</v>
      </c>
      <c r="V151" s="96">
        <v>7476384858</v>
      </c>
      <c r="W151" s="96">
        <v>8374934259</v>
      </c>
      <c r="X151" s="95">
        <v>0</v>
      </c>
      <c r="Y151" s="96">
        <v>0</v>
      </c>
      <c r="Z151" s="96">
        <v>0</v>
      </c>
    </row>
    <row r="152" spans="1:26">
      <c r="A152" s="29" t="s">
        <v>321</v>
      </c>
      <c r="B152" s="29" t="s">
        <v>322</v>
      </c>
      <c r="C152" s="102">
        <v>8895499.6313999984</v>
      </c>
      <c r="D152" s="102">
        <v>9108991.6225535981</v>
      </c>
      <c r="E152" s="102">
        <f t="shared" si="52"/>
        <v>2668650</v>
      </c>
      <c r="F152" s="102">
        <f t="shared" si="53"/>
        <v>2732697</v>
      </c>
      <c r="G152" s="104">
        <v>2322</v>
      </c>
      <c r="H152" s="104">
        <v>2378</v>
      </c>
      <c r="I152" s="102">
        <f t="shared" si="54"/>
        <v>2670972</v>
      </c>
      <c r="J152" s="102">
        <f t="shared" si="55"/>
        <v>2735075</v>
      </c>
      <c r="K152" s="102">
        <f t="shared" si="56"/>
        <v>1602583</v>
      </c>
      <c r="L152" s="102">
        <f t="shared" si="57"/>
        <v>1641045</v>
      </c>
      <c r="M152" s="102">
        <v>1403922908.0481229</v>
      </c>
      <c r="N152" s="102">
        <v>1573000166.1920054</v>
      </c>
      <c r="O152" s="102">
        <f t="shared" si="58"/>
        <v>175414.076</v>
      </c>
      <c r="P152" s="102">
        <f t="shared" si="59"/>
        <v>129017.91899999999</v>
      </c>
      <c r="Q152" s="102">
        <f t="shared" si="60"/>
        <v>2495557.9240000001</v>
      </c>
      <c r="R152" s="102">
        <f t="shared" si="61"/>
        <v>2606057.0810000002</v>
      </c>
      <c r="S152" s="109">
        <f t="shared" si="62"/>
        <v>1.1419999999999999</v>
      </c>
      <c r="T152" s="109">
        <f t="shared" si="63"/>
        <v>1.0429999999999999</v>
      </c>
      <c r="U152" s="95">
        <v>1169481281</v>
      </c>
      <c r="V152" s="96">
        <v>1271284778</v>
      </c>
      <c r="W152" s="96">
        <v>1423785656</v>
      </c>
      <c r="X152" s="95">
        <v>1015000</v>
      </c>
      <c r="Y152" s="96">
        <v>1015000</v>
      </c>
      <c r="Z152" s="96">
        <v>1015000</v>
      </c>
    </row>
    <row r="153" spans="1:26">
      <c r="A153" s="29" t="s">
        <v>323</v>
      </c>
      <c r="B153" s="29" t="s">
        <v>324</v>
      </c>
      <c r="C153" s="102">
        <v>12105901.976999998</v>
      </c>
      <c r="D153" s="102">
        <v>12396443.624447998</v>
      </c>
      <c r="E153" s="102">
        <f t="shared" si="52"/>
        <v>3631771</v>
      </c>
      <c r="F153" s="102">
        <f t="shared" si="53"/>
        <v>3718933</v>
      </c>
      <c r="G153" s="104">
        <v>13118</v>
      </c>
      <c r="H153" s="104">
        <v>13433</v>
      </c>
      <c r="I153" s="102">
        <f t="shared" si="54"/>
        <v>3644889</v>
      </c>
      <c r="J153" s="102">
        <f t="shared" si="55"/>
        <v>3732366</v>
      </c>
      <c r="K153" s="102">
        <f t="shared" si="56"/>
        <v>2186933</v>
      </c>
      <c r="L153" s="102">
        <f t="shared" si="57"/>
        <v>2239420</v>
      </c>
      <c r="M153" s="102">
        <v>271620049.78897589</v>
      </c>
      <c r="N153" s="102">
        <v>307015978.87966925</v>
      </c>
      <c r="O153" s="102">
        <f t="shared" si="58"/>
        <v>1910680.254</v>
      </c>
      <c r="P153" s="102">
        <f t="shared" si="59"/>
        <v>1944371.656</v>
      </c>
      <c r="Q153" s="102">
        <f t="shared" si="60"/>
        <v>1734208.746</v>
      </c>
      <c r="R153" s="102">
        <f t="shared" si="61"/>
        <v>1787994.344</v>
      </c>
      <c r="S153" s="109">
        <f t="shared" si="62"/>
        <v>8.0510000000000002</v>
      </c>
      <c r="T153" s="109">
        <f t="shared" si="63"/>
        <v>7.2939999999999996</v>
      </c>
      <c r="U153" s="95">
        <v>238360458</v>
      </c>
      <c r="V153" s="96">
        <v>248483053</v>
      </c>
      <c r="W153" s="96">
        <v>280850519</v>
      </c>
      <c r="X153" s="95">
        <v>348892</v>
      </c>
      <c r="Y153" s="96">
        <v>359305</v>
      </c>
      <c r="Z153" s="96">
        <v>359305</v>
      </c>
    </row>
    <row r="154" spans="1:26">
      <c r="A154" s="29" t="s">
        <v>325</v>
      </c>
      <c r="B154" s="29" t="s">
        <v>326</v>
      </c>
      <c r="C154" s="102">
        <v>23627795.916000005</v>
      </c>
      <c r="D154" s="102">
        <v>24194863.017984007</v>
      </c>
      <c r="E154" s="102">
        <f t="shared" si="52"/>
        <v>7088339</v>
      </c>
      <c r="F154" s="102">
        <f t="shared" si="53"/>
        <v>7258459</v>
      </c>
      <c r="G154" s="104">
        <v>3668</v>
      </c>
      <c r="H154" s="104">
        <v>3756</v>
      </c>
      <c r="I154" s="102">
        <f t="shared" si="54"/>
        <v>7092007</v>
      </c>
      <c r="J154" s="102">
        <f t="shared" si="55"/>
        <v>7262215</v>
      </c>
      <c r="K154" s="102">
        <f t="shared" si="56"/>
        <v>4255204</v>
      </c>
      <c r="L154" s="102">
        <f t="shared" si="57"/>
        <v>4357329</v>
      </c>
      <c r="M154" s="102">
        <v>4759227463.2116241</v>
      </c>
      <c r="N154" s="102">
        <v>5182636011.8053665</v>
      </c>
      <c r="O154" s="102">
        <f t="shared" si="58"/>
        <v>0</v>
      </c>
      <c r="P154" s="102">
        <f t="shared" si="59"/>
        <v>0</v>
      </c>
      <c r="Q154" s="102">
        <f t="shared" si="60"/>
        <v>7092007</v>
      </c>
      <c r="R154" s="102">
        <f t="shared" si="61"/>
        <v>7262215</v>
      </c>
      <c r="S154" s="109">
        <f t="shared" si="62"/>
        <v>0.89400000000000002</v>
      </c>
      <c r="T154" s="109">
        <f t="shared" si="63"/>
        <v>0.84099999999999997</v>
      </c>
      <c r="U154" s="95">
        <v>4021223587</v>
      </c>
      <c r="V154" s="96">
        <v>4515713934</v>
      </c>
      <c r="W154" s="96">
        <v>4917201477</v>
      </c>
      <c r="X154" s="95">
        <v>5125133</v>
      </c>
      <c r="Y154" s="96">
        <v>5264076</v>
      </c>
      <c r="Z154" s="96">
        <v>5331844</v>
      </c>
    </row>
    <row r="155" spans="1:26">
      <c r="A155" s="29" t="s">
        <v>327</v>
      </c>
      <c r="B155" s="29" t="s">
        <v>328</v>
      </c>
      <c r="C155" s="102">
        <v>993133.73039999977</v>
      </c>
      <c r="D155" s="102">
        <v>1016968.9399295998</v>
      </c>
      <c r="E155" s="102">
        <f t="shared" si="52"/>
        <v>297940</v>
      </c>
      <c r="F155" s="102">
        <f t="shared" si="53"/>
        <v>305091</v>
      </c>
      <c r="G155" s="104">
        <v>57262</v>
      </c>
      <c r="H155" s="104">
        <v>58637</v>
      </c>
      <c r="I155" s="102">
        <f t="shared" si="54"/>
        <v>355202</v>
      </c>
      <c r="J155" s="102">
        <f t="shared" si="55"/>
        <v>363728</v>
      </c>
      <c r="K155" s="102">
        <f t="shared" si="56"/>
        <v>213121</v>
      </c>
      <c r="L155" s="102">
        <f t="shared" si="57"/>
        <v>218237</v>
      </c>
      <c r="M155" s="102">
        <v>114381371.64227848</v>
      </c>
      <c r="N155" s="102">
        <v>124370491.2704626</v>
      </c>
      <c r="O155" s="102">
        <f t="shared" si="58"/>
        <v>96779.585000000006</v>
      </c>
      <c r="P155" s="102">
        <f t="shared" si="59"/>
        <v>98735.144</v>
      </c>
      <c r="Q155" s="102">
        <f t="shared" si="60"/>
        <v>258422.41499999998</v>
      </c>
      <c r="R155" s="102">
        <f t="shared" si="61"/>
        <v>264992.85600000003</v>
      </c>
      <c r="S155" s="109">
        <f t="shared" si="62"/>
        <v>1.863</v>
      </c>
      <c r="T155" s="109">
        <f t="shared" si="63"/>
        <v>1.7549999999999999</v>
      </c>
      <c r="U155" s="95">
        <v>91478401</v>
      </c>
      <c r="V155" s="96">
        <v>100272371</v>
      </c>
      <c r="W155" s="96">
        <v>109022143</v>
      </c>
      <c r="X155" s="95">
        <v>155000</v>
      </c>
      <c r="Y155" s="96">
        <v>155000</v>
      </c>
      <c r="Z155" s="96">
        <v>155000</v>
      </c>
    </row>
    <row r="156" spans="1:26">
      <c r="A156" s="29" t="s">
        <v>329</v>
      </c>
      <c r="B156" s="29" t="s">
        <v>330</v>
      </c>
      <c r="C156" s="102">
        <v>97867921.084800005</v>
      </c>
      <c r="D156" s="102">
        <v>100216751.19083521</v>
      </c>
      <c r="E156" s="102">
        <f t="shared" si="52"/>
        <v>29360376</v>
      </c>
      <c r="F156" s="102">
        <f t="shared" si="53"/>
        <v>30065025</v>
      </c>
      <c r="G156" s="104">
        <v>-1019533</v>
      </c>
      <c r="H156" s="104">
        <v>-1044002</v>
      </c>
      <c r="I156" s="102">
        <f t="shared" si="54"/>
        <v>28340843</v>
      </c>
      <c r="J156" s="102">
        <f t="shared" si="55"/>
        <v>29021023</v>
      </c>
      <c r="K156" s="102">
        <f t="shared" si="56"/>
        <v>17004506</v>
      </c>
      <c r="L156" s="102">
        <f t="shared" si="57"/>
        <v>17412614</v>
      </c>
      <c r="M156" s="102">
        <v>10368678567.322231</v>
      </c>
      <c r="N156" s="102">
        <v>11497724124.68886</v>
      </c>
      <c r="O156" s="102">
        <f t="shared" si="58"/>
        <v>6459638.5599999996</v>
      </c>
      <c r="P156" s="102">
        <f t="shared" si="59"/>
        <v>6360089.5259999996</v>
      </c>
      <c r="Q156" s="102">
        <f t="shared" si="60"/>
        <v>21881204.440000001</v>
      </c>
      <c r="R156" s="102">
        <f t="shared" si="61"/>
        <v>22660933.473999999</v>
      </c>
      <c r="S156" s="109">
        <f t="shared" si="62"/>
        <v>1.64</v>
      </c>
      <c r="T156" s="109">
        <f t="shared" si="63"/>
        <v>1.514</v>
      </c>
      <c r="U156" s="95">
        <v>8474975350</v>
      </c>
      <c r="V156" s="96">
        <v>9548455418</v>
      </c>
      <c r="W156" s="96">
        <v>10588184732</v>
      </c>
      <c r="X156" s="95">
        <v>19601250</v>
      </c>
      <c r="Y156" s="96">
        <v>21953400</v>
      </c>
      <c r="Z156" s="96">
        <v>24587800</v>
      </c>
    </row>
    <row r="157" spans="1:26">
      <c r="A157" s="29" t="s">
        <v>331</v>
      </c>
      <c r="B157" s="29" t="s">
        <v>332</v>
      </c>
      <c r="C157" s="102">
        <v>232140615.5862</v>
      </c>
      <c r="D157" s="102">
        <v>237711990.3602688</v>
      </c>
      <c r="E157" s="102">
        <f t="shared" si="52"/>
        <v>69642185</v>
      </c>
      <c r="F157" s="102">
        <f t="shared" si="53"/>
        <v>71313597</v>
      </c>
      <c r="G157" s="104">
        <v>-1269228</v>
      </c>
      <c r="H157" s="104">
        <v>-1299689</v>
      </c>
      <c r="I157" s="102">
        <f t="shared" si="54"/>
        <v>68372957</v>
      </c>
      <c r="J157" s="102">
        <f t="shared" si="55"/>
        <v>70013908</v>
      </c>
      <c r="K157" s="102">
        <f t="shared" si="56"/>
        <v>41023774</v>
      </c>
      <c r="L157" s="102">
        <f t="shared" si="57"/>
        <v>42008345</v>
      </c>
      <c r="M157" s="102">
        <v>33084510215.911674</v>
      </c>
      <c r="N157" s="102">
        <v>34153891975.843067</v>
      </c>
      <c r="O157" s="102">
        <f t="shared" si="58"/>
        <v>7377662.5820000004</v>
      </c>
      <c r="P157" s="102">
        <f t="shared" si="59"/>
        <v>9187190.898</v>
      </c>
      <c r="Q157" s="102">
        <f t="shared" si="60"/>
        <v>60995294.417999998</v>
      </c>
      <c r="R157" s="102">
        <f t="shared" si="61"/>
        <v>60826717.101999998</v>
      </c>
      <c r="S157" s="109">
        <f t="shared" si="62"/>
        <v>1.24</v>
      </c>
      <c r="T157" s="109">
        <f t="shared" si="63"/>
        <v>1.23</v>
      </c>
      <c r="U157" s="95">
        <v>28019616943</v>
      </c>
      <c r="V157" s="96">
        <v>29829969438</v>
      </c>
      <c r="W157" s="96">
        <v>30794155549</v>
      </c>
      <c r="X157" s="95">
        <v>47003169</v>
      </c>
      <c r="Y157" s="96">
        <v>48900922</v>
      </c>
      <c r="Z157" s="96">
        <v>48900922</v>
      </c>
    </row>
    <row r="158" spans="1:26">
      <c r="A158" s="29" t="s">
        <v>333</v>
      </c>
      <c r="B158" s="29" t="s">
        <v>334</v>
      </c>
      <c r="C158" s="102">
        <v>17111913.189600002</v>
      </c>
      <c r="D158" s="102">
        <v>17522599.106150404</v>
      </c>
      <c r="E158" s="102">
        <f t="shared" si="52"/>
        <v>5133574</v>
      </c>
      <c r="F158" s="102">
        <f t="shared" si="53"/>
        <v>5256780</v>
      </c>
      <c r="G158" s="104">
        <v>51579</v>
      </c>
      <c r="H158" s="104">
        <v>52817</v>
      </c>
      <c r="I158" s="102">
        <f t="shared" si="54"/>
        <v>5185153</v>
      </c>
      <c r="J158" s="102">
        <f t="shared" si="55"/>
        <v>5309597</v>
      </c>
      <c r="K158" s="102">
        <f t="shared" si="56"/>
        <v>3111092</v>
      </c>
      <c r="L158" s="102">
        <f t="shared" si="57"/>
        <v>3185758</v>
      </c>
      <c r="M158" s="102">
        <v>2007374769.1348169</v>
      </c>
      <c r="N158" s="102">
        <v>2367326208.3297343</v>
      </c>
      <c r="O158" s="102">
        <f t="shared" si="58"/>
        <v>1069814.2169999999</v>
      </c>
      <c r="P158" s="102">
        <f t="shared" si="59"/>
        <v>911230.929</v>
      </c>
      <c r="Q158" s="102">
        <f t="shared" si="60"/>
        <v>4115338.7829999998</v>
      </c>
      <c r="R158" s="102">
        <f t="shared" si="61"/>
        <v>4398366.0710000005</v>
      </c>
      <c r="S158" s="109">
        <f t="shared" si="62"/>
        <v>1.55</v>
      </c>
      <c r="T158" s="109">
        <f t="shared" si="63"/>
        <v>1.3460000000000001</v>
      </c>
      <c r="U158" s="95">
        <v>1663050346</v>
      </c>
      <c r="V158" s="96">
        <v>1835696189</v>
      </c>
      <c r="W158" s="96">
        <v>2164847823</v>
      </c>
      <c r="X158" s="95">
        <v>4050000</v>
      </c>
      <c r="Y158" s="96">
        <v>4275000</v>
      </c>
      <c r="Z158" s="96">
        <v>4475000</v>
      </c>
    </row>
    <row r="159" spans="1:26">
      <c r="A159" s="29" t="s">
        <v>335</v>
      </c>
      <c r="B159" s="29" t="s">
        <v>336</v>
      </c>
      <c r="C159" s="102">
        <v>10241748.702000001</v>
      </c>
      <c r="D159" s="102">
        <v>10487550.670848001</v>
      </c>
      <c r="E159" s="102">
        <f t="shared" si="52"/>
        <v>3072525</v>
      </c>
      <c r="F159" s="102">
        <f t="shared" si="53"/>
        <v>3146265</v>
      </c>
      <c r="G159" s="104">
        <v>-76851</v>
      </c>
      <c r="H159" s="104">
        <v>-78695</v>
      </c>
      <c r="I159" s="102">
        <f t="shared" si="54"/>
        <v>2995674</v>
      </c>
      <c r="J159" s="102">
        <f t="shared" si="55"/>
        <v>3067570</v>
      </c>
      <c r="K159" s="102">
        <f t="shared" si="56"/>
        <v>1797404</v>
      </c>
      <c r="L159" s="102">
        <f t="shared" si="57"/>
        <v>1840542</v>
      </c>
      <c r="M159" s="102">
        <v>1252147195.4333155</v>
      </c>
      <c r="N159" s="102">
        <v>1423007927.8392098</v>
      </c>
      <c r="O159" s="102">
        <f t="shared" si="58"/>
        <v>523564.37099999998</v>
      </c>
      <c r="P159" s="102">
        <f t="shared" si="59"/>
        <v>472590.83100000001</v>
      </c>
      <c r="Q159" s="102">
        <f t="shared" si="60"/>
        <v>2472109.6290000002</v>
      </c>
      <c r="R159" s="102">
        <f t="shared" si="61"/>
        <v>2594979.1689999998</v>
      </c>
      <c r="S159" s="109">
        <f t="shared" si="62"/>
        <v>1.4350000000000001</v>
      </c>
      <c r="T159" s="109">
        <f t="shared" si="63"/>
        <v>1.2929999999999999</v>
      </c>
      <c r="U159" s="95">
        <v>1037856017</v>
      </c>
      <c r="V159" s="96">
        <v>1129681456</v>
      </c>
      <c r="W159" s="96">
        <v>1283790956</v>
      </c>
      <c r="X159" s="95">
        <v>1245000</v>
      </c>
      <c r="Y159" s="96">
        <v>1245000</v>
      </c>
      <c r="Z159" s="96">
        <v>1245000</v>
      </c>
    </row>
    <row r="160" spans="1:26">
      <c r="A160" s="29" t="s">
        <v>337</v>
      </c>
      <c r="B160" s="29" t="s">
        <v>338</v>
      </c>
      <c r="C160" s="102">
        <v>4888014.7361999992</v>
      </c>
      <c r="D160" s="102">
        <v>5005327.0898687989</v>
      </c>
      <c r="E160" s="102">
        <f t="shared" si="52"/>
        <v>1466404</v>
      </c>
      <c r="F160" s="102">
        <f t="shared" si="53"/>
        <v>1501598</v>
      </c>
      <c r="G160" s="104">
        <v>0</v>
      </c>
      <c r="H160" s="104">
        <v>0</v>
      </c>
      <c r="I160" s="102">
        <f t="shared" si="54"/>
        <v>1466404</v>
      </c>
      <c r="J160" s="102">
        <f t="shared" si="55"/>
        <v>1501598</v>
      </c>
      <c r="K160" s="102">
        <f t="shared" si="56"/>
        <v>879842</v>
      </c>
      <c r="L160" s="102">
        <f t="shared" si="57"/>
        <v>900959</v>
      </c>
      <c r="M160" s="102">
        <v>603382222.75632536</v>
      </c>
      <c r="N160" s="102">
        <v>661938481.39184642</v>
      </c>
      <c r="O160" s="102">
        <f t="shared" si="58"/>
        <v>266125.049</v>
      </c>
      <c r="P160" s="102">
        <f t="shared" si="59"/>
        <v>264793.24</v>
      </c>
      <c r="Q160" s="102">
        <f t="shared" si="60"/>
        <v>1200278.9509999999</v>
      </c>
      <c r="R160" s="102">
        <f t="shared" si="61"/>
        <v>1236804.76</v>
      </c>
      <c r="S160" s="109">
        <f t="shared" si="62"/>
        <v>1.458</v>
      </c>
      <c r="T160" s="109">
        <f t="shared" si="63"/>
        <v>1.361</v>
      </c>
      <c r="U160" s="95">
        <v>527351821</v>
      </c>
      <c r="V160" s="96">
        <v>574343687</v>
      </c>
      <c r="W160" s="96">
        <v>629752957</v>
      </c>
      <c r="X160" s="95">
        <v>651000</v>
      </c>
      <c r="Y160" s="96">
        <v>651000</v>
      </c>
      <c r="Z160" s="96">
        <v>651000</v>
      </c>
    </row>
    <row r="161" spans="1:26">
      <c r="A161" s="29" t="s">
        <v>339</v>
      </c>
      <c r="B161" s="29" t="s">
        <v>340</v>
      </c>
      <c r="C161" s="102">
        <v>3224026.2408000003</v>
      </c>
      <c r="D161" s="102">
        <v>3301402.8705792003</v>
      </c>
      <c r="E161" s="102">
        <f t="shared" si="52"/>
        <v>967208</v>
      </c>
      <c r="F161" s="102">
        <f t="shared" si="53"/>
        <v>990421</v>
      </c>
      <c r="G161" s="104">
        <v>395458</v>
      </c>
      <c r="H161" s="104">
        <v>404949</v>
      </c>
      <c r="I161" s="102">
        <f t="shared" si="54"/>
        <v>1362666</v>
      </c>
      <c r="J161" s="102">
        <f t="shared" si="55"/>
        <v>1395370</v>
      </c>
      <c r="K161" s="102">
        <f t="shared" si="56"/>
        <v>817600</v>
      </c>
      <c r="L161" s="102">
        <f t="shared" si="57"/>
        <v>837222</v>
      </c>
      <c r="M161" s="102">
        <v>26825203.5776494</v>
      </c>
      <c r="N161" s="102">
        <v>29010741.109029714</v>
      </c>
      <c r="O161" s="102">
        <f t="shared" si="58"/>
        <v>790318.94700000004</v>
      </c>
      <c r="P161" s="102">
        <f t="shared" si="59"/>
        <v>809342.64399999997</v>
      </c>
      <c r="Q161" s="102">
        <f t="shared" si="60"/>
        <v>572347.05299999996</v>
      </c>
      <c r="R161" s="102">
        <f t="shared" si="61"/>
        <v>586027.35600000003</v>
      </c>
      <c r="S161" s="109">
        <f t="shared" si="62"/>
        <v>30.478999999999999</v>
      </c>
      <c r="T161" s="109">
        <f t="shared" si="63"/>
        <v>28.859000000000002</v>
      </c>
      <c r="U161" s="95">
        <v>19889013</v>
      </c>
      <c r="V161" s="96">
        <v>21640212</v>
      </c>
      <c r="W161" s="96">
        <v>23400629</v>
      </c>
      <c r="X161" s="95">
        <v>40000</v>
      </c>
      <c r="Y161" s="96">
        <v>40000</v>
      </c>
      <c r="Z161" s="96">
        <v>40000</v>
      </c>
    </row>
    <row r="162" spans="1:26">
      <c r="A162" s="29" t="s">
        <v>341</v>
      </c>
      <c r="B162" s="29" t="s">
        <v>342</v>
      </c>
      <c r="C162" s="102">
        <v>15205426.140599998</v>
      </c>
      <c r="D162" s="102">
        <v>15570356.367974399</v>
      </c>
      <c r="E162" s="102">
        <f t="shared" si="52"/>
        <v>4561628</v>
      </c>
      <c r="F162" s="102">
        <f t="shared" si="53"/>
        <v>4671107</v>
      </c>
      <c r="G162" s="104">
        <v>33392</v>
      </c>
      <c r="H162" s="104">
        <v>34193</v>
      </c>
      <c r="I162" s="102">
        <f t="shared" si="54"/>
        <v>4595020</v>
      </c>
      <c r="J162" s="102">
        <f t="shared" si="55"/>
        <v>4705300</v>
      </c>
      <c r="K162" s="102">
        <f t="shared" si="56"/>
        <v>2757012</v>
      </c>
      <c r="L162" s="102">
        <f t="shared" si="57"/>
        <v>2823180</v>
      </c>
      <c r="M162" s="102">
        <v>2305880343.4129086</v>
      </c>
      <c r="N162" s="102">
        <v>2568330257.3231101</v>
      </c>
      <c r="O162" s="102">
        <f t="shared" si="58"/>
        <v>412629.72200000001</v>
      </c>
      <c r="P162" s="102">
        <f t="shared" si="59"/>
        <v>354503.03899999999</v>
      </c>
      <c r="Q162" s="102">
        <f t="shared" si="60"/>
        <v>4182390.2779999999</v>
      </c>
      <c r="R162" s="102">
        <f t="shared" si="61"/>
        <v>4350796.9610000001</v>
      </c>
      <c r="S162" s="109">
        <f t="shared" si="62"/>
        <v>1.196</v>
      </c>
      <c r="T162" s="109">
        <f t="shared" si="63"/>
        <v>1.099</v>
      </c>
      <c r="U162" s="95">
        <v>1693896237</v>
      </c>
      <c r="V162" s="96">
        <v>1879154716</v>
      </c>
      <c r="W162" s="96">
        <v>2092510315</v>
      </c>
      <c r="X162" s="95">
        <v>2256695</v>
      </c>
      <c r="Y162" s="96">
        <v>2329392</v>
      </c>
      <c r="Z162" s="96">
        <v>2329392</v>
      </c>
    </row>
    <row r="163" spans="1:26">
      <c r="A163" s="29" t="s">
        <v>343</v>
      </c>
      <c r="B163" s="29" t="s">
        <v>344</v>
      </c>
      <c r="C163" s="102">
        <v>18146712.645</v>
      </c>
      <c r="D163" s="102">
        <v>18582233.74848</v>
      </c>
      <c r="E163" s="102">
        <f t="shared" si="52"/>
        <v>5444014</v>
      </c>
      <c r="F163" s="102">
        <f t="shared" si="53"/>
        <v>5574670</v>
      </c>
      <c r="G163" s="104">
        <v>29408</v>
      </c>
      <c r="H163" s="104">
        <v>30114</v>
      </c>
      <c r="I163" s="102">
        <f t="shared" si="54"/>
        <v>5473422</v>
      </c>
      <c r="J163" s="102">
        <f t="shared" si="55"/>
        <v>5604784</v>
      </c>
      <c r="K163" s="102">
        <f t="shared" si="56"/>
        <v>3284053</v>
      </c>
      <c r="L163" s="102">
        <f t="shared" si="57"/>
        <v>3362870</v>
      </c>
      <c r="M163" s="102">
        <v>2361065040.587029</v>
      </c>
      <c r="N163" s="102">
        <v>2603192968.7295294</v>
      </c>
      <c r="O163" s="102">
        <f t="shared" si="58"/>
        <v>882987.65099999995</v>
      </c>
      <c r="P163" s="102">
        <f t="shared" si="59"/>
        <v>861540.22400000005</v>
      </c>
      <c r="Q163" s="102">
        <f t="shared" si="60"/>
        <v>4590434.3490000004</v>
      </c>
      <c r="R163" s="102">
        <f t="shared" si="61"/>
        <v>4743243.7759999996</v>
      </c>
      <c r="S163" s="109">
        <f t="shared" si="62"/>
        <v>1.391</v>
      </c>
      <c r="T163" s="109">
        <f t="shared" si="63"/>
        <v>1.292</v>
      </c>
      <c r="U163" s="95">
        <v>1996070893</v>
      </c>
      <c r="V163" s="96">
        <v>2201651060</v>
      </c>
      <c r="W163" s="96">
        <v>2426496716</v>
      </c>
      <c r="X163" s="95">
        <v>4308998</v>
      </c>
      <c r="Y163" s="96">
        <v>4524298</v>
      </c>
      <c r="Z163" s="96">
        <v>4750363</v>
      </c>
    </row>
    <row r="164" spans="1:26">
      <c r="A164" s="29" t="s">
        <v>345</v>
      </c>
      <c r="B164" s="29" t="s">
        <v>346</v>
      </c>
      <c r="C164" s="102">
        <v>27090512.244600005</v>
      </c>
      <c r="D164" s="102">
        <v>27740684.538470406</v>
      </c>
      <c r="E164" s="102">
        <f t="shared" si="52"/>
        <v>8127154</v>
      </c>
      <c r="F164" s="102">
        <f t="shared" si="53"/>
        <v>8322205</v>
      </c>
      <c r="G164" s="104">
        <v>3538</v>
      </c>
      <c r="H164" s="104">
        <v>3623</v>
      </c>
      <c r="I164" s="102">
        <f t="shared" si="54"/>
        <v>8130692</v>
      </c>
      <c r="J164" s="102">
        <f t="shared" si="55"/>
        <v>8325828</v>
      </c>
      <c r="K164" s="102">
        <f t="shared" si="56"/>
        <v>4878415</v>
      </c>
      <c r="L164" s="102">
        <f t="shared" si="57"/>
        <v>4995497</v>
      </c>
      <c r="M164" s="102">
        <v>2633253218.7047162</v>
      </c>
      <c r="N164" s="102">
        <v>2919178612.701426</v>
      </c>
      <c r="O164" s="102">
        <f t="shared" si="58"/>
        <v>2200947.08</v>
      </c>
      <c r="P164" s="102">
        <f t="shared" si="59"/>
        <v>2189726.9139999999</v>
      </c>
      <c r="Q164" s="102">
        <f t="shared" si="60"/>
        <v>5929744.9199999999</v>
      </c>
      <c r="R164" s="102">
        <f t="shared" si="61"/>
        <v>6136101.0860000001</v>
      </c>
      <c r="S164" s="109">
        <f t="shared" si="62"/>
        <v>1.853</v>
      </c>
      <c r="T164" s="109">
        <f t="shared" si="63"/>
        <v>1.7110000000000001</v>
      </c>
      <c r="U164" s="95">
        <v>2219413223</v>
      </c>
      <c r="V164" s="96">
        <v>2497147771</v>
      </c>
      <c r="W164" s="96">
        <v>2768270034</v>
      </c>
      <c r="X164" s="95">
        <v>3500000</v>
      </c>
      <c r="Y164" s="96">
        <v>3700000</v>
      </c>
      <c r="Z164" s="96">
        <v>3900000</v>
      </c>
    </row>
    <row r="165" spans="1:26">
      <c r="A165" s="29" t="s">
        <v>347</v>
      </c>
      <c r="B165" s="29" t="s">
        <v>348</v>
      </c>
      <c r="C165" s="102">
        <v>9095456.3106000014</v>
      </c>
      <c r="D165" s="102">
        <v>9313747.2620544024</v>
      </c>
      <c r="E165" s="102">
        <f t="shared" si="52"/>
        <v>2728637</v>
      </c>
      <c r="F165" s="102">
        <f t="shared" si="53"/>
        <v>2794124</v>
      </c>
      <c r="G165" s="104">
        <v>254</v>
      </c>
      <c r="H165" s="104">
        <v>260</v>
      </c>
      <c r="I165" s="102">
        <f t="shared" si="54"/>
        <v>2728891</v>
      </c>
      <c r="J165" s="102">
        <f t="shared" si="55"/>
        <v>2794384</v>
      </c>
      <c r="K165" s="102">
        <f t="shared" si="56"/>
        <v>1637335</v>
      </c>
      <c r="L165" s="102">
        <f t="shared" si="57"/>
        <v>1676630</v>
      </c>
      <c r="M165" s="102">
        <v>5761641166.6366272</v>
      </c>
      <c r="N165" s="102">
        <v>6338628359.6621237</v>
      </c>
      <c r="O165" s="102">
        <f t="shared" si="58"/>
        <v>0</v>
      </c>
      <c r="P165" s="102">
        <f t="shared" si="59"/>
        <v>0</v>
      </c>
      <c r="Q165" s="102">
        <f t="shared" si="60"/>
        <v>2728891</v>
      </c>
      <c r="R165" s="102">
        <f t="shared" si="61"/>
        <v>2794384</v>
      </c>
      <c r="S165" s="109">
        <f t="shared" si="62"/>
        <v>0.28399999999999997</v>
      </c>
      <c r="T165" s="109">
        <f t="shared" si="63"/>
        <v>0.26500000000000001</v>
      </c>
      <c r="U165" s="95">
        <v>4470434020</v>
      </c>
      <c r="V165" s="96">
        <v>5000869473</v>
      </c>
      <c r="W165" s="96">
        <v>5501453301</v>
      </c>
      <c r="X165" s="95">
        <v>2345486</v>
      </c>
      <c r="Y165" s="96">
        <v>2345486</v>
      </c>
      <c r="Z165" s="96">
        <v>2345486</v>
      </c>
    </row>
    <row r="166" spans="1:26">
      <c r="A166" s="29" t="s">
        <v>349</v>
      </c>
      <c r="B166" s="29" t="s">
        <v>350</v>
      </c>
      <c r="C166" s="102">
        <v>27358585.0134</v>
      </c>
      <c r="D166" s="102">
        <v>28015191.053721599</v>
      </c>
      <c r="E166" s="102">
        <f t="shared" si="52"/>
        <v>8207576</v>
      </c>
      <c r="F166" s="102">
        <f t="shared" si="53"/>
        <v>8404557</v>
      </c>
      <c r="G166" s="104">
        <v>23543</v>
      </c>
      <c r="H166" s="104">
        <v>24108</v>
      </c>
      <c r="I166" s="102">
        <f t="shared" si="54"/>
        <v>8231119</v>
      </c>
      <c r="J166" s="102">
        <f t="shared" si="55"/>
        <v>8428665</v>
      </c>
      <c r="K166" s="102">
        <f t="shared" si="56"/>
        <v>4938671</v>
      </c>
      <c r="L166" s="102">
        <f t="shared" si="57"/>
        <v>5057199</v>
      </c>
      <c r="M166" s="102">
        <v>1989655282.3245847</v>
      </c>
      <c r="N166" s="102">
        <v>2128569030.5463712</v>
      </c>
      <c r="O166" s="102">
        <f t="shared" si="58"/>
        <v>2915049.5630000001</v>
      </c>
      <c r="P166" s="102">
        <f t="shared" si="59"/>
        <v>3011757.8220000002</v>
      </c>
      <c r="Q166" s="102">
        <f t="shared" si="60"/>
        <v>5316069.4369999999</v>
      </c>
      <c r="R166" s="102">
        <f t="shared" si="61"/>
        <v>5416907.1779999994</v>
      </c>
      <c r="S166" s="109">
        <f t="shared" si="62"/>
        <v>2.4820000000000002</v>
      </c>
      <c r="T166" s="109">
        <f t="shared" si="63"/>
        <v>2.3759999999999999</v>
      </c>
      <c r="U166" s="95">
        <v>1688916260</v>
      </c>
      <c r="V166" s="96">
        <v>1799872394</v>
      </c>
      <c r="W166" s="96">
        <v>1924755421</v>
      </c>
      <c r="X166" s="95">
        <v>2425000</v>
      </c>
      <c r="Y166" s="96">
        <v>2500000</v>
      </c>
      <c r="Z166" s="96">
        <v>2500000</v>
      </c>
    </row>
    <row r="167" spans="1:26">
      <c r="A167" s="29" t="s">
        <v>351</v>
      </c>
      <c r="B167" s="29" t="s">
        <v>352</v>
      </c>
      <c r="C167" s="102">
        <v>76185606.930000007</v>
      </c>
      <c r="D167" s="102">
        <v>78014061.496320009</v>
      </c>
      <c r="E167" s="102">
        <f t="shared" si="52"/>
        <v>22855682</v>
      </c>
      <c r="F167" s="102">
        <f t="shared" si="53"/>
        <v>23404218</v>
      </c>
      <c r="G167" s="104">
        <v>135267</v>
      </c>
      <c r="H167" s="104">
        <v>138513</v>
      </c>
      <c r="I167" s="102">
        <f t="shared" si="54"/>
        <v>22990949</v>
      </c>
      <c r="J167" s="102">
        <f t="shared" si="55"/>
        <v>23542731</v>
      </c>
      <c r="K167" s="102">
        <f t="shared" si="56"/>
        <v>13794569</v>
      </c>
      <c r="L167" s="102">
        <f t="shared" si="57"/>
        <v>14125639</v>
      </c>
      <c r="M167" s="102">
        <v>19848111747.412952</v>
      </c>
      <c r="N167" s="102">
        <v>22223193156.644455</v>
      </c>
      <c r="O167" s="102">
        <f t="shared" si="58"/>
        <v>0</v>
      </c>
      <c r="P167" s="102">
        <f t="shared" si="59"/>
        <v>0</v>
      </c>
      <c r="Q167" s="102">
        <f t="shared" si="60"/>
        <v>22990949</v>
      </c>
      <c r="R167" s="102">
        <f t="shared" si="61"/>
        <v>23542731</v>
      </c>
      <c r="S167" s="109">
        <f t="shared" si="62"/>
        <v>0.69499999999999995</v>
      </c>
      <c r="T167" s="109">
        <f t="shared" si="63"/>
        <v>0.63600000000000001</v>
      </c>
      <c r="U167" s="95">
        <v>15453927479</v>
      </c>
      <c r="V167" s="96">
        <v>17347153965</v>
      </c>
      <c r="W167" s="96">
        <v>19422899851</v>
      </c>
      <c r="X167" s="95">
        <v>18706500</v>
      </c>
      <c r="Y167" s="96">
        <v>19558500</v>
      </c>
      <c r="Z167" s="96">
        <v>19558500</v>
      </c>
    </row>
    <row r="168" spans="1:26">
      <c r="A168" s="29" t="s">
        <v>353</v>
      </c>
      <c r="B168" s="29" t="s">
        <v>354</v>
      </c>
      <c r="C168" s="102">
        <v>33600742.345199995</v>
      </c>
      <c r="D168" s="102">
        <v>34407160.161484793</v>
      </c>
      <c r="E168" s="102">
        <f t="shared" si="52"/>
        <v>10080223</v>
      </c>
      <c r="F168" s="102">
        <f t="shared" si="53"/>
        <v>10322148</v>
      </c>
      <c r="G168" s="104">
        <v>-417588</v>
      </c>
      <c r="H168" s="104">
        <v>-427610</v>
      </c>
      <c r="I168" s="102">
        <f t="shared" si="54"/>
        <v>9662635</v>
      </c>
      <c r="J168" s="102">
        <f t="shared" si="55"/>
        <v>9894538</v>
      </c>
      <c r="K168" s="102">
        <f t="shared" si="56"/>
        <v>5797581</v>
      </c>
      <c r="L168" s="102">
        <f t="shared" si="57"/>
        <v>5936723</v>
      </c>
      <c r="M168" s="102">
        <v>5229458847.1275911</v>
      </c>
      <c r="N168" s="102">
        <v>5961956684.4931774</v>
      </c>
      <c r="O168" s="102">
        <f t="shared" si="58"/>
        <v>480953.51799999998</v>
      </c>
      <c r="P168" s="102">
        <f t="shared" si="59"/>
        <v>208619.78400000001</v>
      </c>
      <c r="Q168" s="102">
        <f t="shared" si="60"/>
        <v>9181681.4820000008</v>
      </c>
      <c r="R168" s="102">
        <f t="shared" si="61"/>
        <v>9685918.216</v>
      </c>
      <c r="S168" s="109">
        <f t="shared" si="62"/>
        <v>1.109</v>
      </c>
      <c r="T168" s="109">
        <f t="shared" si="63"/>
        <v>0.996</v>
      </c>
      <c r="U168" s="95">
        <v>4254667638</v>
      </c>
      <c r="V168" s="96">
        <v>4752415680</v>
      </c>
      <c r="W168" s="96">
        <v>5417936811</v>
      </c>
      <c r="X168" s="95">
        <v>3831125</v>
      </c>
      <c r="Y168" s="96">
        <v>3831125</v>
      </c>
      <c r="Z168" s="96">
        <v>3831125</v>
      </c>
    </row>
    <row r="169" spans="1:26">
      <c r="A169" s="29" t="s">
        <v>355</v>
      </c>
      <c r="B169" s="29" t="s">
        <v>356</v>
      </c>
      <c r="C169" s="102">
        <v>2460558.4542000005</v>
      </c>
      <c r="D169" s="102">
        <v>2519611.8571008006</v>
      </c>
      <c r="E169" s="102">
        <f t="shared" si="52"/>
        <v>738168</v>
      </c>
      <c r="F169" s="102">
        <f t="shared" si="53"/>
        <v>755884</v>
      </c>
      <c r="G169" s="104">
        <v>-112611</v>
      </c>
      <c r="H169" s="104">
        <v>-115314</v>
      </c>
      <c r="I169" s="102">
        <f t="shared" si="54"/>
        <v>625557</v>
      </c>
      <c r="J169" s="102">
        <f t="shared" si="55"/>
        <v>640570</v>
      </c>
      <c r="K169" s="102">
        <f t="shared" si="56"/>
        <v>375334</v>
      </c>
      <c r="L169" s="102">
        <f t="shared" si="57"/>
        <v>384342</v>
      </c>
      <c r="M169" s="102">
        <v>113840841.13848273</v>
      </c>
      <c r="N169" s="102">
        <v>120227173.57736619</v>
      </c>
      <c r="O169" s="102">
        <f t="shared" si="58"/>
        <v>259557.63399999999</v>
      </c>
      <c r="P169" s="102">
        <f t="shared" si="59"/>
        <v>268810.98300000001</v>
      </c>
      <c r="Q169" s="102">
        <f t="shared" si="60"/>
        <v>365999.36600000004</v>
      </c>
      <c r="R169" s="102">
        <f t="shared" si="61"/>
        <v>371759.01699999999</v>
      </c>
      <c r="S169" s="109">
        <f t="shared" si="62"/>
        <v>3.2970000000000002</v>
      </c>
      <c r="T169" s="109">
        <f t="shared" si="63"/>
        <v>3.1970000000000001</v>
      </c>
      <c r="U169" s="95">
        <v>100102915</v>
      </c>
      <c r="V169" s="96">
        <v>105900344</v>
      </c>
      <c r="W169" s="96">
        <v>111582045</v>
      </c>
      <c r="X169" s="95">
        <v>0</v>
      </c>
      <c r="Y169" s="96">
        <v>0</v>
      </c>
      <c r="Z169" s="96">
        <v>0</v>
      </c>
    </row>
    <row r="170" spans="1:26">
      <c r="A170" s="29" t="s">
        <v>357</v>
      </c>
      <c r="B170" s="29" t="s">
        <v>358</v>
      </c>
      <c r="C170" s="102">
        <v>201383887.87380001</v>
      </c>
      <c r="D170" s="102">
        <v>206217101.18277121</v>
      </c>
      <c r="E170" s="102">
        <f t="shared" si="52"/>
        <v>60415166</v>
      </c>
      <c r="F170" s="102">
        <f t="shared" si="53"/>
        <v>61865130</v>
      </c>
      <c r="G170" s="104">
        <v>134182</v>
      </c>
      <c r="H170" s="104">
        <v>137402</v>
      </c>
      <c r="I170" s="102">
        <f t="shared" si="54"/>
        <v>60549348</v>
      </c>
      <c r="J170" s="102">
        <f t="shared" si="55"/>
        <v>62002532</v>
      </c>
      <c r="K170" s="102">
        <f t="shared" si="56"/>
        <v>36329609</v>
      </c>
      <c r="L170" s="102">
        <f t="shared" si="57"/>
        <v>37201519</v>
      </c>
      <c r="M170" s="102">
        <v>34190421725.108082</v>
      </c>
      <c r="N170" s="102">
        <v>38634361174.416901</v>
      </c>
      <c r="O170" s="102">
        <f t="shared" si="58"/>
        <v>1572118.5460000001</v>
      </c>
      <c r="P170" s="102">
        <f t="shared" si="59"/>
        <v>77261.721999999994</v>
      </c>
      <c r="Q170" s="102">
        <f t="shared" si="60"/>
        <v>58977229.453999996</v>
      </c>
      <c r="R170" s="102">
        <f t="shared" si="61"/>
        <v>61925270.277999997</v>
      </c>
      <c r="S170" s="109">
        <f t="shared" si="62"/>
        <v>1.0629999999999999</v>
      </c>
      <c r="T170" s="109">
        <f t="shared" si="63"/>
        <v>0.96299999999999997</v>
      </c>
      <c r="U170" s="95">
        <v>28151338909</v>
      </c>
      <c r="V170" s="96">
        <v>31000717473</v>
      </c>
      <c r="W170" s="96">
        <v>35030048330</v>
      </c>
      <c r="X170" s="95">
        <v>52401000</v>
      </c>
      <c r="Y170" s="96">
        <v>53973000</v>
      </c>
      <c r="Z170" s="96">
        <v>55592000</v>
      </c>
    </row>
    <row r="171" spans="1:26">
      <c r="A171" s="29" t="s">
        <v>359</v>
      </c>
      <c r="B171" s="29" t="s">
        <v>360</v>
      </c>
      <c r="C171" s="102">
        <v>4474669.3446000004</v>
      </c>
      <c r="D171" s="102">
        <v>4582061.4088704009</v>
      </c>
      <c r="E171" s="102">
        <f t="shared" si="52"/>
        <v>1342401</v>
      </c>
      <c r="F171" s="102">
        <f t="shared" si="53"/>
        <v>1374618</v>
      </c>
      <c r="G171" s="104">
        <v>-34814</v>
      </c>
      <c r="H171" s="104">
        <v>-35650</v>
      </c>
      <c r="I171" s="102">
        <f t="shared" si="54"/>
        <v>1307587</v>
      </c>
      <c r="J171" s="102">
        <f t="shared" si="55"/>
        <v>1338968</v>
      </c>
      <c r="K171" s="102">
        <f t="shared" si="56"/>
        <v>784552</v>
      </c>
      <c r="L171" s="102">
        <f t="shared" si="57"/>
        <v>803381</v>
      </c>
      <c r="M171" s="102">
        <v>394439950.57347822</v>
      </c>
      <c r="N171" s="102">
        <v>434572343.5872969</v>
      </c>
      <c r="O171" s="102">
        <f t="shared" si="58"/>
        <v>383400.97700000001</v>
      </c>
      <c r="P171" s="102">
        <f t="shared" si="59"/>
        <v>385831.43800000002</v>
      </c>
      <c r="Q171" s="102">
        <f t="shared" si="60"/>
        <v>924186.02300000004</v>
      </c>
      <c r="R171" s="102">
        <f t="shared" si="61"/>
        <v>953136.56199999992</v>
      </c>
      <c r="S171" s="109">
        <f t="shared" si="62"/>
        <v>1.9890000000000001</v>
      </c>
      <c r="T171" s="109">
        <f t="shared" si="63"/>
        <v>1.849</v>
      </c>
      <c r="U171" s="95">
        <v>326540763</v>
      </c>
      <c r="V171" s="96">
        <v>366288453</v>
      </c>
      <c r="W171" s="96">
        <v>403408407</v>
      </c>
      <c r="X171" s="95">
        <v>418150</v>
      </c>
      <c r="Y171" s="96">
        <v>468216</v>
      </c>
      <c r="Z171" s="96">
        <v>490219</v>
      </c>
    </row>
    <row r="172" spans="1:26">
      <c r="A172" s="29" t="s">
        <v>361</v>
      </c>
      <c r="B172" s="29" t="s">
        <v>362</v>
      </c>
      <c r="C172" s="102">
        <v>316636526.60519999</v>
      </c>
      <c r="D172" s="102">
        <v>324235803.24372482</v>
      </c>
      <c r="E172" s="102">
        <f t="shared" si="52"/>
        <v>94990958</v>
      </c>
      <c r="F172" s="102">
        <f t="shared" si="53"/>
        <v>97270741</v>
      </c>
      <c r="G172" s="104">
        <v>237919</v>
      </c>
      <c r="H172" s="104">
        <v>243629</v>
      </c>
      <c r="I172" s="102">
        <f t="shared" si="54"/>
        <v>95228877</v>
      </c>
      <c r="J172" s="102">
        <f t="shared" si="55"/>
        <v>97514370</v>
      </c>
      <c r="K172" s="102">
        <f t="shared" si="56"/>
        <v>57137326</v>
      </c>
      <c r="L172" s="102">
        <f t="shared" si="57"/>
        <v>58508622</v>
      </c>
      <c r="M172" s="102">
        <v>77086814968.580017</v>
      </c>
      <c r="N172" s="102">
        <v>85930386426.770767</v>
      </c>
      <c r="O172" s="102">
        <f t="shared" si="58"/>
        <v>0</v>
      </c>
      <c r="P172" s="102">
        <f t="shared" si="59"/>
        <v>0</v>
      </c>
      <c r="Q172" s="102">
        <f t="shared" si="60"/>
        <v>95228877</v>
      </c>
      <c r="R172" s="102">
        <f t="shared" si="61"/>
        <v>97514370</v>
      </c>
      <c r="S172" s="109">
        <f t="shared" si="62"/>
        <v>0.74099999999999999</v>
      </c>
      <c r="T172" s="109">
        <f t="shared" si="63"/>
        <v>0.68100000000000005</v>
      </c>
      <c r="U172" s="95">
        <v>60230143553</v>
      </c>
      <c r="V172" s="96">
        <v>67033759176</v>
      </c>
      <c r="W172" s="96">
        <v>74692258229</v>
      </c>
      <c r="X172" s="95">
        <v>67500000</v>
      </c>
      <c r="Y172" s="96">
        <v>70200000</v>
      </c>
      <c r="Z172" s="96">
        <v>70200000</v>
      </c>
    </row>
    <row r="173" spans="1:26">
      <c r="A173" s="29" t="s">
        <v>363</v>
      </c>
      <c r="B173" s="29" t="s">
        <v>364</v>
      </c>
      <c r="C173" s="102">
        <v>79884128.460000023</v>
      </c>
      <c r="D173" s="102">
        <v>81801347.543040022</v>
      </c>
      <c r="E173" s="102">
        <f t="shared" si="52"/>
        <v>23965239</v>
      </c>
      <c r="F173" s="102">
        <f t="shared" si="53"/>
        <v>24540404</v>
      </c>
      <c r="G173" s="104">
        <v>-523</v>
      </c>
      <c r="H173" s="104">
        <v>-535</v>
      </c>
      <c r="I173" s="102">
        <f t="shared" si="54"/>
        <v>23964716</v>
      </c>
      <c r="J173" s="102">
        <f t="shared" si="55"/>
        <v>24539869</v>
      </c>
      <c r="K173" s="102">
        <f t="shared" si="56"/>
        <v>14378830</v>
      </c>
      <c r="L173" s="102">
        <f t="shared" si="57"/>
        <v>14723921</v>
      </c>
      <c r="M173" s="102">
        <v>8814077305.1060104</v>
      </c>
      <c r="N173" s="102">
        <v>9475012029.9258003</v>
      </c>
      <c r="O173" s="102">
        <f t="shared" si="58"/>
        <v>5412999.1540000001</v>
      </c>
      <c r="P173" s="102">
        <f t="shared" si="59"/>
        <v>5618587.6150000002</v>
      </c>
      <c r="Q173" s="102">
        <f t="shared" si="60"/>
        <v>18551716.846000001</v>
      </c>
      <c r="R173" s="102">
        <f t="shared" si="61"/>
        <v>18921281.384999998</v>
      </c>
      <c r="S173" s="109">
        <f t="shared" si="62"/>
        <v>1.631</v>
      </c>
      <c r="T173" s="109">
        <f t="shared" si="63"/>
        <v>1.554</v>
      </c>
      <c r="U173" s="95">
        <v>7562168097</v>
      </c>
      <c r="V173" s="96">
        <v>8276009294</v>
      </c>
      <c r="W173" s="96">
        <v>8896593180</v>
      </c>
      <c r="X173" s="95">
        <v>12850000</v>
      </c>
      <c r="Y173" s="96">
        <v>12850000</v>
      </c>
      <c r="Z173" s="96">
        <v>12850000</v>
      </c>
    </row>
    <row r="174" spans="1:26">
      <c r="A174" s="29" t="s">
        <v>365</v>
      </c>
      <c r="B174" s="29" t="s">
        <v>366</v>
      </c>
      <c r="C174" s="102">
        <v>3337308.6750000003</v>
      </c>
      <c r="D174" s="102">
        <v>3417404.0832000002</v>
      </c>
      <c r="E174" s="102">
        <f t="shared" si="52"/>
        <v>1001193</v>
      </c>
      <c r="F174" s="102">
        <f t="shared" si="53"/>
        <v>1025221</v>
      </c>
      <c r="G174" s="104">
        <v>5900</v>
      </c>
      <c r="H174" s="104">
        <v>6042</v>
      </c>
      <c r="I174" s="102">
        <f t="shared" si="54"/>
        <v>1007093</v>
      </c>
      <c r="J174" s="102">
        <f t="shared" si="55"/>
        <v>1031263</v>
      </c>
      <c r="K174" s="102">
        <f t="shared" si="56"/>
        <v>604256</v>
      </c>
      <c r="L174" s="102">
        <f t="shared" si="57"/>
        <v>618758</v>
      </c>
      <c r="M174" s="102">
        <v>256711251.92448157</v>
      </c>
      <c r="N174" s="102">
        <v>266509312.82479966</v>
      </c>
      <c r="O174" s="102">
        <f t="shared" si="58"/>
        <v>343198.92599999998</v>
      </c>
      <c r="P174" s="102">
        <f t="shared" si="59"/>
        <v>362674.26299999998</v>
      </c>
      <c r="Q174" s="102">
        <f t="shared" si="60"/>
        <v>663894.07400000002</v>
      </c>
      <c r="R174" s="102">
        <f t="shared" si="61"/>
        <v>668588.73699999996</v>
      </c>
      <c r="S174" s="109">
        <f t="shared" si="62"/>
        <v>2.3540000000000001</v>
      </c>
      <c r="T174" s="109">
        <f t="shared" si="63"/>
        <v>2.3220000000000001</v>
      </c>
      <c r="U174" s="95">
        <v>186182761</v>
      </c>
      <c r="V174" s="96">
        <v>192767911</v>
      </c>
      <c r="W174" s="96">
        <v>200125406</v>
      </c>
      <c r="X174" s="95">
        <v>667000</v>
      </c>
      <c r="Y174" s="96">
        <v>667000</v>
      </c>
      <c r="Z174" s="96">
        <v>667000</v>
      </c>
    </row>
    <row r="175" spans="1:26">
      <c r="A175" s="29" t="s">
        <v>367</v>
      </c>
      <c r="B175" s="29" t="s">
        <v>368</v>
      </c>
      <c r="C175" s="102">
        <v>4981448.6232000003</v>
      </c>
      <c r="D175" s="102">
        <v>5101003.3901567999</v>
      </c>
      <c r="E175" s="102">
        <f t="shared" si="52"/>
        <v>1494435</v>
      </c>
      <c r="F175" s="102">
        <f t="shared" si="53"/>
        <v>1530301</v>
      </c>
      <c r="G175" s="104">
        <v>5938</v>
      </c>
      <c r="H175" s="104">
        <v>6080</v>
      </c>
      <c r="I175" s="102">
        <f t="shared" si="54"/>
        <v>1500373</v>
      </c>
      <c r="J175" s="102">
        <f t="shared" si="55"/>
        <v>1536381</v>
      </c>
      <c r="K175" s="102">
        <f t="shared" si="56"/>
        <v>900224</v>
      </c>
      <c r="L175" s="102">
        <f t="shared" si="57"/>
        <v>921829</v>
      </c>
      <c r="M175" s="102">
        <v>468511119.73885846</v>
      </c>
      <c r="N175" s="102">
        <v>517557208.71624947</v>
      </c>
      <c r="O175" s="102">
        <f t="shared" si="58"/>
        <v>423634.82400000002</v>
      </c>
      <c r="P175" s="102">
        <f t="shared" si="59"/>
        <v>424424.35700000002</v>
      </c>
      <c r="Q175" s="102">
        <f t="shared" si="60"/>
        <v>1076738.176</v>
      </c>
      <c r="R175" s="102">
        <f t="shared" si="61"/>
        <v>1111956.6429999999</v>
      </c>
      <c r="S175" s="109">
        <f t="shared" si="62"/>
        <v>1.921</v>
      </c>
      <c r="T175" s="109">
        <f t="shared" si="63"/>
        <v>1.7809999999999999</v>
      </c>
      <c r="U175" s="95">
        <v>376467917</v>
      </c>
      <c r="V175" s="96">
        <v>410501204</v>
      </c>
      <c r="W175" s="96">
        <v>453151294</v>
      </c>
      <c r="X175" s="95">
        <v>803704</v>
      </c>
      <c r="Y175" s="96">
        <v>884074</v>
      </c>
      <c r="Z175" s="96">
        <v>972482</v>
      </c>
    </row>
    <row r="176" spans="1:26">
      <c r="A176" s="29" t="s">
        <v>369</v>
      </c>
      <c r="B176" s="29" t="s">
        <v>370</v>
      </c>
      <c r="C176" s="102">
        <v>14319802.1646</v>
      </c>
      <c r="D176" s="102">
        <v>14663477.4165504</v>
      </c>
      <c r="E176" s="102">
        <f t="shared" si="52"/>
        <v>4295941</v>
      </c>
      <c r="F176" s="102">
        <f t="shared" si="53"/>
        <v>4399043</v>
      </c>
      <c r="G176" s="104">
        <v>1238</v>
      </c>
      <c r="H176" s="104">
        <v>1267</v>
      </c>
      <c r="I176" s="102">
        <f t="shared" si="54"/>
        <v>4297179</v>
      </c>
      <c r="J176" s="102">
        <f t="shared" si="55"/>
        <v>4400310</v>
      </c>
      <c r="K176" s="102">
        <f t="shared" si="56"/>
        <v>2578307</v>
      </c>
      <c r="L176" s="102">
        <f t="shared" si="57"/>
        <v>2640186</v>
      </c>
      <c r="M176" s="102">
        <v>4897354216.7731638</v>
      </c>
      <c r="N176" s="102">
        <v>5419056140.5579262</v>
      </c>
      <c r="O176" s="102">
        <f t="shared" si="58"/>
        <v>0</v>
      </c>
      <c r="P176" s="102">
        <f t="shared" si="59"/>
        <v>0</v>
      </c>
      <c r="Q176" s="102">
        <f t="shared" si="60"/>
        <v>4297179</v>
      </c>
      <c r="R176" s="102">
        <f t="shared" si="61"/>
        <v>4400310</v>
      </c>
      <c r="S176" s="109">
        <f t="shared" si="62"/>
        <v>0.52600000000000002</v>
      </c>
      <c r="T176" s="109">
        <f t="shared" si="63"/>
        <v>0.48699999999999999</v>
      </c>
      <c r="U176" s="95">
        <v>4167831614</v>
      </c>
      <c r="V176" s="96">
        <v>4655755744</v>
      </c>
      <c r="W176" s="96">
        <v>5151648767</v>
      </c>
      <c r="X176" s="95">
        <v>3320000</v>
      </c>
      <c r="Y176" s="96">
        <v>3445000</v>
      </c>
      <c r="Z176" s="96">
        <v>3574000</v>
      </c>
    </row>
    <row r="177" spans="1:26">
      <c r="A177" s="29" t="s">
        <v>371</v>
      </c>
      <c r="B177" s="29" t="s">
        <v>372</v>
      </c>
      <c r="C177" s="102">
        <v>8092092.7860000012</v>
      </c>
      <c r="D177" s="102">
        <v>8286303.0128640011</v>
      </c>
      <c r="E177" s="102">
        <f t="shared" si="52"/>
        <v>2427628</v>
      </c>
      <c r="F177" s="102">
        <f t="shared" si="53"/>
        <v>2485891</v>
      </c>
      <c r="G177" s="104">
        <v>9159</v>
      </c>
      <c r="H177" s="104">
        <v>9378</v>
      </c>
      <c r="I177" s="102">
        <f t="shared" si="54"/>
        <v>2436787</v>
      </c>
      <c r="J177" s="102">
        <f t="shared" si="55"/>
        <v>2495269</v>
      </c>
      <c r="K177" s="102">
        <f t="shared" si="56"/>
        <v>1462072</v>
      </c>
      <c r="L177" s="102">
        <f t="shared" si="57"/>
        <v>1497161</v>
      </c>
      <c r="M177" s="102">
        <v>2077648808.1111724</v>
      </c>
      <c r="N177" s="102">
        <v>2310103040.1560111</v>
      </c>
      <c r="O177" s="102">
        <f t="shared" si="58"/>
        <v>0</v>
      </c>
      <c r="P177" s="102">
        <f t="shared" si="59"/>
        <v>0</v>
      </c>
      <c r="Q177" s="102">
        <f t="shared" si="60"/>
        <v>2436787</v>
      </c>
      <c r="R177" s="102">
        <f t="shared" si="61"/>
        <v>2495269</v>
      </c>
      <c r="S177" s="109">
        <f t="shared" si="62"/>
        <v>0.70399999999999996</v>
      </c>
      <c r="T177" s="109">
        <f t="shared" si="63"/>
        <v>0.64800000000000002</v>
      </c>
      <c r="U177" s="95">
        <v>1638967056</v>
      </c>
      <c r="V177" s="96">
        <v>1829727931</v>
      </c>
      <c r="W177" s="96">
        <v>2033857277</v>
      </c>
      <c r="X177" s="95">
        <v>1862335</v>
      </c>
      <c r="Y177" s="96">
        <v>1903306</v>
      </c>
      <c r="Z177" s="96">
        <v>1903306</v>
      </c>
    </row>
    <row r="178" spans="1:26">
      <c r="A178" s="29" t="s">
        <v>373</v>
      </c>
      <c r="B178" s="29" t="s">
        <v>374</v>
      </c>
      <c r="C178" s="102">
        <v>3967342.6830000002</v>
      </c>
      <c r="D178" s="102">
        <v>4062558.9073920003</v>
      </c>
      <c r="E178" s="102">
        <f t="shared" si="52"/>
        <v>1190203</v>
      </c>
      <c r="F178" s="102">
        <f t="shared" si="53"/>
        <v>1218768</v>
      </c>
      <c r="G178" s="104">
        <v>0</v>
      </c>
      <c r="H178" s="104">
        <v>0</v>
      </c>
      <c r="I178" s="102">
        <f t="shared" si="54"/>
        <v>1190203</v>
      </c>
      <c r="J178" s="102">
        <f t="shared" si="55"/>
        <v>1218768</v>
      </c>
      <c r="K178" s="102">
        <f t="shared" si="56"/>
        <v>714122</v>
      </c>
      <c r="L178" s="102">
        <f t="shared" si="57"/>
        <v>731261</v>
      </c>
      <c r="M178" s="102">
        <v>564084702.12968373</v>
      </c>
      <c r="N178" s="102">
        <v>627989988.0106709</v>
      </c>
      <c r="O178" s="102">
        <f t="shared" si="58"/>
        <v>140455.27499999999</v>
      </c>
      <c r="P178" s="102">
        <f t="shared" si="59"/>
        <v>127530.913</v>
      </c>
      <c r="Q178" s="102">
        <f t="shared" si="60"/>
        <v>1049747.7250000001</v>
      </c>
      <c r="R178" s="102">
        <f t="shared" si="61"/>
        <v>1091237.0870000001</v>
      </c>
      <c r="S178" s="109">
        <f t="shared" si="62"/>
        <v>1.266</v>
      </c>
      <c r="T178" s="109">
        <f t="shared" si="63"/>
        <v>1.1639999999999999</v>
      </c>
      <c r="U178" s="95">
        <v>378226071</v>
      </c>
      <c r="V178" s="96">
        <v>420855349</v>
      </c>
      <c r="W178" s="96">
        <v>468004970</v>
      </c>
      <c r="X178" s="95">
        <v>625000</v>
      </c>
      <c r="Y178" s="96">
        <v>625000</v>
      </c>
      <c r="Z178" s="96">
        <v>625000</v>
      </c>
    </row>
    <row r="179" spans="1:26">
      <c r="A179" s="29" t="s">
        <v>375</v>
      </c>
      <c r="B179" s="29" t="s">
        <v>376</v>
      </c>
      <c r="C179" s="102">
        <v>14236636.077</v>
      </c>
      <c r="D179" s="102">
        <v>14578315.342847999</v>
      </c>
      <c r="E179" s="102">
        <f t="shared" si="52"/>
        <v>4270991</v>
      </c>
      <c r="F179" s="102">
        <f t="shared" si="53"/>
        <v>4373495</v>
      </c>
      <c r="G179" s="104">
        <v>0</v>
      </c>
      <c r="H179" s="104">
        <v>0</v>
      </c>
      <c r="I179" s="102">
        <f t="shared" si="54"/>
        <v>4270991</v>
      </c>
      <c r="J179" s="102">
        <f t="shared" si="55"/>
        <v>4373495</v>
      </c>
      <c r="K179" s="102">
        <f t="shared" si="56"/>
        <v>2562595</v>
      </c>
      <c r="L179" s="102">
        <f t="shared" si="57"/>
        <v>2624097</v>
      </c>
      <c r="M179" s="102">
        <v>693751154.17546892</v>
      </c>
      <c r="N179" s="102">
        <v>766751339.71468437</v>
      </c>
      <c r="O179" s="102">
        <f t="shared" si="58"/>
        <v>1857083.5989999999</v>
      </c>
      <c r="P179" s="102">
        <f t="shared" si="59"/>
        <v>1887172.0390000001</v>
      </c>
      <c r="Q179" s="102">
        <f t="shared" si="60"/>
        <v>2413907.4010000001</v>
      </c>
      <c r="R179" s="102">
        <f t="shared" si="61"/>
        <v>2486322.9610000001</v>
      </c>
      <c r="S179" s="109">
        <f t="shared" si="62"/>
        <v>3.694</v>
      </c>
      <c r="T179" s="109">
        <f t="shared" si="63"/>
        <v>3.4220000000000002</v>
      </c>
      <c r="U179" s="95">
        <v>501970859</v>
      </c>
      <c r="V179" s="96">
        <v>558958710</v>
      </c>
      <c r="W179" s="96">
        <v>617759227</v>
      </c>
      <c r="X179" s="95">
        <v>825232</v>
      </c>
      <c r="Y179" s="96">
        <v>846854</v>
      </c>
      <c r="Z179" s="96">
        <v>869041</v>
      </c>
    </row>
    <row r="180" spans="1:26">
      <c r="A180" s="29" t="s">
        <v>377</v>
      </c>
      <c r="B180" s="29" t="s">
        <v>378</v>
      </c>
      <c r="C180" s="102">
        <v>122745634.15020001</v>
      </c>
      <c r="D180" s="102">
        <v>125691529.36980481</v>
      </c>
      <c r="E180" s="102">
        <f t="shared" si="52"/>
        <v>36823690</v>
      </c>
      <c r="F180" s="102">
        <f t="shared" si="53"/>
        <v>37707459</v>
      </c>
      <c r="G180" s="104">
        <v>-803121</v>
      </c>
      <c r="H180" s="104">
        <v>-822396</v>
      </c>
      <c r="I180" s="102">
        <f t="shared" si="54"/>
        <v>36020569</v>
      </c>
      <c r="J180" s="102">
        <f t="shared" si="55"/>
        <v>36885063</v>
      </c>
      <c r="K180" s="102">
        <f t="shared" si="56"/>
        <v>21612341</v>
      </c>
      <c r="L180" s="102">
        <f t="shared" si="57"/>
        <v>22131038</v>
      </c>
      <c r="M180" s="102">
        <v>23412536098.033688</v>
      </c>
      <c r="N180" s="102">
        <v>25881092122.051823</v>
      </c>
      <c r="O180" s="102">
        <f t="shared" si="58"/>
        <v>0</v>
      </c>
      <c r="P180" s="102">
        <f t="shared" si="59"/>
        <v>0</v>
      </c>
      <c r="Q180" s="102">
        <f t="shared" si="60"/>
        <v>36020569</v>
      </c>
      <c r="R180" s="102">
        <f t="shared" si="61"/>
        <v>36885063</v>
      </c>
      <c r="S180" s="109">
        <f t="shared" si="62"/>
        <v>0.92300000000000004</v>
      </c>
      <c r="T180" s="109">
        <f t="shared" si="63"/>
        <v>0.85499999999999998</v>
      </c>
      <c r="U180" s="95">
        <v>18887675694</v>
      </c>
      <c r="V180" s="96">
        <v>21229583670</v>
      </c>
      <c r="W180" s="96">
        <v>23467829505</v>
      </c>
      <c r="X180" s="95">
        <v>39415000</v>
      </c>
      <c r="Y180" s="96">
        <v>42529000</v>
      </c>
      <c r="Z180" s="96">
        <v>45889000</v>
      </c>
    </row>
    <row r="181" spans="1:26">
      <c r="A181" s="29" t="s">
        <v>379</v>
      </c>
      <c r="B181" s="29" t="s">
        <v>380</v>
      </c>
      <c r="C181" s="102">
        <v>71913672.316200018</v>
      </c>
      <c r="D181" s="102">
        <v>73639600.451788813</v>
      </c>
      <c r="E181" s="102">
        <f t="shared" si="52"/>
        <v>21574102</v>
      </c>
      <c r="F181" s="102">
        <f t="shared" si="53"/>
        <v>22091880</v>
      </c>
      <c r="G181" s="104">
        <v>-178008</v>
      </c>
      <c r="H181" s="104">
        <v>-182280</v>
      </c>
      <c r="I181" s="102">
        <f t="shared" si="54"/>
        <v>21396094</v>
      </c>
      <c r="J181" s="102">
        <f t="shared" si="55"/>
        <v>21909600</v>
      </c>
      <c r="K181" s="102">
        <f t="shared" si="56"/>
        <v>12837656</v>
      </c>
      <c r="L181" s="102">
        <f t="shared" si="57"/>
        <v>13145760</v>
      </c>
      <c r="M181" s="102">
        <v>1374849365.9877117</v>
      </c>
      <c r="N181" s="102">
        <v>1519716961.8367813</v>
      </c>
      <c r="O181" s="102">
        <f t="shared" si="58"/>
        <v>11439509.057</v>
      </c>
      <c r="P181" s="102">
        <f t="shared" si="59"/>
        <v>11685288.859999999</v>
      </c>
      <c r="Q181" s="102">
        <f t="shared" si="60"/>
        <v>9956584.943</v>
      </c>
      <c r="R181" s="102">
        <f t="shared" si="61"/>
        <v>10224311.140000001</v>
      </c>
      <c r="S181" s="109">
        <f t="shared" si="62"/>
        <v>9.3379999999999992</v>
      </c>
      <c r="T181" s="109">
        <f t="shared" si="63"/>
        <v>8.65</v>
      </c>
      <c r="U181" s="95">
        <v>1012845116</v>
      </c>
      <c r="V181" s="96">
        <v>1107744726</v>
      </c>
      <c r="W181" s="96">
        <v>1224433328</v>
      </c>
      <c r="X181" s="95">
        <v>1953118</v>
      </c>
      <c r="Y181" s="96">
        <v>2070305</v>
      </c>
      <c r="Z181" s="96">
        <v>2194523</v>
      </c>
    </row>
    <row r="182" spans="1:26">
      <c r="A182" s="29" t="s">
        <v>381</v>
      </c>
      <c r="B182" s="29" t="s">
        <v>382</v>
      </c>
      <c r="C182" s="102">
        <v>11657392.748400001</v>
      </c>
      <c r="D182" s="102">
        <v>11937170.174361601</v>
      </c>
      <c r="E182" s="102">
        <f t="shared" si="52"/>
        <v>3497218</v>
      </c>
      <c r="F182" s="102">
        <f t="shared" si="53"/>
        <v>3581151</v>
      </c>
      <c r="G182" s="104">
        <v>3218</v>
      </c>
      <c r="H182" s="104">
        <v>3295</v>
      </c>
      <c r="I182" s="102">
        <f t="shared" si="54"/>
        <v>3500436</v>
      </c>
      <c r="J182" s="102">
        <f t="shared" si="55"/>
        <v>3584446</v>
      </c>
      <c r="K182" s="102">
        <f t="shared" si="56"/>
        <v>2100262</v>
      </c>
      <c r="L182" s="102">
        <f t="shared" si="57"/>
        <v>2150668</v>
      </c>
      <c r="M182" s="102">
        <v>2036214390.9610953</v>
      </c>
      <c r="N182" s="102">
        <v>2288228722.0186267</v>
      </c>
      <c r="O182" s="102">
        <f t="shared" si="58"/>
        <v>28519.562000000002</v>
      </c>
      <c r="P182" s="102">
        <f t="shared" si="59"/>
        <v>0</v>
      </c>
      <c r="Q182" s="102">
        <f t="shared" si="60"/>
        <v>3471916.4380000001</v>
      </c>
      <c r="R182" s="102">
        <f t="shared" si="61"/>
        <v>3584446</v>
      </c>
      <c r="S182" s="109">
        <f t="shared" si="62"/>
        <v>1.0309999999999999</v>
      </c>
      <c r="T182" s="109">
        <f t="shared" si="63"/>
        <v>0.94</v>
      </c>
      <c r="U182" s="95">
        <v>1665213812</v>
      </c>
      <c r="V182" s="96">
        <v>1842157184</v>
      </c>
      <c r="W182" s="96">
        <v>2069463963</v>
      </c>
      <c r="X182" s="95">
        <v>1200000</v>
      </c>
      <c r="Y182" s="96">
        <v>1200000</v>
      </c>
      <c r="Z182" s="96">
        <v>1200000</v>
      </c>
    </row>
    <row r="183" spans="1:26">
      <c r="A183" s="29" t="s">
        <v>383</v>
      </c>
      <c r="B183" s="29" t="s">
        <v>384</v>
      </c>
      <c r="C183" s="102">
        <v>858085.51620000007</v>
      </c>
      <c r="D183" s="102">
        <v>878679.56858880015</v>
      </c>
      <c r="E183" s="102">
        <f t="shared" si="52"/>
        <v>257426</v>
      </c>
      <c r="F183" s="102">
        <f t="shared" si="53"/>
        <v>263604</v>
      </c>
      <c r="G183" s="104">
        <v>47291</v>
      </c>
      <c r="H183" s="104">
        <v>48426</v>
      </c>
      <c r="I183" s="102">
        <f t="shared" si="54"/>
        <v>304717</v>
      </c>
      <c r="J183" s="102">
        <f t="shared" si="55"/>
        <v>312030</v>
      </c>
      <c r="K183" s="102">
        <f t="shared" si="56"/>
        <v>182830</v>
      </c>
      <c r="L183" s="102">
        <f t="shared" si="57"/>
        <v>187218</v>
      </c>
      <c r="M183" s="102">
        <v>51755227.316270806</v>
      </c>
      <c r="N183" s="102">
        <v>56141436.008617952</v>
      </c>
      <c r="O183" s="102">
        <f t="shared" si="58"/>
        <v>130201.042</v>
      </c>
      <c r="P183" s="102">
        <f t="shared" si="59"/>
        <v>133270.02499999999</v>
      </c>
      <c r="Q183" s="102">
        <f t="shared" si="60"/>
        <v>174515.95799999998</v>
      </c>
      <c r="R183" s="102">
        <f t="shared" si="61"/>
        <v>178759.97500000001</v>
      </c>
      <c r="S183" s="109">
        <f t="shared" si="62"/>
        <v>3.5329999999999999</v>
      </c>
      <c r="T183" s="109">
        <f t="shared" si="63"/>
        <v>3.335</v>
      </c>
      <c r="U183" s="95">
        <v>44337616</v>
      </c>
      <c r="V183" s="96">
        <v>48133474</v>
      </c>
      <c r="W183" s="96">
        <v>52190443</v>
      </c>
      <c r="X183" s="95">
        <v>98500</v>
      </c>
      <c r="Y183" s="96">
        <v>98500</v>
      </c>
      <c r="Z183" s="96">
        <v>98500</v>
      </c>
    </row>
    <row r="184" spans="1:26">
      <c r="A184" s="29" t="s">
        <v>385</v>
      </c>
      <c r="B184" s="29" t="s">
        <v>386</v>
      </c>
      <c r="C184" s="102">
        <v>10211718.565800002</v>
      </c>
      <c r="D184" s="102">
        <v>10456799.811379202</v>
      </c>
      <c r="E184" s="102">
        <f t="shared" si="52"/>
        <v>3063516</v>
      </c>
      <c r="F184" s="102">
        <f t="shared" si="53"/>
        <v>3137040</v>
      </c>
      <c r="G184" s="104">
        <v>0</v>
      </c>
      <c r="H184" s="104">
        <v>0</v>
      </c>
      <c r="I184" s="102">
        <f t="shared" si="54"/>
        <v>3063516</v>
      </c>
      <c r="J184" s="102">
        <f t="shared" si="55"/>
        <v>3137040</v>
      </c>
      <c r="K184" s="102">
        <f t="shared" si="56"/>
        <v>1838110</v>
      </c>
      <c r="L184" s="102">
        <f t="shared" si="57"/>
        <v>1882224</v>
      </c>
      <c r="M184" s="102">
        <v>6188252100.3830776</v>
      </c>
      <c r="N184" s="102">
        <v>6825469492.7785349</v>
      </c>
      <c r="O184" s="102">
        <f t="shared" si="58"/>
        <v>0</v>
      </c>
      <c r="P184" s="102">
        <f t="shared" si="59"/>
        <v>0</v>
      </c>
      <c r="Q184" s="102">
        <f t="shared" si="60"/>
        <v>3063516</v>
      </c>
      <c r="R184" s="102">
        <f t="shared" si="61"/>
        <v>3137040</v>
      </c>
      <c r="S184" s="109">
        <f t="shared" si="62"/>
        <v>0.29699999999999999</v>
      </c>
      <c r="T184" s="109">
        <f t="shared" si="63"/>
        <v>0.27600000000000002</v>
      </c>
      <c r="U184" s="95">
        <v>5190416366</v>
      </c>
      <c r="V184" s="96">
        <v>5672576009</v>
      </c>
      <c r="W184" s="96">
        <v>6256682614</v>
      </c>
      <c r="X184" s="95">
        <v>2600000</v>
      </c>
      <c r="Y184" s="96">
        <v>2600000</v>
      </c>
      <c r="Z184" s="96">
        <v>2750000</v>
      </c>
    </row>
    <row r="185" spans="1:26">
      <c r="A185" s="29" t="s">
        <v>387</v>
      </c>
      <c r="B185" s="29" t="s">
        <v>388</v>
      </c>
      <c r="C185" s="102">
        <v>1129816.3620000002</v>
      </c>
      <c r="D185" s="102">
        <v>1156931.9546880003</v>
      </c>
      <c r="E185" s="102">
        <f t="shared" si="52"/>
        <v>338945</v>
      </c>
      <c r="F185" s="102">
        <f t="shared" si="53"/>
        <v>347080</v>
      </c>
      <c r="G185" s="104">
        <v>150088</v>
      </c>
      <c r="H185" s="104">
        <v>153690</v>
      </c>
      <c r="I185" s="102">
        <f t="shared" si="54"/>
        <v>489033</v>
      </c>
      <c r="J185" s="102">
        <f t="shared" si="55"/>
        <v>500770</v>
      </c>
      <c r="K185" s="102">
        <f t="shared" si="56"/>
        <v>293420</v>
      </c>
      <c r="L185" s="102">
        <f t="shared" si="57"/>
        <v>300462</v>
      </c>
      <c r="M185" s="102">
        <v>209574673.59503844</v>
      </c>
      <c r="N185" s="102">
        <v>218719613.34691852</v>
      </c>
      <c r="O185" s="102">
        <f t="shared" si="58"/>
        <v>80271.328999999998</v>
      </c>
      <c r="P185" s="102">
        <f t="shared" si="59"/>
        <v>90313.540999999997</v>
      </c>
      <c r="Q185" s="102">
        <f t="shared" si="60"/>
        <v>408761.67099999997</v>
      </c>
      <c r="R185" s="102">
        <f t="shared" si="61"/>
        <v>410456.45900000003</v>
      </c>
      <c r="S185" s="109">
        <f t="shared" si="62"/>
        <v>1.4</v>
      </c>
      <c r="T185" s="109">
        <f t="shared" si="63"/>
        <v>1.3740000000000001</v>
      </c>
      <c r="U185" s="95">
        <v>188261280</v>
      </c>
      <c r="V185" s="96">
        <v>198339229</v>
      </c>
      <c r="W185" s="96">
        <v>206993862</v>
      </c>
      <c r="X185" s="95">
        <v>225000</v>
      </c>
      <c r="Y185" s="96">
        <v>225000</v>
      </c>
      <c r="Z185" s="96">
        <v>225000</v>
      </c>
    </row>
    <row r="186" spans="1:26">
      <c r="A186" s="29" t="s">
        <v>389</v>
      </c>
      <c r="B186" s="29" t="s">
        <v>390</v>
      </c>
      <c r="C186" s="102">
        <v>1021543.0458000001</v>
      </c>
      <c r="D186" s="102">
        <v>1046060.0788992001</v>
      </c>
      <c r="E186" s="102">
        <f t="shared" si="52"/>
        <v>306463</v>
      </c>
      <c r="F186" s="102">
        <f t="shared" si="53"/>
        <v>313818</v>
      </c>
      <c r="G186" s="104">
        <v>46119</v>
      </c>
      <c r="H186" s="104">
        <v>47226</v>
      </c>
      <c r="I186" s="102">
        <f t="shared" si="54"/>
        <v>352582</v>
      </c>
      <c r="J186" s="102">
        <f t="shared" si="55"/>
        <v>361044</v>
      </c>
      <c r="K186" s="102">
        <f t="shared" si="56"/>
        <v>211549</v>
      </c>
      <c r="L186" s="102">
        <f t="shared" si="57"/>
        <v>216626</v>
      </c>
      <c r="M186" s="102">
        <v>235757626.67643997</v>
      </c>
      <c r="N186" s="102">
        <v>251901155.80170834</v>
      </c>
      <c r="O186" s="102">
        <f t="shared" si="58"/>
        <v>0</v>
      </c>
      <c r="P186" s="102">
        <f t="shared" si="59"/>
        <v>0</v>
      </c>
      <c r="Q186" s="102">
        <f t="shared" si="60"/>
        <v>352582</v>
      </c>
      <c r="R186" s="102">
        <f t="shared" si="61"/>
        <v>361044</v>
      </c>
      <c r="S186" s="109">
        <f t="shared" si="62"/>
        <v>0.89700000000000002</v>
      </c>
      <c r="T186" s="109">
        <f t="shared" si="63"/>
        <v>0.86</v>
      </c>
      <c r="U186" s="95">
        <v>192743099</v>
      </c>
      <c r="V186" s="96">
        <v>210587613</v>
      </c>
      <c r="W186" s="96">
        <v>224966068</v>
      </c>
      <c r="X186" s="95">
        <v>180000</v>
      </c>
      <c r="Y186" s="96">
        <v>190000</v>
      </c>
      <c r="Z186" s="96">
        <v>200000</v>
      </c>
    </row>
    <row r="187" spans="1:26">
      <c r="A187" s="29" t="s">
        <v>391</v>
      </c>
      <c r="B187" s="29" t="s">
        <v>392</v>
      </c>
      <c r="C187" s="102">
        <v>1918469.3970000001</v>
      </c>
      <c r="D187" s="102">
        <v>1964512.6625280001</v>
      </c>
      <c r="E187" s="102">
        <f t="shared" si="52"/>
        <v>575541</v>
      </c>
      <c r="F187" s="102">
        <f t="shared" si="53"/>
        <v>589354</v>
      </c>
      <c r="G187" s="104">
        <v>143495</v>
      </c>
      <c r="H187" s="104">
        <v>146939</v>
      </c>
      <c r="I187" s="102">
        <f t="shared" si="54"/>
        <v>719036</v>
      </c>
      <c r="J187" s="102">
        <f t="shared" si="55"/>
        <v>736293</v>
      </c>
      <c r="K187" s="102">
        <f t="shared" si="56"/>
        <v>431422</v>
      </c>
      <c r="L187" s="102">
        <f t="shared" si="57"/>
        <v>441776</v>
      </c>
      <c r="M187" s="102">
        <v>1209968085.3693206</v>
      </c>
      <c r="N187" s="102">
        <v>1414351788.4009283</v>
      </c>
      <c r="O187" s="102">
        <f t="shared" si="58"/>
        <v>0</v>
      </c>
      <c r="P187" s="102">
        <f t="shared" si="59"/>
        <v>0</v>
      </c>
      <c r="Q187" s="102">
        <f t="shared" si="60"/>
        <v>719036</v>
      </c>
      <c r="R187" s="102">
        <f t="shared" si="61"/>
        <v>736293</v>
      </c>
      <c r="S187" s="109">
        <f t="shared" si="62"/>
        <v>0.35699999999999998</v>
      </c>
      <c r="T187" s="109">
        <f t="shared" si="63"/>
        <v>0.312</v>
      </c>
      <c r="U187" s="95">
        <v>887495393</v>
      </c>
      <c r="V187" s="96">
        <v>1011142861</v>
      </c>
      <c r="W187" s="96">
        <v>1181941682</v>
      </c>
      <c r="X187" s="95">
        <v>597898</v>
      </c>
      <c r="Y187" s="96">
        <v>635525</v>
      </c>
      <c r="Z187" s="96">
        <v>635525</v>
      </c>
    </row>
    <row r="188" spans="1:26">
      <c r="A188" s="29" t="s">
        <v>393</v>
      </c>
      <c r="B188" s="29" t="s">
        <v>394</v>
      </c>
      <c r="C188" s="102">
        <v>6901685.1804000009</v>
      </c>
      <c r="D188" s="102">
        <v>7067325.6247296007</v>
      </c>
      <c r="E188" s="102">
        <f t="shared" si="52"/>
        <v>2070506</v>
      </c>
      <c r="F188" s="102">
        <f t="shared" si="53"/>
        <v>2120198</v>
      </c>
      <c r="G188" s="104">
        <v>0</v>
      </c>
      <c r="H188" s="104">
        <v>0</v>
      </c>
      <c r="I188" s="102">
        <f t="shared" si="54"/>
        <v>2070506</v>
      </c>
      <c r="J188" s="102">
        <f t="shared" si="55"/>
        <v>2120198</v>
      </c>
      <c r="K188" s="102">
        <f t="shared" si="56"/>
        <v>1242304</v>
      </c>
      <c r="L188" s="102">
        <f t="shared" si="57"/>
        <v>1272119</v>
      </c>
      <c r="M188" s="102">
        <v>923495053.27969992</v>
      </c>
      <c r="N188" s="102">
        <v>1018421597.1496909</v>
      </c>
      <c r="O188" s="102">
        <f t="shared" si="58"/>
        <v>302955.92</v>
      </c>
      <c r="P188" s="102">
        <f t="shared" si="59"/>
        <v>293330.88199999998</v>
      </c>
      <c r="Q188" s="102">
        <f t="shared" si="60"/>
        <v>1767550.08</v>
      </c>
      <c r="R188" s="102">
        <f t="shared" si="61"/>
        <v>1826867.118</v>
      </c>
      <c r="S188" s="109">
        <f t="shared" si="62"/>
        <v>1.345</v>
      </c>
      <c r="T188" s="109">
        <f t="shared" si="63"/>
        <v>1.2490000000000001</v>
      </c>
      <c r="U188" s="95">
        <v>707351562</v>
      </c>
      <c r="V188" s="96">
        <v>744049511</v>
      </c>
      <c r="W188" s="96">
        <v>820511370</v>
      </c>
      <c r="X188" s="95">
        <v>1565030</v>
      </c>
      <c r="Y188" s="96">
        <v>1565030</v>
      </c>
      <c r="Z188" s="96">
        <v>1565030</v>
      </c>
    </row>
    <row r="189" spans="1:26">
      <c r="A189" s="29" t="s">
        <v>395</v>
      </c>
      <c r="B189" s="29" t="s">
        <v>396</v>
      </c>
      <c r="C189" s="102">
        <v>37762110.274799988</v>
      </c>
      <c r="D189" s="102">
        <v>38668400.92139519</v>
      </c>
      <c r="E189" s="102">
        <f t="shared" si="52"/>
        <v>11328633</v>
      </c>
      <c r="F189" s="102">
        <f t="shared" si="53"/>
        <v>11600520</v>
      </c>
      <c r="G189" s="104">
        <v>39668</v>
      </c>
      <c r="H189" s="104">
        <v>40620</v>
      </c>
      <c r="I189" s="102">
        <f t="shared" si="54"/>
        <v>11368301</v>
      </c>
      <c r="J189" s="102">
        <f t="shared" si="55"/>
        <v>11641140</v>
      </c>
      <c r="K189" s="102">
        <f t="shared" si="56"/>
        <v>6820981</v>
      </c>
      <c r="L189" s="102">
        <f t="shared" si="57"/>
        <v>6984684</v>
      </c>
      <c r="M189" s="102">
        <v>4786144155.4416256</v>
      </c>
      <c r="N189" s="102">
        <v>5282167441.8662872</v>
      </c>
      <c r="O189" s="102">
        <f t="shared" si="58"/>
        <v>1952954.56</v>
      </c>
      <c r="P189" s="102">
        <f t="shared" si="59"/>
        <v>1907315.3740000001</v>
      </c>
      <c r="Q189" s="102">
        <f t="shared" si="60"/>
        <v>9415346.4399999995</v>
      </c>
      <c r="R189" s="102">
        <f t="shared" si="61"/>
        <v>9733824.6260000002</v>
      </c>
      <c r="S189" s="109">
        <f t="shared" si="62"/>
        <v>1.425</v>
      </c>
      <c r="T189" s="109">
        <f t="shared" si="63"/>
        <v>1.3220000000000001</v>
      </c>
      <c r="U189" s="95">
        <v>3688878255</v>
      </c>
      <c r="V189" s="96">
        <v>4209829051</v>
      </c>
      <c r="W189" s="96">
        <v>4646045272</v>
      </c>
      <c r="X189" s="95">
        <v>7506919</v>
      </c>
      <c r="Y189" s="96">
        <v>8632957</v>
      </c>
      <c r="Z189" s="96">
        <v>8632957</v>
      </c>
    </row>
    <row r="190" spans="1:26">
      <c r="A190" s="29" t="s">
        <v>397</v>
      </c>
      <c r="B190" s="29" t="s">
        <v>398</v>
      </c>
      <c r="C190" s="102">
        <v>60241776.881400004</v>
      </c>
      <c r="D190" s="102">
        <v>61687579.526553608</v>
      </c>
      <c r="E190" s="102">
        <f t="shared" si="52"/>
        <v>18072533</v>
      </c>
      <c r="F190" s="102">
        <f t="shared" si="53"/>
        <v>18506274</v>
      </c>
      <c r="G190" s="104">
        <v>75281</v>
      </c>
      <c r="H190" s="104">
        <v>77088</v>
      </c>
      <c r="I190" s="102">
        <f t="shared" si="54"/>
        <v>18147814</v>
      </c>
      <c r="J190" s="102">
        <f t="shared" si="55"/>
        <v>18583362</v>
      </c>
      <c r="K190" s="102">
        <f t="shared" si="56"/>
        <v>10888688</v>
      </c>
      <c r="L190" s="102">
        <f t="shared" si="57"/>
        <v>11150017</v>
      </c>
      <c r="M190" s="102">
        <v>4694871830.6655235</v>
      </c>
      <c r="N190" s="102">
        <v>5444670760.7278585</v>
      </c>
      <c r="O190" s="102">
        <f t="shared" si="58"/>
        <v>6113441.9040000001</v>
      </c>
      <c r="P190" s="102">
        <f t="shared" si="59"/>
        <v>5918002.1869999999</v>
      </c>
      <c r="Q190" s="102">
        <f t="shared" si="60"/>
        <v>12034372.096000001</v>
      </c>
      <c r="R190" s="102">
        <f t="shared" si="61"/>
        <v>12665359.813000001</v>
      </c>
      <c r="S190" s="109">
        <f t="shared" si="62"/>
        <v>2.319</v>
      </c>
      <c r="T190" s="109">
        <f t="shared" si="63"/>
        <v>2.048</v>
      </c>
      <c r="U190" s="95">
        <v>2905270589</v>
      </c>
      <c r="V190" s="96">
        <v>3329941654</v>
      </c>
      <c r="W190" s="96">
        <v>3857945555</v>
      </c>
      <c r="X190" s="95">
        <v>3050000</v>
      </c>
      <c r="Y190" s="96">
        <v>3300000</v>
      </c>
      <c r="Z190" s="96">
        <v>3300000</v>
      </c>
    </row>
    <row r="191" spans="1:26">
      <c r="A191" s="29" t="s">
        <v>399</v>
      </c>
      <c r="B191" s="29" t="s">
        <v>400</v>
      </c>
      <c r="C191" s="102">
        <v>611109.27480000001</v>
      </c>
      <c r="D191" s="102">
        <v>625775.89739519998</v>
      </c>
      <c r="E191" s="102">
        <f t="shared" si="52"/>
        <v>183333</v>
      </c>
      <c r="F191" s="102">
        <f t="shared" si="53"/>
        <v>187733</v>
      </c>
      <c r="G191" s="104">
        <v>67004</v>
      </c>
      <c r="H191" s="104">
        <v>68612</v>
      </c>
      <c r="I191" s="102">
        <f t="shared" si="54"/>
        <v>250337</v>
      </c>
      <c r="J191" s="102">
        <f t="shared" si="55"/>
        <v>256345</v>
      </c>
      <c r="K191" s="102">
        <f t="shared" si="56"/>
        <v>150202</v>
      </c>
      <c r="L191" s="102">
        <f t="shared" si="57"/>
        <v>153807</v>
      </c>
      <c r="M191" s="102">
        <v>148382828.10778663</v>
      </c>
      <c r="N191" s="102">
        <v>169702730.7028881</v>
      </c>
      <c r="O191" s="102">
        <f t="shared" si="58"/>
        <v>0</v>
      </c>
      <c r="P191" s="102">
        <f t="shared" si="59"/>
        <v>0</v>
      </c>
      <c r="Q191" s="102">
        <f t="shared" si="60"/>
        <v>250337</v>
      </c>
      <c r="R191" s="102">
        <f t="shared" si="61"/>
        <v>256345</v>
      </c>
      <c r="S191" s="109">
        <f t="shared" si="62"/>
        <v>1.012</v>
      </c>
      <c r="T191" s="109">
        <f t="shared" si="63"/>
        <v>0.90600000000000003</v>
      </c>
      <c r="U191" s="95">
        <v>108164323</v>
      </c>
      <c r="V191" s="96">
        <v>124000161</v>
      </c>
      <c r="W191" s="96">
        <v>141816720</v>
      </c>
      <c r="X191" s="95">
        <v>131371</v>
      </c>
      <c r="Y191" s="96">
        <v>133998</v>
      </c>
      <c r="Z191" s="96">
        <v>133998</v>
      </c>
    </row>
    <row r="192" spans="1:26">
      <c r="A192" s="29" t="s">
        <v>401</v>
      </c>
      <c r="B192" s="29" t="s">
        <v>402</v>
      </c>
      <c r="C192" s="102">
        <v>2909033.2986000003</v>
      </c>
      <c r="D192" s="102">
        <v>2978850.0977664003</v>
      </c>
      <c r="E192" s="102">
        <f t="shared" si="52"/>
        <v>872710</v>
      </c>
      <c r="F192" s="102">
        <f t="shared" si="53"/>
        <v>893655</v>
      </c>
      <c r="G192" s="104">
        <v>0</v>
      </c>
      <c r="H192" s="104">
        <v>0</v>
      </c>
      <c r="I192" s="102">
        <f t="shared" si="54"/>
        <v>872710</v>
      </c>
      <c r="J192" s="102">
        <f t="shared" si="55"/>
        <v>893655</v>
      </c>
      <c r="K192" s="102">
        <f t="shared" si="56"/>
        <v>523626</v>
      </c>
      <c r="L192" s="102">
        <f t="shared" si="57"/>
        <v>536193</v>
      </c>
      <c r="M192" s="102">
        <v>250690899.95853844</v>
      </c>
      <c r="N192" s="102">
        <v>266971186.79859573</v>
      </c>
      <c r="O192" s="102">
        <f t="shared" si="58"/>
        <v>268706.114</v>
      </c>
      <c r="P192" s="102">
        <f t="shared" si="59"/>
        <v>279578.72100000002</v>
      </c>
      <c r="Q192" s="102">
        <f t="shared" si="60"/>
        <v>604003.88599999994</v>
      </c>
      <c r="R192" s="102">
        <f t="shared" si="61"/>
        <v>614076.27899999998</v>
      </c>
      <c r="S192" s="109">
        <f t="shared" si="62"/>
        <v>2.089</v>
      </c>
      <c r="T192" s="109">
        <f t="shared" si="63"/>
        <v>2.008</v>
      </c>
      <c r="U192" s="95">
        <v>173886029</v>
      </c>
      <c r="V192" s="96">
        <v>188247148</v>
      </c>
      <c r="W192" s="96">
        <v>200472233</v>
      </c>
      <c r="X192" s="95">
        <v>441000</v>
      </c>
      <c r="Y192" s="96">
        <v>441000</v>
      </c>
      <c r="Z192" s="96">
        <v>441000</v>
      </c>
    </row>
    <row r="193" spans="1:26">
      <c r="A193" s="29" t="s">
        <v>403</v>
      </c>
      <c r="B193" s="29" t="s">
        <v>404</v>
      </c>
      <c r="C193" s="102">
        <v>242752593.50459999</v>
      </c>
      <c r="D193" s="102">
        <v>248578655.74871039</v>
      </c>
      <c r="E193" s="102">
        <f t="shared" si="52"/>
        <v>72825778</v>
      </c>
      <c r="F193" s="102">
        <f t="shared" si="53"/>
        <v>74573597</v>
      </c>
      <c r="G193" s="104">
        <v>408997</v>
      </c>
      <c r="H193" s="104">
        <v>418813</v>
      </c>
      <c r="I193" s="102">
        <f t="shared" si="54"/>
        <v>73234775</v>
      </c>
      <c r="J193" s="102">
        <f t="shared" si="55"/>
        <v>74992410</v>
      </c>
      <c r="K193" s="102">
        <f t="shared" si="56"/>
        <v>43940865</v>
      </c>
      <c r="L193" s="102">
        <f t="shared" si="57"/>
        <v>44995446</v>
      </c>
      <c r="M193" s="102">
        <v>18824251984.075653</v>
      </c>
      <c r="N193" s="102">
        <v>21133243101.100601</v>
      </c>
      <c r="O193" s="102">
        <f t="shared" si="58"/>
        <v>24794395.546</v>
      </c>
      <c r="P193" s="102">
        <f t="shared" si="59"/>
        <v>24685148.392999999</v>
      </c>
      <c r="Q193" s="102">
        <f t="shared" si="60"/>
        <v>48440379.453999996</v>
      </c>
      <c r="R193" s="102">
        <f t="shared" si="61"/>
        <v>50307261.607000001</v>
      </c>
      <c r="S193" s="109">
        <f t="shared" si="62"/>
        <v>2.3340000000000001</v>
      </c>
      <c r="T193" s="109">
        <f t="shared" si="63"/>
        <v>2.129</v>
      </c>
      <c r="U193" s="95">
        <v>15461397333</v>
      </c>
      <c r="V193" s="96">
        <v>17184156616</v>
      </c>
      <c r="W193" s="96">
        <v>19291972906</v>
      </c>
      <c r="X193" s="95">
        <v>29680000</v>
      </c>
      <c r="Y193" s="96">
        <v>34130000</v>
      </c>
      <c r="Z193" s="96">
        <v>34130000</v>
      </c>
    </row>
    <row r="194" spans="1:26">
      <c r="A194" s="29" t="s">
        <v>405</v>
      </c>
      <c r="B194" s="29" t="s">
        <v>406</v>
      </c>
      <c r="C194" s="102">
        <v>4092495.3570000003</v>
      </c>
      <c r="D194" s="102">
        <v>4190715.2455680002</v>
      </c>
      <c r="E194" s="102">
        <f t="shared" si="52"/>
        <v>1227749</v>
      </c>
      <c r="F194" s="102">
        <f t="shared" si="53"/>
        <v>1257215</v>
      </c>
      <c r="G194" s="104">
        <v>0</v>
      </c>
      <c r="H194" s="104">
        <v>0</v>
      </c>
      <c r="I194" s="102">
        <f t="shared" si="54"/>
        <v>1227749</v>
      </c>
      <c r="J194" s="102">
        <f t="shared" si="55"/>
        <v>1257215</v>
      </c>
      <c r="K194" s="102">
        <f t="shared" si="56"/>
        <v>736649</v>
      </c>
      <c r="L194" s="102">
        <f t="shared" si="57"/>
        <v>754329</v>
      </c>
      <c r="M194" s="102">
        <v>452538231.83729208</v>
      </c>
      <c r="N194" s="102">
        <v>502304464.55682272</v>
      </c>
      <c r="O194" s="102">
        <f t="shared" si="58"/>
        <v>276469.61900000001</v>
      </c>
      <c r="P194" s="102">
        <f t="shared" si="59"/>
        <v>271699.06099999999</v>
      </c>
      <c r="Q194" s="102">
        <f t="shared" si="60"/>
        <v>951279.38100000005</v>
      </c>
      <c r="R194" s="102">
        <f t="shared" si="61"/>
        <v>985515.93900000001</v>
      </c>
      <c r="S194" s="109">
        <f t="shared" si="62"/>
        <v>1.6279999999999999</v>
      </c>
      <c r="T194" s="109">
        <f t="shared" si="63"/>
        <v>1.502</v>
      </c>
      <c r="U194" s="95">
        <v>337665084</v>
      </c>
      <c r="V194" s="96">
        <v>365143083</v>
      </c>
      <c r="W194" s="96">
        <v>405245739</v>
      </c>
      <c r="X194" s="95">
        <v>602000</v>
      </c>
      <c r="Y194" s="96">
        <v>602000</v>
      </c>
      <c r="Z194" s="96">
        <v>602000</v>
      </c>
    </row>
    <row r="195" spans="1:26">
      <c r="A195" s="29" t="s">
        <v>407</v>
      </c>
      <c r="B195" s="29" t="s">
        <v>408</v>
      </c>
      <c r="C195" s="102">
        <v>2351544.2712000003</v>
      </c>
      <c r="D195" s="102">
        <v>2407981.3337088004</v>
      </c>
      <c r="E195" s="102">
        <f t="shared" si="52"/>
        <v>705463</v>
      </c>
      <c r="F195" s="102">
        <f t="shared" si="53"/>
        <v>722394</v>
      </c>
      <c r="G195" s="104">
        <v>70090</v>
      </c>
      <c r="H195" s="104">
        <v>71772</v>
      </c>
      <c r="I195" s="102">
        <f t="shared" si="54"/>
        <v>775553</v>
      </c>
      <c r="J195" s="102">
        <f t="shared" si="55"/>
        <v>794166</v>
      </c>
      <c r="K195" s="102">
        <f t="shared" si="56"/>
        <v>465332</v>
      </c>
      <c r="L195" s="102">
        <f t="shared" si="57"/>
        <v>476500</v>
      </c>
      <c r="M195" s="102">
        <v>626392290.51224124</v>
      </c>
      <c r="N195" s="102">
        <v>628214513.52951467</v>
      </c>
      <c r="O195" s="102">
        <f t="shared" si="58"/>
        <v>0</v>
      </c>
      <c r="P195" s="102">
        <f t="shared" si="59"/>
        <v>0</v>
      </c>
      <c r="Q195" s="102">
        <f t="shared" si="60"/>
        <v>775553</v>
      </c>
      <c r="R195" s="102">
        <f t="shared" si="61"/>
        <v>794166</v>
      </c>
      <c r="S195" s="109">
        <f t="shared" si="62"/>
        <v>0.74299999999999999</v>
      </c>
      <c r="T195" s="109">
        <f t="shared" si="63"/>
        <v>0.75800000000000001</v>
      </c>
      <c r="U195" s="95">
        <v>554200690</v>
      </c>
      <c r="V195" s="96">
        <v>576883870</v>
      </c>
      <c r="W195" s="96">
        <v>578562069</v>
      </c>
      <c r="X195" s="95">
        <v>369413</v>
      </c>
      <c r="Y195" s="96">
        <v>378648</v>
      </c>
      <c r="Z195" s="96">
        <v>378648</v>
      </c>
    </row>
    <row r="196" spans="1:26">
      <c r="A196" s="29" t="s">
        <v>409</v>
      </c>
      <c r="B196" s="29" t="s">
        <v>410</v>
      </c>
      <c r="C196" s="102">
        <v>4545775.564199999</v>
      </c>
      <c r="D196" s="102">
        <v>4654874.1777407993</v>
      </c>
      <c r="E196" s="102">
        <f t="shared" si="52"/>
        <v>1363733</v>
      </c>
      <c r="F196" s="102">
        <f t="shared" si="53"/>
        <v>1396462</v>
      </c>
      <c r="G196" s="104">
        <v>2283</v>
      </c>
      <c r="H196" s="104">
        <v>2338</v>
      </c>
      <c r="I196" s="102">
        <f t="shared" si="54"/>
        <v>1366016</v>
      </c>
      <c r="J196" s="102">
        <f t="shared" si="55"/>
        <v>1398800</v>
      </c>
      <c r="K196" s="102">
        <f t="shared" si="56"/>
        <v>819610</v>
      </c>
      <c r="L196" s="102">
        <f t="shared" si="57"/>
        <v>839280</v>
      </c>
      <c r="M196" s="102">
        <v>516049879.68523544</v>
      </c>
      <c r="N196" s="102">
        <v>581101076.47329998</v>
      </c>
      <c r="O196" s="102">
        <f t="shared" si="58"/>
        <v>294708.63400000002</v>
      </c>
      <c r="P196" s="102">
        <f t="shared" si="59"/>
        <v>280728.69799999997</v>
      </c>
      <c r="Q196" s="102">
        <f t="shared" si="60"/>
        <v>1071307.3659999999</v>
      </c>
      <c r="R196" s="102">
        <f t="shared" si="61"/>
        <v>1118071.3020000001</v>
      </c>
      <c r="S196" s="109">
        <f t="shared" si="62"/>
        <v>1.5880000000000001</v>
      </c>
      <c r="T196" s="109">
        <f t="shared" si="63"/>
        <v>1.444</v>
      </c>
      <c r="U196" s="95">
        <v>439039151</v>
      </c>
      <c r="V196" s="96">
        <v>473985168</v>
      </c>
      <c r="W196" s="96">
        <v>532679295</v>
      </c>
      <c r="X196" s="95">
        <v>350000</v>
      </c>
      <c r="Y196" s="96">
        <v>350000</v>
      </c>
      <c r="Z196" s="96">
        <v>350000</v>
      </c>
    </row>
    <row r="197" spans="1:26">
      <c r="A197" s="29" t="s">
        <v>411</v>
      </c>
      <c r="B197" s="29" t="s">
        <v>412</v>
      </c>
      <c r="C197" s="102">
        <v>120448135.37460001</v>
      </c>
      <c r="D197" s="102">
        <v>123338890.62359041</v>
      </c>
      <c r="E197" s="102">
        <f t="shared" si="52"/>
        <v>36134441</v>
      </c>
      <c r="F197" s="102">
        <f t="shared" si="53"/>
        <v>37001667</v>
      </c>
      <c r="G197" s="104">
        <v>138887</v>
      </c>
      <c r="H197" s="104">
        <v>142221</v>
      </c>
      <c r="I197" s="102">
        <f t="shared" si="54"/>
        <v>36273328</v>
      </c>
      <c r="J197" s="102">
        <f t="shared" si="55"/>
        <v>37143888</v>
      </c>
      <c r="K197" s="102">
        <f t="shared" si="56"/>
        <v>21763997</v>
      </c>
      <c r="L197" s="102">
        <f t="shared" si="57"/>
        <v>22286333</v>
      </c>
      <c r="M197" s="102">
        <v>30055700639.018402</v>
      </c>
      <c r="N197" s="102">
        <v>31280542804.3867</v>
      </c>
      <c r="O197" s="102">
        <f t="shared" si="58"/>
        <v>0</v>
      </c>
      <c r="P197" s="102">
        <f t="shared" si="59"/>
        <v>0</v>
      </c>
      <c r="Q197" s="102">
        <f t="shared" si="60"/>
        <v>36273328</v>
      </c>
      <c r="R197" s="102">
        <f t="shared" si="61"/>
        <v>37143888</v>
      </c>
      <c r="S197" s="109">
        <f t="shared" si="62"/>
        <v>0.72399999999999998</v>
      </c>
      <c r="T197" s="109">
        <f t="shared" si="63"/>
        <v>0.71199999999999997</v>
      </c>
      <c r="U197" s="95">
        <v>24526225391</v>
      </c>
      <c r="V197" s="96">
        <v>26433119077</v>
      </c>
      <c r="W197" s="96">
        <v>27510278226</v>
      </c>
      <c r="X197" s="95">
        <v>28010000</v>
      </c>
      <c r="Y197" s="96">
        <v>29075000</v>
      </c>
      <c r="Z197" s="96">
        <v>29075000</v>
      </c>
    </row>
    <row r="198" spans="1:26">
      <c r="A198" s="29" t="s">
        <v>413</v>
      </c>
      <c r="B198" s="29" t="s">
        <v>414</v>
      </c>
      <c r="C198" s="102">
        <v>10835645.476800002</v>
      </c>
      <c r="D198" s="102">
        <v>11095700.968243202</v>
      </c>
      <c r="E198" s="102">
        <f t="shared" si="52"/>
        <v>3250694</v>
      </c>
      <c r="F198" s="102">
        <f t="shared" si="53"/>
        <v>3328710</v>
      </c>
      <c r="G198" s="104">
        <v>1778994</v>
      </c>
      <c r="H198" s="104">
        <v>1821690</v>
      </c>
      <c r="I198" s="102">
        <f t="shared" si="54"/>
        <v>5029688</v>
      </c>
      <c r="J198" s="102">
        <f t="shared" si="55"/>
        <v>5150400</v>
      </c>
      <c r="K198" s="102">
        <f t="shared" si="56"/>
        <v>3017813</v>
      </c>
      <c r="L198" s="102">
        <f t="shared" si="57"/>
        <v>3090240</v>
      </c>
      <c r="M198" s="102">
        <v>3566394754.0963802</v>
      </c>
      <c r="N198" s="102">
        <v>3933544201.0665283</v>
      </c>
      <c r="O198" s="102">
        <f t="shared" si="58"/>
        <v>0</v>
      </c>
      <c r="P198" s="102">
        <f t="shared" si="59"/>
        <v>0</v>
      </c>
      <c r="Q198" s="102">
        <f t="shared" si="60"/>
        <v>5029688</v>
      </c>
      <c r="R198" s="102">
        <f t="shared" si="61"/>
        <v>5150400</v>
      </c>
      <c r="S198" s="109">
        <f t="shared" si="62"/>
        <v>0.84599999999999997</v>
      </c>
      <c r="T198" s="109">
        <f t="shared" si="63"/>
        <v>0.78600000000000003</v>
      </c>
      <c r="U198" s="95">
        <v>2919792834</v>
      </c>
      <c r="V198" s="96">
        <v>3244080762</v>
      </c>
      <c r="W198" s="96">
        <v>3577982325</v>
      </c>
      <c r="X198" s="95">
        <v>2886173</v>
      </c>
      <c r="Y198" s="96">
        <v>2972758</v>
      </c>
      <c r="Z198" s="96">
        <v>3061940</v>
      </c>
    </row>
    <row r="199" spans="1:26">
      <c r="A199" s="29" t="s">
        <v>415</v>
      </c>
      <c r="B199" s="29" t="s">
        <v>416</v>
      </c>
      <c r="C199" s="102">
        <v>5271077.2661999995</v>
      </c>
      <c r="D199" s="102">
        <v>5397583.1205887999</v>
      </c>
      <c r="E199" s="102">
        <f t="shared" si="52"/>
        <v>1581323</v>
      </c>
      <c r="F199" s="102">
        <f t="shared" si="53"/>
        <v>1619275</v>
      </c>
      <c r="G199" s="104">
        <v>1275</v>
      </c>
      <c r="H199" s="104">
        <v>1305</v>
      </c>
      <c r="I199" s="102">
        <f t="shared" si="54"/>
        <v>1582598</v>
      </c>
      <c r="J199" s="102">
        <f t="shared" si="55"/>
        <v>1620580</v>
      </c>
      <c r="K199" s="102">
        <f t="shared" si="56"/>
        <v>949559</v>
      </c>
      <c r="L199" s="102">
        <f t="shared" si="57"/>
        <v>972348</v>
      </c>
      <c r="M199" s="102">
        <v>661278530.79169583</v>
      </c>
      <c r="N199" s="102">
        <v>646685761.56179512</v>
      </c>
      <c r="O199" s="102">
        <f t="shared" si="58"/>
        <v>277064.91700000002</v>
      </c>
      <c r="P199" s="102">
        <f t="shared" si="59"/>
        <v>351053.83199999999</v>
      </c>
      <c r="Q199" s="102">
        <f t="shared" si="60"/>
        <v>1305533.0830000001</v>
      </c>
      <c r="R199" s="102">
        <f t="shared" si="61"/>
        <v>1269526.1680000001</v>
      </c>
      <c r="S199" s="109">
        <f t="shared" si="62"/>
        <v>1.4359999999999999</v>
      </c>
      <c r="T199" s="109">
        <f t="shared" si="63"/>
        <v>1.504</v>
      </c>
      <c r="U199" s="95">
        <v>528558156</v>
      </c>
      <c r="V199" s="96">
        <v>537450836</v>
      </c>
      <c r="W199" s="96">
        <v>525595259</v>
      </c>
      <c r="X199" s="95">
        <v>1100000</v>
      </c>
      <c r="Y199" s="96">
        <v>1100000</v>
      </c>
      <c r="Z199" s="96">
        <v>1100000</v>
      </c>
    </row>
    <row r="200" spans="1:26">
      <c r="A200" s="29" t="s">
        <v>417</v>
      </c>
      <c r="B200" s="29" t="s">
        <v>418</v>
      </c>
      <c r="C200" s="102">
        <v>46433181.8358</v>
      </c>
      <c r="D200" s="102">
        <v>47547578.199859202</v>
      </c>
      <c r="E200" s="102">
        <f t="shared" si="52"/>
        <v>13929955</v>
      </c>
      <c r="F200" s="102">
        <f t="shared" si="53"/>
        <v>14264273</v>
      </c>
      <c r="G200" s="104">
        <v>-35555</v>
      </c>
      <c r="H200" s="104">
        <v>-36408</v>
      </c>
      <c r="I200" s="102">
        <f t="shared" si="54"/>
        <v>13894400</v>
      </c>
      <c r="J200" s="102">
        <f t="shared" si="55"/>
        <v>14227865</v>
      </c>
      <c r="K200" s="102">
        <f t="shared" si="56"/>
        <v>8336640</v>
      </c>
      <c r="L200" s="102">
        <f t="shared" si="57"/>
        <v>8536719</v>
      </c>
      <c r="M200" s="102">
        <v>8647436143.1132603</v>
      </c>
      <c r="N200" s="102">
        <v>9456407989.4682541</v>
      </c>
      <c r="O200" s="102">
        <f t="shared" si="58"/>
        <v>0</v>
      </c>
      <c r="P200" s="102">
        <f t="shared" si="59"/>
        <v>0</v>
      </c>
      <c r="Q200" s="102">
        <f t="shared" si="60"/>
        <v>13894400</v>
      </c>
      <c r="R200" s="102">
        <f t="shared" si="61"/>
        <v>14227865</v>
      </c>
      <c r="S200" s="109">
        <f t="shared" si="62"/>
        <v>0.96399999999999997</v>
      </c>
      <c r="T200" s="109">
        <f t="shared" si="63"/>
        <v>0.90300000000000002</v>
      </c>
      <c r="U200" s="95">
        <v>6664086722</v>
      </c>
      <c r="V200" s="96">
        <v>7574065189</v>
      </c>
      <c r="W200" s="96">
        <v>8282534867</v>
      </c>
      <c r="X200" s="95">
        <v>5600000</v>
      </c>
      <c r="Y200" s="96">
        <v>8555041</v>
      </c>
      <c r="Z200" s="96">
        <v>8640591</v>
      </c>
    </row>
    <row r="201" spans="1:26">
      <c r="A201" s="29" t="s">
        <v>419</v>
      </c>
      <c r="B201" s="29" t="s">
        <v>420</v>
      </c>
      <c r="C201" s="102">
        <v>15664780.682399997</v>
      </c>
      <c r="D201" s="102">
        <v>16040735.418777598</v>
      </c>
      <c r="E201" s="102">
        <f t="shared" ref="E201:E264" si="64">ROUND(C201*0.3,0)</f>
        <v>4699434</v>
      </c>
      <c r="F201" s="102">
        <f t="shared" ref="F201:F264" si="65">ROUND(D201*0.3,0)</f>
        <v>4812221</v>
      </c>
      <c r="G201" s="104">
        <v>8040</v>
      </c>
      <c r="H201" s="104">
        <v>8233</v>
      </c>
      <c r="I201" s="102">
        <f t="shared" ref="I201:I264" si="66">E201+G201</f>
        <v>4707474</v>
      </c>
      <c r="J201" s="102">
        <f t="shared" ref="J201:J264" si="67">F201+H201</f>
        <v>4820454</v>
      </c>
      <c r="K201" s="102">
        <f t="shared" ref="K201:K264" si="68">ROUND(I201/0.3*0.18,0)</f>
        <v>2824484</v>
      </c>
      <c r="L201" s="102">
        <f t="shared" ref="L201:L264" si="69">ROUND(J201/0.3*0.18,0)</f>
        <v>2892272</v>
      </c>
      <c r="M201" s="102">
        <v>6516447032.5834236</v>
      </c>
      <c r="N201" s="102">
        <v>7254337000.0201225</v>
      </c>
      <c r="O201" s="102">
        <f t="shared" ref="O201:O264" si="70">ROUND(IF(S201&gt;S$6,(S201-S$6)/S201*K201,0),3)</f>
        <v>0</v>
      </c>
      <c r="P201" s="102">
        <f t="shared" ref="P201:P264" si="71">ROUND(IF(T201&gt;T$6,(T201-T$6)/T201*L201,0),3)</f>
        <v>0</v>
      </c>
      <c r="Q201" s="102">
        <f t="shared" ref="Q201:Q264" si="72">I201-O201</f>
        <v>4707474</v>
      </c>
      <c r="R201" s="102">
        <f t="shared" ref="R201:R264" si="73">J201-P201</f>
        <v>4820454</v>
      </c>
      <c r="S201" s="109">
        <f t="shared" ref="S201:S264" si="74">ROUND(K201/M201*1000,3)</f>
        <v>0.433</v>
      </c>
      <c r="T201" s="109">
        <f t="shared" ref="T201:T264" si="75">ROUND(L201/N201*1000,3)</f>
        <v>0.39900000000000002</v>
      </c>
      <c r="U201" s="95">
        <v>5133655468</v>
      </c>
      <c r="V201" s="96">
        <v>5732369377</v>
      </c>
      <c r="W201" s="96">
        <v>6381421528</v>
      </c>
      <c r="X201" s="95">
        <v>3525000</v>
      </c>
      <c r="Y201" s="96">
        <v>3525000</v>
      </c>
      <c r="Z201" s="96">
        <v>3525000</v>
      </c>
    </row>
    <row r="202" spans="1:26">
      <c r="A202" s="29" t="s">
        <v>421</v>
      </c>
      <c r="B202" s="29" t="s">
        <v>422</v>
      </c>
      <c r="C202" s="102">
        <v>4882390.9764</v>
      </c>
      <c r="D202" s="102">
        <v>4999568.3598336</v>
      </c>
      <c r="E202" s="102">
        <f t="shared" si="64"/>
        <v>1464717</v>
      </c>
      <c r="F202" s="102">
        <f t="shared" si="65"/>
        <v>1499871</v>
      </c>
      <c r="G202" s="104">
        <v>-44997</v>
      </c>
      <c r="H202" s="104">
        <v>-46077</v>
      </c>
      <c r="I202" s="102">
        <f t="shared" si="66"/>
        <v>1419720</v>
      </c>
      <c r="J202" s="102">
        <f t="shared" si="67"/>
        <v>1453794</v>
      </c>
      <c r="K202" s="102">
        <f t="shared" si="68"/>
        <v>851832</v>
      </c>
      <c r="L202" s="102">
        <f t="shared" si="69"/>
        <v>872276</v>
      </c>
      <c r="M202" s="102">
        <v>621815034.26855731</v>
      </c>
      <c r="N202" s="102">
        <v>670401251.55728889</v>
      </c>
      <c r="O202" s="102">
        <f t="shared" si="70"/>
        <v>219486.639</v>
      </c>
      <c r="P202" s="102">
        <f t="shared" si="71"/>
        <v>227958.37</v>
      </c>
      <c r="Q202" s="102">
        <f t="shared" si="72"/>
        <v>1200233.361</v>
      </c>
      <c r="R202" s="102">
        <f t="shared" si="73"/>
        <v>1225835.6299999999</v>
      </c>
      <c r="S202" s="109">
        <f t="shared" si="74"/>
        <v>1.37</v>
      </c>
      <c r="T202" s="109">
        <f t="shared" si="75"/>
        <v>1.3009999999999999</v>
      </c>
      <c r="U202" s="95">
        <v>509308685</v>
      </c>
      <c r="V202" s="96">
        <v>540491294</v>
      </c>
      <c r="W202" s="96">
        <v>582735194</v>
      </c>
      <c r="X202" s="95">
        <v>685000</v>
      </c>
      <c r="Y202" s="96">
        <v>685000</v>
      </c>
      <c r="Z202" s="96">
        <v>685000</v>
      </c>
    </row>
    <row r="203" spans="1:26">
      <c r="A203" s="29" t="s">
        <v>423</v>
      </c>
      <c r="B203" s="29" t="s">
        <v>424</v>
      </c>
      <c r="C203" s="102">
        <v>32829783.362400003</v>
      </c>
      <c r="D203" s="102">
        <v>33617698.163097605</v>
      </c>
      <c r="E203" s="102">
        <f t="shared" si="64"/>
        <v>9848935</v>
      </c>
      <c r="F203" s="102">
        <f t="shared" si="65"/>
        <v>10085309</v>
      </c>
      <c r="G203" s="104">
        <v>1467</v>
      </c>
      <c r="H203" s="104">
        <v>1502</v>
      </c>
      <c r="I203" s="102">
        <f t="shared" si="66"/>
        <v>9850402</v>
      </c>
      <c r="J203" s="102">
        <f t="shared" si="67"/>
        <v>10086811</v>
      </c>
      <c r="K203" s="102">
        <f t="shared" si="68"/>
        <v>5910241</v>
      </c>
      <c r="L203" s="102">
        <f t="shared" si="69"/>
        <v>6052087</v>
      </c>
      <c r="M203" s="102">
        <v>2514605852.1905289</v>
      </c>
      <c r="N203" s="102">
        <v>2623925474.6201844</v>
      </c>
      <c r="O203" s="102">
        <f t="shared" si="70"/>
        <v>3352489.895</v>
      </c>
      <c r="P203" s="102">
        <f t="shared" si="71"/>
        <v>3531039.923</v>
      </c>
      <c r="Q203" s="102">
        <f t="shared" si="72"/>
        <v>6497912.1050000004</v>
      </c>
      <c r="R203" s="102">
        <f t="shared" si="73"/>
        <v>6555771.0769999996</v>
      </c>
      <c r="S203" s="109">
        <f t="shared" si="74"/>
        <v>2.35</v>
      </c>
      <c r="T203" s="109">
        <f t="shared" si="75"/>
        <v>2.3069999999999999</v>
      </c>
      <c r="U203" s="95">
        <v>2146397316</v>
      </c>
      <c r="V203" s="96">
        <v>2290816238</v>
      </c>
      <c r="W203" s="96">
        <v>2390116970</v>
      </c>
      <c r="X203" s="95">
        <v>4291787</v>
      </c>
      <c r="Y203" s="96">
        <v>4420541</v>
      </c>
      <c r="Z203" s="96">
        <v>4553157</v>
      </c>
    </row>
    <row r="204" spans="1:26">
      <c r="A204" s="29" t="s">
        <v>425</v>
      </c>
      <c r="B204" s="29" t="s">
        <v>426</v>
      </c>
      <c r="C204" s="102">
        <v>32462019.710399996</v>
      </c>
      <c r="D204" s="102">
        <v>33241108.183449596</v>
      </c>
      <c r="E204" s="102">
        <f t="shared" si="64"/>
        <v>9738606</v>
      </c>
      <c r="F204" s="102">
        <f t="shared" si="65"/>
        <v>9972332</v>
      </c>
      <c r="G204" s="104">
        <v>-1156</v>
      </c>
      <c r="H204" s="104">
        <v>-1184</v>
      </c>
      <c r="I204" s="102">
        <f t="shared" si="66"/>
        <v>9737450</v>
      </c>
      <c r="J204" s="102">
        <f t="shared" si="67"/>
        <v>9971148</v>
      </c>
      <c r="K204" s="102">
        <f t="shared" si="68"/>
        <v>5842470</v>
      </c>
      <c r="L204" s="102">
        <f t="shared" si="69"/>
        <v>5982689</v>
      </c>
      <c r="M204" s="102">
        <v>4327111622.0911779</v>
      </c>
      <c r="N204" s="102">
        <v>4525892408.2725592</v>
      </c>
      <c r="O204" s="102">
        <f t="shared" si="70"/>
        <v>1441142.6</v>
      </c>
      <c r="P204" s="102">
        <f t="shared" si="71"/>
        <v>1633699.4920000001</v>
      </c>
      <c r="Q204" s="102">
        <f t="shared" si="72"/>
        <v>8296307.4000000004</v>
      </c>
      <c r="R204" s="102">
        <f t="shared" si="73"/>
        <v>8337448.5079999994</v>
      </c>
      <c r="S204" s="109">
        <f t="shared" si="74"/>
        <v>1.35</v>
      </c>
      <c r="T204" s="109">
        <f t="shared" si="75"/>
        <v>1.3220000000000001</v>
      </c>
      <c r="U204" s="95">
        <v>2989644719</v>
      </c>
      <c r="V204" s="96">
        <v>3249285969</v>
      </c>
      <c r="W204" s="96">
        <v>3398553119</v>
      </c>
      <c r="X204" s="95">
        <v>6300000</v>
      </c>
      <c r="Y204" s="96">
        <v>6300000</v>
      </c>
      <c r="Z204" s="96">
        <v>6300000</v>
      </c>
    </row>
    <row r="205" spans="1:26">
      <c r="A205" s="29" t="s">
        <v>427</v>
      </c>
      <c r="B205" s="29" t="s">
        <v>428</v>
      </c>
      <c r="C205" s="102">
        <v>311317550.90399998</v>
      </c>
      <c r="D205" s="102">
        <v>318789172.125696</v>
      </c>
      <c r="E205" s="102">
        <f t="shared" si="64"/>
        <v>93395265</v>
      </c>
      <c r="F205" s="102">
        <f t="shared" si="65"/>
        <v>95636752</v>
      </c>
      <c r="G205" s="104">
        <v>-17098</v>
      </c>
      <c r="H205" s="104">
        <v>-17509</v>
      </c>
      <c r="I205" s="102">
        <f t="shared" si="66"/>
        <v>93378167</v>
      </c>
      <c r="J205" s="102">
        <f t="shared" si="67"/>
        <v>95619243</v>
      </c>
      <c r="K205" s="102">
        <f t="shared" si="68"/>
        <v>56026900</v>
      </c>
      <c r="L205" s="102">
        <f t="shared" si="69"/>
        <v>57371546</v>
      </c>
      <c r="M205" s="102">
        <v>36730778186.758781</v>
      </c>
      <c r="N205" s="102">
        <v>38991204559.403427</v>
      </c>
      <c r="O205" s="102">
        <f t="shared" si="70"/>
        <v>18663387.015999999</v>
      </c>
      <c r="P205" s="102">
        <f t="shared" si="71"/>
        <v>19890882.706</v>
      </c>
      <c r="Q205" s="102">
        <f t="shared" si="72"/>
        <v>74714779.983999997</v>
      </c>
      <c r="R205" s="102">
        <f t="shared" si="73"/>
        <v>75728360.294</v>
      </c>
      <c r="S205" s="109">
        <f t="shared" si="74"/>
        <v>1.5249999999999999</v>
      </c>
      <c r="T205" s="109">
        <f t="shared" si="75"/>
        <v>1.4710000000000001</v>
      </c>
      <c r="U205" s="95">
        <v>29571531939</v>
      </c>
      <c r="V205" s="96">
        <v>32302106288</v>
      </c>
      <c r="W205" s="96">
        <v>34289986046</v>
      </c>
      <c r="X205" s="95">
        <v>67998879</v>
      </c>
      <c r="Y205" s="96">
        <v>70716915</v>
      </c>
      <c r="Z205" s="96">
        <v>70716915</v>
      </c>
    </row>
    <row r="206" spans="1:26">
      <c r="A206" s="29" t="s">
        <v>429</v>
      </c>
      <c r="B206" s="29" t="s">
        <v>430</v>
      </c>
      <c r="C206" s="102">
        <v>811058.26319999993</v>
      </c>
      <c r="D206" s="102">
        <v>830523.66151679994</v>
      </c>
      <c r="E206" s="102">
        <f t="shared" si="64"/>
        <v>243317</v>
      </c>
      <c r="F206" s="102">
        <f t="shared" si="65"/>
        <v>249157</v>
      </c>
      <c r="G206" s="104">
        <v>57237</v>
      </c>
      <c r="H206" s="104">
        <v>58611</v>
      </c>
      <c r="I206" s="102">
        <f t="shared" si="66"/>
        <v>300554</v>
      </c>
      <c r="J206" s="102">
        <f t="shared" si="67"/>
        <v>307768</v>
      </c>
      <c r="K206" s="102">
        <f t="shared" si="68"/>
        <v>180332</v>
      </c>
      <c r="L206" s="102">
        <f t="shared" si="69"/>
        <v>184661</v>
      </c>
      <c r="M206" s="102">
        <v>64880893.216950685</v>
      </c>
      <c r="N206" s="102">
        <v>65905103.475376084</v>
      </c>
      <c r="O206" s="102">
        <f t="shared" si="70"/>
        <v>114337.886</v>
      </c>
      <c r="P206" s="102">
        <f t="shared" si="71"/>
        <v>121327.94500000001</v>
      </c>
      <c r="Q206" s="102">
        <f t="shared" si="72"/>
        <v>186216.114</v>
      </c>
      <c r="R206" s="102">
        <f t="shared" si="73"/>
        <v>186440.05499999999</v>
      </c>
      <c r="S206" s="109">
        <f t="shared" si="74"/>
        <v>2.7789999999999999</v>
      </c>
      <c r="T206" s="109">
        <f t="shared" si="75"/>
        <v>2.802</v>
      </c>
      <c r="U206" s="95">
        <v>61968321</v>
      </c>
      <c r="V206" s="96">
        <v>62706258</v>
      </c>
      <c r="W206" s="96">
        <v>63607159</v>
      </c>
      <c r="X206" s="95">
        <v>85000</v>
      </c>
      <c r="Y206" s="96">
        <v>85000</v>
      </c>
      <c r="Z206" s="96">
        <v>85000</v>
      </c>
    </row>
    <row r="207" spans="1:26">
      <c r="A207" s="29" t="s">
        <v>431</v>
      </c>
      <c r="B207" s="29" t="s">
        <v>432</v>
      </c>
      <c r="C207" s="102">
        <v>8859721.3872000016</v>
      </c>
      <c r="D207" s="102">
        <v>9072354.7004928011</v>
      </c>
      <c r="E207" s="102">
        <f t="shared" si="64"/>
        <v>2657916</v>
      </c>
      <c r="F207" s="102">
        <f t="shared" si="65"/>
        <v>2721706</v>
      </c>
      <c r="G207" s="104">
        <v>-80648</v>
      </c>
      <c r="H207" s="104">
        <v>-82584</v>
      </c>
      <c r="I207" s="102">
        <f t="shared" si="66"/>
        <v>2577268</v>
      </c>
      <c r="J207" s="102">
        <f t="shared" si="67"/>
        <v>2639122</v>
      </c>
      <c r="K207" s="102">
        <f t="shared" si="68"/>
        <v>1546361</v>
      </c>
      <c r="L207" s="102">
        <f t="shared" si="69"/>
        <v>1583473</v>
      </c>
      <c r="M207" s="102">
        <v>794805757.3045007</v>
      </c>
      <c r="N207" s="102">
        <v>895975494.11602998</v>
      </c>
      <c r="O207" s="102">
        <f t="shared" si="70"/>
        <v>738216.53099999996</v>
      </c>
      <c r="P207" s="102">
        <f t="shared" si="71"/>
        <v>722285.93</v>
      </c>
      <c r="Q207" s="102">
        <f t="shared" si="72"/>
        <v>1839051.469</v>
      </c>
      <c r="R207" s="102">
        <f t="shared" si="73"/>
        <v>1916836.0699999998</v>
      </c>
      <c r="S207" s="109">
        <f t="shared" si="74"/>
        <v>1.946</v>
      </c>
      <c r="T207" s="109">
        <f t="shared" si="75"/>
        <v>1.7669999999999999</v>
      </c>
      <c r="U207" s="95">
        <v>635823392</v>
      </c>
      <c r="V207" s="96">
        <v>700662261</v>
      </c>
      <c r="W207" s="96">
        <v>789651728</v>
      </c>
      <c r="X207" s="95">
        <v>904537</v>
      </c>
      <c r="Y207" s="96">
        <v>949764</v>
      </c>
      <c r="Z207" s="96">
        <v>997253</v>
      </c>
    </row>
    <row r="208" spans="1:26">
      <c r="A208" s="29" t="s">
        <v>433</v>
      </c>
      <c r="B208" s="29" t="s">
        <v>434</v>
      </c>
      <c r="C208" s="102">
        <v>44839914.550800003</v>
      </c>
      <c r="D208" s="102">
        <v>45916072.500019208</v>
      </c>
      <c r="E208" s="102">
        <f t="shared" si="64"/>
        <v>13451974</v>
      </c>
      <c r="F208" s="102">
        <f t="shared" si="65"/>
        <v>13774822</v>
      </c>
      <c r="G208" s="104">
        <v>13293</v>
      </c>
      <c r="H208" s="104">
        <v>13612</v>
      </c>
      <c r="I208" s="102">
        <f t="shared" si="66"/>
        <v>13465267</v>
      </c>
      <c r="J208" s="102">
        <f t="shared" si="67"/>
        <v>13788434</v>
      </c>
      <c r="K208" s="102">
        <f t="shared" si="68"/>
        <v>8079160</v>
      </c>
      <c r="L208" s="102">
        <f t="shared" si="69"/>
        <v>8273060</v>
      </c>
      <c r="M208" s="102">
        <v>1138170365.8473063</v>
      </c>
      <c r="N208" s="102">
        <v>1221016922.9756207</v>
      </c>
      <c r="O208" s="102">
        <f t="shared" si="70"/>
        <v>6921579.5939999996</v>
      </c>
      <c r="P208" s="102">
        <f t="shared" si="71"/>
        <v>7099740.835</v>
      </c>
      <c r="Q208" s="102">
        <f t="shared" si="72"/>
        <v>6543687.4060000004</v>
      </c>
      <c r="R208" s="102">
        <f t="shared" si="73"/>
        <v>6688693.165</v>
      </c>
      <c r="S208" s="109">
        <f t="shared" si="74"/>
        <v>7.0979999999999999</v>
      </c>
      <c r="T208" s="109">
        <f t="shared" si="75"/>
        <v>6.7759999999999998</v>
      </c>
      <c r="U208" s="95">
        <v>929200964</v>
      </c>
      <c r="V208" s="96">
        <v>1006541037</v>
      </c>
      <c r="W208" s="96">
        <v>1079109326</v>
      </c>
      <c r="X208" s="95">
        <v>714304</v>
      </c>
      <c r="Y208" s="96">
        <v>714304</v>
      </c>
      <c r="Z208" s="96">
        <v>714304</v>
      </c>
    </row>
    <row r="209" spans="1:26">
      <c r="A209" s="29" t="s">
        <v>435</v>
      </c>
      <c r="B209" s="29" t="s">
        <v>436</v>
      </c>
      <c r="C209" s="102">
        <v>3954478.9734</v>
      </c>
      <c r="D209" s="102">
        <v>4049386.4687616001</v>
      </c>
      <c r="E209" s="102">
        <f t="shared" si="64"/>
        <v>1186344</v>
      </c>
      <c r="F209" s="102">
        <f t="shared" si="65"/>
        <v>1214816</v>
      </c>
      <c r="G209" s="104">
        <v>-60273</v>
      </c>
      <c r="H209" s="104">
        <v>-61720</v>
      </c>
      <c r="I209" s="102">
        <f t="shared" si="66"/>
        <v>1126071</v>
      </c>
      <c r="J209" s="102">
        <f t="shared" si="67"/>
        <v>1153096</v>
      </c>
      <c r="K209" s="102">
        <f t="shared" si="68"/>
        <v>675643</v>
      </c>
      <c r="L209" s="102">
        <f t="shared" si="69"/>
        <v>691858</v>
      </c>
      <c r="M209" s="102">
        <v>366334664.27844203</v>
      </c>
      <c r="N209" s="102">
        <v>401295546.62691551</v>
      </c>
      <c r="O209" s="102">
        <f t="shared" si="70"/>
        <v>303013.42800000001</v>
      </c>
      <c r="P209" s="102">
        <f t="shared" si="71"/>
        <v>306199.33500000002</v>
      </c>
      <c r="Q209" s="102">
        <f t="shared" si="72"/>
        <v>823057.57199999993</v>
      </c>
      <c r="R209" s="102">
        <f t="shared" si="73"/>
        <v>846896.66500000004</v>
      </c>
      <c r="S209" s="109">
        <f t="shared" si="74"/>
        <v>1.8440000000000001</v>
      </c>
      <c r="T209" s="109">
        <f t="shared" si="75"/>
        <v>1.724</v>
      </c>
      <c r="U209" s="95">
        <v>305166112</v>
      </c>
      <c r="V209" s="96">
        <v>328883230</v>
      </c>
      <c r="W209" s="96">
        <v>359214670</v>
      </c>
      <c r="X209" s="95">
        <v>350054</v>
      </c>
      <c r="Y209" s="96">
        <v>351253</v>
      </c>
      <c r="Z209" s="96">
        <v>351253</v>
      </c>
    </row>
    <row r="210" spans="1:26">
      <c r="A210" s="29" t="s">
        <v>437</v>
      </c>
      <c r="B210" s="29" t="s">
        <v>438</v>
      </c>
      <c r="C210" s="102">
        <v>43063558.061400011</v>
      </c>
      <c r="D210" s="102">
        <v>44097083.454873614</v>
      </c>
      <c r="E210" s="102">
        <f t="shared" si="64"/>
        <v>12919067</v>
      </c>
      <c r="F210" s="102">
        <f t="shared" si="65"/>
        <v>13229125</v>
      </c>
      <c r="G210" s="104">
        <v>15178</v>
      </c>
      <c r="H210" s="104">
        <v>15542</v>
      </c>
      <c r="I210" s="102">
        <f t="shared" si="66"/>
        <v>12934245</v>
      </c>
      <c r="J210" s="102">
        <f t="shared" si="67"/>
        <v>13244667</v>
      </c>
      <c r="K210" s="102">
        <f t="shared" si="68"/>
        <v>7760547</v>
      </c>
      <c r="L210" s="102">
        <f t="shared" si="69"/>
        <v>7946800</v>
      </c>
      <c r="M210" s="102">
        <v>13067327882.940855</v>
      </c>
      <c r="N210" s="102">
        <v>14373746486.977686</v>
      </c>
      <c r="O210" s="102">
        <f t="shared" si="70"/>
        <v>0</v>
      </c>
      <c r="P210" s="102">
        <f t="shared" si="71"/>
        <v>0</v>
      </c>
      <c r="Q210" s="102">
        <f t="shared" si="72"/>
        <v>12934245</v>
      </c>
      <c r="R210" s="102">
        <f t="shared" si="73"/>
        <v>13244667</v>
      </c>
      <c r="S210" s="109">
        <f t="shared" si="74"/>
        <v>0.59399999999999997</v>
      </c>
      <c r="T210" s="109">
        <f t="shared" si="75"/>
        <v>0.55300000000000005</v>
      </c>
      <c r="U210" s="95">
        <v>8842829501</v>
      </c>
      <c r="V210" s="96">
        <v>9948697796</v>
      </c>
      <c r="W210" s="96">
        <v>10943466108</v>
      </c>
      <c r="X210" s="95">
        <v>8868000</v>
      </c>
      <c r="Y210" s="96">
        <v>9134000</v>
      </c>
      <c r="Z210" s="96">
        <v>9134000</v>
      </c>
    </row>
    <row r="211" spans="1:26">
      <c r="A211" s="29" t="s">
        <v>439</v>
      </c>
      <c r="B211" s="29" t="s">
        <v>440</v>
      </c>
      <c r="C211" s="102">
        <v>11845411.133400001</v>
      </c>
      <c r="D211" s="102">
        <v>12129701.000601601</v>
      </c>
      <c r="E211" s="102">
        <f t="shared" si="64"/>
        <v>3553623</v>
      </c>
      <c r="F211" s="102">
        <f t="shared" si="65"/>
        <v>3638910</v>
      </c>
      <c r="G211" s="104">
        <v>3229</v>
      </c>
      <c r="H211" s="104">
        <v>3306</v>
      </c>
      <c r="I211" s="102">
        <f t="shared" si="66"/>
        <v>3556852</v>
      </c>
      <c r="J211" s="102">
        <f t="shared" si="67"/>
        <v>3642216</v>
      </c>
      <c r="K211" s="102">
        <f t="shared" si="68"/>
        <v>2134111</v>
      </c>
      <c r="L211" s="102">
        <f t="shared" si="69"/>
        <v>2185330</v>
      </c>
      <c r="M211" s="102">
        <v>1517385843.9060311</v>
      </c>
      <c r="N211" s="102">
        <v>1684151915.3702812</v>
      </c>
      <c r="O211" s="102">
        <f t="shared" si="70"/>
        <v>590447.49600000004</v>
      </c>
      <c r="P211" s="102">
        <f t="shared" si="71"/>
        <v>567377.66599999997</v>
      </c>
      <c r="Q211" s="102">
        <f t="shared" si="72"/>
        <v>2966404.5039999997</v>
      </c>
      <c r="R211" s="102">
        <f t="shared" si="73"/>
        <v>3074838.3339999998</v>
      </c>
      <c r="S211" s="109">
        <f t="shared" si="74"/>
        <v>1.4059999999999999</v>
      </c>
      <c r="T211" s="109">
        <f t="shared" si="75"/>
        <v>1.298</v>
      </c>
      <c r="U211" s="95">
        <v>1249728310</v>
      </c>
      <c r="V211" s="96">
        <v>1377134470</v>
      </c>
      <c r="W211" s="96">
        <v>1528341678</v>
      </c>
      <c r="X211" s="95">
        <v>2715368</v>
      </c>
      <c r="Y211" s="96">
        <v>2849372</v>
      </c>
      <c r="Z211" s="96">
        <v>2990076</v>
      </c>
    </row>
    <row r="212" spans="1:26">
      <c r="A212" s="29" t="s">
        <v>441</v>
      </c>
      <c r="B212" s="29" t="s">
        <v>442</v>
      </c>
      <c r="C212" s="102">
        <v>7060221.1386000011</v>
      </c>
      <c r="D212" s="102">
        <v>7229666.4459264008</v>
      </c>
      <c r="E212" s="102">
        <f t="shared" si="64"/>
        <v>2118066</v>
      </c>
      <c r="F212" s="102">
        <f t="shared" si="65"/>
        <v>2168900</v>
      </c>
      <c r="G212" s="104">
        <v>-6749</v>
      </c>
      <c r="H212" s="104">
        <v>-6911</v>
      </c>
      <c r="I212" s="102">
        <f t="shared" si="66"/>
        <v>2111317</v>
      </c>
      <c r="J212" s="102">
        <f t="shared" si="67"/>
        <v>2161989</v>
      </c>
      <c r="K212" s="102">
        <f t="shared" si="68"/>
        <v>1266790</v>
      </c>
      <c r="L212" s="102">
        <f t="shared" si="69"/>
        <v>1297193</v>
      </c>
      <c r="M212" s="102">
        <v>574417052.22288167</v>
      </c>
      <c r="N212" s="102">
        <v>629557128.90028679</v>
      </c>
      <c r="O212" s="102">
        <f t="shared" si="70"/>
        <v>682515.429</v>
      </c>
      <c r="P212" s="102">
        <f t="shared" si="71"/>
        <v>692046.16799999995</v>
      </c>
      <c r="Q212" s="102">
        <f t="shared" si="72"/>
        <v>1428801.571</v>
      </c>
      <c r="R212" s="102">
        <f t="shared" si="73"/>
        <v>1469942.8319999999</v>
      </c>
      <c r="S212" s="109">
        <f t="shared" si="74"/>
        <v>2.2050000000000001</v>
      </c>
      <c r="T212" s="109">
        <f t="shared" si="75"/>
        <v>2.06</v>
      </c>
      <c r="U212" s="95">
        <v>496933427</v>
      </c>
      <c r="V212" s="96">
        <v>547115715</v>
      </c>
      <c r="W212" s="96">
        <v>599527979</v>
      </c>
      <c r="X212" s="95">
        <v>975000</v>
      </c>
      <c r="Y212" s="96">
        <v>975000</v>
      </c>
      <c r="Z212" s="96">
        <v>975000</v>
      </c>
    </row>
    <row r="213" spans="1:26">
      <c r="A213" s="29" t="s">
        <v>443</v>
      </c>
      <c r="B213" s="29" t="s">
        <v>444</v>
      </c>
      <c r="C213" s="102">
        <v>9446990.4570000004</v>
      </c>
      <c r="D213" s="102">
        <v>9673718.2279679999</v>
      </c>
      <c r="E213" s="102">
        <f t="shared" si="64"/>
        <v>2834097</v>
      </c>
      <c r="F213" s="102">
        <f t="shared" si="65"/>
        <v>2902115</v>
      </c>
      <c r="G213" s="104">
        <v>0</v>
      </c>
      <c r="H213" s="104">
        <v>0</v>
      </c>
      <c r="I213" s="102">
        <f t="shared" si="66"/>
        <v>2834097</v>
      </c>
      <c r="J213" s="102">
        <f t="shared" si="67"/>
        <v>2902115</v>
      </c>
      <c r="K213" s="102">
        <f t="shared" si="68"/>
        <v>1700458</v>
      </c>
      <c r="L213" s="102">
        <f t="shared" si="69"/>
        <v>1741269</v>
      </c>
      <c r="M213" s="102">
        <v>1287629466.8750849</v>
      </c>
      <c r="N213" s="102">
        <v>1397977203.3024385</v>
      </c>
      <c r="O213" s="102">
        <f t="shared" si="70"/>
        <v>391324.17300000001</v>
      </c>
      <c r="P213" s="102">
        <f t="shared" si="71"/>
        <v>398283.84</v>
      </c>
      <c r="Q213" s="102">
        <f t="shared" si="72"/>
        <v>2442772.827</v>
      </c>
      <c r="R213" s="102">
        <f t="shared" si="73"/>
        <v>2503831.16</v>
      </c>
      <c r="S213" s="109">
        <f t="shared" si="74"/>
        <v>1.321</v>
      </c>
      <c r="T213" s="109">
        <f t="shared" si="75"/>
        <v>1.246</v>
      </c>
      <c r="U213" s="95">
        <v>997298403</v>
      </c>
      <c r="V213" s="96">
        <v>1111827961</v>
      </c>
      <c r="W213" s="96">
        <v>1206166344</v>
      </c>
      <c r="X213" s="95">
        <v>1918071</v>
      </c>
      <c r="Y213" s="96">
        <v>2013974</v>
      </c>
      <c r="Z213" s="96">
        <v>2114673</v>
      </c>
    </row>
    <row r="214" spans="1:26">
      <c r="A214" s="29" t="s">
        <v>445</v>
      </c>
      <c r="B214" s="29" t="s">
        <v>446</v>
      </c>
      <c r="C214" s="102">
        <v>219628065.97619995</v>
      </c>
      <c r="D214" s="102">
        <v>224899139.55962875</v>
      </c>
      <c r="E214" s="102">
        <f t="shared" si="64"/>
        <v>65888420</v>
      </c>
      <c r="F214" s="102">
        <f t="shared" si="65"/>
        <v>67469742</v>
      </c>
      <c r="G214" s="104">
        <v>3501</v>
      </c>
      <c r="H214" s="104">
        <v>3585</v>
      </c>
      <c r="I214" s="102">
        <f t="shared" si="66"/>
        <v>65891921</v>
      </c>
      <c r="J214" s="102">
        <f t="shared" si="67"/>
        <v>67473327</v>
      </c>
      <c r="K214" s="102">
        <f t="shared" si="68"/>
        <v>39535153</v>
      </c>
      <c r="L214" s="102">
        <f t="shared" si="69"/>
        <v>40483996</v>
      </c>
      <c r="M214" s="102">
        <v>52291945673.991982</v>
      </c>
      <c r="N214" s="102">
        <v>57007438146.404076</v>
      </c>
      <c r="O214" s="102">
        <f t="shared" si="70"/>
        <v>0</v>
      </c>
      <c r="P214" s="102">
        <f t="shared" si="71"/>
        <v>0</v>
      </c>
      <c r="Q214" s="102">
        <f t="shared" si="72"/>
        <v>65891921</v>
      </c>
      <c r="R214" s="102">
        <f t="shared" si="73"/>
        <v>67473327</v>
      </c>
      <c r="S214" s="109">
        <f t="shared" si="74"/>
        <v>0.75600000000000001</v>
      </c>
      <c r="T214" s="109">
        <f t="shared" si="75"/>
        <v>0.71</v>
      </c>
      <c r="U214" s="95">
        <v>40521816780</v>
      </c>
      <c r="V214" s="96">
        <v>44504149720</v>
      </c>
      <c r="W214" s="96">
        <v>48517367823</v>
      </c>
      <c r="X214" s="95">
        <v>43272122</v>
      </c>
      <c r="Y214" s="96">
        <v>44093427</v>
      </c>
      <c r="Z214" s="96">
        <v>44093427</v>
      </c>
    </row>
    <row r="215" spans="1:26">
      <c r="A215" s="29" t="s">
        <v>447</v>
      </c>
      <c r="B215" s="29" t="s">
        <v>448</v>
      </c>
      <c r="C215" s="102">
        <v>6415597.0301999999</v>
      </c>
      <c r="D215" s="102">
        <v>6569571.3589247996</v>
      </c>
      <c r="E215" s="102">
        <f t="shared" si="64"/>
        <v>1924679</v>
      </c>
      <c r="F215" s="102">
        <f t="shared" si="65"/>
        <v>1970871</v>
      </c>
      <c r="G215" s="104">
        <v>-72474</v>
      </c>
      <c r="H215" s="104">
        <v>-74213</v>
      </c>
      <c r="I215" s="102">
        <f t="shared" si="66"/>
        <v>1852205</v>
      </c>
      <c r="J215" s="102">
        <f t="shared" si="67"/>
        <v>1896658</v>
      </c>
      <c r="K215" s="102">
        <f t="shared" si="68"/>
        <v>1111323</v>
      </c>
      <c r="L215" s="102">
        <f t="shared" si="69"/>
        <v>1137995</v>
      </c>
      <c r="M215" s="102">
        <v>630373447.15049839</v>
      </c>
      <c r="N215" s="102">
        <v>682035721.13548291</v>
      </c>
      <c r="O215" s="102">
        <f t="shared" si="70"/>
        <v>470247.84899999999</v>
      </c>
      <c r="P215" s="102">
        <f t="shared" si="71"/>
        <v>482744.43400000001</v>
      </c>
      <c r="Q215" s="102">
        <f t="shared" si="72"/>
        <v>1381957.1510000001</v>
      </c>
      <c r="R215" s="102">
        <f t="shared" si="73"/>
        <v>1413913.5660000001</v>
      </c>
      <c r="S215" s="109">
        <f t="shared" si="74"/>
        <v>1.7629999999999999</v>
      </c>
      <c r="T215" s="109">
        <f t="shared" si="75"/>
        <v>1.669</v>
      </c>
      <c r="U215" s="95">
        <v>469359703</v>
      </c>
      <c r="V215" s="96">
        <v>509453630</v>
      </c>
      <c r="W215" s="96">
        <v>551077300</v>
      </c>
      <c r="X215" s="95">
        <v>495000</v>
      </c>
      <c r="Y215" s="96">
        <v>495000</v>
      </c>
      <c r="Z215" s="96">
        <v>495000</v>
      </c>
    </row>
    <row r="216" spans="1:26">
      <c r="A216" s="29" t="s">
        <v>449</v>
      </c>
      <c r="B216" s="29" t="s">
        <v>450</v>
      </c>
      <c r="C216" s="102">
        <v>172761205.41600004</v>
      </c>
      <c r="D216" s="102">
        <v>176907474.34598404</v>
      </c>
      <c r="E216" s="102">
        <f t="shared" si="64"/>
        <v>51828362</v>
      </c>
      <c r="F216" s="102">
        <f t="shared" si="65"/>
        <v>53072242</v>
      </c>
      <c r="G216" s="104">
        <v>321329</v>
      </c>
      <c r="H216" s="104">
        <v>329041</v>
      </c>
      <c r="I216" s="102">
        <f t="shared" si="66"/>
        <v>52149691</v>
      </c>
      <c r="J216" s="102">
        <f t="shared" si="67"/>
        <v>53401283</v>
      </c>
      <c r="K216" s="102">
        <f t="shared" si="68"/>
        <v>31289815</v>
      </c>
      <c r="L216" s="102">
        <f t="shared" si="69"/>
        <v>32040770</v>
      </c>
      <c r="M216" s="102">
        <v>18781075007.718613</v>
      </c>
      <c r="N216" s="102">
        <v>21219669804.002716</v>
      </c>
      <c r="O216" s="102">
        <f t="shared" si="70"/>
        <v>12189129.613</v>
      </c>
      <c r="P216" s="102">
        <f t="shared" si="71"/>
        <v>11649260.085999999</v>
      </c>
      <c r="Q216" s="102">
        <f t="shared" si="72"/>
        <v>39960561.387000002</v>
      </c>
      <c r="R216" s="102">
        <f t="shared" si="73"/>
        <v>41752022.914000005</v>
      </c>
      <c r="S216" s="109">
        <f t="shared" si="74"/>
        <v>1.6659999999999999</v>
      </c>
      <c r="T216" s="109">
        <f t="shared" si="75"/>
        <v>1.51</v>
      </c>
      <c r="U216" s="95">
        <v>15274669427</v>
      </c>
      <c r="V216" s="96">
        <v>17296667599</v>
      </c>
      <c r="W216" s="96">
        <v>19542522194</v>
      </c>
      <c r="X216" s="95">
        <v>31457777</v>
      </c>
      <c r="Y216" s="96">
        <v>33030666</v>
      </c>
      <c r="Z216" s="96">
        <v>33030666</v>
      </c>
    </row>
    <row r="217" spans="1:26">
      <c r="A217" s="29" t="s">
        <v>451</v>
      </c>
      <c r="B217" s="29" t="s">
        <v>452</v>
      </c>
      <c r="C217" s="102">
        <v>51740167.222800002</v>
      </c>
      <c r="D217" s="102">
        <v>52981931.236147203</v>
      </c>
      <c r="E217" s="102">
        <f t="shared" si="64"/>
        <v>15522050</v>
      </c>
      <c r="F217" s="102">
        <f t="shared" si="65"/>
        <v>15894579</v>
      </c>
      <c r="G217" s="104">
        <v>136763</v>
      </c>
      <c r="H217" s="104">
        <v>140045</v>
      </c>
      <c r="I217" s="102">
        <f t="shared" si="66"/>
        <v>15658813</v>
      </c>
      <c r="J217" s="102">
        <f t="shared" si="67"/>
        <v>16034624</v>
      </c>
      <c r="K217" s="102">
        <f t="shared" si="68"/>
        <v>9395288</v>
      </c>
      <c r="L217" s="102">
        <f t="shared" si="69"/>
        <v>9620774</v>
      </c>
      <c r="M217" s="102">
        <v>9315603135.5669518</v>
      </c>
      <c r="N217" s="102">
        <v>10130594533.043489</v>
      </c>
      <c r="O217" s="102">
        <f t="shared" si="70"/>
        <v>0</v>
      </c>
      <c r="P217" s="102">
        <f t="shared" si="71"/>
        <v>0</v>
      </c>
      <c r="Q217" s="102">
        <f t="shared" si="72"/>
        <v>15658813</v>
      </c>
      <c r="R217" s="102">
        <f t="shared" si="73"/>
        <v>16034624</v>
      </c>
      <c r="S217" s="109">
        <f t="shared" si="74"/>
        <v>1.0089999999999999</v>
      </c>
      <c r="T217" s="109">
        <f t="shared" si="75"/>
        <v>0.95</v>
      </c>
      <c r="U217" s="95">
        <v>7470561472</v>
      </c>
      <c r="V217" s="96">
        <v>8424502485</v>
      </c>
      <c r="W217" s="96">
        <v>9161531685</v>
      </c>
      <c r="X217" s="95">
        <v>11611283</v>
      </c>
      <c r="Y217" s="96">
        <v>11611283</v>
      </c>
      <c r="Z217" s="96">
        <v>11611283</v>
      </c>
    </row>
    <row r="218" spans="1:26">
      <c r="A218" s="29" t="s">
        <v>453</v>
      </c>
      <c r="B218" s="29" t="s">
        <v>454</v>
      </c>
      <c r="C218" s="102">
        <v>5158683.9354000008</v>
      </c>
      <c r="D218" s="102">
        <v>5282492.3498496013</v>
      </c>
      <c r="E218" s="102">
        <f t="shared" si="64"/>
        <v>1547605</v>
      </c>
      <c r="F218" s="102">
        <f t="shared" si="65"/>
        <v>1584748</v>
      </c>
      <c r="G218" s="104">
        <v>0</v>
      </c>
      <c r="H218" s="104">
        <v>0</v>
      </c>
      <c r="I218" s="102">
        <f t="shared" si="66"/>
        <v>1547605</v>
      </c>
      <c r="J218" s="102">
        <f t="shared" si="67"/>
        <v>1584748</v>
      </c>
      <c r="K218" s="102">
        <f t="shared" si="68"/>
        <v>928563</v>
      </c>
      <c r="L218" s="102">
        <f t="shared" si="69"/>
        <v>950849</v>
      </c>
      <c r="M218" s="102">
        <v>921927005.96058261</v>
      </c>
      <c r="N218" s="102">
        <v>1069146705.6015193</v>
      </c>
      <c r="O218" s="102">
        <f t="shared" si="70"/>
        <v>0</v>
      </c>
      <c r="P218" s="102">
        <f t="shared" si="71"/>
        <v>0</v>
      </c>
      <c r="Q218" s="102">
        <f t="shared" si="72"/>
        <v>1547605</v>
      </c>
      <c r="R218" s="102">
        <f t="shared" si="73"/>
        <v>1584748</v>
      </c>
      <c r="S218" s="109">
        <f t="shared" si="74"/>
        <v>1.0069999999999999</v>
      </c>
      <c r="T218" s="109">
        <f t="shared" si="75"/>
        <v>0.88900000000000001</v>
      </c>
      <c r="U218" s="95">
        <v>608907137</v>
      </c>
      <c r="V218" s="96">
        <v>646780252</v>
      </c>
      <c r="W218" s="96">
        <v>750020349</v>
      </c>
      <c r="X218" s="95">
        <v>2305550</v>
      </c>
      <c r="Y218" s="96">
        <v>2305550</v>
      </c>
      <c r="Z218" s="96">
        <v>2305550</v>
      </c>
    </row>
    <row r="219" spans="1:26">
      <c r="A219" s="29" t="s">
        <v>455</v>
      </c>
      <c r="B219" s="29" t="s">
        <v>456</v>
      </c>
      <c r="C219" s="102">
        <v>20052431.001600001</v>
      </c>
      <c r="D219" s="102">
        <v>20533689.345638402</v>
      </c>
      <c r="E219" s="102">
        <f t="shared" si="64"/>
        <v>6015729</v>
      </c>
      <c r="F219" s="102">
        <f t="shared" si="65"/>
        <v>6160107</v>
      </c>
      <c r="G219" s="104">
        <v>16051</v>
      </c>
      <c r="H219" s="104">
        <v>16436</v>
      </c>
      <c r="I219" s="102">
        <f t="shared" si="66"/>
        <v>6031780</v>
      </c>
      <c r="J219" s="102">
        <f t="shared" si="67"/>
        <v>6176543</v>
      </c>
      <c r="K219" s="102">
        <f t="shared" si="68"/>
        <v>3619068</v>
      </c>
      <c r="L219" s="102">
        <f t="shared" si="69"/>
        <v>3705926</v>
      </c>
      <c r="M219" s="102">
        <v>2572788300.4750581</v>
      </c>
      <c r="N219" s="102">
        <v>2784916605.5605431</v>
      </c>
      <c r="O219" s="102">
        <f t="shared" si="70"/>
        <v>1003153.177</v>
      </c>
      <c r="P219" s="102">
        <f t="shared" si="71"/>
        <v>1030197.31</v>
      </c>
      <c r="Q219" s="102">
        <f t="shared" si="72"/>
        <v>5028626.8229999999</v>
      </c>
      <c r="R219" s="102">
        <f t="shared" si="73"/>
        <v>5146345.6899999995</v>
      </c>
      <c r="S219" s="109">
        <f t="shared" si="74"/>
        <v>1.407</v>
      </c>
      <c r="T219" s="109">
        <f t="shared" si="75"/>
        <v>1.331</v>
      </c>
      <c r="U219" s="95">
        <v>2221041599</v>
      </c>
      <c r="V219" s="96">
        <v>2411478989</v>
      </c>
      <c r="W219" s="96">
        <v>2609482274</v>
      </c>
      <c r="X219" s="95">
        <v>3357835</v>
      </c>
      <c r="Y219" s="96">
        <v>3609673</v>
      </c>
      <c r="Z219" s="96">
        <v>3880399</v>
      </c>
    </row>
    <row r="220" spans="1:26">
      <c r="A220" s="29" t="s">
        <v>457</v>
      </c>
      <c r="B220" s="29" t="s">
        <v>458</v>
      </c>
      <c r="C220" s="102">
        <v>41950159.731600001</v>
      </c>
      <c r="D220" s="102">
        <v>42956963.565158404</v>
      </c>
      <c r="E220" s="102">
        <f t="shared" si="64"/>
        <v>12585048</v>
      </c>
      <c r="F220" s="102">
        <f t="shared" si="65"/>
        <v>12887089</v>
      </c>
      <c r="G220" s="104">
        <v>17454</v>
      </c>
      <c r="H220" s="104">
        <v>17873</v>
      </c>
      <c r="I220" s="102">
        <f t="shared" si="66"/>
        <v>12602502</v>
      </c>
      <c r="J220" s="102">
        <f t="shared" si="67"/>
        <v>12904962</v>
      </c>
      <c r="K220" s="102">
        <f t="shared" si="68"/>
        <v>7561501</v>
      </c>
      <c r="L220" s="102">
        <f t="shared" si="69"/>
        <v>7742977</v>
      </c>
      <c r="M220" s="102">
        <v>12103592183.138914</v>
      </c>
      <c r="N220" s="102">
        <v>13654130380.485304</v>
      </c>
      <c r="O220" s="102">
        <f t="shared" si="70"/>
        <v>0</v>
      </c>
      <c r="P220" s="102">
        <f t="shared" si="71"/>
        <v>0</v>
      </c>
      <c r="Q220" s="102">
        <f t="shared" si="72"/>
        <v>12602502</v>
      </c>
      <c r="R220" s="102">
        <f t="shared" si="73"/>
        <v>12904962</v>
      </c>
      <c r="S220" s="109">
        <f t="shared" si="74"/>
        <v>0.625</v>
      </c>
      <c r="T220" s="109">
        <f t="shared" si="75"/>
        <v>0.56699999999999995</v>
      </c>
      <c r="U220" s="95">
        <v>8963008220</v>
      </c>
      <c r="V220" s="96">
        <v>10304190364</v>
      </c>
      <c r="W220" s="96">
        <v>11623808198</v>
      </c>
      <c r="X220" s="95">
        <v>9544833</v>
      </c>
      <c r="Y220" s="96">
        <v>10017970</v>
      </c>
      <c r="Z220" s="96">
        <v>10017970</v>
      </c>
    </row>
    <row r="221" spans="1:26">
      <c r="A221" s="29" t="s">
        <v>459</v>
      </c>
      <c r="B221" s="29" t="s">
        <v>460</v>
      </c>
      <c r="C221" s="102">
        <v>29143623.426600002</v>
      </c>
      <c r="D221" s="102">
        <v>29843070.388838403</v>
      </c>
      <c r="E221" s="102">
        <f t="shared" si="64"/>
        <v>8743087</v>
      </c>
      <c r="F221" s="102">
        <f t="shared" si="65"/>
        <v>8952921</v>
      </c>
      <c r="G221" s="104">
        <v>15455</v>
      </c>
      <c r="H221" s="104">
        <v>15826</v>
      </c>
      <c r="I221" s="102">
        <f t="shared" si="66"/>
        <v>8758542</v>
      </c>
      <c r="J221" s="102">
        <f t="shared" si="67"/>
        <v>8968747</v>
      </c>
      <c r="K221" s="102">
        <f t="shared" si="68"/>
        <v>5255125</v>
      </c>
      <c r="L221" s="102">
        <f t="shared" si="69"/>
        <v>5381248</v>
      </c>
      <c r="M221" s="102">
        <v>3079475180.606708</v>
      </c>
      <c r="N221" s="102">
        <v>3424160040.4144287</v>
      </c>
      <c r="O221" s="102">
        <f t="shared" si="70"/>
        <v>2124215.7289999998</v>
      </c>
      <c r="P221" s="102">
        <f t="shared" si="71"/>
        <v>2091566.4939999999</v>
      </c>
      <c r="Q221" s="102">
        <f t="shared" si="72"/>
        <v>6634326.2709999997</v>
      </c>
      <c r="R221" s="102">
        <f t="shared" si="73"/>
        <v>6877180.5060000001</v>
      </c>
      <c r="S221" s="109">
        <f t="shared" si="74"/>
        <v>1.7070000000000001</v>
      </c>
      <c r="T221" s="109">
        <f t="shared" si="75"/>
        <v>1.5720000000000001</v>
      </c>
      <c r="U221" s="95">
        <v>2572684710</v>
      </c>
      <c r="V221" s="96">
        <v>2794387159</v>
      </c>
      <c r="W221" s="96">
        <v>3106863472</v>
      </c>
      <c r="X221" s="95">
        <v>5513424</v>
      </c>
      <c r="Y221" s="96">
        <v>5886159</v>
      </c>
      <c r="Z221" s="96">
        <v>6189745</v>
      </c>
    </row>
    <row r="222" spans="1:26">
      <c r="A222" s="29" t="s">
        <v>461</v>
      </c>
      <c r="B222" s="29" t="s">
        <v>462</v>
      </c>
      <c r="C222" s="102">
        <v>633319.24439999997</v>
      </c>
      <c r="D222" s="102">
        <v>648518.9062656</v>
      </c>
      <c r="E222" s="102">
        <f t="shared" si="64"/>
        <v>189996</v>
      </c>
      <c r="F222" s="102">
        <f t="shared" si="65"/>
        <v>194556</v>
      </c>
      <c r="G222" s="104">
        <v>87233</v>
      </c>
      <c r="H222" s="104">
        <v>89326</v>
      </c>
      <c r="I222" s="102">
        <f t="shared" si="66"/>
        <v>277229</v>
      </c>
      <c r="J222" s="102">
        <f t="shared" si="67"/>
        <v>283882</v>
      </c>
      <c r="K222" s="102">
        <f t="shared" si="68"/>
        <v>166337</v>
      </c>
      <c r="L222" s="102">
        <f t="shared" si="69"/>
        <v>170329</v>
      </c>
      <c r="M222" s="102">
        <v>217957378.36079156</v>
      </c>
      <c r="N222" s="102">
        <v>224024422.04563656</v>
      </c>
      <c r="O222" s="102">
        <f t="shared" si="70"/>
        <v>0</v>
      </c>
      <c r="P222" s="102">
        <f t="shared" si="71"/>
        <v>0</v>
      </c>
      <c r="Q222" s="102">
        <f t="shared" si="72"/>
        <v>277229</v>
      </c>
      <c r="R222" s="102">
        <f t="shared" si="73"/>
        <v>283882</v>
      </c>
      <c r="S222" s="109">
        <f t="shared" si="74"/>
        <v>0.76300000000000001</v>
      </c>
      <c r="T222" s="109">
        <f t="shared" si="75"/>
        <v>0.76</v>
      </c>
      <c r="U222" s="95">
        <v>176304662</v>
      </c>
      <c r="V222" s="96">
        <v>177132974</v>
      </c>
      <c r="W222" s="96">
        <v>182063633</v>
      </c>
      <c r="X222" s="95">
        <v>80000</v>
      </c>
      <c r="Y222" s="96">
        <v>80000</v>
      </c>
      <c r="Z222" s="96">
        <v>80000</v>
      </c>
    </row>
    <row r="223" spans="1:26">
      <c r="A223" s="29" t="s">
        <v>463</v>
      </c>
      <c r="B223" s="29" t="s">
        <v>464</v>
      </c>
      <c r="C223" s="102">
        <v>3308818.1880000001</v>
      </c>
      <c r="D223" s="102">
        <v>3388229.8245120002</v>
      </c>
      <c r="E223" s="102">
        <f t="shared" si="64"/>
        <v>992645</v>
      </c>
      <c r="F223" s="102">
        <f t="shared" si="65"/>
        <v>1016469</v>
      </c>
      <c r="G223" s="104">
        <v>4363</v>
      </c>
      <c r="H223" s="104">
        <v>4468</v>
      </c>
      <c r="I223" s="102">
        <f t="shared" si="66"/>
        <v>997008</v>
      </c>
      <c r="J223" s="102">
        <f t="shared" si="67"/>
        <v>1020937</v>
      </c>
      <c r="K223" s="102">
        <f t="shared" si="68"/>
        <v>598205</v>
      </c>
      <c r="L223" s="102">
        <f t="shared" si="69"/>
        <v>612562</v>
      </c>
      <c r="M223" s="102">
        <v>251999526.24393976</v>
      </c>
      <c r="N223" s="102">
        <v>256289348.71419874</v>
      </c>
      <c r="O223" s="102">
        <f t="shared" si="70"/>
        <v>341939.42099999997</v>
      </c>
      <c r="P223" s="102">
        <f t="shared" si="71"/>
        <v>366255.69</v>
      </c>
      <c r="Q223" s="102">
        <f t="shared" si="72"/>
        <v>655068.57900000003</v>
      </c>
      <c r="R223" s="102">
        <f t="shared" si="73"/>
        <v>654681.31000000006</v>
      </c>
      <c r="S223" s="109">
        <f t="shared" si="74"/>
        <v>2.3740000000000001</v>
      </c>
      <c r="T223" s="109">
        <f t="shared" si="75"/>
        <v>2.39</v>
      </c>
      <c r="U223" s="95">
        <v>183904547</v>
      </c>
      <c r="V223" s="96">
        <v>190188870</v>
      </c>
      <c r="W223" s="96">
        <v>193226379</v>
      </c>
      <c r="X223" s="95">
        <v>473943</v>
      </c>
      <c r="Y223" s="96">
        <v>492901</v>
      </c>
      <c r="Z223" s="96">
        <v>492901</v>
      </c>
    </row>
    <row r="224" spans="1:26">
      <c r="A224" s="29" t="s">
        <v>465</v>
      </c>
      <c r="B224" s="29" t="s">
        <v>466</v>
      </c>
      <c r="C224" s="102">
        <v>23062425.409800004</v>
      </c>
      <c r="D224" s="102">
        <v>23615923.619635206</v>
      </c>
      <c r="E224" s="102">
        <f t="shared" si="64"/>
        <v>6918728</v>
      </c>
      <c r="F224" s="102">
        <f t="shared" si="65"/>
        <v>7084777</v>
      </c>
      <c r="G224" s="104">
        <v>4836</v>
      </c>
      <c r="H224" s="104">
        <v>4952</v>
      </c>
      <c r="I224" s="102">
        <f t="shared" si="66"/>
        <v>6923564</v>
      </c>
      <c r="J224" s="102">
        <f t="shared" si="67"/>
        <v>7089729</v>
      </c>
      <c r="K224" s="102">
        <f t="shared" si="68"/>
        <v>4154138</v>
      </c>
      <c r="L224" s="102">
        <f t="shared" si="69"/>
        <v>4253837</v>
      </c>
      <c r="M224" s="102">
        <v>1469201102.5169861</v>
      </c>
      <c r="N224" s="102">
        <v>1537823428.8005245</v>
      </c>
      <c r="O224" s="102">
        <f t="shared" si="70"/>
        <v>2659706.3250000002</v>
      </c>
      <c r="P224" s="102">
        <f t="shared" si="71"/>
        <v>2775913.1540000001</v>
      </c>
      <c r="Q224" s="102">
        <f t="shared" si="72"/>
        <v>4263857.6749999998</v>
      </c>
      <c r="R224" s="102">
        <f t="shared" si="73"/>
        <v>4313815.8459999999</v>
      </c>
      <c r="S224" s="109">
        <f t="shared" si="74"/>
        <v>2.827</v>
      </c>
      <c r="T224" s="109">
        <f t="shared" si="75"/>
        <v>2.766</v>
      </c>
      <c r="U224" s="95">
        <v>1043217576</v>
      </c>
      <c r="V224" s="96">
        <v>1117977629</v>
      </c>
      <c r="W224" s="96">
        <v>1170195277</v>
      </c>
      <c r="X224" s="95">
        <v>1825000</v>
      </c>
      <c r="Y224" s="96">
        <v>1825000</v>
      </c>
      <c r="Z224" s="96">
        <v>1825000</v>
      </c>
    </row>
    <row r="225" spans="1:26">
      <c r="A225" s="29" t="s">
        <v>467</v>
      </c>
      <c r="B225" s="29" t="s">
        <v>468</v>
      </c>
      <c r="C225" s="102">
        <v>10787233.910399999</v>
      </c>
      <c r="D225" s="102">
        <v>11046127.5242496</v>
      </c>
      <c r="E225" s="102">
        <f t="shared" si="64"/>
        <v>3236170</v>
      </c>
      <c r="F225" s="102">
        <f t="shared" si="65"/>
        <v>3313838</v>
      </c>
      <c r="G225" s="104">
        <v>-15937</v>
      </c>
      <c r="H225" s="104">
        <v>-16320</v>
      </c>
      <c r="I225" s="102">
        <f t="shared" si="66"/>
        <v>3220233</v>
      </c>
      <c r="J225" s="102">
        <f t="shared" si="67"/>
        <v>3297518</v>
      </c>
      <c r="K225" s="102">
        <f t="shared" si="68"/>
        <v>1932140</v>
      </c>
      <c r="L225" s="102">
        <f t="shared" si="69"/>
        <v>1978511</v>
      </c>
      <c r="M225" s="102">
        <v>8116017463.7899113</v>
      </c>
      <c r="N225" s="102">
        <v>8858316975.3962517</v>
      </c>
      <c r="O225" s="102">
        <f t="shared" si="70"/>
        <v>0</v>
      </c>
      <c r="P225" s="102">
        <f t="shared" si="71"/>
        <v>0</v>
      </c>
      <c r="Q225" s="102">
        <f t="shared" si="72"/>
        <v>3220233</v>
      </c>
      <c r="R225" s="102">
        <f t="shared" si="73"/>
        <v>3297518</v>
      </c>
      <c r="S225" s="109">
        <f t="shared" si="74"/>
        <v>0.23799999999999999</v>
      </c>
      <c r="T225" s="109">
        <f t="shared" si="75"/>
        <v>0.223</v>
      </c>
      <c r="U225" s="95">
        <v>6820759546</v>
      </c>
      <c r="V225" s="96">
        <v>7439618395</v>
      </c>
      <c r="W225" s="96">
        <v>8120048736</v>
      </c>
      <c r="X225" s="95">
        <v>3196897</v>
      </c>
      <c r="Y225" s="96">
        <v>3423877</v>
      </c>
      <c r="Z225" s="96">
        <v>3423877</v>
      </c>
    </row>
    <row r="226" spans="1:26">
      <c r="A226" s="29" t="s">
        <v>469</v>
      </c>
      <c r="B226" s="29" t="s">
        <v>470</v>
      </c>
      <c r="C226" s="102">
        <v>883729.80540000007</v>
      </c>
      <c r="D226" s="102">
        <v>904939.32072960003</v>
      </c>
      <c r="E226" s="102">
        <f t="shared" si="64"/>
        <v>265119</v>
      </c>
      <c r="F226" s="102">
        <f t="shared" si="65"/>
        <v>271482</v>
      </c>
      <c r="G226" s="104">
        <v>113394</v>
      </c>
      <c r="H226" s="104">
        <v>116115</v>
      </c>
      <c r="I226" s="102">
        <f t="shared" si="66"/>
        <v>378513</v>
      </c>
      <c r="J226" s="102">
        <f t="shared" si="67"/>
        <v>387597</v>
      </c>
      <c r="K226" s="102">
        <f t="shared" si="68"/>
        <v>227108</v>
      </c>
      <c r="L226" s="102">
        <f t="shared" si="69"/>
        <v>232558</v>
      </c>
      <c r="M226" s="102">
        <v>136886790.31572932</v>
      </c>
      <c r="N226" s="102">
        <v>149213515.8048906</v>
      </c>
      <c r="O226" s="102">
        <f t="shared" si="70"/>
        <v>87886.278000000006</v>
      </c>
      <c r="P226" s="102">
        <f t="shared" si="71"/>
        <v>89204.415999999997</v>
      </c>
      <c r="Q226" s="102">
        <f t="shared" si="72"/>
        <v>290626.72200000001</v>
      </c>
      <c r="R226" s="102">
        <f t="shared" si="73"/>
        <v>298392.58400000003</v>
      </c>
      <c r="S226" s="109">
        <f t="shared" si="74"/>
        <v>1.659</v>
      </c>
      <c r="T226" s="109">
        <f t="shared" si="75"/>
        <v>1.5589999999999999</v>
      </c>
      <c r="U226" s="95">
        <v>109922528</v>
      </c>
      <c r="V226" s="96">
        <v>118953880</v>
      </c>
      <c r="W226" s="96">
        <v>129648328</v>
      </c>
      <c r="X226" s="95">
        <v>120000</v>
      </c>
      <c r="Y226" s="96">
        <v>125000</v>
      </c>
      <c r="Z226" s="96">
        <v>125000</v>
      </c>
    </row>
    <row r="227" spans="1:26">
      <c r="A227" s="29" t="s">
        <v>471</v>
      </c>
      <c r="B227" s="29" t="s">
        <v>472</v>
      </c>
      <c r="C227" s="102">
        <v>757049305.62180007</v>
      </c>
      <c r="D227" s="102">
        <v>775218488.95672333</v>
      </c>
      <c r="E227" s="102">
        <f t="shared" si="64"/>
        <v>227114792</v>
      </c>
      <c r="F227" s="102">
        <f t="shared" si="65"/>
        <v>232565547</v>
      </c>
      <c r="G227" s="104">
        <v>19101</v>
      </c>
      <c r="H227" s="104">
        <v>19559</v>
      </c>
      <c r="I227" s="102">
        <f t="shared" si="66"/>
        <v>227133893</v>
      </c>
      <c r="J227" s="102">
        <f t="shared" si="67"/>
        <v>232585106</v>
      </c>
      <c r="K227" s="102">
        <f t="shared" si="68"/>
        <v>136280336</v>
      </c>
      <c r="L227" s="102">
        <f t="shared" si="69"/>
        <v>139551064</v>
      </c>
      <c r="M227" s="102">
        <v>358592968108.88885</v>
      </c>
      <c r="N227" s="102">
        <v>367933024613.41357</v>
      </c>
      <c r="O227" s="102">
        <f t="shared" si="70"/>
        <v>0</v>
      </c>
      <c r="P227" s="102">
        <f t="shared" si="71"/>
        <v>0</v>
      </c>
      <c r="Q227" s="102">
        <f t="shared" si="72"/>
        <v>227133893</v>
      </c>
      <c r="R227" s="102">
        <f t="shared" si="73"/>
        <v>232585106</v>
      </c>
      <c r="S227" s="109">
        <f t="shared" si="74"/>
        <v>0.38</v>
      </c>
      <c r="T227" s="109">
        <f t="shared" si="75"/>
        <v>0.379</v>
      </c>
      <c r="U227" s="95">
        <v>288960616758</v>
      </c>
      <c r="V227" s="96">
        <v>305188015841</v>
      </c>
      <c r="W227" s="96">
        <v>313137065503</v>
      </c>
      <c r="X227" s="95">
        <v>225000000</v>
      </c>
      <c r="Y227" s="96">
        <v>225000000</v>
      </c>
      <c r="Z227" s="96">
        <v>225000000</v>
      </c>
    </row>
    <row r="228" spans="1:26">
      <c r="A228" s="29" t="s">
        <v>473</v>
      </c>
      <c r="B228" s="29" t="s">
        <v>474</v>
      </c>
      <c r="C228" s="102">
        <v>63494815.522800006</v>
      </c>
      <c r="D228" s="102">
        <v>65018691.095347211</v>
      </c>
      <c r="E228" s="102">
        <f t="shared" si="64"/>
        <v>19048445</v>
      </c>
      <c r="F228" s="102">
        <f t="shared" si="65"/>
        <v>19505607</v>
      </c>
      <c r="G228" s="104">
        <v>136837</v>
      </c>
      <c r="H228" s="104">
        <v>140121</v>
      </c>
      <c r="I228" s="102">
        <f t="shared" si="66"/>
        <v>19185282</v>
      </c>
      <c r="J228" s="102">
        <f t="shared" si="67"/>
        <v>19645728</v>
      </c>
      <c r="K228" s="102">
        <f t="shared" si="68"/>
        <v>11511169</v>
      </c>
      <c r="L228" s="102">
        <f t="shared" si="69"/>
        <v>11787437</v>
      </c>
      <c r="M228" s="102">
        <v>8777943173.6856575</v>
      </c>
      <c r="N228" s="102">
        <v>9771498218.3126335</v>
      </c>
      <c r="O228" s="102">
        <f t="shared" si="70"/>
        <v>2581452.0869999998</v>
      </c>
      <c r="P228" s="102">
        <f t="shared" si="71"/>
        <v>2394628.5780000002</v>
      </c>
      <c r="Q228" s="102">
        <f t="shared" si="72"/>
        <v>16603829.913000001</v>
      </c>
      <c r="R228" s="102">
        <f t="shared" si="73"/>
        <v>17251099.421999998</v>
      </c>
      <c r="S228" s="109">
        <f t="shared" si="74"/>
        <v>1.3109999999999999</v>
      </c>
      <c r="T228" s="109">
        <f t="shared" si="75"/>
        <v>1.206</v>
      </c>
      <c r="U228" s="95">
        <v>7021204971</v>
      </c>
      <c r="V228" s="96">
        <v>8088123197</v>
      </c>
      <c r="W228" s="96">
        <v>9003086145</v>
      </c>
      <c r="X228" s="95">
        <v>13140774</v>
      </c>
      <c r="Y228" s="96">
        <v>13797813</v>
      </c>
      <c r="Z228" s="96">
        <v>13797813</v>
      </c>
    </row>
    <row r="229" spans="1:26">
      <c r="A229" s="29" t="s">
        <v>475</v>
      </c>
      <c r="B229" s="29" t="s">
        <v>476</v>
      </c>
      <c r="C229" s="102">
        <v>48148092.464400001</v>
      </c>
      <c r="D229" s="102">
        <v>49303646.683545604</v>
      </c>
      <c r="E229" s="102">
        <f t="shared" si="64"/>
        <v>14444428</v>
      </c>
      <c r="F229" s="102">
        <f t="shared" si="65"/>
        <v>14791094</v>
      </c>
      <c r="G229" s="104">
        <v>121937</v>
      </c>
      <c r="H229" s="104">
        <v>124864</v>
      </c>
      <c r="I229" s="102">
        <f t="shared" si="66"/>
        <v>14566365</v>
      </c>
      <c r="J229" s="102">
        <f t="shared" si="67"/>
        <v>14915958</v>
      </c>
      <c r="K229" s="102">
        <f t="shared" si="68"/>
        <v>8739819</v>
      </c>
      <c r="L229" s="102">
        <f t="shared" si="69"/>
        <v>8949575</v>
      </c>
      <c r="M229" s="102">
        <v>3966448901.7327523</v>
      </c>
      <c r="N229" s="102">
        <v>4596504588.8299398</v>
      </c>
      <c r="O229" s="102">
        <f t="shared" si="70"/>
        <v>4705140.8689999999</v>
      </c>
      <c r="P229" s="102">
        <f t="shared" si="71"/>
        <v>4532244.9670000002</v>
      </c>
      <c r="Q229" s="102">
        <f t="shared" si="72"/>
        <v>9861224.131000001</v>
      </c>
      <c r="R229" s="102">
        <f t="shared" si="73"/>
        <v>10383713.033</v>
      </c>
      <c r="S229" s="109">
        <f t="shared" si="74"/>
        <v>2.2029999999999998</v>
      </c>
      <c r="T229" s="109">
        <f t="shared" si="75"/>
        <v>1.9470000000000001</v>
      </c>
      <c r="U229" s="95">
        <v>3266076818</v>
      </c>
      <c r="V229" s="96">
        <v>3625190648</v>
      </c>
      <c r="W229" s="96">
        <v>4201047498</v>
      </c>
      <c r="X229" s="95">
        <v>5352292</v>
      </c>
      <c r="Y229" s="96">
        <v>5780475</v>
      </c>
      <c r="Z229" s="96">
        <v>6242913</v>
      </c>
    </row>
    <row r="230" spans="1:26">
      <c r="A230" s="29" t="s">
        <v>477</v>
      </c>
      <c r="B230" s="29" t="s">
        <v>478</v>
      </c>
      <c r="C230" s="102">
        <v>4333892.7593999999</v>
      </c>
      <c r="D230" s="102">
        <v>4437906.1856255997</v>
      </c>
      <c r="E230" s="102">
        <f t="shared" si="64"/>
        <v>1300168</v>
      </c>
      <c r="F230" s="102">
        <f t="shared" si="65"/>
        <v>1331372</v>
      </c>
      <c r="G230" s="104">
        <v>0</v>
      </c>
      <c r="H230" s="104">
        <v>0</v>
      </c>
      <c r="I230" s="102">
        <f t="shared" si="66"/>
        <v>1300168</v>
      </c>
      <c r="J230" s="102">
        <f t="shared" si="67"/>
        <v>1331372</v>
      </c>
      <c r="K230" s="102">
        <f t="shared" si="68"/>
        <v>780101</v>
      </c>
      <c r="L230" s="102">
        <f t="shared" si="69"/>
        <v>798823</v>
      </c>
      <c r="M230" s="102">
        <v>520063570.10881901</v>
      </c>
      <c r="N230" s="102">
        <v>561336412.90322435</v>
      </c>
      <c r="O230" s="102">
        <f t="shared" si="70"/>
        <v>251192.522</v>
      </c>
      <c r="P230" s="102">
        <f t="shared" si="71"/>
        <v>259350.826</v>
      </c>
      <c r="Q230" s="102">
        <f t="shared" si="72"/>
        <v>1048975.4780000001</v>
      </c>
      <c r="R230" s="102">
        <f t="shared" si="73"/>
        <v>1072021.1740000001</v>
      </c>
      <c r="S230" s="109">
        <f t="shared" si="74"/>
        <v>1.5</v>
      </c>
      <c r="T230" s="109">
        <f t="shared" si="75"/>
        <v>1.423</v>
      </c>
      <c r="U230" s="95">
        <v>391170213</v>
      </c>
      <c r="V230" s="96">
        <v>425382734</v>
      </c>
      <c r="W230" s="96">
        <v>458910113</v>
      </c>
      <c r="X230" s="95">
        <v>730000</v>
      </c>
      <c r="Y230" s="96">
        <v>745000</v>
      </c>
      <c r="Z230" s="96">
        <v>745000</v>
      </c>
    </row>
    <row r="231" spans="1:26">
      <c r="A231" s="29" t="s">
        <v>479</v>
      </c>
      <c r="B231" s="29" t="s">
        <v>480</v>
      </c>
      <c r="C231" s="102">
        <v>34047958.8156</v>
      </c>
      <c r="D231" s="102">
        <v>34865109.827174403</v>
      </c>
      <c r="E231" s="102">
        <f t="shared" si="64"/>
        <v>10214388</v>
      </c>
      <c r="F231" s="102">
        <f t="shared" si="65"/>
        <v>10459533</v>
      </c>
      <c r="G231" s="104">
        <v>34073</v>
      </c>
      <c r="H231" s="104">
        <v>34891</v>
      </c>
      <c r="I231" s="102">
        <f t="shared" si="66"/>
        <v>10248461</v>
      </c>
      <c r="J231" s="102">
        <f t="shared" si="67"/>
        <v>10494424</v>
      </c>
      <c r="K231" s="102">
        <f t="shared" si="68"/>
        <v>6149077</v>
      </c>
      <c r="L231" s="102">
        <f t="shared" si="69"/>
        <v>6296654</v>
      </c>
      <c r="M231" s="102">
        <v>12604520060.989477</v>
      </c>
      <c r="N231" s="102">
        <v>13822567293.292816</v>
      </c>
      <c r="O231" s="102">
        <f t="shared" si="70"/>
        <v>0</v>
      </c>
      <c r="P231" s="102">
        <f t="shared" si="71"/>
        <v>0</v>
      </c>
      <c r="Q231" s="102">
        <f t="shared" si="72"/>
        <v>10248461</v>
      </c>
      <c r="R231" s="102">
        <f t="shared" si="73"/>
        <v>10494424</v>
      </c>
      <c r="S231" s="109">
        <f t="shared" si="74"/>
        <v>0.48799999999999999</v>
      </c>
      <c r="T231" s="109">
        <f t="shared" si="75"/>
        <v>0.45600000000000002</v>
      </c>
      <c r="U231" s="95">
        <v>10118710334</v>
      </c>
      <c r="V231" s="96">
        <v>11041671144</v>
      </c>
      <c r="W231" s="96">
        <v>12108461325</v>
      </c>
      <c r="X231" s="95">
        <v>7718191</v>
      </c>
      <c r="Y231" s="96">
        <v>7718191</v>
      </c>
      <c r="Z231" s="96">
        <v>7718191</v>
      </c>
    </row>
    <row r="232" spans="1:26">
      <c r="A232" s="29" t="s">
        <v>481</v>
      </c>
      <c r="B232" s="29" t="s">
        <v>482</v>
      </c>
      <c r="C232" s="102">
        <v>434813.87219999998</v>
      </c>
      <c r="D232" s="102">
        <v>445249.40513279999</v>
      </c>
      <c r="E232" s="102">
        <f t="shared" si="64"/>
        <v>130444</v>
      </c>
      <c r="F232" s="102">
        <f t="shared" si="65"/>
        <v>133575</v>
      </c>
      <c r="G232" s="104">
        <v>21444</v>
      </c>
      <c r="H232" s="104">
        <v>21959</v>
      </c>
      <c r="I232" s="102">
        <f t="shared" si="66"/>
        <v>151888</v>
      </c>
      <c r="J232" s="102">
        <f t="shared" si="67"/>
        <v>155534</v>
      </c>
      <c r="K232" s="102">
        <f t="shared" si="68"/>
        <v>91133</v>
      </c>
      <c r="L232" s="102">
        <f t="shared" si="69"/>
        <v>93320</v>
      </c>
      <c r="M232" s="102">
        <v>470885324.83136147</v>
      </c>
      <c r="N232" s="102">
        <v>516994735.72607148</v>
      </c>
      <c r="O232" s="102">
        <f t="shared" si="70"/>
        <v>0</v>
      </c>
      <c r="P232" s="102">
        <f t="shared" si="71"/>
        <v>0</v>
      </c>
      <c r="Q232" s="102">
        <f t="shared" si="72"/>
        <v>151888</v>
      </c>
      <c r="R232" s="102">
        <f t="shared" si="73"/>
        <v>155534</v>
      </c>
      <c r="S232" s="109">
        <f t="shared" si="74"/>
        <v>0.19400000000000001</v>
      </c>
      <c r="T232" s="109">
        <f t="shared" si="75"/>
        <v>0.18099999999999999</v>
      </c>
      <c r="U232" s="95">
        <v>403131526</v>
      </c>
      <c r="V232" s="96">
        <v>431637981</v>
      </c>
      <c r="W232" s="96">
        <v>473904265</v>
      </c>
      <c r="X232" s="95">
        <v>0</v>
      </c>
      <c r="Y232" s="96">
        <v>0</v>
      </c>
      <c r="Z232" s="96">
        <v>0</v>
      </c>
    </row>
    <row r="233" spans="1:26">
      <c r="A233" s="29" t="s">
        <v>483</v>
      </c>
      <c r="B233" s="29" t="s">
        <v>484</v>
      </c>
      <c r="C233" s="102">
        <v>61424848.096199997</v>
      </c>
      <c r="D233" s="102">
        <v>62899044.450508796</v>
      </c>
      <c r="E233" s="102">
        <f t="shared" si="64"/>
        <v>18427454</v>
      </c>
      <c r="F233" s="102">
        <f t="shared" si="65"/>
        <v>18869713</v>
      </c>
      <c r="G233" s="104">
        <v>-2477645</v>
      </c>
      <c r="H233" s="104">
        <v>-2537109</v>
      </c>
      <c r="I233" s="102">
        <f t="shared" si="66"/>
        <v>15949809</v>
      </c>
      <c r="J233" s="102">
        <f t="shared" si="67"/>
        <v>16332604</v>
      </c>
      <c r="K233" s="102">
        <f t="shared" si="68"/>
        <v>9569885</v>
      </c>
      <c r="L233" s="102">
        <f t="shared" si="69"/>
        <v>9799562</v>
      </c>
      <c r="M233" s="102">
        <v>4703608828.369998</v>
      </c>
      <c r="N233" s="102">
        <v>5312129890.5227919</v>
      </c>
      <c r="O233" s="102">
        <f t="shared" si="70"/>
        <v>4787293.8229999999</v>
      </c>
      <c r="P233" s="102">
        <f t="shared" si="71"/>
        <v>4695291.4950000001</v>
      </c>
      <c r="Q233" s="102">
        <f t="shared" si="72"/>
        <v>11162515.177000001</v>
      </c>
      <c r="R233" s="102">
        <f t="shared" si="73"/>
        <v>11637312.504999999</v>
      </c>
      <c r="S233" s="109">
        <f t="shared" si="74"/>
        <v>2.0350000000000001</v>
      </c>
      <c r="T233" s="109">
        <f t="shared" si="75"/>
        <v>1.845</v>
      </c>
      <c r="U233" s="95">
        <v>3823690383</v>
      </c>
      <c r="V233" s="96">
        <v>4279805082</v>
      </c>
      <c r="W233" s="96">
        <v>4833220415</v>
      </c>
      <c r="X233" s="95">
        <v>7600000</v>
      </c>
      <c r="Y233" s="96">
        <v>8200000</v>
      </c>
      <c r="Z233" s="96">
        <v>8200000</v>
      </c>
    </row>
    <row r="234" spans="1:26">
      <c r="A234" s="29" t="s">
        <v>485</v>
      </c>
      <c r="B234" s="29" t="s">
        <v>486</v>
      </c>
      <c r="C234" s="102">
        <v>128460163.68900001</v>
      </c>
      <c r="D234" s="102">
        <v>131543207.61753601</v>
      </c>
      <c r="E234" s="102">
        <f t="shared" si="64"/>
        <v>38538049</v>
      </c>
      <c r="F234" s="102">
        <f t="shared" si="65"/>
        <v>39462962</v>
      </c>
      <c r="G234" s="104">
        <v>6716</v>
      </c>
      <c r="H234" s="104">
        <v>6877</v>
      </c>
      <c r="I234" s="102">
        <f t="shared" si="66"/>
        <v>38544765</v>
      </c>
      <c r="J234" s="102">
        <f t="shared" si="67"/>
        <v>39469839</v>
      </c>
      <c r="K234" s="102">
        <f t="shared" si="68"/>
        <v>23126859</v>
      </c>
      <c r="L234" s="102">
        <f t="shared" si="69"/>
        <v>23681903</v>
      </c>
      <c r="M234" s="102">
        <v>26949857277.884087</v>
      </c>
      <c r="N234" s="102">
        <v>29349840844.45805</v>
      </c>
      <c r="O234" s="102">
        <f t="shared" si="70"/>
        <v>0</v>
      </c>
      <c r="P234" s="102">
        <f t="shared" si="71"/>
        <v>0</v>
      </c>
      <c r="Q234" s="102">
        <f t="shared" si="72"/>
        <v>38544765</v>
      </c>
      <c r="R234" s="102">
        <f t="shared" si="73"/>
        <v>39469839</v>
      </c>
      <c r="S234" s="109">
        <f t="shared" si="74"/>
        <v>0.85799999999999998</v>
      </c>
      <c r="T234" s="109">
        <f t="shared" si="75"/>
        <v>0.80700000000000005</v>
      </c>
      <c r="U234" s="95">
        <v>21282768832</v>
      </c>
      <c r="V234" s="96">
        <v>22936237460</v>
      </c>
      <c r="W234" s="96">
        <v>24978793471</v>
      </c>
      <c r="X234" s="95">
        <v>27500000</v>
      </c>
      <c r="Y234" s="96">
        <v>28750000</v>
      </c>
      <c r="Z234" s="96">
        <v>28750000</v>
      </c>
    </row>
    <row r="235" spans="1:26">
      <c r="A235" s="29" t="s">
        <v>487</v>
      </c>
      <c r="B235" s="29" t="s">
        <v>488</v>
      </c>
      <c r="C235" s="102">
        <v>1222690.3404000001</v>
      </c>
      <c r="D235" s="102">
        <v>1252034.9085696002</v>
      </c>
      <c r="E235" s="102">
        <f t="shared" si="64"/>
        <v>366807</v>
      </c>
      <c r="F235" s="102">
        <f t="shared" si="65"/>
        <v>375610</v>
      </c>
      <c r="G235" s="104">
        <v>55064</v>
      </c>
      <c r="H235" s="104">
        <v>56385</v>
      </c>
      <c r="I235" s="102">
        <f t="shared" si="66"/>
        <v>421871</v>
      </c>
      <c r="J235" s="102">
        <f t="shared" si="67"/>
        <v>431995</v>
      </c>
      <c r="K235" s="102">
        <f t="shared" si="68"/>
        <v>253123</v>
      </c>
      <c r="L235" s="102">
        <f t="shared" si="69"/>
        <v>259197</v>
      </c>
      <c r="M235" s="102">
        <v>312096582.26238024</v>
      </c>
      <c r="N235" s="102">
        <v>347883714.77236992</v>
      </c>
      <c r="O235" s="102">
        <f t="shared" si="70"/>
        <v>0</v>
      </c>
      <c r="P235" s="102">
        <f t="shared" si="71"/>
        <v>0</v>
      </c>
      <c r="Q235" s="102">
        <f t="shared" si="72"/>
        <v>421871</v>
      </c>
      <c r="R235" s="102">
        <f t="shared" si="73"/>
        <v>431995</v>
      </c>
      <c r="S235" s="109">
        <f t="shared" si="74"/>
        <v>0.81100000000000005</v>
      </c>
      <c r="T235" s="109">
        <f t="shared" si="75"/>
        <v>0.745</v>
      </c>
      <c r="U235" s="95">
        <v>251037099</v>
      </c>
      <c r="V235" s="96">
        <v>274982162</v>
      </c>
      <c r="W235" s="96">
        <v>306304221</v>
      </c>
      <c r="X235" s="95">
        <v>265000</v>
      </c>
      <c r="Y235" s="96">
        <v>280000</v>
      </c>
      <c r="Z235" s="96">
        <v>280000</v>
      </c>
    </row>
    <row r="236" spans="1:26">
      <c r="A236" s="29" t="s">
        <v>489</v>
      </c>
      <c r="B236" s="29" t="s">
        <v>490</v>
      </c>
      <c r="C236" s="102">
        <v>2534524.6211999999</v>
      </c>
      <c r="D236" s="102">
        <v>2595353.2121088002</v>
      </c>
      <c r="E236" s="102">
        <f t="shared" si="64"/>
        <v>760357</v>
      </c>
      <c r="F236" s="102">
        <f t="shared" si="65"/>
        <v>778606</v>
      </c>
      <c r="G236" s="104">
        <v>1436</v>
      </c>
      <c r="H236" s="104">
        <v>1471</v>
      </c>
      <c r="I236" s="102">
        <f t="shared" si="66"/>
        <v>761793</v>
      </c>
      <c r="J236" s="102">
        <f t="shared" si="67"/>
        <v>780077</v>
      </c>
      <c r="K236" s="102">
        <f t="shared" si="68"/>
        <v>457076</v>
      </c>
      <c r="L236" s="102">
        <f t="shared" si="69"/>
        <v>468046</v>
      </c>
      <c r="M236" s="102">
        <v>405365423.30506682</v>
      </c>
      <c r="N236" s="102">
        <v>431450435.16861612</v>
      </c>
      <c r="O236" s="102">
        <f t="shared" si="70"/>
        <v>44978.222999999998</v>
      </c>
      <c r="P236" s="102">
        <f t="shared" si="71"/>
        <v>53490.970999999998</v>
      </c>
      <c r="Q236" s="102">
        <f t="shared" si="72"/>
        <v>716814.777</v>
      </c>
      <c r="R236" s="102">
        <f t="shared" si="73"/>
        <v>726586.02899999998</v>
      </c>
      <c r="S236" s="109">
        <f t="shared" si="74"/>
        <v>1.1279999999999999</v>
      </c>
      <c r="T236" s="109">
        <f t="shared" si="75"/>
        <v>1.085</v>
      </c>
      <c r="U236" s="95">
        <v>323242190</v>
      </c>
      <c r="V236" s="96">
        <v>348342604</v>
      </c>
      <c r="W236" s="96">
        <v>370542797</v>
      </c>
      <c r="X236" s="95">
        <v>147923</v>
      </c>
      <c r="Y236" s="96">
        <v>150684</v>
      </c>
      <c r="Z236" s="96">
        <v>150684</v>
      </c>
    </row>
    <row r="237" spans="1:26">
      <c r="A237" s="29" t="s">
        <v>491</v>
      </c>
      <c r="B237" s="29" t="s">
        <v>492</v>
      </c>
      <c r="C237" s="102">
        <v>133464871.36200002</v>
      </c>
      <c r="D237" s="102">
        <v>136668028.27468804</v>
      </c>
      <c r="E237" s="102">
        <f t="shared" si="64"/>
        <v>40039461</v>
      </c>
      <c r="F237" s="102">
        <f t="shared" si="65"/>
        <v>41000408</v>
      </c>
      <c r="G237" s="104">
        <v>149473</v>
      </c>
      <c r="H237" s="104">
        <v>153060</v>
      </c>
      <c r="I237" s="102">
        <f t="shared" si="66"/>
        <v>40188934</v>
      </c>
      <c r="J237" s="102">
        <f t="shared" si="67"/>
        <v>41153468</v>
      </c>
      <c r="K237" s="102">
        <f t="shared" si="68"/>
        <v>24113360</v>
      </c>
      <c r="L237" s="102">
        <f t="shared" si="69"/>
        <v>24692081</v>
      </c>
      <c r="M237" s="102">
        <v>20747928660.628773</v>
      </c>
      <c r="N237" s="102">
        <v>22851756217.077595</v>
      </c>
      <c r="O237" s="102">
        <f t="shared" si="70"/>
        <v>3008982.1</v>
      </c>
      <c r="P237" s="102">
        <f t="shared" si="71"/>
        <v>2741026.568</v>
      </c>
      <c r="Q237" s="102">
        <f t="shared" si="72"/>
        <v>37179951.899999999</v>
      </c>
      <c r="R237" s="102">
        <f t="shared" si="73"/>
        <v>38412441.431999996</v>
      </c>
      <c r="S237" s="109">
        <f t="shared" si="74"/>
        <v>1.1619999999999999</v>
      </c>
      <c r="T237" s="109">
        <f t="shared" si="75"/>
        <v>1.081</v>
      </c>
      <c r="U237" s="95">
        <v>17574730044</v>
      </c>
      <c r="V237" s="96">
        <v>18707368797</v>
      </c>
      <c r="W237" s="96">
        <v>20604241724</v>
      </c>
      <c r="X237" s="95">
        <v>29698000</v>
      </c>
      <c r="Y237" s="96">
        <v>32668000</v>
      </c>
      <c r="Z237" s="96">
        <v>32668000</v>
      </c>
    </row>
    <row r="238" spans="1:26">
      <c r="A238" s="29" t="s">
        <v>493</v>
      </c>
      <c r="B238" s="29" t="s">
        <v>494</v>
      </c>
      <c r="C238" s="102">
        <v>96790580.570999995</v>
      </c>
      <c r="D238" s="102">
        <v>99113554.504703999</v>
      </c>
      <c r="E238" s="102">
        <f t="shared" si="64"/>
        <v>29037174</v>
      </c>
      <c r="F238" s="102">
        <f t="shared" si="65"/>
        <v>29734066</v>
      </c>
      <c r="G238" s="104">
        <v>13438</v>
      </c>
      <c r="H238" s="104">
        <v>13760</v>
      </c>
      <c r="I238" s="102">
        <f t="shared" si="66"/>
        <v>29050612</v>
      </c>
      <c r="J238" s="102">
        <f t="shared" si="67"/>
        <v>29747826</v>
      </c>
      <c r="K238" s="102">
        <f t="shared" si="68"/>
        <v>17430367</v>
      </c>
      <c r="L238" s="102">
        <f t="shared" si="69"/>
        <v>17848696</v>
      </c>
      <c r="M238" s="102">
        <v>24077275171.293293</v>
      </c>
      <c r="N238" s="102">
        <v>26792328623.0313</v>
      </c>
      <c r="O238" s="102">
        <f t="shared" si="70"/>
        <v>0</v>
      </c>
      <c r="P238" s="102">
        <f t="shared" si="71"/>
        <v>0</v>
      </c>
      <c r="Q238" s="102">
        <f t="shared" si="72"/>
        <v>29050612</v>
      </c>
      <c r="R238" s="102">
        <f t="shared" si="73"/>
        <v>29747826</v>
      </c>
      <c r="S238" s="109">
        <f t="shared" si="74"/>
        <v>0.72399999999999998</v>
      </c>
      <c r="T238" s="109">
        <f t="shared" si="75"/>
        <v>0.66600000000000004</v>
      </c>
      <c r="U238" s="95">
        <v>18191667648</v>
      </c>
      <c r="V238" s="96">
        <v>20496819904</v>
      </c>
      <c r="W238" s="96">
        <v>22807522704</v>
      </c>
      <c r="X238" s="95">
        <v>22382000</v>
      </c>
      <c r="Y238" s="96">
        <v>23473000</v>
      </c>
      <c r="Z238" s="96">
        <v>23473000</v>
      </c>
    </row>
    <row r="239" spans="1:26">
      <c r="A239" s="29" t="s">
        <v>495</v>
      </c>
      <c r="B239" s="29" t="s">
        <v>496</v>
      </c>
      <c r="C239" s="102">
        <v>7788296.9550000001</v>
      </c>
      <c r="D239" s="102">
        <v>7975216.0819199998</v>
      </c>
      <c r="E239" s="102">
        <f t="shared" si="64"/>
        <v>2336489</v>
      </c>
      <c r="F239" s="102">
        <f t="shared" si="65"/>
        <v>2392565</v>
      </c>
      <c r="G239" s="104">
        <v>6573</v>
      </c>
      <c r="H239" s="104">
        <v>6730</v>
      </c>
      <c r="I239" s="102">
        <f t="shared" si="66"/>
        <v>2343062</v>
      </c>
      <c r="J239" s="102">
        <f t="shared" si="67"/>
        <v>2399295</v>
      </c>
      <c r="K239" s="102">
        <f t="shared" si="68"/>
        <v>1405837</v>
      </c>
      <c r="L239" s="102">
        <f t="shared" si="69"/>
        <v>1439577</v>
      </c>
      <c r="M239" s="102">
        <v>490761920.87620455</v>
      </c>
      <c r="N239" s="102">
        <v>551231601.1995132</v>
      </c>
      <c r="O239" s="102">
        <f t="shared" si="70"/>
        <v>906801.66700000002</v>
      </c>
      <c r="P239" s="102">
        <f t="shared" si="71"/>
        <v>909931.71</v>
      </c>
      <c r="Q239" s="102">
        <f t="shared" si="72"/>
        <v>1436260.3330000001</v>
      </c>
      <c r="R239" s="102">
        <f t="shared" si="73"/>
        <v>1489363.29</v>
      </c>
      <c r="S239" s="109">
        <f t="shared" si="74"/>
        <v>2.8650000000000002</v>
      </c>
      <c r="T239" s="109">
        <f t="shared" si="75"/>
        <v>2.6120000000000001</v>
      </c>
      <c r="U239" s="95">
        <v>341189274</v>
      </c>
      <c r="V239" s="96">
        <v>373441626</v>
      </c>
      <c r="W239" s="96">
        <v>419455579</v>
      </c>
      <c r="X239" s="95">
        <v>736108</v>
      </c>
      <c r="Y239" s="96">
        <v>776152</v>
      </c>
      <c r="Z239" s="96">
        <v>818374</v>
      </c>
    </row>
    <row r="240" spans="1:26">
      <c r="A240" s="29" t="s">
        <v>497</v>
      </c>
      <c r="B240" s="29" t="s">
        <v>498</v>
      </c>
      <c r="C240" s="102">
        <v>7914553.6259999992</v>
      </c>
      <c r="D240" s="102">
        <v>8104502.913023999</v>
      </c>
      <c r="E240" s="102">
        <f t="shared" si="64"/>
        <v>2374366</v>
      </c>
      <c r="F240" s="102">
        <f t="shared" si="65"/>
        <v>2431351</v>
      </c>
      <c r="G240" s="104">
        <v>757</v>
      </c>
      <c r="H240" s="104">
        <v>775</v>
      </c>
      <c r="I240" s="102">
        <f t="shared" si="66"/>
        <v>2375123</v>
      </c>
      <c r="J240" s="102">
        <f t="shared" si="67"/>
        <v>2432126</v>
      </c>
      <c r="K240" s="102">
        <f t="shared" si="68"/>
        <v>1425074</v>
      </c>
      <c r="L240" s="102">
        <f t="shared" si="69"/>
        <v>1459276</v>
      </c>
      <c r="M240" s="102">
        <v>475353572.40475464</v>
      </c>
      <c r="N240" s="102">
        <v>521782499.60458493</v>
      </c>
      <c r="O240" s="102">
        <f t="shared" si="70"/>
        <v>941651.63199999998</v>
      </c>
      <c r="P240" s="102">
        <f t="shared" si="71"/>
        <v>957894.43500000006</v>
      </c>
      <c r="Q240" s="102">
        <f t="shared" si="72"/>
        <v>1433471.368</v>
      </c>
      <c r="R240" s="102">
        <f t="shared" si="73"/>
        <v>1474231.5649999999</v>
      </c>
      <c r="S240" s="109">
        <f t="shared" si="74"/>
        <v>2.9980000000000002</v>
      </c>
      <c r="T240" s="109">
        <f t="shared" si="75"/>
        <v>2.7970000000000002</v>
      </c>
      <c r="U240" s="95">
        <v>413429874</v>
      </c>
      <c r="V240" s="96">
        <v>453030244</v>
      </c>
      <c r="W240" s="96">
        <v>497162304</v>
      </c>
      <c r="X240" s="95">
        <v>875000</v>
      </c>
      <c r="Y240" s="96">
        <v>875000</v>
      </c>
      <c r="Z240" s="96">
        <v>875000</v>
      </c>
    </row>
    <row r="241" spans="1:26">
      <c r="A241" s="29" t="s">
        <v>499</v>
      </c>
      <c r="B241" s="29" t="s">
        <v>500</v>
      </c>
      <c r="C241" s="102">
        <v>133946724.56400003</v>
      </c>
      <c r="D241" s="102">
        <v>137161445.95353603</v>
      </c>
      <c r="E241" s="102">
        <f t="shared" si="64"/>
        <v>40184017</v>
      </c>
      <c r="F241" s="102">
        <f t="shared" si="65"/>
        <v>41148434</v>
      </c>
      <c r="G241" s="104">
        <v>150571</v>
      </c>
      <c r="H241" s="104">
        <v>154184</v>
      </c>
      <c r="I241" s="102">
        <f t="shared" si="66"/>
        <v>40334588</v>
      </c>
      <c r="J241" s="102">
        <f t="shared" si="67"/>
        <v>41302618</v>
      </c>
      <c r="K241" s="102">
        <f t="shared" si="68"/>
        <v>24200753</v>
      </c>
      <c r="L241" s="102">
        <f t="shared" si="69"/>
        <v>24781571</v>
      </c>
      <c r="M241" s="102">
        <v>22178771628.233692</v>
      </c>
      <c r="N241" s="102">
        <v>25377204320.233002</v>
      </c>
      <c r="O241" s="102">
        <f t="shared" si="70"/>
        <v>1641480.9550000001</v>
      </c>
      <c r="P241" s="102">
        <f t="shared" si="71"/>
        <v>405839.44300000003</v>
      </c>
      <c r="Q241" s="102">
        <f t="shared" si="72"/>
        <v>38693107.045000002</v>
      </c>
      <c r="R241" s="102">
        <f t="shared" si="73"/>
        <v>40896778.556999996</v>
      </c>
      <c r="S241" s="109">
        <f t="shared" si="74"/>
        <v>1.091</v>
      </c>
      <c r="T241" s="109">
        <f t="shared" si="75"/>
        <v>0.97699999999999998</v>
      </c>
      <c r="U241" s="95">
        <v>17013149794</v>
      </c>
      <c r="V241" s="96">
        <v>19384914516</v>
      </c>
      <c r="W241" s="96">
        <v>22180243331</v>
      </c>
      <c r="X241" s="95">
        <v>36096640</v>
      </c>
      <c r="Y241" s="96">
        <v>36096640</v>
      </c>
      <c r="Z241" s="96">
        <v>36096640</v>
      </c>
    </row>
    <row r="242" spans="1:26">
      <c r="A242" s="29" t="s">
        <v>501</v>
      </c>
      <c r="B242" s="29" t="s">
        <v>502</v>
      </c>
      <c r="C242" s="102">
        <v>16032827.670000002</v>
      </c>
      <c r="D242" s="102">
        <v>16417615.534080002</v>
      </c>
      <c r="E242" s="102">
        <f t="shared" si="64"/>
        <v>4809848</v>
      </c>
      <c r="F242" s="102">
        <f t="shared" si="65"/>
        <v>4925285</v>
      </c>
      <c r="G242" s="104">
        <v>30007</v>
      </c>
      <c r="H242" s="104">
        <v>30728</v>
      </c>
      <c r="I242" s="102">
        <f t="shared" si="66"/>
        <v>4839855</v>
      </c>
      <c r="J242" s="102">
        <f t="shared" si="67"/>
        <v>4956013</v>
      </c>
      <c r="K242" s="102">
        <f t="shared" si="68"/>
        <v>2903913</v>
      </c>
      <c r="L242" s="102">
        <f t="shared" si="69"/>
        <v>2973608</v>
      </c>
      <c r="M242" s="102">
        <v>10416611803.532898</v>
      </c>
      <c r="N242" s="102">
        <v>11502057355.704515</v>
      </c>
      <c r="O242" s="102">
        <f t="shared" si="70"/>
        <v>0</v>
      </c>
      <c r="P242" s="102">
        <f t="shared" si="71"/>
        <v>0</v>
      </c>
      <c r="Q242" s="102">
        <f t="shared" si="72"/>
        <v>4839855</v>
      </c>
      <c r="R242" s="102">
        <f t="shared" si="73"/>
        <v>4956013</v>
      </c>
      <c r="S242" s="109">
        <f t="shared" si="74"/>
        <v>0.27900000000000003</v>
      </c>
      <c r="T242" s="109">
        <f t="shared" si="75"/>
        <v>0.25900000000000001</v>
      </c>
      <c r="U242" s="95">
        <v>8933094823</v>
      </c>
      <c r="V242" s="96">
        <v>9780918673</v>
      </c>
      <c r="W242" s="96">
        <v>10800096505</v>
      </c>
      <c r="X242" s="95">
        <v>3600000</v>
      </c>
      <c r="Y242" s="96">
        <v>3900000</v>
      </c>
      <c r="Z242" s="96">
        <v>4000000</v>
      </c>
    </row>
    <row r="243" spans="1:26">
      <c r="A243" s="29" t="s">
        <v>503</v>
      </c>
      <c r="B243" s="29" t="s">
        <v>504</v>
      </c>
      <c r="C243" s="102">
        <v>2918362.8204000001</v>
      </c>
      <c r="D243" s="102">
        <v>2988403.5280896001</v>
      </c>
      <c r="E243" s="102">
        <f t="shared" si="64"/>
        <v>875509</v>
      </c>
      <c r="F243" s="102">
        <f t="shared" si="65"/>
        <v>896521</v>
      </c>
      <c r="G243" s="104">
        <v>413822</v>
      </c>
      <c r="H243" s="104">
        <v>423753</v>
      </c>
      <c r="I243" s="102">
        <f t="shared" si="66"/>
        <v>1289331</v>
      </c>
      <c r="J243" s="102">
        <f t="shared" si="67"/>
        <v>1320274</v>
      </c>
      <c r="K243" s="102">
        <f t="shared" si="68"/>
        <v>773599</v>
      </c>
      <c r="L243" s="102">
        <f t="shared" si="69"/>
        <v>792164</v>
      </c>
      <c r="M243" s="102">
        <v>575350946.13339293</v>
      </c>
      <c r="N243" s="102">
        <v>640067585.46981585</v>
      </c>
      <c r="O243" s="102">
        <f t="shared" si="70"/>
        <v>188654.62599999999</v>
      </c>
      <c r="P243" s="102">
        <f t="shared" si="71"/>
        <v>177245.095</v>
      </c>
      <c r="Q243" s="102">
        <f t="shared" si="72"/>
        <v>1100676.3740000001</v>
      </c>
      <c r="R243" s="102">
        <f t="shared" si="73"/>
        <v>1143028.905</v>
      </c>
      <c r="S243" s="109">
        <f t="shared" si="74"/>
        <v>1.345</v>
      </c>
      <c r="T243" s="109">
        <f t="shared" si="75"/>
        <v>1.238</v>
      </c>
      <c r="U243" s="95">
        <v>466442659</v>
      </c>
      <c r="V243" s="96">
        <v>523322708</v>
      </c>
      <c r="W243" s="96">
        <v>582178814</v>
      </c>
      <c r="X243" s="95">
        <v>707588</v>
      </c>
      <c r="Y243" s="96">
        <v>742968</v>
      </c>
      <c r="Z243" s="96">
        <v>742968</v>
      </c>
    </row>
    <row r="244" spans="1:26">
      <c r="A244" s="29" t="s">
        <v>505</v>
      </c>
      <c r="B244" s="29" t="s">
        <v>506</v>
      </c>
      <c r="C244" s="102">
        <v>378838009.74960005</v>
      </c>
      <c r="D244" s="102">
        <v>387930121.98359048</v>
      </c>
      <c r="E244" s="102">
        <f t="shared" si="64"/>
        <v>113651403</v>
      </c>
      <c r="F244" s="102">
        <f t="shared" si="65"/>
        <v>116379037</v>
      </c>
      <c r="G244" s="104">
        <v>-615695</v>
      </c>
      <c r="H244" s="104">
        <v>-630472</v>
      </c>
      <c r="I244" s="102">
        <f t="shared" si="66"/>
        <v>113035708</v>
      </c>
      <c r="J244" s="102">
        <f t="shared" si="67"/>
        <v>115748565</v>
      </c>
      <c r="K244" s="102">
        <f t="shared" si="68"/>
        <v>67821425</v>
      </c>
      <c r="L244" s="102">
        <f t="shared" si="69"/>
        <v>69449139</v>
      </c>
      <c r="M244" s="102">
        <v>41980613417.345222</v>
      </c>
      <c r="N244" s="102">
        <v>44329413809.550735</v>
      </c>
      <c r="O244" s="102">
        <f t="shared" si="70"/>
        <v>25139253.449999999</v>
      </c>
      <c r="P244" s="102">
        <f t="shared" si="71"/>
        <v>26857803.594999999</v>
      </c>
      <c r="Q244" s="102">
        <f t="shared" si="72"/>
        <v>87896454.549999997</v>
      </c>
      <c r="R244" s="102">
        <f t="shared" si="73"/>
        <v>88890761.405000001</v>
      </c>
      <c r="S244" s="109">
        <f t="shared" si="74"/>
        <v>1.6160000000000001</v>
      </c>
      <c r="T244" s="109">
        <f t="shared" si="75"/>
        <v>1.5669999999999999</v>
      </c>
      <c r="U244" s="95">
        <v>37094691588</v>
      </c>
      <c r="V244" s="96">
        <v>39729824951</v>
      </c>
      <c r="W244" s="96">
        <v>41952694161</v>
      </c>
      <c r="X244" s="95">
        <v>95000000</v>
      </c>
      <c r="Y244" s="96">
        <v>99000000</v>
      </c>
      <c r="Z244" s="96">
        <v>103000000</v>
      </c>
    </row>
    <row r="245" spans="1:26">
      <c r="A245" s="29" t="s">
        <v>507</v>
      </c>
      <c r="B245" s="29" t="s">
        <v>508</v>
      </c>
      <c r="C245" s="102">
        <v>2276546.3130000001</v>
      </c>
      <c r="D245" s="102">
        <v>2331183.4245120003</v>
      </c>
      <c r="E245" s="102">
        <f t="shared" si="64"/>
        <v>682964</v>
      </c>
      <c r="F245" s="102">
        <f t="shared" si="65"/>
        <v>699355</v>
      </c>
      <c r="G245" s="104">
        <v>-107525</v>
      </c>
      <c r="H245" s="104">
        <v>-110106</v>
      </c>
      <c r="I245" s="102">
        <f t="shared" si="66"/>
        <v>575439</v>
      </c>
      <c r="J245" s="102">
        <f t="shared" si="67"/>
        <v>589249</v>
      </c>
      <c r="K245" s="102">
        <f t="shared" si="68"/>
        <v>345263</v>
      </c>
      <c r="L245" s="102">
        <f t="shared" si="69"/>
        <v>353549</v>
      </c>
      <c r="M245" s="102">
        <v>186931932.42788875</v>
      </c>
      <c r="N245" s="102">
        <v>197595011.10071078</v>
      </c>
      <c r="O245" s="102">
        <f t="shared" si="70"/>
        <v>155153.378</v>
      </c>
      <c r="P245" s="102">
        <f t="shared" si="71"/>
        <v>163632.516</v>
      </c>
      <c r="Q245" s="102">
        <f t="shared" si="72"/>
        <v>420285.62199999997</v>
      </c>
      <c r="R245" s="102">
        <f t="shared" si="73"/>
        <v>425616.484</v>
      </c>
      <c r="S245" s="109">
        <f t="shared" si="74"/>
        <v>1.847</v>
      </c>
      <c r="T245" s="109">
        <f t="shared" si="75"/>
        <v>1.7889999999999999</v>
      </c>
      <c r="U245" s="95">
        <v>133959490</v>
      </c>
      <c r="V245" s="96">
        <v>143078334</v>
      </c>
      <c r="W245" s="96">
        <v>151205906</v>
      </c>
      <c r="X245" s="95">
        <v>215000</v>
      </c>
      <c r="Y245" s="96">
        <v>215000</v>
      </c>
      <c r="Z245" s="96">
        <v>215000</v>
      </c>
    </row>
    <row r="246" spans="1:26">
      <c r="A246" s="29" t="s">
        <v>509</v>
      </c>
      <c r="B246" s="29" t="s">
        <v>510</v>
      </c>
      <c r="C246" s="102">
        <v>3159276.4571999996</v>
      </c>
      <c r="D246" s="102">
        <v>3235099.0921727996</v>
      </c>
      <c r="E246" s="102">
        <f t="shared" si="64"/>
        <v>947783</v>
      </c>
      <c r="F246" s="102">
        <f t="shared" si="65"/>
        <v>970530</v>
      </c>
      <c r="G246" s="104">
        <v>-27670</v>
      </c>
      <c r="H246" s="104">
        <v>-28334</v>
      </c>
      <c r="I246" s="102">
        <f t="shared" si="66"/>
        <v>920113</v>
      </c>
      <c r="J246" s="102">
        <f t="shared" si="67"/>
        <v>942196</v>
      </c>
      <c r="K246" s="102">
        <f t="shared" si="68"/>
        <v>552068</v>
      </c>
      <c r="L246" s="102">
        <f t="shared" si="69"/>
        <v>565318</v>
      </c>
      <c r="M246" s="102">
        <v>402618018.88210821</v>
      </c>
      <c r="N246" s="102">
        <v>424392019.86751401</v>
      </c>
      <c r="O246" s="102">
        <f t="shared" si="70"/>
        <v>142547.098</v>
      </c>
      <c r="P246" s="102">
        <f t="shared" si="71"/>
        <v>157457.19099999999</v>
      </c>
      <c r="Q246" s="102">
        <f t="shared" si="72"/>
        <v>777565.902</v>
      </c>
      <c r="R246" s="102">
        <f t="shared" si="73"/>
        <v>784738.80900000001</v>
      </c>
      <c r="S246" s="109">
        <f t="shared" si="74"/>
        <v>1.371</v>
      </c>
      <c r="T246" s="109">
        <f t="shared" si="75"/>
        <v>1.3320000000000001</v>
      </c>
      <c r="U246" s="95">
        <v>282856737</v>
      </c>
      <c r="V246" s="96">
        <v>302736239</v>
      </c>
      <c r="W246" s="96">
        <v>319072008</v>
      </c>
      <c r="X246" s="95">
        <v>430749</v>
      </c>
      <c r="Y246" s="96">
        <v>443671</v>
      </c>
      <c r="Z246" s="96">
        <v>443671</v>
      </c>
    </row>
    <row r="247" spans="1:26">
      <c r="A247" s="29" t="s">
        <v>511</v>
      </c>
      <c r="B247" s="29" t="s">
        <v>512</v>
      </c>
      <c r="C247" s="102">
        <v>67549427.325000003</v>
      </c>
      <c r="D247" s="102">
        <v>69170613.580800012</v>
      </c>
      <c r="E247" s="102">
        <f t="shared" si="64"/>
        <v>20264828</v>
      </c>
      <c r="F247" s="102">
        <f t="shared" si="65"/>
        <v>20751184</v>
      </c>
      <c r="G247" s="104">
        <v>-11581</v>
      </c>
      <c r="H247" s="104">
        <v>-11859</v>
      </c>
      <c r="I247" s="102">
        <f t="shared" si="66"/>
        <v>20253247</v>
      </c>
      <c r="J247" s="102">
        <f t="shared" si="67"/>
        <v>20739325</v>
      </c>
      <c r="K247" s="102">
        <f t="shared" si="68"/>
        <v>12151948</v>
      </c>
      <c r="L247" s="102">
        <f t="shared" si="69"/>
        <v>12443595</v>
      </c>
      <c r="M247" s="102">
        <v>14885100704.907234</v>
      </c>
      <c r="N247" s="102">
        <v>16030043454.531721</v>
      </c>
      <c r="O247" s="102">
        <f t="shared" si="70"/>
        <v>0</v>
      </c>
      <c r="P247" s="102">
        <f t="shared" si="71"/>
        <v>0</v>
      </c>
      <c r="Q247" s="102">
        <f t="shared" si="72"/>
        <v>20253247</v>
      </c>
      <c r="R247" s="102">
        <f t="shared" si="73"/>
        <v>20739325</v>
      </c>
      <c r="S247" s="109">
        <f t="shared" si="74"/>
        <v>0.81599999999999995</v>
      </c>
      <c r="T247" s="109">
        <f t="shared" si="75"/>
        <v>0.77600000000000002</v>
      </c>
      <c r="U247" s="95">
        <v>12620745002</v>
      </c>
      <c r="V247" s="96">
        <v>13761631796</v>
      </c>
      <c r="W247" s="96">
        <v>14819704712</v>
      </c>
      <c r="X247" s="95">
        <v>16150671</v>
      </c>
      <c r="Y247" s="96">
        <v>16958204</v>
      </c>
      <c r="Z247" s="96">
        <v>17806115</v>
      </c>
    </row>
    <row r="248" spans="1:26">
      <c r="A248" s="29" t="s">
        <v>513</v>
      </c>
      <c r="B248" s="29" t="s">
        <v>514</v>
      </c>
      <c r="C248" s="102">
        <v>455506.72440000001</v>
      </c>
      <c r="D248" s="102">
        <v>466438.8857856</v>
      </c>
      <c r="E248" s="102">
        <f t="shared" si="64"/>
        <v>136652</v>
      </c>
      <c r="F248" s="102">
        <f t="shared" si="65"/>
        <v>139932</v>
      </c>
      <c r="G248" s="104">
        <v>20437</v>
      </c>
      <c r="H248" s="104">
        <v>20927</v>
      </c>
      <c r="I248" s="102">
        <f t="shared" si="66"/>
        <v>157089</v>
      </c>
      <c r="J248" s="102">
        <f t="shared" si="67"/>
        <v>160859</v>
      </c>
      <c r="K248" s="102">
        <f t="shared" si="68"/>
        <v>94253</v>
      </c>
      <c r="L248" s="102">
        <f t="shared" si="69"/>
        <v>96515</v>
      </c>
      <c r="M248" s="102">
        <v>38437971.781371124</v>
      </c>
      <c r="N248" s="102">
        <v>37321393.441512339</v>
      </c>
      <c r="O248" s="102">
        <f t="shared" si="70"/>
        <v>55160.3</v>
      </c>
      <c r="P248" s="102">
        <f t="shared" si="71"/>
        <v>60648.444000000003</v>
      </c>
      <c r="Q248" s="102">
        <f t="shared" si="72"/>
        <v>101928.7</v>
      </c>
      <c r="R248" s="102">
        <f t="shared" si="73"/>
        <v>100210.556</v>
      </c>
      <c r="S248" s="109">
        <f t="shared" si="74"/>
        <v>2.452</v>
      </c>
      <c r="T248" s="109">
        <f t="shared" si="75"/>
        <v>2.5859999999999999</v>
      </c>
      <c r="U248" s="95">
        <v>35713586</v>
      </c>
      <c r="V248" s="96">
        <v>35088997</v>
      </c>
      <c r="W248" s="96">
        <v>34069703</v>
      </c>
      <c r="X248" s="95">
        <v>0</v>
      </c>
      <c r="Y248" s="96">
        <v>0</v>
      </c>
      <c r="Z248" s="96">
        <v>0</v>
      </c>
    </row>
    <row r="249" spans="1:26">
      <c r="A249" s="29" t="s">
        <v>515</v>
      </c>
      <c r="B249" s="29" t="s">
        <v>516</v>
      </c>
      <c r="C249" s="102">
        <v>8704396.0523999985</v>
      </c>
      <c r="D249" s="102">
        <v>8913301.5576575994</v>
      </c>
      <c r="E249" s="102">
        <f t="shared" si="64"/>
        <v>2611319</v>
      </c>
      <c r="F249" s="102">
        <f t="shared" si="65"/>
        <v>2673990</v>
      </c>
      <c r="G249" s="104">
        <v>43760</v>
      </c>
      <c r="H249" s="104">
        <v>44810</v>
      </c>
      <c r="I249" s="102">
        <f t="shared" si="66"/>
        <v>2655079</v>
      </c>
      <c r="J249" s="102">
        <f t="shared" si="67"/>
        <v>2718800</v>
      </c>
      <c r="K249" s="102">
        <f t="shared" si="68"/>
        <v>1593047</v>
      </c>
      <c r="L249" s="102">
        <f t="shared" si="69"/>
        <v>1631280</v>
      </c>
      <c r="M249" s="102">
        <v>350750346.68463731</v>
      </c>
      <c r="N249" s="102">
        <v>407006192.6690405</v>
      </c>
      <c r="O249" s="102">
        <f t="shared" si="70"/>
        <v>1236347.5730000001</v>
      </c>
      <c r="P249" s="102">
        <f t="shared" si="71"/>
        <v>1240147.246</v>
      </c>
      <c r="Q249" s="102">
        <f t="shared" si="72"/>
        <v>1418731.4269999999</v>
      </c>
      <c r="R249" s="102">
        <f t="shared" si="73"/>
        <v>1478652.754</v>
      </c>
      <c r="S249" s="109">
        <f t="shared" si="74"/>
        <v>4.5419999999999998</v>
      </c>
      <c r="T249" s="109">
        <f t="shared" si="75"/>
        <v>4.008</v>
      </c>
      <c r="U249" s="95">
        <v>283525767</v>
      </c>
      <c r="V249" s="96">
        <v>331315249</v>
      </c>
      <c r="W249" s="96">
        <v>384453956</v>
      </c>
      <c r="X249" s="95">
        <v>0</v>
      </c>
      <c r="Y249" s="96">
        <v>0</v>
      </c>
      <c r="Z249" s="96">
        <v>0</v>
      </c>
    </row>
    <row r="250" spans="1:26">
      <c r="A250" s="29" t="s">
        <v>517</v>
      </c>
      <c r="B250" s="29" t="s">
        <v>518</v>
      </c>
      <c r="C250" s="102">
        <v>193558.13760000002</v>
      </c>
      <c r="D250" s="102">
        <v>198203.53290240001</v>
      </c>
      <c r="E250" s="102">
        <f t="shared" si="64"/>
        <v>58067</v>
      </c>
      <c r="F250" s="102">
        <f t="shared" si="65"/>
        <v>59461</v>
      </c>
      <c r="G250" s="104">
        <v>0</v>
      </c>
      <c r="H250" s="104">
        <v>0</v>
      </c>
      <c r="I250" s="102">
        <f t="shared" si="66"/>
        <v>58067</v>
      </c>
      <c r="J250" s="102">
        <f t="shared" si="67"/>
        <v>59461</v>
      </c>
      <c r="K250" s="102">
        <f t="shared" si="68"/>
        <v>34840</v>
      </c>
      <c r="L250" s="102">
        <f t="shared" si="69"/>
        <v>35677</v>
      </c>
      <c r="M250" s="102">
        <v>67051545.561468378</v>
      </c>
      <c r="N250" s="102">
        <v>70558354.348846838</v>
      </c>
      <c r="O250" s="102">
        <f t="shared" si="70"/>
        <v>0</v>
      </c>
      <c r="P250" s="102">
        <f t="shared" si="71"/>
        <v>0</v>
      </c>
      <c r="Q250" s="102">
        <f t="shared" si="72"/>
        <v>58067</v>
      </c>
      <c r="R250" s="102">
        <f t="shared" si="73"/>
        <v>59461</v>
      </c>
      <c r="S250" s="109">
        <f t="shared" si="74"/>
        <v>0.52</v>
      </c>
      <c r="T250" s="109">
        <f t="shared" si="75"/>
        <v>0.50600000000000001</v>
      </c>
      <c r="U250" s="95">
        <v>52593938</v>
      </c>
      <c r="V250" s="96">
        <v>55946353</v>
      </c>
      <c r="W250" s="96">
        <v>58872358</v>
      </c>
      <c r="X250" s="95">
        <v>0</v>
      </c>
      <c r="Y250" s="96">
        <v>0</v>
      </c>
      <c r="Z250" s="96">
        <v>0</v>
      </c>
    </row>
    <row r="251" spans="1:26">
      <c r="A251" s="29" t="s">
        <v>519</v>
      </c>
      <c r="B251" s="29" t="s">
        <v>520</v>
      </c>
      <c r="C251" s="102">
        <v>40017087.871800005</v>
      </c>
      <c r="D251" s="102">
        <v>40977497.98072321</v>
      </c>
      <c r="E251" s="102">
        <f t="shared" si="64"/>
        <v>12005126</v>
      </c>
      <c r="F251" s="102">
        <f t="shared" si="65"/>
        <v>12293249</v>
      </c>
      <c r="G251" s="104">
        <v>58729</v>
      </c>
      <c r="H251" s="104">
        <v>60139</v>
      </c>
      <c r="I251" s="102">
        <f t="shared" si="66"/>
        <v>12063855</v>
      </c>
      <c r="J251" s="102">
        <f t="shared" si="67"/>
        <v>12353388</v>
      </c>
      <c r="K251" s="102">
        <f t="shared" si="68"/>
        <v>7238313</v>
      </c>
      <c r="L251" s="102">
        <f t="shared" si="69"/>
        <v>7412033</v>
      </c>
      <c r="M251" s="102">
        <v>6659760229.0982237</v>
      </c>
      <c r="N251" s="102">
        <v>7100591361.5758982</v>
      </c>
      <c r="O251" s="102">
        <f t="shared" si="70"/>
        <v>466128.712</v>
      </c>
      <c r="P251" s="102">
        <f t="shared" si="71"/>
        <v>589270.82299999997</v>
      </c>
      <c r="Q251" s="102">
        <f t="shared" si="72"/>
        <v>11597726.288000001</v>
      </c>
      <c r="R251" s="102">
        <f t="shared" si="73"/>
        <v>11764117.176999999</v>
      </c>
      <c r="S251" s="109">
        <f t="shared" si="74"/>
        <v>1.087</v>
      </c>
      <c r="T251" s="109">
        <f t="shared" si="75"/>
        <v>1.044</v>
      </c>
      <c r="U251" s="95">
        <v>5358599072</v>
      </c>
      <c r="V251" s="96">
        <v>5856879975</v>
      </c>
      <c r="W251" s="96">
        <v>6244558731</v>
      </c>
      <c r="X251" s="95">
        <v>9875000</v>
      </c>
      <c r="Y251" s="96">
        <v>10150000</v>
      </c>
      <c r="Z251" s="96">
        <v>10150000</v>
      </c>
    </row>
    <row r="252" spans="1:26">
      <c r="A252" s="29" t="s">
        <v>521</v>
      </c>
      <c r="B252" s="29" t="s">
        <v>522</v>
      </c>
      <c r="C252" s="102">
        <v>792305.69580000022</v>
      </c>
      <c r="D252" s="102">
        <v>811321.0324992002</v>
      </c>
      <c r="E252" s="102">
        <f t="shared" si="64"/>
        <v>237692</v>
      </c>
      <c r="F252" s="102">
        <f t="shared" si="65"/>
        <v>243396</v>
      </c>
      <c r="G252" s="104">
        <v>14721</v>
      </c>
      <c r="H252" s="104">
        <v>15075</v>
      </c>
      <c r="I252" s="102">
        <f t="shared" si="66"/>
        <v>252413</v>
      </c>
      <c r="J252" s="102">
        <f t="shared" si="67"/>
        <v>258471</v>
      </c>
      <c r="K252" s="102">
        <f t="shared" si="68"/>
        <v>151448</v>
      </c>
      <c r="L252" s="102">
        <f t="shared" si="69"/>
        <v>155083</v>
      </c>
      <c r="M252" s="102">
        <v>69620448.988407761</v>
      </c>
      <c r="N252" s="102">
        <v>71286730.360227495</v>
      </c>
      <c r="O252" s="102">
        <f t="shared" si="70"/>
        <v>80633.004000000001</v>
      </c>
      <c r="P252" s="102">
        <f t="shared" si="71"/>
        <v>86561.27</v>
      </c>
      <c r="Q252" s="102">
        <f t="shared" si="72"/>
        <v>171779.99599999998</v>
      </c>
      <c r="R252" s="102">
        <f t="shared" si="73"/>
        <v>171909.72999999998</v>
      </c>
      <c r="S252" s="109">
        <f t="shared" si="74"/>
        <v>2.1749999999999998</v>
      </c>
      <c r="T252" s="109">
        <f t="shared" si="75"/>
        <v>2.1749999999999998</v>
      </c>
      <c r="U252" s="95">
        <v>49410231</v>
      </c>
      <c r="V252" s="96">
        <v>52278926</v>
      </c>
      <c r="W252" s="96">
        <v>53530159</v>
      </c>
      <c r="X252" s="95">
        <v>240000</v>
      </c>
      <c r="Y252" s="96">
        <v>240000</v>
      </c>
      <c r="Z252" s="96">
        <v>240000</v>
      </c>
    </row>
    <row r="253" spans="1:26">
      <c r="A253" s="29" t="s">
        <v>523</v>
      </c>
      <c r="B253" s="29" t="s">
        <v>524</v>
      </c>
      <c r="C253" s="102">
        <v>10350263.4726</v>
      </c>
      <c r="D253" s="102">
        <v>10598669.7959424</v>
      </c>
      <c r="E253" s="102">
        <f t="shared" si="64"/>
        <v>3105079</v>
      </c>
      <c r="F253" s="102">
        <f t="shared" si="65"/>
        <v>3179601</v>
      </c>
      <c r="G253" s="104">
        <v>-52604</v>
      </c>
      <c r="H253" s="104">
        <v>-53866</v>
      </c>
      <c r="I253" s="102">
        <f t="shared" si="66"/>
        <v>3052475</v>
      </c>
      <c r="J253" s="102">
        <f t="shared" si="67"/>
        <v>3125735</v>
      </c>
      <c r="K253" s="102">
        <f t="shared" si="68"/>
        <v>1831485</v>
      </c>
      <c r="L253" s="102">
        <f t="shared" si="69"/>
        <v>1875441</v>
      </c>
      <c r="M253" s="102">
        <v>2150149627.0391951</v>
      </c>
      <c r="N253" s="102">
        <v>2402661794.7122035</v>
      </c>
      <c r="O253" s="102">
        <f t="shared" si="70"/>
        <v>0</v>
      </c>
      <c r="P253" s="102">
        <f t="shared" si="71"/>
        <v>0</v>
      </c>
      <c r="Q253" s="102">
        <f t="shared" si="72"/>
        <v>3052475</v>
      </c>
      <c r="R253" s="102">
        <f t="shared" si="73"/>
        <v>3125735</v>
      </c>
      <c r="S253" s="109">
        <f t="shared" si="74"/>
        <v>0.85199999999999998</v>
      </c>
      <c r="T253" s="109">
        <f t="shared" si="75"/>
        <v>0.78100000000000003</v>
      </c>
      <c r="U253" s="95">
        <v>1687335226</v>
      </c>
      <c r="V253" s="96">
        <v>1888542493</v>
      </c>
      <c r="W253" s="96">
        <v>2109549330</v>
      </c>
      <c r="X253" s="95">
        <v>2530000</v>
      </c>
      <c r="Y253" s="96">
        <v>2660000</v>
      </c>
      <c r="Z253" s="96">
        <v>2660000</v>
      </c>
    </row>
    <row r="254" spans="1:26">
      <c r="A254" s="29" t="s">
        <v>525</v>
      </c>
      <c r="B254" s="29" t="s">
        <v>526</v>
      </c>
      <c r="C254" s="102">
        <v>30926446.359000001</v>
      </c>
      <c r="D254" s="102">
        <v>31668681.071616001</v>
      </c>
      <c r="E254" s="102">
        <f t="shared" si="64"/>
        <v>9277934</v>
      </c>
      <c r="F254" s="102">
        <f t="shared" si="65"/>
        <v>9500604</v>
      </c>
      <c r="G254" s="104">
        <v>5818</v>
      </c>
      <c r="H254" s="104">
        <v>5957</v>
      </c>
      <c r="I254" s="102">
        <f t="shared" si="66"/>
        <v>9283752</v>
      </c>
      <c r="J254" s="102">
        <f t="shared" si="67"/>
        <v>9506561</v>
      </c>
      <c r="K254" s="102">
        <f t="shared" si="68"/>
        <v>5570251</v>
      </c>
      <c r="L254" s="102">
        <f t="shared" si="69"/>
        <v>5703937</v>
      </c>
      <c r="M254" s="102">
        <v>4175310988.4740481</v>
      </c>
      <c r="N254" s="102">
        <v>4766771435.9843912</v>
      </c>
      <c r="O254" s="102">
        <f t="shared" si="70"/>
        <v>1323665.3430000001</v>
      </c>
      <c r="P254" s="102">
        <f t="shared" si="71"/>
        <v>1124585.7409999999</v>
      </c>
      <c r="Q254" s="102">
        <f t="shared" si="72"/>
        <v>7960086.6569999997</v>
      </c>
      <c r="R254" s="102">
        <f t="shared" si="73"/>
        <v>8381975.2589999996</v>
      </c>
      <c r="S254" s="109">
        <f t="shared" si="74"/>
        <v>1.3340000000000001</v>
      </c>
      <c r="T254" s="109">
        <f t="shared" si="75"/>
        <v>1.1970000000000001</v>
      </c>
      <c r="U254" s="95">
        <v>3320187240</v>
      </c>
      <c r="V254" s="96">
        <v>3767403272</v>
      </c>
      <c r="W254" s="96">
        <v>4300681442</v>
      </c>
      <c r="X254" s="95">
        <v>4820377</v>
      </c>
      <c r="Y254" s="96">
        <v>5206007</v>
      </c>
      <c r="Z254" s="96">
        <v>5206007</v>
      </c>
    </row>
    <row r="255" spans="1:26">
      <c r="A255" s="29" t="s">
        <v>527</v>
      </c>
      <c r="B255" s="29" t="s">
        <v>528</v>
      </c>
      <c r="C255" s="102">
        <v>1242594.5592</v>
      </c>
      <c r="D255" s="102">
        <v>1272416.8286208</v>
      </c>
      <c r="E255" s="102">
        <f t="shared" si="64"/>
        <v>372778</v>
      </c>
      <c r="F255" s="102">
        <f t="shared" si="65"/>
        <v>381725</v>
      </c>
      <c r="G255" s="104">
        <v>71400</v>
      </c>
      <c r="H255" s="104">
        <v>73113</v>
      </c>
      <c r="I255" s="102">
        <f t="shared" si="66"/>
        <v>444178</v>
      </c>
      <c r="J255" s="102">
        <f t="shared" si="67"/>
        <v>454838</v>
      </c>
      <c r="K255" s="102">
        <f t="shared" si="68"/>
        <v>266507</v>
      </c>
      <c r="L255" s="102">
        <f t="shared" si="69"/>
        <v>272903</v>
      </c>
      <c r="M255" s="102">
        <v>95027207.648602635</v>
      </c>
      <c r="N255" s="102">
        <v>103798120.04048324</v>
      </c>
      <c r="O255" s="102">
        <f t="shared" si="70"/>
        <v>169880.39799999999</v>
      </c>
      <c r="P255" s="102">
        <f t="shared" si="71"/>
        <v>173146.52100000001</v>
      </c>
      <c r="Q255" s="102">
        <f t="shared" si="72"/>
        <v>274297.60200000001</v>
      </c>
      <c r="R255" s="102">
        <f t="shared" si="73"/>
        <v>281691.47899999999</v>
      </c>
      <c r="S255" s="109">
        <f t="shared" si="74"/>
        <v>2.8050000000000002</v>
      </c>
      <c r="T255" s="109">
        <f t="shared" si="75"/>
        <v>2.629</v>
      </c>
      <c r="U255" s="95">
        <v>80622750</v>
      </c>
      <c r="V255" s="96">
        <v>88140734</v>
      </c>
      <c r="W255" s="96">
        <v>96253279</v>
      </c>
      <c r="X255" s="95">
        <v>101500</v>
      </c>
      <c r="Y255" s="96">
        <v>101500</v>
      </c>
      <c r="Z255" s="96">
        <v>101500</v>
      </c>
    </row>
    <row r="256" spans="1:26">
      <c r="A256" s="29" t="s">
        <v>529</v>
      </c>
      <c r="B256" s="29" t="s">
        <v>530</v>
      </c>
      <c r="C256" s="102">
        <v>138299989.75500003</v>
      </c>
      <c r="D256" s="102">
        <v>141619189.50912002</v>
      </c>
      <c r="E256" s="102">
        <f t="shared" si="64"/>
        <v>41489997</v>
      </c>
      <c r="F256" s="102">
        <f t="shared" si="65"/>
        <v>42485757</v>
      </c>
      <c r="G256" s="104">
        <v>-1455067</v>
      </c>
      <c r="H256" s="104">
        <v>-1489988</v>
      </c>
      <c r="I256" s="102">
        <f t="shared" si="66"/>
        <v>40034930</v>
      </c>
      <c r="J256" s="102">
        <f t="shared" si="67"/>
        <v>40995769</v>
      </c>
      <c r="K256" s="102">
        <f t="shared" si="68"/>
        <v>24020958</v>
      </c>
      <c r="L256" s="102">
        <f t="shared" si="69"/>
        <v>24597461</v>
      </c>
      <c r="M256" s="102">
        <v>17908641617.400082</v>
      </c>
      <c r="N256" s="102">
        <v>19345705330.874241</v>
      </c>
      <c r="O256" s="102">
        <f t="shared" si="70"/>
        <v>5803721.3959999997</v>
      </c>
      <c r="P256" s="102">
        <f t="shared" si="71"/>
        <v>5999380.7319999998</v>
      </c>
      <c r="Q256" s="102">
        <f t="shared" si="72"/>
        <v>34231208.604000002</v>
      </c>
      <c r="R256" s="102">
        <f t="shared" si="73"/>
        <v>34996388.267999999</v>
      </c>
      <c r="S256" s="109">
        <f t="shared" si="74"/>
        <v>1.341</v>
      </c>
      <c r="T256" s="109">
        <f t="shared" si="75"/>
        <v>1.2709999999999999</v>
      </c>
      <c r="U256" s="95">
        <v>14941300151</v>
      </c>
      <c r="V256" s="96">
        <v>15749496393</v>
      </c>
      <c r="W256" s="96">
        <v>17013288880</v>
      </c>
      <c r="X256" s="95">
        <v>38000000</v>
      </c>
      <c r="Y256" s="96">
        <v>42000000</v>
      </c>
      <c r="Z256" s="96">
        <v>45000000</v>
      </c>
    </row>
    <row r="257" spans="1:26">
      <c r="A257" s="29" t="s">
        <v>531</v>
      </c>
      <c r="B257" s="29" t="s">
        <v>532</v>
      </c>
      <c r="C257" s="102">
        <v>82768618.345200002</v>
      </c>
      <c r="D257" s="102">
        <v>84755065.185484797</v>
      </c>
      <c r="E257" s="102">
        <f t="shared" si="64"/>
        <v>24830586</v>
      </c>
      <c r="F257" s="102">
        <f t="shared" si="65"/>
        <v>25426520</v>
      </c>
      <c r="G257" s="104">
        <v>78979</v>
      </c>
      <c r="H257" s="104">
        <v>80874</v>
      </c>
      <c r="I257" s="102">
        <f t="shared" si="66"/>
        <v>24909565</v>
      </c>
      <c r="J257" s="102">
        <f t="shared" si="67"/>
        <v>25507394</v>
      </c>
      <c r="K257" s="102">
        <f t="shared" si="68"/>
        <v>14945739</v>
      </c>
      <c r="L257" s="102">
        <f t="shared" si="69"/>
        <v>15304436</v>
      </c>
      <c r="M257" s="102">
        <v>3263483313.33951</v>
      </c>
      <c r="N257" s="102">
        <v>3772170909.4745169</v>
      </c>
      <c r="O257" s="102">
        <f t="shared" si="70"/>
        <v>11627001.759</v>
      </c>
      <c r="P257" s="102">
        <f t="shared" si="71"/>
        <v>11679204.796</v>
      </c>
      <c r="Q257" s="102">
        <f t="shared" si="72"/>
        <v>13282563.241</v>
      </c>
      <c r="R257" s="102">
        <f t="shared" si="73"/>
        <v>13828189.204</v>
      </c>
      <c r="S257" s="109">
        <f t="shared" si="74"/>
        <v>4.58</v>
      </c>
      <c r="T257" s="109">
        <f t="shared" si="75"/>
        <v>4.0570000000000004</v>
      </c>
      <c r="U257" s="95">
        <v>2661699354</v>
      </c>
      <c r="V257" s="96">
        <v>2984260857</v>
      </c>
      <c r="W257" s="96">
        <v>3449425326</v>
      </c>
      <c r="X257" s="95">
        <v>5013617</v>
      </c>
      <c r="Y257" s="96">
        <v>5214162</v>
      </c>
      <c r="Z257" s="96">
        <v>5422728</v>
      </c>
    </row>
    <row r="258" spans="1:26">
      <c r="A258" s="29" t="s">
        <v>533</v>
      </c>
      <c r="B258" s="29" t="s">
        <v>534</v>
      </c>
      <c r="C258" s="102">
        <v>390963937.14179999</v>
      </c>
      <c r="D258" s="102">
        <v>400347071.63320321</v>
      </c>
      <c r="E258" s="102">
        <f t="shared" si="64"/>
        <v>117289181</v>
      </c>
      <c r="F258" s="102">
        <f t="shared" si="65"/>
        <v>120104121</v>
      </c>
      <c r="G258" s="104">
        <v>-55614</v>
      </c>
      <c r="H258" s="104">
        <v>-56949</v>
      </c>
      <c r="I258" s="102">
        <f t="shared" si="66"/>
        <v>117233567</v>
      </c>
      <c r="J258" s="102">
        <f t="shared" si="67"/>
        <v>120047172</v>
      </c>
      <c r="K258" s="102">
        <f t="shared" si="68"/>
        <v>70340140</v>
      </c>
      <c r="L258" s="102">
        <f t="shared" si="69"/>
        <v>72028303</v>
      </c>
      <c r="M258" s="102">
        <v>55590065894.715309</v>
      </c>
      <c r="N258" s="102">
        <v>60081629934.788742</v>
      </c>
      <c r="O258" s="102">
        <f t="shared" si="70"/>
        <v>13790003.731000001</v>
      </c>
      <c r="P258" s="102">
        <f t="shared" si="71"/>
        <v>14297528.035</v>
      </c>
      <c r="Q258" s="102">
        <f t="shared" si="72"/>
        <v>103443563.26899999</v>
      </c>
      <c r="R258" s="102">
        <f t="shared" si="73"/>
        <v>105749643.965</v>
      </c>
      <c r="S258" s="109">
        <f t="shared" si="74"/>
        <v>1.2649999999999999</v>
      </c>
      <c r="T258" s="109">
        <f t="shared" si="75"/>
        <v>1.1990000000000001</v>
      </c>
      <c r="U258" s="95">
        <v>45999609929</v>
      </c>
      <c r="V258" s="96">
        <v>48887399326</v>
      </c>
      <c r="W258" s="96">
        <v>52837401566</v>
      </c>
      <c r="X258" s="95">
        <v>80500000</v>
      </c>
      <c r="Y258" s="96">
        <v>82000000</v>
      </c>
      <c r="Z258" s="96">
        <v>82000000</v>
      </c>
    </row>
    <row r="259" spans="1:26">
      <c r="A259" s="29" t="s">
        <v>535</v>
      </c>
      <c r="B259" s="29" t="s">
        <v>536</v>
      </c>
      <c r="C259" s="102">
        <v>3215393.2770000002</v>
      </c>
      <c r="D259" s="102">
        <v>3292562.7156480001</v>
      </c>
      <c r="E259" s="102">
        <f t="shared" si="64"/>
        <v>964618</v>
      </c>
      <c r="F259" s="102">
        <f t="shared" si="65"/>
        <v>987769</v>
      </c>
      <c r="G259" s="104">
        <v>0</v>
      </c>
      <c r="H259" s="104">
        <v>0</v>
      </c>
      <c r="I259" s="102">
        <f t="shared" si="66"/>
        <v>964618</v>
      </c>
      <c r="J259" s="102">
        <f t="shared" si="67"/>
        <v>987769</v>
      </c>
      <c r="K259" s="102">
        <f t="shared" si="68"/>
        <v>578771</v>
      </c>
      <c r="L259" s="102">
        <f t="shared" si="69"/>
        <v>592661</v>
      </c>
      <c r="M259" s="102">
        <v>26807572.33247849</v>
      </c>
      <c r="N259" s="102">
        <v>28093297.935380649</v>
      </c>
      <c r="O259" s="102">
        <f t="shared" si="70"/>
        <v>551507.91</v>
      </c>
      <c r="P259" s="102">
        <f t="shared" si="71"/>
        <v>565663.12300000002</v>
      </c>
      <c r="Q259" s="102">
        <f t="shared" si="72"/>
        <v>413110.08999999997</v>
      </c>
      <c r="R259" s="102">
        <f t="shared" si="73"/>
        <v>422105.87699999998</v>
      </c>
      <c r="S259" s="109">
        <f t="shared" si="74"/>
        <v>21.59</v>
      </c>
      <c r="T259" s="109">
        <f t="shared" si="75"/>
        <v>21.096</v>
      </c>
      <c r="U259" s="95">
        <v>22704643</v>
      </c>
      <c r="V259" s="96">
        <v>23982039</v>
      </c>
      <c r="W259" s="96">
        <v>25097511</v>
      </c>
      <c r="X259" s="95">
        <v>35000</v>
      </c>
      <c r="Y259" s="96">
        <v>35000</v>
      </c>
      <c r="Z259" s="96">
        <v>35000</v>
      </c>
    </row>
    <row r="260" spans="1:26">
      <c r="A260" s="29" t="s">
        <v>537</v>
      </c>
      <c r="B260" s="29" t="s">
        <v>538</v>
      </c>
      <c r="C260" s="102">
        <v>128677564.72440001</v>
      </c>
      <c r="D260" s="102">
        <v>131765826.27778561</v>
      </c>
      <c r="E260" s="102">
        <f t="shared" si="64"/>
        <v>38603269</v>
      </c>
      <c r="F260" s="102">
        <f t="shared" si="65"/>
        <v>39529748</v>
      </c>
      <c r="G260" s="104">
        <v>28562</v>
      </c>
      <c r="H260" s="104">
        <v>29247</v>
      </c>
      <c r="I260" s="102">
        <f t="shared" si="66"/>
        <v>38631831</v>
      </c>
      <c r="J260" s="102">
        <f t="shared" si="67"/>
        <v>39558995</v>
      </c>
      <c r="K260" s="102">
        <f t="shared" si="68"/>
        <v>23179099</v>
      </c>
      <c r="L260" s="102">
        <f t="shared" si="69"/>
        <v>23735397</v>
      </c>
      <c r="M260" s="102">
        <v>17477853558.426105</v>
      </c>
      <c r="N260" s="102">
        <v>18986226020.708881</v>
      </c>
      <c r="O260" s="102">
        <f t="shared" si="70"/>
        <v>5401464.2470000004</v>
      </c>
      <c r="P260" s="102">
        <f t="shared" si="71"/>
        <v>5487623.7860000003</v>
      </c>
      <c r="Q260" s="102">
        <f t="shared" si="72"/>
        <v>33230366.752999999</v>
      </c>
      <c r="R260" s="102">
        <f t="shared" si="73"/>
        <v>34071371.214000002</v>
      </c>
      <c r="S260" s="109">
        <f t="shared" si="74"/>
        <v>1.3260000000000001</v>
      </c>
      <c r="T260" s="109">
        <f t="shared" si="75"/>
        <v>1.25</v>
      </c>
      <c r="U260" s="95">
        <v>13145719575</v>
      </c>
      <c r="V260" s="96">
        <v>14876065555</v>
      </c>
      <c r="W260" s="96">
        <v>16159797362</v>
      </c>
      <c r="X260" s="95">
        <v>28265963</v>
      </c>
      <c r="Y260" s="96">
        <v>29746071</v>
      </c>
      <c r="Z260" s="96">
        <v>29746071</v>
      </c>
    </row>
    <row r="261" spans="1:26">
      <c r="A261" s="29" t="s">
        <v>539</v>
      </c>
      <c r="B261" s="29" t="s">
        <v>540</v>
      </c>
      <c r="C261" s="102">
        <v>3723681.3089999994</v>
      </c>
      <c r="D261" s="102">
        <v>3813049.6604159996</v>
      </c>
      <c r="E261" s="102">
        <f t="shared" si="64"/>
        <v>1117104</v>
      </c>
      <c r="F261" s="102">
        <f t="shared" si="65"/>
        <v>1143915</v>
      </c>
      <c r="G261" s="104">
        <v>1446</v>
      </c>
      <c r="H261" s="104">
        <v>1481</v>
      </c>
      <c r="I261" s="102">
        <f t="shared" si="66"/>
        <v>1118550</v>
      </c>
      <c r="J261" s="102">
        <f t="shared" si="67"/>
        <v>1145396</v>
      </c>
      <c r="K261" s="102">
        <f t="shared" si="68"/>
        <v>671130</v>
      </c>
      <c r="L261" s="102">
        <f t="shared" si="69"/>
        <v>687238</v>
      </c>
      <c r="M261" s="102">
        <v>125148079.46910562</v>
      </c>
      <c r="N261" s="102">
        <v>126779686.51917441</v>
      </c>
      <c r="O261" s="102">
        <f t="shared" si="70"/>
        <v>543861.82700000005</v>
      </c>
      <c r="P261" s="102">
        <f t="shared" si="71"/>
        <v>565408.86899999995</v>
      </c>
      <c r="Q261" s="102">
        <f t="shared" si="72"/>
        <v>574688.17299999995</v>
      </c>
      <c r="R261" s="102">
        <f t="shared" si="73"/>
        <v>579987.13100000005</v>
      </c>
      <c r="S261" s="109">
        <f t="shared" si="74"/>
        <v>5.3630000000000004</v>
      </c>
      <c r="T261" s="109">
        <f t="shared" si="75"/>
        <v>5.4210000000000003</v>
      </c>
      <c r="U261" s="95">
        <v>89342063</v>
      </c>
      <c r="V261" s="96">
        <v>94514750</v>
      </c>
      <c r="W261" s="96">
        <v>95729575</v>
      </c>
      <c r="X261" s="95">
        <v>224644</v>
      </c>
      <c r="Y261" s="96">
        <v>231384</v>
      </c>
      <c r="Z261" s="96">
        <v>231384</v>
      </c>
    </row>
    <row r="262" spans="1:26">
      <c r="A262" s="29" t="s">
        <v>541</v>
      </c>
      <c r="B262" s="29" t="s">
        <v>542</v>
      </c>
      <c r="C262" s="102">
        <v>16854547.972800002</v>
      </c>
      <c r="D262" s="102">
        <v>17259057.124147203</v>
      </c>
      <c r="E262" s="102">
        <f t="shared" si="64"/>
        <v>5056364</v>
      </c>
      <c r="F262" s="102">
        <f t="shared" si="65"/>
        <v>5177717</v>
      </c>
      <c r="G262" s="104">
        <v>32273</v>
      </c>
      <c r="H262" s="104">
        <v>33047</v>
      </c>
      <c r="I262" s="102">
        <f t="shared" si="66"/>
        <v>5088637</v>
      </c>
      <c r="J262" s="102">
        <f t="shared" si="67"/>
        <v>5210764</v>
      </c>
      <c r="K262" s="102">
        <f t="shared" si="68"/>
        <v>3053182</v>
      </c>
      <c r="L262" s="102">
        <f t="shared" si="69"/>
        <v>3126458</v>
      </c>
      <c r="M262" s="102">
        <v>2709426353.4165854</v>
      </c>
      <c r="N262" s="102">
        <v>3074901671.1203084</v>
      </c>
      <c r="O262" s="102">
        <f t="shared" si="70"/>
        <v>298003.56699999998</v>
      </c>
      <c r="P262" s="102">
        <f t="shared" si="71"/>
        <v>172155.01300000001</v>
      </c>
      <c r="Q262" s="102">
        <f t="shared" si="72"/>
        <v>4790633.4330000002</v>
      </c>
      <c r="R262" s="102">
        <f t="shared" si="73"/>
        <v>5038608.9869999997</v>
      </c>
      <c r="S262" s="109">
        <f t="shared" si="74"/>
        <v>1.127</v>
      </c>
      <c r="T262" s="109">
        <f t="shared" si="75"/>
        <v>1.0169999999999999</v>
      </c>
      <c r="U262" s="95">
        <v>2240396435</v>
      </c>
      <c r="V262" s="96">
        <v>2459254195</v>
      </c>
      <c r="W262" s="96">
        <v>2790631567</v>
      </c>
      <c r="X262" s="95">
        <v>4893164</v>
      </c>
      <c r="Y262" s="96">
        <v>5076658</v>
      </c>
      <c r="Z262" s="96">
        <v>5267033</v>
      </c>
    </row>
    <row r="263" spans="1:26">
      <c r="A263" s="29" t="s">
        <v>543</v>
      </c>
      <c r="B263" s="29" t="s">
        <v>544</v>
      </c>
      <c r="C263" s="102">
        <v>4477581.8729999997</v>
      </c>
      <c r="D263" s="102">
        <v>4585043.8379520001</v>
      </c>
      <c r="E263" s="102">
        <f t="shared" si="64"/>
        <v>1343275</v>
      </c>
      <c r="F263" s="102">
        <f t="shared" si="65"/>
        <v>1375513</v>
      </c>
      <c r="G263" s="104">
        <v>2826</v>
      </c>
      <c r="H263" s="104">
        <v>2894</v>
      </c>
      <c r="I263" s="102">
        <f t="shared" si="66"/>
        <v>1346101</v>
      </c>
      <c r="J263" s="102">
        <f t="shared" si="67"/>
        <v>1378407</v>
      </c>
      <c r="K263" s="102">
        <f t="shared" si="68"/>
        <v>807661</v>
      </c>
      <c r="L263" s="102">
        <f t="shared" si="69"/>
        <v>827044</v>
      </c>
      <c r="M263" s="102">
        <v>785489003.08296454</v>
      </c>
      <c r="N263" s="102">
        <v>911315061.08362424</v>
      </c>
      <c r="O263" s="102">
        <f t="shared" si="70"/>
        <v>8642.2870000000003</v>
      </c>
      <c r="P263" s="102">
        <f t="shared" si="71"/>
        <v>0</v>
      </c>
      <c r="Q263" s="102">
        <f t="shared" si="72"/>
        <v>1337458.713</v>
      </c>
      <c r="R263" s="102">
        <f t="shared" si="73"/>
        <v>1378407</v>
      </c>
      <c r="S263" s="109">
        <f t="shared" si="74"/>
        <v>1.028</v>
      </c>
      <c r="T263" s="109">
        <f t="shared" si="75"/>
        <v>0.90800000000000003</v>
      </c>
      <c r="U263" s="95">
        <v>583440702</v>
      </c>
      <c r="V263" s="96">
        <v>676831186</v>
      </c>
      <c r="W263" s="96">
        <v>785183390</v>
      </c>
      <c r="X263" s="95">
        <v>638464</v>
      </c>
      <c r="Y263" s="96">
        <v>653400</v>
      </c>
      <c r="Z263" s="96">
        <v>653400</v>
      </c>
    </row>
    <row r="264" spans="1:26">
      <c r="A264" s="29" t="s">
        <v>545</v>
      </c>
      <c r="B264" s="29" t="s">
        <v>546</v>
      </c>
      <c r="C264" s="102">
        <v>11595364.212599998</v>
      </c>
      <c r="D264" s="102">
        <v>11873652.953702398</v>
      </c>
      <c r="E264" s="102">
        <f t="shared" si="64"/>
        <v>3478609</v>
      </c>
      <c r="F264" s="102">
        <f t="shared" si="65"/>
        <v>3562096</v>
      </c>
      <c r="G264" s="104">
        <v>-15254</v>
      </c>
      <c r="H264" s="104">
        <v>-15620</v>
      </c>
      <c r="I264" s="102">
        <f t="shared" si="66"/>
        <v>3463355</v>
      </c>
      <c r="J264" s="102">
        <f t="shared" si="67"/>
        <v>3546476</v>
      </c>
      <c r="K264" s="102">
        <f t="shared" si="68"/>
        <v>2078013</v>
      </c>
      <c r="L264" s="102">
        <f t="shared" si="69"/>
        <v>2127886</v>
      </c>
      <c r="M264" s="102">
        <v>1636184892.0450101</v>
      </c>
      <c r="N264" s="102">
        <v>1805808837.5082891</v>
      </c>
      <c r="O264" s="102">
        <f t="shared" si="70"/>
        <v>413966.36900000001</v>
      </c>
      <c r="P264" s="102">
        <f t="shared" si="71"/>
        <v>391979</v>
      </c>
      <c r="Q264" s="102">
        <f t="shared" si="72"/>
        <v>3049388.6310000001</v>
      </c>
      <c r="R264" s="102">
        <f t="shared" si="73"/>
        <v>3154497</v>
      </c>
      <c r="S264" s="109">
        <f t="shared" si="74"/>
        <v>1.27</v>
      </c>
      <c r="T264" s="109">
        <f t="shared" si="75"/>
        <v>1.1779999999999999</v>
      </c>
      <c r="U264" s="95">
        <v>1315221959</v>
      </c>
      <c r="V264" s="96">
        <v>1480932582</v>
      </c>
      <c r="W264" s="96">
        <v>1633926550</v>
      </c>
      <c r="X264" s="95">
        <v>1640000</v>
      </c>
      <c r="Y264" s="96">
        <v>1780000</v>
      </c>
      <c r="Z264" s="96">
        <v>1930000</v>
      </c>
    </row>
    <row r="265" spans="1:26">
      <c r="A265" s="29" t="s">
        <v>547</v>
      </c>
      <c r="B265" s="29" t="s">
        <v>548</v>
      </c>
      <c r="C265" s="102">
        <v>14749329.213600002</v>
      </c>
      <c r="D265" s="102">
        <v>15103313.114726402</v>
      </c>
      <c r="E265" s="102">
        <f t="shared" ref="E265:E302" si="76">ROUND(C265*0.3,0)</f>
        <v>4424799</v>
      </c>
      <c r="F265" s="102">
        <f t="shared" ref="F265:F302" si="77">ROUND(D265*0.3,0)</f>
        <v>4530994</v>
      </c>
      <c r="G265" s="104">
        <v>0</v>
      </c>
      <c r="H265" s="104">
        <v>0</v>
      </c>
      <c r="I265" s="102">
        <f t="shared" ref="I265:I327" si="78">E265+G265</f>
        <v>4424799</v>
      </c>
      <c r="J265" s="102">
        <f t="shared" ref="J265:J327" si="79">F265+H265</f>
        <v>4530994</v>
      </c>
      <c r="K265" s="102">
        <f t="shared" ref="K265:K327" si="80">ROUND(I265/0.3*0.18,0)</f>
        <v>2654879</v>
      </c>
      <c r="L265" s="102">
        <f t="shared" ref="L265:L327" si="81">ROUND(J265/0.3*0.18,0)</f>
        <v>2718596</v>
      </c>
      <c r="M265" s="102">
        <v>1175602417.491509</v>
      </c>
      <c r="N265" s="102">
        <v>1309253052.209945</v>
      </c>
      <c r="O265" s="102">
        <f t="shared" ref="O265:O327" si="82">ROUND(IF(S265&gt;S$6,(S265-S$6)/S265*K265,0),3)</f>
        <v>1459125.2609999999</v>
      </c>
      <c r="P265" s="102">
        <f t="shared" ref="P265:P327" si="83">ROUND(IF(T265&gt;T$6,(T265-T$6)/T265*L265,0),3)</f>
        <v>1460132.2450000001</v>
      </c>
      <c r="Q265" s="102">
        <f t="shared" ref="Q265:Q327" si="84">I265-O265</f>
        <v>2965673.7390000001</v>
      </c>
      <c r="R265" s="102">
        <f t="shared" ref="R265:R327" si="85">J265-P265</f>
        <v>3070861.7549999999</v>
      </c>
      <c r="S265" s="109">
        <f t="shared" ref="S265:S302" si="86">ROUND(K265/M265*1000,3)</f>
        <v>2.258</v>
      </c>
      <c r="T265" s="109">
        <f t="shared" ref="T265:T302" si="87">ROUND(L265/N265*1000,3)</f>
        <v>2.0760000000000001</v>
      </c>
      <c r="U265" s="95">
        <v>856927848</v>
      </c>
      <c r="V265" s="96">
        <v>948032853</v>
      </c>
      <c r="W265" s="96">
        <v>1055686366</v>
      </c>
      <c r="X265" s="95">
        <v>1506558</v>
      </c>
      <c r="Y265" s="96">
        <v>1581886</v>
      </c>
      <c r="Z265" s="96">
        <v>1660980</v>
      </c>
    </row>
    <row r="266" spans="1:26">
      <c r="A266" s="29" t="s">
        <v>549</v>
      </c>
      <c r="B266" s="29" t="s">
        <v>550</v>
      </c>
      <c r="C266" s="102">
        <v>52939109.0766</v>
      </c>
      <c r="D266" s="102">
        <v>54209647.694438398</v>
      </c>
      <c r="E266" s="102">
        <f t="shared" si="76"/>
        <v>15881733</v>
      </c>
      <c r="F266" s="102">
        <f t="shared" si="77"/>
        <v>16262894</v>
      </c>
      <c r="G266" s="104">
        <v>85986</v>
      </c>
      <c r="H266" s="104">
        <v>88050</v>
      </c>
      <c r="I266" s="102">
        <f t="shared" si="78"/>
        <v>15967719</v>
      </c>
      <c r="J266" s="102">
        <f t="shared" si="79"/>
        <v>16350944</v>
      </c>
      <c r="K266" s="102">
        <f t="shared" si="80"/>
        <v>9580631</v>
      </c>
      <c r="L266" s="102">
        <f t="shared" si="81"/>
        <v>9810566</v>
      </c>
      <c r="M266" s="102">
        <v>1317202029.2526848</v>
      </c>
      <c r="N266" s="102">
        <v>1518708311.7283683</v>
      </c>
      <c r="O266" s="102">
        <f t="shared" si="82"/>
        <v>8240949.7510000002</v>
      </c>
      <c r="P266" s="102">
        <f t="shared" si="83"/>
        <v>8351130.4079999998</v>
      </c>
      <c r="Q266" s="102">
        <f t="shared" si="84"/>
        <v>7726769.2489999998</v>
      </c>
      <c r="R266" s="102">
        <f t="shared" si="85"/>
        <v>7999813.5920000002</v>
      </c>
      <c r="S266" s="109">
        <f t="shared" si="86"/>
        <v>7.2729999999999997</v>
      </c>
      <c r="T266" s="109">
        <f t="shared" si="87"/>
        <v>6.46</v>
      </c>
      <c r="U266" s="95">
        <v>1083822460</v>
      </c>
      <c r="V266" s="96">
        <v>1204502698</v>
      </c>
      <c r="W266" s="96">
        <v>1388768176</v>
      </c>
      <c r="X266" s="95">
        <v>1540000</v>
      </c>
      <c r="Y266" s="96">
        <v>1540000</v>
      </c>
      <c r="Z266" s="96">
        <v>1540000</v>
      </c>
    </row>
    <row r="267" spans="1:26">
      <c r="A267" s="29" t="s">
        <v>551</v>
      </c>
      <c r="B267" s="29" t="s">
        <v>552</v>
      </c>
      <c r="C267" s="102">
        <v>3609182.9633999993</v>
      </c>
      <c r="D267" s="102">
        <v>3695803.3545215996</v>
      </c>
      <c r="E267" s="102">
        <f t="shared" si="76"/>
        <v>1082755</v>
      </c>
      <c r="F267" s="102">
        <f t="shared" si="77"/>
        <v>1108741</v>
      </c>
      <c r="G267" s="104">
        <v>8890</v>
      </c>
      <c r="H267" s="104">
        <v>9103</v>
      </c>
      <c r="I267" s="102">
        <f t="shared" si="78"/>
        <v>1091645</v>
      </c>
      <c r="J267" s="102">
        <f t="shared" si="79"/>
        <v>1117844</v>
      </c>
      <c r="K267" s="102">
        <f t="shared" si="80"/>
        <v>654987</v>
      </c>
      <c r="L267" s="102">
        <f t="shared" si="81"/>
        <v>670706</v>
      </c>
      <c r="M267" s="102">
        <v>421780062.10944134</v>
      </c>
      <c r="N267" s="102">
        <v>445583510.15322095</v>
      </c>
      <c r="O267" s="102">
        <f t="shared" si="82"/>
        <v>226061.193</v>
      </c>
      <c r="P267" s="102">
        <f t="shared" si="83"/>
        <v>242434.59400000001</v>
      </c>
      <c r="Q267" s="102">
        <f t="shared" si="84"/>
        <v>865583.80700000003</v>
      </c>
      <c r="R267" s="102">
        <f t="shared" si="85"/>
        <v>875409.40599999996</v>
      </c>
      <c r="S267" s="109">
        <f t="shared" si="86"/>
        <v>1.5529999999999999</v>
      </c>
      <c r="T267" s="109">
        <f t="shared" si="87"/>
        <v>1.5049999999999999</v>
      </c>
      <c r="U267" s="95">
        <v>336533000</v>
      </c>
      <c r="V267" s="96">
        <v>366287888</v>
      </c>
      <c r="W267" s="96">
        <v>386959597</v>
      </c>
      <c r="X267" s="95">
        <v>734966</v>
      </c>
      <c r="Y267" s="96">
        <v>734966</v>
      </c>
      <c r="Z267" s="96">
        <v>734966</v>
      </c>
    </row>
    <row r="268" spans="1:26">
      <c r="A268" s="29" t="s">
        <v>553</v>
      </c>
      <c r="B268" s="29" t="s">
        <v>554</v>
      </c>
      <c r="C268" s="102">
        <v>9006686.251199998</v>
      </c>
      <c r="D268" s="102">
        <v>9222846.7212287989</v>
      </c>
      <c r="E268" s="102">
        <f t="shared" si="76"/>
        <v>2702006</v>
      </c>
      <c r="F268" s="102">
        <f t="shared" si="77"/>
        <v>2766854</v>
      </c>
      <c r="G268" s="104">
        <v>778</v>
      </c>
      <c r="H268" s="104">
        <v>796</v>
      </c>
      <c r="I268" s="102">
        <f t="shared" si="78"/>
        <v>2702784</v>
      </c>
      <c r="J268" s="102">
        <f t="shared" si="79"/>
        <v>2767650</v>
      </c>
      <c r="K268" s="102">
        <f t="shared" si="80"/>
        <v>1621670</v>
      </c>
      <c r="L268" s="102">
        <f t="shared" si="81"/>
        <v>1660590</v>
      </c>
      <c r="M268" s="102">
        <v>1135869403.4389219</v>
      </c>
      <c r="N268" s="102">
        <v>1269586992.0370927</v>
      </c>
      <c r="O268" s="102">
        <f t="shared" si="82"/>
        <v>466741.15500000003</v>
      </c>
      <c r="P268" s="102">
        <f t="shared" si="83"/>
        <v>440538.78399999999</v>
      </c>
      <c r="Q268" s="102">
        <f t="shared" si="84"/>
        <v>2236042.8449999997</v>
      </c>
      <c r="R268" s="102">
        <f t="shared" si="85"/>
        <v>2327111.216</v>
      </c>
      <c r="S268" s="109">
        <f t="shared" si="86"/>
        <v>1.4279999999999999</v>
      </c>
      <c r="T268" s="109">
        <f t="shared" si="87"/>
        <v>1.3080000000000001</v>
      </c>
      <c r="U268" s="95">
        <v>947837411</v>
      </c>
      <c r="V268" s="96">
        <v>1031046458</v>
      </c>
      <c r="W268" s="96">
        <v>1151407180</v>
      </c>
      <c r="X268" s="95">
        <v>1721321</v>
      </c>
      <c r="Y268" s="96">
        <v>1794312</v>
      </c>
      <c r="Z268" s="96">
        <v>1821322</v>
      </c>
    </row>
    <row r="269" spans="1:26">
      <c r="A269" s="29" t="s">
        <v>555</v>
      </c>
      <c r="B269" s="29" t="s">
        <v>556</v>
      </c>
      <c r="C269" s="102">
        <v>3357946.7327999999</v>
      </c>
      <c r="D269" s="102">
        <v>3438537.4543872001</v>
      </c>
      <c r="E269" s="102">
        <f t="shared" si="76"/>
        <v>1007384</v>
      </c>
      <c r="F269" s="102">
        <f t="shared" si="77"/>
        <v>1031561</v>
      </c>
      <c r="G269" s="104">
        <v>0</v>
      </c>
      <c r="H269" s="104">
        <v>0</v>
      </c>
      <c r="I269" s="102">
        <f t="shared" si="78"/>
        <v>1007384</v>
      </c>
      <c r="J269" s="102">
        <f t="shared" si="79"/>
        <v>1031561</v>
      </c>
      <c r="K269" s="102">
        <f t="shared" si="80"/>
        <v>604430</v>
      </c>
      <c r="L269" s="102">
        <f t="shared" si="81"/>
        <v>618937</v>
      </c>
      <c r="M269" s="102">
        <v>480165736.68541723</v>
      </c>
      <c r="N269" s="102">
        <v>534174730.22165644</v>
      </c>
      <c r="O269" s="102">
        <f t="shared" si="82"/>
        <v>116181.144</v>
      </c>
      <c r="P269" s="102">
        <f t="shared" si="83"/>
        <v>105737.296</v>
      </c>
      <c r="Q269" s="102">
        <f t="shared" si="84"/>
        <v>891202.85600000003</v>
      </c>
      <c r="R269" s="102">
        <f t="shared" si="85"/>
        <v>925823.70400000003</v>
      </c>
      <c r="S269" s="109">
        <f t="shared" si="86"/>
        <v>1.2589999999999999</v>
      </c>
      <c r="T269" s="109">
        <f t="shared" si="87"/>
        <v>1.159</v>
      </c>
      <c r="U269" s="95">
        <v>349455121</v>
      </c>
      <c r="V269" s="96">
        <v>393699629</v>
      </c>
      <c r="W269" s="96">
        <v>437592493</v>
      </c>
      <c r="X269" s="95">
        <v>640000</v>
      </c>
      <c r="Y269" s="96">
        <v>660000</v>
      </c>
      <c r="Z269" s="96">
        <v>660000</v>
      </c>
    </row>
    <row r="270" spans="1:26">
      <c r="A270" s="29" t="s">
        <v>557</v>
      </c>
      <c r="B270" s="29" t="s">
        <v>558</v>
      </c>
      <c r="C270" s="102">
        <v>41988332.966400005</v>
      </c>
      <c r="D270" s="102">
        <v>42996052.957593605</v>
      </c>
      <c r="E270" s="102">
        <f t="shared" si="76"/>
        <v>12596500</v>
      </c>
      <c r="F270" s="102">
        <f t="shared" si="77"/>
        <v>12898816</v>
      </c>
      <c r="G270" s="104">
        <v>60043</v>
      </c>
      <c r="H270" s="104">
        <v>61484</v>
      </c>
      <c r="I270" s="102">
        <f t="shared" si="78"/>
        <v>12656543</v>
      </c>
      <c r="J270" s="102">
        <f t="shared" si="79"/>
        <v>12960300</v>
      </c>
      <c r="K270" s="102">
        <f t="shared" si="80"/>
        <v>7593926</v>
      </c>
      <c r="L270" s="102">
        <f t="shared" si="81"/>
        <v>7776180</v>
      </c>
      <c r="M270" s="102">
        <v>6247593800.0842733</v>
      </c>
      <c r="N270" s="102">
        <v>6449578940.8484268</v>
      </c>
      <c r="O270" s="102">
        <f t="shared" si="82"/>
        <v>1237528.6810000001</v>
      </c>
      <c r="P270" s="102">
        <f t="shared" si="83"/>
        <v>1579738.06</v>
      </c>
      <c r="Q270" s="102">
        <f t="shared" si="84"/>
        <v>11419014.319</v>
      </c>
      <c r="R270" s="102">
        <f t="shared" si="85"/>
        <v>11380561.939999999</v>
      </c>
      <c r="S270" s="109">
        <f t="shared" si="86"/>
        <v>1.2150000000000001</v>
      </c>
      <c r="T270" s="109">
        <f t="shared" si="87"/>
        <v>1.206</v>
      </c>
      <c r="U270" s="95">
        <v>5114883673</v>
      </c>
      <c r="V270" s="96">
        <v>5317144854</v>
      </c>
      <c r="W270" s="96">
        <v>5489048516</v>
      </c>
      <c r="X270" s="95">
        <v>9259768</v>
      </c>
      <c r="Y270" s="96">
        <v>9722756</v>
      </c>
      <c r="Z270" s="96">
        <v>10208894</v>
      </c>
    </row>
    <row r="271" spans="1:26">
      <c r="A271" s="29" t="s">
        <v>559</v>
      </c>
      <c r="B271" s="29" t="s">
        <v>560</v>
      </c>
      <c r="C271" s="102">
        <v>83495440.469400004</v>
      </c>
      <c r="D271" s="102">
        <v>85499331.040665612</v>
      </c>
      <c r="E271" s="102">
        <f t="shared" si="76"/>
        <v>25048632</v>
      </c>
      <c r="F271" s="102">
        <f t="shared" si="77"/>
        <v>25649799</v>
      </c>
      <c r="G271" s="104">
        <v>-623505</v>
      </c>
      <c r="H271" s="104">
        <v>-638470</v>
      </c>
      <c r="I271" s="102">
        <f t="shared" si="78"/>
        <v>24425127</v>
      </c>
      <c r="J271" s="102">
        <f t="shared" si="79"/>
        <v>25011329</v>
      </c>
      <c r="K271" s="102">
        <f t="shared" si="80"/>
        <v>14655076</v>
      </c>
      <c r="L271" s="102">
        <f t="shared" si="81"/>
        <v>15006797</v>
      </c>
      <c r="M271" s="102">
        <v>14733958485.275414</v>
      </c>
      <c r="N271" s="102">
        <v>16759098906.665424</v>
      </c>
      <c r="O271" s="102">
        <f t="shared" si="82"/>
        <v>0</v>
      </c>
      <c r="P271" s="102">
        <f t="shared" si="83"/>
        <v>0</v>
      </c>
      <c r="Q271" s="102">
        <f t="shared" si="84"/>
        <v>24425127</v>
      </c>
      <c r="R271" s="102">
        <f t="shared" si="85"/>
        <v>25011329</v>
      </c>
      <c r="S271" s="109">
        <f t="shared" si="86"/>
        <v>0.995</v>
      </c>
      <c r="T271" s="109">
        <f t="shared" si="87"/>
        <v>0.89500000000000002</v>
      </c>
      <c r="U271" s="95">
        <v>12008556408</v>
      </c>
      <c r="V271" s="96">
        <v>13361311358</v>
      </c>
      <c r="W271" s="96">
        <v>15197511172</v>
      </c>
      <c r="X271" s="95">
        <v>25452404</v>
      </c>
      <c r="Y271" s="96">
        <v>26725025</v>
      </c>
      <c r="Z271" s="96">
        <v>28061276</v>
      </c>
    </row>
    <row r="272" spans="1:26">
      <c r="A272" s="29" t="s">
        <v>561</v>
      </c>
      <c r="B272" s="29" t="s">
        <v>562</v>
      </c>
      <c r="C272" s="102">
        <v>7316735.0225999998</v>
      </c>
      <c r="D272" s="102">
        <v>7492336.6631423999</v>
      </c>
      <c r="E272" s="102">
        <f t="shared" si="76"/>
        <v>2195021</v>
      </c>
      <c r="F272" s="102">
        <f t="shared" si="77"/>
        <v>2247701</v>
      </c>
      <c r="G272" s="104">
        <v>583661</v>
      </c>
      <c r="H272" s="104">
        <v>597668</v>
      </c>
      <c r="I272" s="102">
        <f t="shared" si="78"/>
        <v>2778682</v>
      </c>
      <c r="J272" s="102">
        <f t="shared" si="79"/>
        <v>2845369</v>
      </c>
      <c r="K272" s="102">
        <f t="shared" si="80"/>
        <v>1667209</v>
      </c>
      <c r="L272" s="102">
        <f t="shared" si="81"/>
        <v>1707221</v>
      </c>
      <c r="M272" s="102">
        <v>893986295.48885977</v>
      </c>
      <c r="N272" s="102">
        <v>1019222108.0918424</v>
      </c>
      <c r="O272" s="102">
        <f t="shared" si="82"/>
        <v>758066.076</v>
      </c>
      <c r="P272" s="102">
        <f t="shared" si="83"/>
        <v>727734.80200000003</v>
      </c>
      <c r="Q272" s="102">
        <f t="shared" si="84"/>
        <v>2020615.9240000001</v>
      </c>
      <c r="R272" s="102">
        <f t="shared" si="85"/>
        <v>2117634.1979999999</v>
      </c>
      <c r="S272" s="109">
        <f t="shared" si="86"/>
        <v>1.865</v>
      </c>
      <c r="T272" s="109">
        <f t="shared" si="87"/>
        <v>1.675</v>
      </c>
      <c r="U272" s="95">
        <v>756047369</v>
      </c>
      <c r="V272" s="96">
        <v>817497150</v>
      </c>
      <c r="W272" s="96">
        <v>932017832</v>
      </c>
      <c r="X272" s="95">
        <v>922500</v>
      </c>
      <c r="Y272" s="96">
        <v>922500</v>
      </c>
      <c r="Z272" s="96">
        <v>922500</v>
      </c>
    </row>
    <row r="273" spans="1:26">
      <c r="A273" s="29" t="s">
        <v>563</v>
      </c>
      <c r="B273" s="29" t="s">
        <v>564</v>
      </c>
      <c r="C273" s="102">
        <v>69631155.066</v>
      </c>
      <c r="D273" s="102">
        <v>71302302.787584007</v>
      </c>
      <c r="E273" s="102">
        <f t="shared" si="76"/>
        <v>20889347</v>
      </c>
      <c r="F273" s="102">
        <f t="shared" si="77"/>
        <v>21390691</v>
      </c>
      <c r="G273" s="104">
        <v>2286</v>
      </c>
      <c r="H273" s="104">
        <v>2340</v>
      </c>
      <c r="I273" s="102">
        <f t="shared" si="78"/>
        <v>20891633</v>
      </c>
      <c r="J273" s="102">
        <f t="shared" si="79"/>
        <v>21393031</v>
      </c>
      <c r="K273" s="102">
        <f t="shared" si="80"/>
        <v>12534980</v>
      </c>
      <c r="L273" s="102">
        <f t="shared" si="81"/>
        <v>12835819</v>
      </c>
      <c r="M273" s="102">
        <v>8110437759.7204905</v>
      </c>
      <c r="N273" s="102">
        <v>8728744325.0397167</v>
      </c>
      <c r="O273" s="102">
        <f t="shared" si="82"/>
        <v>4289136.1059999997</v>
      </c>
      <c r="P273" s="102">
        <f t="shared" si="83"/>
        <v>4450215.9689999996</v>
      </c>
      <c r="Q273" s="102">
        <f t="shared" si="84"/>
        <v>16602496.894000001</v>
      </c>
      <c r="R273" s="102">
        <f t="shared" si="85"/>
        <v>16942815.030999999</v>
      </c>
      <c r="S273" s="109">
        <f t="shared" si="86"/>
        <v>1.546</v>
      </c>
      <c r="T273" s="109">
        <f t="shared" si="87"/>
        <v>1.4710000000000001</v>
      </c>
      <c r="U273" s="95">
        <v>6609655476</v>
      </c>
      <c r="V273" s="96">
        <v>7132537501</v>
      </c>
      <c r="W273" s="96">
        <v>7676292927</v>
      </c>
      <c r="X273" s="95">
        <v>17524000</v>
      </c>
      <c r="Y273" s="96">
        <v>18313000</v>
      </c>
      <c r="Z273" s="96">
        <v>18313000</v>
      </c>
    </row>
    <row r="274" spans="1:26">
      <c r="A274" s="29" t="s">
        <v>565</v>
      </c>
      <c r="B274" s="29" t="s">
        <v>566</v>
      </c>
      <c r="C274" s="102">
        <v>13959453.922799999</v>
      </c>
      <c r="D274" s="102">
        <v>14294480.816947199</v>
      </c>
      <c r="E274" s="102">
        <f t="shared" si="76"/>
        <v>4187836</v>
      </c>
      <c r="F274" s="102">
        <f t="shared" si="77"/>
        <v>4288344</v>
      </c>
      <c r="G274" s="104">
        <v>158912</v>
      </c>
      <c r="H274" s="104">
        <v>162726</v>
      </c>
      <c r="I274" s="102">
        <f t="shared" si="78"/>
        <v>4346748</v>
      </c>
      <c r="J274" s="102">
        <f t="shared" si="79"/>
        <v>4451070</v>
      </c>
      <c r="K274" s="102">
        <f t="shared" si="80"/>
        <v>2608049</v>
      </c>
      <c r="L274" s="102">
        <f t="shared" si="81"/>
        <v>2670642</v>
      </c>
      <c r="M274" s="102">
        <v>261788333.61627796</v>
      </c>
      <c r="N274" s="102">
        <v>286149934.43888098</v>
      </c>
      <c r="O274" s="102">
        <f t="shared" si="82"/>
        <v>2341798.665</v>
      </c>
      <c r="P274" s="102">
        <f t="shared" si="83"/>
        <v>2395651.4330000002</v>
      </c>
      <c r="Q274" s="102">
        <f t="shared" si="84"/>
        <v>2004949.335</v>
      </c>
      <c r="R274" s="102">
        <f t="shared" si="85"/>
        <v>2055418.5669999998</v>
      </c>
      <c r="S274" s="109">
        <f t="shared" si="86"/>
        <v>9.9619999999999997</v>
      </c>
      <c r="T274" s="109">
        <f t="shared" si="87"/>
        <v>9.3330000000000002</v>
      </c>
      <c r="U274" s="95">
        <v>222198453</v>
      </c>
      <c r="V274" s="96">
        <v>242647924</v>
      </c>
      <c r="W274" s="96">
        <v>265180881</v>
      </c>
      <c r="X274" s="95">
        <v>152000</v>
      </c>
      <c r="Y274" s="96">
        <v>152000</v>
      </c>
      <c r="Z274" s="96">
        <v>152000</v>
      </c>
    </row>
    <row r="275" spans="1:26">
      <c r="A275" s="29" t="s">
        <v>567</v>
      </c>
      <c r="B275" s="29" t="s">
        <v>568</v>
      </c>
      <c r="C275" s="102">
        <v>297459572.16060007</v>
      </c>
      <c r="D275" s="102">
        <v>304598601.89245445</v>
      </c>
      <c r="E275" s="102">
        <f t="shared" si="76"/>
        <v>89237872</v>
      </c>
      <c r="F275" s="102">
        <f t="shared" si="77"/>
        <v>91379581</v>
      </c>
      <c r="G275" s="104">
        <v>331770</v>
      </c>
      <c r="H275" s="104">
        <v>339732</v>
      </c>
      <c r="I275" s="102">
        <f t="shared" si="78"/>
        <v>89569642</v>
      </c>
      <c r="J275" s="102">
        <f t="shared" si="79"/>
        <v>91719313</v>
      </c>
      <c r="K275" s="102">
        <f t="shared" si="80"/>
        <v>53741785</v>
      </c>
      <c r="L275" s="102">
        <f t="shared" si="81"/>
        <v>55031588</v>
      </c>
      <c r="M275" s="102">
        <v>36981497080.782104</v>
      </c>
      <c r="N275" s="102">
        <v>38763914111.394859</v>
      </c>
      <c r="O275" s="102">
        <f t="shared" si="82"/>
        <v>16126234.177999999</v>
      </c>
      <c r="P275" s="102">
        <f t="shared" si="83"/>
        <v>17788379.500999998</v>
      </c>
      <c r="Q275" s="102">
        <f t="shared" si="84"/>
        <v>73443407.821999997</v>
      </c>
      <c r="R275" s="102">
        <f t="shared" si="85"/>
        <v>73930933.498999998</v>
      </c>
      <c r="S275" s="109">
        <f t="shared" si="86"/>
        <v>1.4530000000000001</v>
      </c>
      <c r="T275" s="109">
        <f t="shared" si="87"/>
        <v>1.42</v>
      </c>
      <c r="U275" s="95">
        <v>31111990427</v>
      </c>
      <c r="V275" s="96">
        <v>33443843466</v>
      </c>
      <c r="W275" s="96">
        <v>35055754220</v>
      </c>
      <c r="X275" s="95">
        <v>65308600</v>
      </c>
      <c r="Y275" s="96">
        <v>69985300</v>
      </c>
      <c r="Z275" s="96">
        <v>74988200</v>
      </c>
    </row>
    <row r="276" spans="1:26">
      <c r="A276" s="29" t="s">
        <v>569</v>
      </c>
      <c r="B276" s="29" t="s">
        <v>570</v>
      </c>
      <c r="C276" s="102">
        <v>19400926.707599994</v>
      </c>
      <c r="D276" s="102">
        <v>19866548.948582396</v>
      </c>
      <c r="E276" s="102">
        <f t="shared" si="76"/>
        <v>5820278</v>
      </c>
      <c r="F276" s="102">
        <f t="shared" si="77"/>
        <v>5959965</v>
      </c>
      <c r="G276" s="104">
        <v>1715</v>
      </c>
      <c r="H276" s="104">
        <v>1756</v>
      </c>
      <c r="I276" s="102">
        <f t="shared" si="78"/>
        <v>5821993</v>
      </c>
      <c r="J276" s="102">
        <f t="shared" si="79"/>
        <v>5961721</v>
      </c>
      <c r="K276" s="102">
        <f t="shared" si="80"/>
        <v>3493196</v>
      </c>
      <c r="L276" s="102">
        <f t="shared" si="81"/>
        <v>3577033</v>
      </c>
      <c r="M276" s="102">
        <v>6657987252.3666639</v>
      </c>
      <c r="N276" s="102">
        <v>7336950238.8573284</v>
      </c>
      <c r="O276" s="102">
        <f t="shared" si="82"/>
        <v>0</v>
      </c>
      <c r="P276" s="102">
        <f t="shared" si="83"/>
        <v>0</v>
      </c>
      <c r="Q276" s="102">
        <f t="shared" si="84"/>
        <v>5821993</v>
      </c>
      <c r="R276" s="102">
        <f t="shared" si="85"/>
        <v>5961721</v>
      </c>
      <c r="S276" s="109">
        <f t="shared" si="86"/>
        <v>0.52500000000000002</v>
      </c>
      <c r="T276" s="109">
        <f t="shared" si="87"/>
        <v>0.48799999999999999</v>
      </c>
      <c r="U276" s="95">
        <v>5230319525</v>
      </c>
      <c r="V276" s="96">
        <v>5666459138</v>
      </c>
      <c r="W276" s="96">
        <v>6244304732</v>
      </c>
      <c r="X276" s="95">
        <v>6416836</v>
      </c>
      <c r="Y276" s="96">
        <v>6801821</v>
      </c>
      <c r="Z276" s="96">
        <v>6801821</v>
      </c>
    </row>
    <row r="277" spans="1:26">
      <c r="A277" s="29" t="s">
        <v>571</v>
      </c>
      <c r="B277" s="29" t="s">
        <v>572</v>
      </c>
      <c r="C277" s="102">
        <v>6237321.1955999993</v>
      </c>
      <c r="D277" s="102">
        <v>6387016.9042943995</v>
      </c>
      <c r="E277" s="102">
        <f t="shared" si="76"/>
        <v>1871196</v>
      </c>
      <c r="F277" s="102">
        <f t="shared" si="77"/>
        <v>1916105</v>
      </c>
      <c r="G277" s="104">
        <v>0</v>
      </c>
      <c r="H277" s="104">
        <v>0</v>
      </c>
      <c r="I277" s="102">
        <f t="shared" si="78"/>
        <v>1871196</v>
      </c>
      <c r="J277" s="102">
        <f t="shared" si="79"/>
        <v>1916105</v>
      </c>
      <c r="K277" s="102">
        <f t="shared" si="80"/>
        <v>1122718</v>
      </c>
      <c r="L277" s="102">
        <f t="shared" si="81"/>
        <v>1149663</v>
      </c>
      <c r="M277" s="102">
        <v>1081098775.2323227</v>
      </c>
      <c r="N277" s="102">
        <v>1192515153.0248823</v>
      </c>
      <c r="O277" s="102">
        <f t="shared" si="82"/>
        <v>22713.948</v>
      </c>
      <c r="P277" s="102">
        <f t="shared" si="83"/>
        <v>3577.7890000000002</v>
      </c>
      <c r="Q277" s="102">
        <f t="shared" si="84"/>
        <v>1848482.0519999999</v>
      </c>
      <c r="R277" s="102">
        <f t="shared" si="85"/>
        <v>1912527.2109999999</v>
      </c>
      <c r="S277" s="109">
        <f t="shared" si="86"/>
        <v>1.038</v>
      </c>
      <c r="T277" s="109">
        <f t="shared" si="87"/>
        <v>0.96399999999999997</v>
      </c>
      <c r="U277" s="95">
        <v>909067980</v>
      </c>
      <c r="V277" s="96">
        <v>1019148920</v>
      </c>
      <c r="W277" s="96">
        <v>1123827892</v>
      </c>
      <c r="X277" s="95">
        <v>997000</v>
      </c>
      <c r="Y277" s="96">
        <v>997000</v>
      </c>
      <c r="Z277" s="96">
        <v>997000</v>
      </c>
    </row>
    <row r="278" spans="1:26">
      <c r="A278" s="29" t="s">
        <v>573</v>
      </c>
      <c r="B278" s="29" t="s">
        <v>574</v>
      </c>
      <c r="C278" s="102">
        <v>31828688.103599992</v>
      </c>
      <c r="D278" s="102">
        <v>32592576.618086394</v>
      </c>
      <c r="E278" s="102">
        <f t="shared" si="76"/>
        <v>9548606</v>
      </c>
      <c r="F278" s="102">
        <f t="shared" si="77"/>
        <v>9777773</v>
      </c>
      <c r="G278" s="104">
        <v>13361</v>
      </c>
      <c r="H278" s="104">
        <v>13681</v>
      </c>
      <c r="I278" s="102">
        <f t="shared" si="78"/>
        <v>9561967</v>
      </c>
      <c r="J278" s="102">
        <f t="shared" si="79"/>
        <v>9791454</v>
      </c>
      <c r="K278" s="102">
        <f t="shared" si="80"/>
        <v>5737180</v>
      </c>
      <c r="L278" s="102">
        <f t="shared" si="81"/>
        <v>5874872</v>
      </c>
      <c r="M278" s="102">
        <v>1604907869.6388404</v>
      </c>
      <c r="N278" s="102">
        <v>1809467217.9640749</v>
      </c>
      <c r="O278" s="102">
        <f t="shared" si="82"/>
        <v>4105092.71</v>
      </c>
      <c r="P278" s="102">
        <f t="shared" si="83"/>
        <v>4136112.5320000001</v>
      </c>
      <c r="Q278" s="102">
        <f t="shared" si="84"/>
        <v>5456874.29</v>
      </c>
      <c r="R278" s="102">
        <f t="shared" si="85"/>
        <v>5655341.4680000003</v>
      </c>
      <c r="S278" s="109">
        <f t="shared" si="86"/>
        <v>3.5750000000000002</v>
      </c>
      <c r="T278" s="109">
        <f t="shared" si="87"/>
        <v>3.2469999999999999</v>
      </c>
      <c r="U278" s="95">
        <v>1101050598</v>
      </c>
      <c r="V278" s="96">
        <v>1221242682</v>
      </c>
      <c r="W278" s="96">
        <v>1376900594</v>
      </c>
      <c r="X278" s="95">
        <v>2476293</v>
      </c>
      <c r="Y278" s="96">
        <v>2608032</v>
      </c>
      <c r="Z278" s="96">
        <v>2608032</v>
      </c>
    </row>
    <row r="279" spans="1:26">
      <c r="A279" s="29" t="s">
        <v>575</v>
      </c>
      <c r="B279" s="29" t="s">
        <v>576</v>
      </c>
      <c r="C279" s="102">
        <v>3824677.0883999998</v>
      </c>
      <c r="D279" s="102">
        <v>3916469.3385215998</v>
      </c>
      <c r="E279" s="102">
        <f t="shared" si="76"/>
        <v>1147403</v>
      </c>
      <c r="F279" s="102">
        <f t="shared" si="77"/>
        <v>1174941</v>
      </c>
      <c r="G279" s="104">
        <v>-65152</v>
      </c>
      <c r="H279" s="104">
        <v>-66715</v>
      </c>
      <c r="I279" s="102">
        <f t="shared" si="78"/>
        <v>1082251</v>
      </c>
      <c r="J279" s="102">
        <f t="shared" si="79"/>
        <v>1108226</v>
      </c>
      <c r="K279" s="102">
        <f t="shared" si="80"/>
        <v>649351</v>
      </c>
      <c r="L279" s="102">
        <f t="shared" si="81"/>
        <v>664936</v>
      </c>
      <c r="M279" s="102">
        <v>321362803.88033968</v>
      </c>
      <c r="N279" s="102">
        <v>341658132.54587817</v>
      </c>
      <c r="O279" s="102">
        <f t="shared" si="82"/>
        <v>322587.038</v>
      </c>
      <c r="P279" s="102">
        <f t="shared" si="83"/>
        <v>336568.32500000001</v>
      </c>
      <c r="Q279" s="102">
        <f t="shared" si="84"/>
        <v>759663.96200000006</v>
      </c>
      <c r="R279" s="102">
        <f t="shared" si="85"/>
        <v>771657.67500000005</v>
      </c>
      <c r="S279" s="109">
        <f t="shared" si="86"/>
        <v>2.0209999999999999</v>
      </c>
      <c r="T279" s="109">
        <f t="shared" si="87"/>
        <v>1.946</v>
      </c>
      <c r="U279" s="95">
        <v>260991501</v>
      </c>
      <c r="V279" s="96">
        <v>283641903</v>
      </c>
      <c r="W279" s="96">
        <v>301663043</v>
      </c>
      <c r="X279" s="95">
        <v>761326</v>
      </c>
      <c r="Y279" s="96">
        <v>837434</v>
      </c>
      <c r="Z279" s="96">
        <v>837434</v>
      </c>
    </row>
    <row r="280" spans="1:26">
      <c r="A280" s="29" t="s">
        <v>577</v>
      </c>
      <c r="B280" s="29" t="s">
        <v>578</v>
      </c>
      <c r="C280" s="102">
        <v>70719976.8222</v>
      </c>
      <c r="D280" s="102">
        <v>72417256.265932798</v>
      </c>
      <c r="E280" s="102">
        <f t="shared" si="76"/>
        <v>21215993</v>
      </c>
      <c r="F280" s="102">
        <f t="shared" si="77"/>
        <v>21725177</v>
      </c>
      <c r="G280" s="104">
        <v>-33641</v>
      </c>
      <c r="H280" s="104">
        <v>-34448</v>
      </c>
      <c r="I280" s="102">
        <f t="shared" si="78"/>
        <v>21182352</v>
      </c>
      <c r="J280" s="102">
        <f t="shared" si="79"/>
        <v>21690729</v>
      </c>
      <c r="K280" s="102">
        <f t="shared" si="80"/>
        <v>12709411</v>
      </c>
      <c r="L280" s="102">
        <f t="shared" si="81"/>
        <v>13014437</v>
      </c>
      <c r="M280" s="102">
        <v>8467287241.0369473</v>
      </c>
      <c r="N280" s="102">
        <v>9586481692.6563969</v>
      </c>
      <c r="O280" s="102">
        <f t="shared" si="82"/>
        <v>4098171.1690000002</v>
      </c>
      <c r="P280" s="102">
        <f t="shared" si="83"/>
        <v>3804662.3629999999</v>
      </c>
      <c r="Q280" s="102">
        <f t="shared" si="84"/>
        <v>17084180.831</v>
      </c>
      <c r="R280" s="102">
        <f t="shared" si="85"/>
        <v>17886066.637000002</v>
      </c>
      <c r="S280" s="109">
        <f t="shared" si="86"/>
        <v>1.5009999999999999</v>
      </c>
      <c r="T280" s="109">
        <f t="shared" si="87"/>
        <v>1.3580000000000001</v>
      </c>
      <c r="U280" s="95">
        <v>6556203406</v>
      </c>
      <c r="V280" s="96">
        <v>7353329460</v>
      </c>
      <c r="W280" s="96">
        <v>8325275288</v>
      </c>
      <c r="X280" s="95">
        <v>15063022</v>
      </c>
      <c r="Y280" s="96">
        <v>15665543</v>
      </c>
      <c r="Z280" s="96">
        <v>16292164</v>
      </c>
    </row>
    <row r="281" spans="1:26">
      <c r="A281" s="29" t="s">
        <v>579</v>
      </c>
      <c r="B281" s="29" t="s">
        <v>580</v>
      </c>
      <c r="C281" s="102">
        <v>41135922.577200018</v>
      </c>
      <c r="D281" s="102">
        <v>42123184.719052821</v>
      </c>
      <c r="E281" s="102">
        <f t="shared" si="76"/>
        <v>12340777</v>
      </c>
      <c r="F281" s="102">
        <f t="shared" si="77"/>
        <v>12636955</v>
      </c>
      <c r="G281" s="104">
        <v>37336</v>
      </c>
      <c r="H281" s="104">
        <v>38232</v>
      </c>
      <c r="I281" s="102">
        <f t="shared" si="78"/>
        <v>12378113</v>
      </c>
      <c r="J281" s="102">
        <f t="shared" si="79"/>
        <v>12675187</v>
      </c>
      <c r="K281" s="102">
        <f t="shared" si="80"/>
        <v>7426868</v>
      </c>
      <c r="L281" s="102">
        <f t="shared" si="81"/>
        <v>7605112</v>
      </c>
      <c r="M281" s="102">
        <v>1449910614.4777336</v>
      </c>
      <c r="N281" s="102">
        <v>1656318827.5325661</v>
      </c>
      <c r="O281" s="102">
        <f t="shared" si="82"/>
        <v>5952224.3540000003</v>
      </c>
      <c r="P281" s="102">
        <f t="shared" si="83"/>
        <v>6013536.949</v>
      </c>
      <c r="Q281" s="102">
        <f t="shared" si="84"/>
        <v>6425888.6459999997</v>
      </c>
      <c r="R281" s="102">
        <f t="shared" si="85"/>
        <v>6661650.051</v>
      </c>
      <c r="S281" s="109">
        <f t="shared" si="86"/>
        <v>5.1219999999999999</v>
      </c>
      <c r="T281" s="109">
        <f t="shared" si="87"/>
        <v>4.5919999999999996</v>
      </c>
      <c r="U281" s="95">
        <v>1196532444</v>
      </c>
      <c r="V281" s="96">
        <v>1325856785</v>
      </c>
      <c r="W281" s="96">
        <v>1514604786</v>
      </c>
      <c r="X281" s="95">
        <v>1675000</v>
      </c>
      <c r="Y281" s="96">
        <v>1675000</v>
      </c>
      <c r="Z281" s="96">
        <v>1675000</v>
      </c>
    </row>
    <row r="282" spans="1:26">
      <c r="A282" s="29" t="s">
        <v>581</v>
      </c>
      <c r="B282" s="29" t="s">
        <v>582</v>
      </c>
      <c r="C282" s="102">
        <v>12052799.512200002</v>
      </c>
      <c r="D282" s="102">
        <v>12342066.700492801</v>
      </c>
      <c r="E282" s="102">
        <f t="shared" si="76"/>
        <v>3615840</v>
      </c>
      <c r="F282" s="102">
        <f t="shared" si="77"/>
        <v>3702620</v>
      </c>
      <c r="G282" s="104">
        <v>9403</v>
      </c>
      <c r="H282" s="104">
        <v>9629</v>
      </c>
      <c r="I282" s="102">
        <f t="shared" si="78"/>
        <v>3625243</v>
      </c>
      <c r="J282" s="102">
        <f t="shared" si="79"/>
        <v>3712249</v>
      </c>
      <c r="K282" s="102">
        <f t="shared" si="80"/>
        <v>2175146</v>
      </c>
      <c r="L282" s="102">
        <f t="shared" si="81"/>
        <v>2227349</v>
      </c>
      <c r="M282" s="102">
        <v>903050642.35936117</v>
      </c>
      <c r="N282" s="102">
        <v>962500367.58983815</v>
      </c>
      <c r="O282" s="102">
        <f t="shared" si="82"/>
        <v>1256871.412</v>
      </c>
      <c r="P282" s="102">
        <f t="shared" si="83"/>
        <v>1302335.003</v>
      </c>
      <c r="Q282" s="102">
        <f t="shared" si="84"/>
        <v>2368371.588</v>
      </c>
      <c r="R282" s="102">
        <f t="shared" si="85"/>
        <v>2409913.997</v>
      </c>
      <c r="S282" s="109">
        <f t="shared" si="86"/>
        <v>2.4089999999999998</v>
      </c>
      <c r="T282" s="109">
        <f t="shared" si="87"/>
        <v>2.3140000000000001</v>
      </c>
      <c r="U282" s="95">
        <v>652519376</v>
      </c>
      <c r="V282" s="96">
        <v>683955723</v>
      </c>
      <c r="W282" s="96">
        <v>728928778</v>
      </c>
      <c r="X282" s="95">
        <v>1709400</v>
      </c>
      <c r="Y282" s="96">
        <v>1876455</v>
      </c>
      <c r="Z282" s="96">
        <v>1876455</v>
      </c>
    </row>
    <row r="283" spans="1:26">
      <c r="A283" s="29" t="s">
        <v>583</v>
      </c>
      <c r="B283" s="29" t="s">
        <v>584</v>
      </c>
      <c r="C283" s="102">
        <v>37061453.149800003</v>
      </c>
      <c r="D283" s="102">
        <v>37950928.025395207</v>
      </c>
      <c r="E283" s="102">
        <f t="shared" si="76"/>
        <v>11118436</v>
      </c>
      <c r="F283" s="102">
        <f t="shared" si="77"/>
        <v>11385278</v>
      </c>
      <c r="G283" s="104">
        <v>20135</v>
      </c>
      <c r="H283" s="104">
        <v>20618</v>
      </c>
      <c r="I283" s="102">
        <f t="shared" si="78"/>
        <v>11138571</v>
      </c>
      <c r="J283" s="102">
        <f t="shared" si="79"/>
        <v>11405896</v>
      </c>
      <c r="K283" s="102">
        <f t="shared" si="80"/>
        <v>6683143</v>
      </c>
      <c r="L283" s="102">
        <f t="shared" si="81"/>
        <v>6843538</v>
      </c>
      <c r="M283" s="102">
        <v>5935743270.1985779</v>
      </c>
      <c r="N283" s="102">
        <v>6456159323.7656975</v>
      </c>
      <c r="O283" s="102">
        <f t="shared" si="82"/>
        <v>646947.23499999999</v>
      </c>
      <c r="P283" s="102">
        <f t="shared" si="83"/>
        <v>639160.625</v>
      </c>
      <c r="Q283" s="102">
        <f t="shared" si="84"/>
        <v>10491623.765000001</v>
      </c>
      <c r="R283" s="102">
        <f t="shared" si="85"/>
        <v>10766735.375</v>
      </c>
      <c r="S283" s="109">
        <f t="shared" si="86"/>
        <v>1.1259999999999999</v>
      </c>
      <c r="T283" s="109">
        <f t="shared" si="87"/>
        <v>1.06</v>
      </c>
      <c r="U283" s="95">
        <v>4859938144</v>
      </c>
      <c r="V283" s="96">
        <v>5346461627</v>
      </c>
      <c r="W283" s="96">
        <v>5815215796</v>
      </c>
      <c r="X283" s="95">
        <v>10500000</v>
      </c>
      <c r="Y283" s="96">
        <v>11500000</v>
      </c>
      <c r="Z283" s="96">
        <v>11500000</v>
      </c>
    </row>
    <row r="284" spans="1:26">
      <c r="A284" s="29" t="s">
        <v>585</v>
      </c>
      <c r="B284" s="29" t="s">
        <v>586</v>
      </c>
      <c r="C284" s="102">
        <v>2433500.8122000005</v>
      </c>
      <c r="D284" s="102">
        <v>2491904.8316928004</v>
      </c>
      <c r="E284" s="102">
        <f t="shared" si="76"/>
        <v>730050</v>
      </c>
      <c r="F284" s="102">
        <f t="shared" si="77"/>
        <v>747571</v>
      </c>
      <c r="G284" s="104">
        <v>0</v>
      </c>
      <c r="H284" s="104">
        <v>0</v>
      </c>
      <c r="I284" s="102">
        <f t="shared" si="78"/>
        <v>730050</v>
      </c>
      <c r="J284" s="102">
        <f t="shared" si="79"/>
        <v>747571</v>
      </c>
      <c r="K284" s="102">
        <f t="shared" si="80"/>
        <v>438030</v>
      </c>
      <c r="L284" s="102">
        <f t="shared" si="81"/>
        <v>448543</v>
      </c>
      <c r="M284" s="102">
        <v>205140269.09961876</v>
      </c>
      <c r="N284" s="102">
        <v>238591485.15896103</v>
      </c>
      <c r="O284" s="102">
        <f t="shared" si="82"/>
        <v>229375.897</v>
      </c>
      <c r="P284" s="102">
        <f t="shared" si="83"/>
        <v>219261.179</v>
      </c>
      <c r="Q284" s="102">
        <f t="shared" si="84"/>
        <v>500674.103</v>
      </c>
      <c r="R284" s="102">
        <f t="shared" si="85"/>
        <v>528309.821</v>
      </c>
      <c r="S284" s="109">
        <f t="shared" si="86"/>
        <v>2.1349999999999998</v>
      </c>
      <c r="T284" s="109">
        <f t="shared" si="87"/>
        <v>1.88</v>
      </c>
      <c r="U284" s="95">
        <v>127253798</v>
      </c>
      <c r="V284" s="96">
        <v>144276270</v>
      </c>
      <c r="W284" s="96">
        <v>167748595</v>
      </c>
      <c r="X284" s="95">
        <v>150000</v>
      </c>
      <c r="Y284" s="96">
        <v>150000</v>
      </c>
      <c r="Z284" s="96">
        <v>150000</v>
      </c>
    </row>
    <row r="285" spans="1:26">
      <c r="A285" s="29" t="s">
        <v>587</v>
      </c>
      <c r="B285" s="29" t="s">
        <v>588</v>
      </c>
      <c r="C285" s="102">
        <v>4202993.5788000003</v>
      </c>
      <c r="D285" s="102">
        <v>4303865.4246912003</v>
      </c>
      <c r="E285" s="102">
        <f t="shared" si="76"/>
        <v>1260898</v>
      </c>
      <c r="F285" s="102">
        <f t="shared" si="77"/>
        <v>1291160</v>
      </c>
      <c r="G285" s="104">
        <v>-79978</v>
      </c>
      <c r="H285" s="104">
        <v>-81897</v>
      </c>
      <c r="I285" s="102">
        <f t="shared" si="78"/>
        <v>1180920</v>
      </c>
      <c r="J285" s="102">
        <f t="shared" si="79"/>
        <v>1209263</v>
      </c>
      <c r="K285" s="102">
        <f t="shared" si="80"/>
        <v>708552</v>
      </c>
      <c r="L285" s="102">
        <f t="shared" si="81"/>
        <v>725558</v>
      </c>
      <c r="M285" s="102">
        <v>378293153.56424081</v>
      </c>
      <c r="N285" s="102">
        <v>417267119.55527592</v>
      </c>
      <c r="O285" s="102">
        <f t="shared" si="82"/>
        <v>323823.01799999998</v>
      </c>
      <c r="P285" s="102">
        <f t="shared" si="83"/>
        <v>324602.717</v>
      </c>
      <c r="Q285" s="102">
        <f t="shared" si="84"/>
        <v>857096.98200000008</v>
      </c>
      <c r="R285" s="102">
        <f t="shared" si="85"/>
        <v>884660.28300000005</v>
      </c>
      <c r="S285" s="109">
        <f t="shared" si="86"/>
        <v>1.873</v>
      </c>
      <c r="T285" s="109">
        <f t="shared" si="87"/>
        <v>1.7390000000000001</v>
      </c>
      <c r="U285" s="95">
        <v>290505966</v>
      </c>
      <c r="V285" s="96">
        <v>316131001</v>
      </c>
      <c r="W285" s="96">
        <v>348700659</v>
      </c>
      <c r="X285" s="95">
        <v>724725</v>
      </c>
      <c r="Y285" s="96">
        <v>768209</v>
      </c>
      <c r="Z285" s="96">
        <v>814301</v>
      </c>
    </row>
    <row r="286" spans="1:26">
      <c r="A286" s="29" t="s">
        <v>589</v>
      </c>
      <c r="B286" s="29" t="s">
        <v>590</v>
      </c>
      <c r="C286" s="102">
        <v>6369221.5062000006</v>
      </c>
      <c r="D286" s="102">
        <v>6522082.8223488005</v>
      </c>
      <c r="E286" s="102">
        <f t="shared" si="76"/>
        <v>1910766</v>
      </c>
      <c r="F286" s="102">
        <f t="shared" si="77"/>
        <v>1956625</v>
      </c>
      <c r="G286" s="104">
        <v>4569</v>
      </c>
      <c r="H286" s="104">
        <v>4679</v>
      </c>
      <c r="I286" s="102">
        <f t="shared" si="78"/>
        <v>1915335</v>
      </c>
      <c r="J286" s="102">
        <f t="shared" si="79"/>
        <v>1961304</v>
      </c>
      <c r="K286" s="102">
        <f t="shared" si="80"/>
        <v>1149201</v>
      </c>
      <c r="L286" s="102">
        <f t="shared" si="81"/>
        <v>1176782</v>
      </c>
      <c r="M286" s="102">
        <v>55534405.021868676</v>
      </c>
      <c r="N286" s="102">
        <v>59397878.338698655</v>
      </c>
      <c r="O286" s="102">
        <f t="shared" si="82"/>
        <v>1092721.156</v>
      </c>
      <c r="P286" s="102">
        <f t="shared" si="83"/>
        <v>1119701.064</v>
      </c>
      <c r="Q286" s="102">
        <f t="shared" si="84"/>
        <v>822613.84400000004</v>
      </c>
      <c r="R286" s="102">
        <f t="shared" si="85"/>
        <v>841602.93599999999</v>
      </c>
      <c r="S286" s="109">
        <f t="shared" si="86"/>
        <v>20.693000000000001</v>
      </c>
      <c r="T286" s="109">
        <f t="shared" si="87"/>
        <v>19.812000000000001</v>
      </c>
      <c r="U286" s="95">
        <v>47893855</v>
      </c>
      <c r="V286" s="96">
        <v>51377115</v>
      </c>
      <c r="W286" s="96">
        <v>54950586</v>
      </c>
      <c r="X286" s="95">
        <v>75000</v>
      </c>
      <c r="Y286" s="96">
        <v>75000</v>
      </c>
      <c r="Z286" s="96">
        <v>75000</v>
      </c>
    </row>
    <row r="287" spans="1:26">
      <c r="A287" s="29" t="s">
        <v>591</v>
      </c>
      <c r="B287" s="29" t="s">
        <v>592</v>
      </c>
      <c r="C287" s="102">
        <v>94797431.445599988</v>
      </c>
      <c r="D287" s="102">
        <v>97072569.800294384</v>
      </c>
      <c r="E287" s="102">
        <f t="shared" si="76"/>
        <v>28439229</v>
      </c>
      <c r="F287" s="102">
        <f t="shared" si="77"/>
        <v>29121771</v>
      </c>
      <c r="G287" s="104">
        <v>-176519</v>
      </c>
      <c r="H287" s="104">
        <v>-180756</v>
      </c>
      <c r="I287" s="102">
        <f t="shared" si="78"/>
        <v>28262710</v>
      </c>
      <c r="J287" s="102">
        <f t="shared" si="79"/>
        <v>28941015</v>
      </c>
      <c r="K287" s="102">
        <f t="shared" si="80"/>
        <v>16957626</v>
      </c>
      <c r="L287" s="102">
        <f t="shared" si="81"/>
        <v>17364609</v>
      </c>
      <c r="M287" s="102">
        <v>11650983550.624319</v>
      </c>
      <c r="N287" s="102">
        <v>13042169561.232929</v>
      </c>
      <c r="O287" s="102">
        <f t="shared" si="82"/>
        <v>5104769.8890000004</v>
      </c>
      <c r="P287" s="102">
        <f t="shared" si="83"/>
        <v>4827126.4689999996</v>
      </c>
      <c r="Q287" s="102">
        <f t="shared" si="84"/>
        <v>23157940.111000001</v>
      </c>
      <c r="R287" s="102">
        <f t="shared" si="85"/>
        <v>24113888.530999999</v>
      </c>
      <c r="S287" s="109">
        <f t="shared" si="86"/>
        <v>1.4550000000000001</v>
      </c>
      <c r="T287" s="109">
        <f t="shared" si="87"/>
        <v>1.331</v>
      </c>
      <c r="U287" s="95">
        <v>8687526910</v>
      </c>
      <c r="V287" s="96">
        <v>9721348472</v>
      </c>
      <c r="W287" s="96">
        <v>10882123862</v>
      </c>
      <c r="X287" s="95">
        <v>13050000</v>
      </c>
      <c r="Y287" s="96">
        <v>13050000</v>
      </c>
      <c r="Z287" s="96">
        <v>13050000</v>
      </c>
    </row>
    <row r="288" spans="1:26">
      <c r="A288" s="29" t="s">
        <v>593</v>
      </c>
      <c r="B288" s="29" t="s">
        <v>594</v>
      </c>
      <c r="C288" s="102">
        <v>43837814.714400001</v>
      </c>
      <c r="D288" s="102">
        <v>44889922.267545603</v>
      </c>
      <c r="E288" s="102">
        <f t="shared" si="76"/>
        <v>13151344</v>
      </c>
      <c r="F288" s="102">
        <f t="shared" si="77"/>
        <v>13466977</v>
      </c>
      <c r="G288" s="104">
        <v>-439501</v>
      </c>
      <c r="H288" s="104">
        <v>-450049</v>
      </c>
      <c r="I288" s="102">
        <f t="shared" si="78"/>
        <v>12711843</v>
      </c>
      <c r="J288" s="102">
        <f t="shared" si="79"/>
        <v>13016928</v>
      </c>
      <c r="K288" s="102">
        <f t="shared" si="80"/>
        <v>7627106</v>
      </c>
      <c r="L288" s="102">
        <f t="shared" si="81"/>
        <v>7810157</v>
      </c>
      <c r="M288" s="102">
        <v>4247519915.5452285</v>
      </c>
      <c r="N288" s="102">
        <v>4408327952.6454296</v>
      </c>
      <c r="O288" s="102">
        <f t="shared" si="82"/>
        <v>3308193.5269999998</v>
      </c>
      <c r="P288" s="102">
        <f t="shared" si="83"/>
        <v>3574513.1639999999</v>
      </c>
      <c r="Q288" s="102">
        <f t="shared" si="84"/>
        <v>9403649.4730000012</v>
      </c>
      <c r="R288" s="102">
        <f t="shared" si="85"/>
        <v>9442414.8359999992</v>
      </c>
      <c r="S288" s="109">
        <f t="shared" si="86"/>
        <v>1.796</v>
      </c>
      <c r="T288" s="109">
        <f t="shared" si="87"/>
        <v>1.772</v>
      </c>
      <c r="U288" s="95">
        <v>3745927943</v>
      </c>
      <c r="V288" s="96">
        <v>4019791379</v>
      </c>
      <c r="W288" s="96">
        <v>4171977676</v>
      </c>
      <c r="X288" s="95">
        <v>9823477</v>
      </c>
      <c r="Y288" s="96">
        <v>10314651</v>
      </c>
      <c r="Z288" s="96">
        <v>10830384</v>
      </c>
    </row>
    <row r="289" spans="1:26">
      <c r="A289" s="29" t="s">
        <v>595</v>
      </c>
      <c r="B289" s="29" t="s">
        <v>596</v>
      </c>
      <c r="C289" s="102">
        <v>69228434.463600025</v>
      </c>
      <c r="D289" s="102">
        <v>70889916.890726432</v>
      </c>
      <c r="E289" s="102">
        <f t="shared" si="76"/>
        <v>20768530</v>
      </c>
      <c r="F289" s="102">
        <f t="shared" si="77"/>
        <v>21266975</v>
      </c>
      <c r="G289" s="104">
        <v>146928</v>
      </c>
      <c r="H289" s="104">
        <v>150454</v>
      </c>
      <c r="I289" s="102">
        <f t="shared" si="78"/>
        <v>20915458</v>
      </c>
      <c r="J289" s="102">
        <f t="shared" si="79"/>
        <v>21417429</v>
      </c>
      <c r="K289" s="102">
        <f t="shared" si="80"/>
        <v>12549275</v>
      </c>
      <c r="L289" s="102">
        <f t="shared" si="81"/>
        <v>12850457</v>
      </c>
      <c r="M289" s="102">
        <v>7133545841.5378895</v>
      </c>
      <c r="N289" s="102">
        <v>8234253515.7652836</v>
      </c>
      <c r="O289" s="102">
        <f t="shared" si="82"/>
        <v>5293668.0219999999</v>
      </c>
      <c r="P289" s="102">
        <f t="shared" si="83"/>
        <v>4939317.233</v>
      </c>
      <c r="Q289" s="102">
        <f t="shared" si="84"/>
        <v>15621789.978</v>
      </c>
      <c r="R289" s="102">
        <f t="shared" si="85"/>
        <v>16478111.767000001</v>
      </c>
      <c r="S289" s="109">
        <f t="shared" si="86"/>
        <v>1.7589999999999999</v>
      </c>
      <c r="T289" s="109">
        <f t="shared" si="87"/>
        <v>1.5609999999999999</v>
      </c>
      <c r="U289" s="95">
        <v>5813260965</v>
      </c>
      <c r="V289" s="96">
        <v>6523241641</v>
      </c>
      <c r="W289" s="96">
        <v>7529773163</v>
      </c>
      <c r="X289" s="95">
        <v>6901236</v>
      </c>
      <c r="Y289" s="96">
        <v>6901236</v>
      </c>
      <c r="Z289" s="96">
        <v>6901236</v>
      </c>
    </row>
    <row r="290" spans="1:26">
      <c r="A290" s="29" t="s">
        <v>597</v>
      </c>
      <c r="B290" s="29" t="s">
        <v>598</v>
      </c>
      <c r="C290" s="102">
        <v>5739052.8276000004</v>
      </c>
      <c r="D290" s="102">
        <v>5876790.0954624005</v>
      </c>
      <c r="E290" s="102">
        <f t="shared" si="76"/>
        <v>1721716</v>
      </c>
      <c r="F290" s="102">
        <f t="shared" si="77"/>
        <v>1763037</v>
      </c>
      <c r="G290" s="104">
        <v>1830</v>
      </c>
      <c r="H290" s="104">
        <v>1874</v>
      </c>
      <c r="I290" s="102">
        <f t="shared" si="78"/>
        <v>1723546</v>
      </c>
      <c r="J290" s="102">
        <f t="shared" si="79"/>
        <v>1764911</v>
      </c>
      <c r="K290" s="102">
        <f t="shared" si="80"/>
        <v>1034128</v>
      </c>
      <c r="L290" s="102">
        <f t="shared" si="81"/>
        <v>1058947</v>
      </c>
      <c r="M290" s="102">
        <v>2052522696.0530486</v>
      </c>
      <c r="N290" s="102">
        <v>2276513046.2240133</v>
      </c>
      <c r="O290" s="102">
        <f t="shared" si="82"/>
        <v>0</v>
      </c>
      <c r="P290" s="102">
        <f t="shared" si="83"/>
        <v>0</v>
      </c>
      <c r="Q290" s="102">
        <f t="shared" si="84"/>
        <v>1723546</v>
      </c>
      <c r="R290" s="102">
        <f t="shared" si="85"/>
        <v>1764911</v>
      </c>
      <c r="S290" s="109">
        <f t="shared" si="86"/>
        <v>0.504</v>
      </c>
      <c r="T290" s="109">
        <f t="shared" si="87"/>
        <v>0.46500000000000002</v>
      </c>
      <c r="U290" s="95">
        <v>1744308175</v>
      </c>
      <c r="V290" s="96">
        <v>1871328471</v>
      </c>
      <c r="W290" s="96">
        <v>2073358747</v>
      </c>
      <c r="X290" s="95">
        <v>932927</v>
      </c>
      <c r="Y290" s="96">
        <v>932927</v>
      </c>
      <c r="Z290" s="96">
        <v>932927</v>
      </c>
    </row>
    <row r="291" spans="1:26">
      <c r="A291" s="29" t="s">
        <v>599</v>
      </c>
      <c r="B291" s="29" t="s">
        <v>600</v>
      </c>
      <c r="C291" s="102">
        <v>56555060.504999995</v>
      </c>
      <c r="D291" s="102">
        <v>57912381.957119994</v>
      </c>
      <c r="E291" s="102">
        <f t="shared" si="76"/>
        <v>16966518</v>
      </c>
      <c r="F291" s="102">
        <f t="shared" si="77"/>
        <v>17373715</v>
      </c>
      <c r="G291" s="104">
        <v>-182622</v>
      </c>
      <c r="H291" s="104">
        <v>-187005</v>
      </c>
      <c r="I291" s="102">
        <f t="shared" si="78"/>
        <v>16783896</v>
      </c>
      <c r="J291" s="102">
        <f t="shared" si="79"/>
        <v>17186710</v>
      </c>
      <c r="K291" s="102">
        <f t="shared" si="80"/>
        <v>10070338</v>
      </c>
      <c r="L291" s="102">
        <f t="shared" si="81"/>
        <v>10312026</v>
      </c>
      <c r="M291" s="102">
        <v>7612425424.7105436</v>
      </c>
      <c r="N291" s="102">
        <v>8115613582.4235649</v>
      </c>
      <c r="O291" s="102">
        <f t="shared" si="82"/>
        <v>2329193.8229999999</v>
      </c>
      <c r="P291" s="102">
        <f t="shared" si="83"/>
        <v>2515128.2930000001</v>
      </c>
      <c r="Q291" s="102">
        <f t="shared" si="84"/>
        <v>14454702.177000001</v>
      </c>
      <c r="R291" s="102">
        <f t="shared" si="85"/>
        <v>14671581.707</v>
      </c>
      <c r="S291" s="109">
        <f t="shared" si="86"/>
        <v>1.323</v>
      </c>
      <c r="T291" s="109">
        <f t="shared" si="87"/>
        <v>1.2709999999999999</v>
      </c>
      <c r="U291" s="95">
        <v>6188195077</v>
      </c>
      <c r="V291" s="96">
        <v>6700674076</v>
      </c>
      <c r="W291" s="96">
        <v>7143191278</v>
      </c>
      <c r="X291" s="95">
        <v>12800000</v>
      </c>
      <c r="Y291" s="96">
        <v>13600000</v>
      </c>
      <c r="Z291" s="96">
        <v>13600000</v>
      </c>
    </row>
    <row r="292" spans="1:26">
      <c r="A292" s="29" t="s">
        <v>601</v>
      </c>
      <c r="B292" s="29" t="s">
        <v>602</v>
      </c>
      <c r="C292" s="102">
        <v>14631620.979000002</v>
      </c>
      <c r="D292" s="102">
        <v>14982779.882496003</v>
      </c>
      <c r="E292" s="102">
        <f t="shared" si="76"/>
        <v>4389486</v>
      </c>
      <c r="F292" s="102">
        <f t="shared" si="77"/>
        <v>4494834</v>
      </c>
      <c r="G292" s="104">
        <v>475</v>
      </c>
      <c r="H292" s="104">
        <v>487</v>
      </c>
      <c r="I292" s="102">
        <f t="shared" si="78"/>
        <v>4389961</v>
      </c>
      <c r="J292" s="102">
        <f t="shared" si="79"/>
        <v>4495321</v>
      </c>
      <c r="K292" s="102">
        <f t="shared" si="80"/>
        <v>2633977</v>
      </c>
      <c r="L292" s="102">
        <f t="shared" si="81"/>
        <v>2697193</v>
      </c>
      <c r="M292" s="102">
        <v>3362361301.2705679</v>
      </c>
      <c r="N292" s="102">
        <v>3756120702.5455904</v>
      </c>
      <c r="O292" s="102">
        <f t="shared" si="82"/>
        <v>0</v>
      </c>
      <c r="P292" s="102">
        <f t="shared" si="83"/>
        <v>0</v>
      </c>
      <c r="Q292" s="102">
        <f t="shared" si="84"/>
        <v>4389961</v>
      </c>
      <c r="R292" s="102">
        <f t="shared" si="85"/>
        <v>4495321</v>
      </c>
      <c r="S292" s="109">
        <f t="shared" si="86"/>
        <v>0.78300000000000003</v>
      </c>
      <c r="T292" s="109">
        <f t="shared" si="87"/>
        <v>0.71799999999999997</v>
      </c>
      <c r="U292" s="95">
        <v>2483192599</v>
      </c>
      <c r="V292" s="96">
        <v>2765058348</v>
      </c>
      <c r="W292" s="96">
        <v>3087892831</v>
      </c>
      <c r="X292" s="95">
        <v>3568000</v>
      </c>
      <c r="Y292" s="96">
        <v>3676000</v>
      </c>
      <c r="Z292" s="96">
        <v>3676000</v>
      </c>
    </row>
    <row r="293" spans="1:26">
      <c r="A293" s="29" t="s">
        <v>603</v>
      </c>
      <c r="B293" s="29" t="s">
        <v>604</v>
      </c>
      <c r="C293" s="102">
        <v>3222448.5150000001</v>
      </c>
      <c r="D293" s="102">
        <v>3299787.27936</v>
      </c>
      <c r="E293" s="102">
        <f t="shared" si="76"/>
        <v>966735</v>
      </c>
      <c r="F293" s="102">
        <f t="shared" si="77"/>
        <v>989936</v>
      </c>
      <c r="G293" s="104">
        <v>-54708</v>
      </c>
      <c r="H293" s="104">
        <v>-56021</v>
      </c>
      <c r="I293" s="102">
        <f t="shared" si="78"/>
        <v>912027</v>
      </c>
      <c r="J293" s="102">
        <f t="shared" si="79"/>
        <v>933915</v>
      </c>
      <c r="K293" s="102">
        <f t="shared" si="80"/>
        <v>547216</v>
      </c>
      <c r="L293" s="102">
        <f t="shared" si="81"/>
        <v>560349</v>
      </c>
      <c r="M293" s="102">
        <v>308150679.18248302</v>
      </c>
      <c r="N293" s="102">
        <v>329576363.81315076</v>
      </c>
      <c r="O293" s="102">
        <f t="shared" si="82"/>
        <v>233860.89199999999</v>
      </c>
      <c r="P293" s="102">
        <f t="shared" si="83"/>
        <v>243587.00599999999</v>
      </c>
      <c r="Q293" s="102">
        <f t="shared" si="84"/>
        <v>678166.10800000001</v>
      </c>
      <c r="R293" s="102">
        <f t="shared" si="85"/>
        <v>690327.99399999995</v>
      </c>
      <c r="S293" s="109">
        <f t="shared" si="86"/>
        <v>1.776</v>
      </c>
      <c r="T293" s="109">
        <f t="shared" si="87"/>
        <v>1.7</v>
      </c>
      <c r="U293" s="95">
        <v>219673742</v>
      </c>
      <c r="V293" s="96">
        <v>236607222</v>
      </c>
      <c r="W293" s="96">
        <v>253058498</v>
      </c>
      <c r="X293" s="95">
        <v>502000</v>
      </c>
      <c r="Y293" s="96">
        <v>502000</v>
      </c>
      <c r="Z293" s="96">
        <v>502000</v>
      </c>
    </row>
    <row r="294" spans="1:26">
      <c r="A294" s="29" t="s">
        <v>605</v>
      </c>
      <c r="B294" s="29" t="s">
        <v>606</v>
      </c>
      <c r="C294" s="102">
        <v>5426317.9614000013</v>
      </c>
      <c r="D294" s="102">
        <v>5556549.5924736019</v>
      </c>
      <c r="E294" s="102">
        <f t="shared" si="76"/>
        <v>1627895</v>
      </c>
      <c r="F294" s="102">
        <f t="shared" si="77"/>
        <v>1666965</v>
      </c>
      <c r="G294" s="104">
        <v>0</v>
      </c>
      <c r="H294" s="104">
        <v>0</v>
      </c>
      <c r="I294" s="102">
        <f t="shared" si="78"/>
        <v>1627895</v>
      </c>
      <c r="J294" s="102">
        <f t="shared" si="79"/>
        <v>1666965</v>
      </c>
      <c r="K294" s="102">
        <f t="shared" si="80"/>
        <v>976737</v>
      </c>
      <c r="L294" s="102">
        <f t="shared" si="81"/>
        <v>1000179</v>
      </c>
      <c r="M294" s="102">
        <v>590327059.2579937</v>
      </c>
      <c r="N294" s="102">
        <v>638205366.67217469</v>
      </c>
      <c r="O294" s="102">
        <f t="shared" si="82"/>
        <v>376530.63799999998</v>
      </c>
      <c r="P294" s="102">
        <f t="shared" si="83"/>
        <v>386795.45199999999</v>
      </c>
      <c r="Q294" s="102">
        <f t="shared" si="84"/>
        <v>1251364.362</v>
      </c>
      <c r="R294" s="102">
        <f t="shared" si="85"/>
        <v>1280169.548</v>
      </c>
      <c r="S294" s="109">
        <f t="shared" si="86"/>
        <v>1.655</v>
      </c>
      <c r="T294" s="109">
        <f t="shared" si="87"/>
        <v>1.5669999999999999</v>
      </c>
      <c r="U294" s="95">
        <v>524269087</v>
      </c>
      <c r="V294" s="96">
        <v>565148592</v>
      </c>
      <c r="W294" s="96">
        <v>610658331</v>
      </c>
      <c r="X294" s="95">
        <v>675000</v>
      </c>
      <c r="Y294" s="96">
        <v>675000</v>
      </c>
      <c r="Z294" s="96">
        <v>675000</v>
      </c>
    </row>
    <row r="295" spans="1:26">
      <c r="A295" s="29" t="s">
        <v>607</v>
      </c>
      <c r="B295" s="29" t="s">
        <v>608</v>
      </c>
      <c r="C295" s="102">
        <v>2883093.9641999998</v>
      </c>
      <c r="D295" s="102">
        <v>2952288.2193407998</v>
      </c>
      <c r="E295" s="102">
        <f t="shared" si="76"/>
        <v>864928</v>
      </c>
      <c r="F295" s="102">
        <f t="shared" si="77"/>
        <v>885686</v>
      </c>
      <c r="G295" s="104">
        <v>3163</v>
      </c>
      <c r="H295" s="104">
        <v>3239</v>
      </c>
      <c r="I295" s="102">
        <f t="shared" si="78"/>
        <v>868091</v>
      </c>
      <c r="J295" s="102">
        <f t="shared" si="79"/>
        <v>888925</v>
      </c>
      <c r="K295" s="102">
        <f t="shared" si="80"/>
        <v>520855</v>
      </c>
      <c r="L295" s="102">
        <f t="shared" si="81"/>
        <v>533355</v>
      </c>
      <c r="M295" s="102">
        <v>238056761.28561598</v>
      </c>
      <c r="N295" s="102">
        <v>266680745.38715172</v>
      </c>
      <c r="O295" s="102">
        <f t="shared" si="82"/>
        <v>278757.40600000002</v>
      </c>
      <c r="P295" s="102">
        <f t="shared" si="83"/>
        <v>277077.92300000001</v>
      </c>
      <c r="Q295" s="102">
        <f t="shared" si="84"/>
        <v>589333.59400000004</v>
      </c>
      <c r="R295" s="102">
        <f t="shared" si="85"/>
        <v>611847.07700000005</v>
      </c>
      <c r="S295" s="109">
        <f t="shared" si="86"/>
        <v>2.1880000000000002</v>
      </c>
      <c r="T295" s="109">
        <f t="shared" si="87"/>
        <v>2</v>
      </c>
      <c r="U295" s="95">
        <v>163081804</v>
      </c>
      <c r="V295" s="96">
        <v>181287050</v>
      </c>
      <c r="W295" s="96">
        <v>203079729</v>
      </c>
      <c r="X295" s="95">
        <v>350151</v>
      </c>
      <c r="Y295" s="96">
        <v>365000</v>
      </c>
      <c r="Z295" s="96">
        <v>365000</v>
      </c>
    </row>
    <row r="296" spans="1:26">
      <c r="A296" s="29" t="s">
        <v>609</v>
      </c>
      <c r="B296" s="29" t="s">
        <v>610</v>
      </c>
      <c r="C296" s="102">
        <v>11214541.572000002</v>
      </c>
      <c r="D296" s="102">
        <v>11483690.569728002</v>
      </c>
      <c r="E296" s="102">
        <f t="shared" si="76"/>
        <v>3364362</v>
      </c>
      <c r="F296" s="102">
        <f t="shared" si="77"/>
        <v>3445107</v>
      </c>
      <c r="G296" s="104">
        <v>-50466</v>
      </c>
      <c r="H296" s="104">
        <v>-51678</v>
      </c>
      <c r="I296" s="102">
        <f t="shared" si="78"/>
        <v>3313896</v>
      </c>
      <c r="J296" s="102">
        <f t="shared" si="79"/>
        <v>3393429</v>
      </c>
      <c r="K296" s="102">
        <f t="shared" si="80"/>
        <v>1988338</v>
      </c>
      <c r="L296" s="102">
        <f t="shared" si="81"/>
        <v>2036057</v>
      </c>
      <c r="M296" s="102">
        <v>1463919031.6546192</v>
      </c>
      <c r="N296" s="102">
        <v>1663913989.3842483</v>
      </c>
      <c r="O296" s="102">
        <f t="shared" si="82"/>
        <v>499280.75</v>
      </c>
      <c r="P296" s="102">
        <f t="shared" si="83"/>
        <v>437486.10399999999</v>
      </c>
      <c r="Q296" s="102">
        <f t="shared" si="84"/>
        <v>2814615.25</v>
      </c>
      <c r="R296" s="102">
        <f t="shared" si="85"/>
        <v>2955942.8960000002</v>
      </c>
      <c r="S296" s="109">
        <f t="shared" si="86"/>
        <v>1.3580000000000001</v>
      </c>
      <c r="T296" s="109">
        <f t="shared" si="87"/>
        <v>1.224</v>
      </c>
      <c r="U296" s="95">
        <v>1210363993</v>
      </c>
      <c r="V296" s="96">
        <v>1321576999</v>
      </c>
      <c r="W296" s="96">
        <v>1501964398</v>
      </c>
      <c r="X296" s="95">
        <v>1015000</v>
      </c>
      <c r="Y296" s="96">
        <v>1015000</v>
      </c>
      <c r="Z296" s="96">
        <v>1015000</v>
      </c>
    </row>
    <row r="297" spans="1:26">
      <c r="A297" s="29" t="s">
        <v>611</v>
      </c>
      <c r="B297" s="29" t="s">
        <v>612</v>
      </c>
      <c r="C297" s="102">
        <v>3234270.8454</v>
      </c>
      <c r="D297" s="102">
        <v>3311893.3456895999</v>
      </c>
      <c r="E297" s="102">
        <f t="shared" si="76"/>
        <v>970281</v>
      </c>
      <c r="F297" s="102">
        <f t="shared" si="77"/>
        <v>993568</v>
      </c>
      <c r="G297" s="104">
        <v>0</v>
      </c>
      <c r="H297" s="104">
        <v>0</v>
      </c>
      <c r="I297" s="102">
        <f t="shared" si="78"/>
        <v>970281</v>
      </c>
      <c r="J297" s="102">
        <f t="shared" si="79"/>
        <v>993568</v>
      </c>
      <c r="K297" s="102">
        <f t="shared" si="80"/>
        <v>582169</v>
      </c>
      <c r="L297" s="102">
        <f t="shared" si="81"/>
        <v>596141</v>
      </c>
      <c r="M297" s="102">
        <v>245324184.78827798</v>
      </c>
      <c r="N297" s="102">
        <v>265895410.64039424</v>
      </c>
      <c r="O297" s="102">
        <f t="shared" si="82"/>
        <v>332668</v>
      </c>
      <c r="P297" s="102">
        <f t="shared" si="83"/>
        <v>340614.01500000001</v>
      </c>
      <c r="Q297" s="102">
        <f t="shared" si="84"/>
        <v>637613</v>
      </c>
      <c r="R297" s="102">
        <f t="shared" si="85"/>
        <v>652953.98499999999</v>
      </c>
      <c r="S297" s="109">
        <f t="shared" si="86"/>
        <v>2.3730000000000002</v>
      </c>
      <c r="T297" s="109">
        <f t="shared" si="87"/>
        <v>2.242</v>
      </c>
      <c r="U297" s="95">
        <v>199556052</v>
      </c>
      <c r="V297" s="96">
        <v>216725886</v>
      </c>
      <c r="W297" s="96">
        <v>234573115</v>
      </c>
      <c r="X297" s="95">
        <v>636627</v>
      </c>
      <c r="Y297" s="96">
        <v>729129</v>
      </c>
      <c r="Z297" s="96">
        <v>729129</v>
      </c>
    </row>
    <row r="298" spans="1:26">
      <c r="A298" s="29" t="s">
        <v>613</v>
      </c>
      <c r="B298" s="29" t="s">
        <v>614</v>
      </c>
      <c r="C298" s="102">
        <v>2613964.6488000005</v>
      </c>
      <c r="D298" s="102">
        <v>2676699.8003712008</v>
      </c>
      <c r="E298" s="102">
        <f t="shared" si="76"/>
        <v>784189</v>
      </c>
      <c r="F298" s="102">
        <f t="shared" si="77"/>
        <v>803010</v>
      </c>
      <c r="G298" s="104">
        <v>0</v>
      </c>
      <c r="H298" s="104">
        <v>0</v>
      </c>
      <c r="I298" s="102">
        <f t="shared" si="78"/>
        <v>784189</v>
      </c>
      <c r="J298" s="102">
        <f t="shared" si="79"/>
        <v>803010</v>
      </c>
      <c r="K298" s="102">
        <f t="shared" si="80"/>
        <v>470513</v>
      </c>
      <c r="L298" s="102">
        <f t="shared" si="81"/>
        <v>481806</v>
      </c>
      <c r="M298" s="102">
        <v>94638572.102897391</v>
      </c>
      <c r="N298" s="102">
        <v>99814939.401511371</v>
      </c>
      <c r="O298" s="102">
        <f t="shared" si="82"/>
        <v>374271.70500000002</v>
      </c>
      <c r="P298" s="102">
        <f t="shared" si="83"/>
        <v>385883.98499999999</v>
      </c>
      <c r="Q298" s="102">
        <f t="shared" si="84"/>
        <v>409917.29499999998</v>
      </c>
      <c r="R298" s="102">
        <f t="shared" si="85"/>
        <v>417126.01500000001</v>
      </c>
      <c r="S298" s="109">
        <f t="shared" si="86"/>
        <v>4.9720000000000004</v>
      </c>
      <c r="T298" s="109">
        <f t="shared" si="87"/>
        <v>4.827</v>
      </c>
      <c r="U298" s="95">
        <v>69668620</v>
      </c>
      <c r="V298" s="96">
        <v>76912339</v>
      </c>
      <c r="W298" s="96">
        <v>81119149</v>
      </c>
      <c r="X298" s="95">
        <v>75000</v>
      </c>
      <c r="Y298" s="96">
        <v>75000</v>
      </c>
      <c r="Z298" s="96">
        <v>75000</v>
      </c>
    </row>
    <row r="299" spans="1:26">
      <c r="A299" s="29" t="s">
        <v>615</v>
      </c>
      <c r="B299" s="29" t="s">
        <v>616</v>
      </c>
      <c r="C299" s="102">
        <v>37004532.937200002</v>
      </c>
      <c r="D299" s="102">
        <v>37892641.727692805</v>
      </c>
      <c r="E299" s="102">
        <f t="shared" si="76"/>
        <v>11101360</v>
      </c>
      <c r="F299" s="102">
        <f t="shared" si="77"/>
        <v>11367793</v>
      </c>
      <c r="G299" s="104">
        <v>-17458</v>
      </c>
      <c r="H299" s="104">
        <v>-17877</v>
      </c>
      <c r="I299" s="102">
        <f t="shared" si="78"/>
        <v>11083902</v>
      </c>
      <c r="J299" s="102">
        <f t="shared" si="79"/>
        <v>11349916</v>
      </c>
      <c r="K299" s="102">
        <f t="shared" si="80"/>
        <v>6650341</v>
      </c>
      <c r="L299" s="102">
        <f t="shared" si="81"/>
        <v>6809950</v>
      </c>
      <c r="M299" s="102">
        <v>4270137323.5898829</v>
      </c>
      <c r="N299" s="102">
        <v>4736270978.17628</v>
      </c>
      <c r="O299" s="102">
        <f t="shared" si="82"/>
        <v>2306476.6469999999</v>
      </c>
      <c r="P299" s="102">
        <f t="shared" si="83"/>
        <v>2258933.3450000002</v>
      </c>
      <c r="Q299" s="102">
        <f t="shared" si="84"/>
        <v>8777425.3530000001</v>
      </c>
      <c r="R299" s="102">
        <f t="shared" si="85"/>
        <v>9090982.6549999993</v>
      </c>
      <c r="S299" s="109">
        <f t="shared" si="86"/>
        <v>1.5569999999999999</v>
      </c>
      <c r="T299" s="109">
        <f t="shared" si="87"/>
        <v>1.4379999999999999</v>
      </c>
      <c r="U299" s="95">
        <v>3510796673</v>
      </c>
      <c r="V299" s="96">
        <v>3851738794</v>
      </c>
      <c r="W299" s="96">
        <v>4271398951</v>
      </c>
      <c r="X299" s="95">
        <v>7050000</v>
      </c>
      <c r="Y299" s="96">
        <v>7400000</v>
      </c>
      <c r="Z299" s="96">
        <v>7775000</v>
      </c>
    </row>
    <row r="300" spans="1:26">
      <c r="A300" s="29" t="s">
        <v>617</v>
      </c>
      <c r="B300" s="29" t="s">
        <v>618</v>
      </c>
      <c r="C300" s="102">
        <v>205173333.95820001</v>
      </c>
      <c r="D300" s="102">
        <v>210097493.9731968</v>
      </c>
      <c r="E300" s="102">
        <f t="shared" si="76"/>
        <v>61552000</v>
      </c>
      <c r="F300" s="102">
        <f t="shared" si="77"/>
        <v>63029248</v>
      </c>
      <c r="G300" s="104">
        <v>-1359603</v>
      </c>
      <c r="H300" s="104">
        <v>-1392233</v>
      </c>
      <c r="I300" s="102">
        <f t="shared" si="78"/>
        <v>60192397</v>
      </c>
      <c r="J300" s="102">
        <f t="shared" si="79"/>
        <v>61637015</v>
      </c>
      <c r="K300" s="102">
        <f t="shared" si="80"/>
        <v>36115438</v>
      </c>
      <c r="L300" s="102">
        <f t="shared" si="81"/>
        <v>36982209</v>
      </c>
      <c r="M300" s="102">
        <v>11417889671.974163</v>
      </c>
      <c r="N300" s="102">
        <v>13277158495.830849</v>
      </c>
      <c r="O300" s="102">
        <f t="shared" si="82"/>
        <v>24503234.254999999</v>
      </c>
      <c r="P300" s="102">
        <f t="shared" si="83"/>
        <v>24221023.057999998</v>
      </c>
      <c r="Q300" s="102">
        <f t="shared" si="84"/>
        <v>35689162.745000005</v>
      </c>
      <c r="R300" s="102">
        <f t="shared" si="85"/>
        <v>37415991.942000002</v>
      </c>
      <c r="S300" s="109">
        <f t="shared" si="86"/>
        <v>3.1629999999999998</v>
      </c>
      <c r="T300" s="109">
        <f t="shared" si="87"/>
        <v>2.7850000000000001</v>
      </c>
      <c r="U300" s="95">
        <v>9596605663</v>
      </c>
      <c r="V300" s="96">
        <v>10440979146</v>
      </c>
      <c r="W300" s="96">
        <v>12141169600</v>
      </c>
      <c r="X300" s="95">
        <v>21500000</v>
      </c>
      <c r="Y300" s="96">
        <v>22450000</v>
      </c>
      <c r="Z300" s="96">
        <v>23500000</v>
      </c>
    </row>
    <row r="301" spans="1:26">
      <c r="A301" s="29" t="s">
        <v>619</v>
      </c>
      <c r="B301" s="29" t="s">
        <v>620</v>
      </c>
      <c r="C301" s="102">
        <v>77375129.940600023</v>
      </c>
      <c r="D301" s="102">
        <v>79232133.059174418</v>
      </c>
      <c r="E301" s="102">
        <f t="shared" si="76"/>
        <v>23212539</v>
      </c>
      <c r="F301" s="102">
        <f t="shared" si="77"/>
        <v>23769640</v>
      </c>
      <c r="G301" s="104">
        <v>81151</v>
      </c>
      <c r="H301" s="104">
        <v>83099</v>
      </c>
      <c r="I301" s="102">
        <f t="shared" si="78"/>
        <v>23293690</v>
      </c>
      <c r="J301" s="102">
        <f t="shared" si="79"/>
        <v>23852739</v>
      </c>
      <c r="K301" s="102">
        <f t="shared" si="80"/>
        <v>13976214</v>
      </c>
      <c r="L301" s="102">
        <f t="shared" si="81"/>
        <v>14311643</v>
      </c>
      <c r="M301" s="102">
        <v>8504601068.3061142</v>
      </c>
      <c r="N301" s="102">
        <v>9393714486.6940098</v>
      </c>
      <c r="O301" s="102">
        <f t="shared" si="82"/>
        <v>5325082.1449999996</v>
      </c>
      <c r="P301" s="102">
        <f t="shared" si="83"/>
        <v>5287043.9689999996</v>
      </c>
      <c r="Q301" s="102">
        <f t="shared" si="84"/>
        <v>17968607.855</v>
      </c>
      <c r="R301" s="102">
        <f t="shared" si="85"/>
        <v>18565695.030999999</v>
      </c>
      <c r="S301" s="109">
        <f t="shared" si="86"/>
        <v>1.643</v>
      </c>
      <c r="T301" s="109">
        <f t="shared" si="87"/>
        <v>1.524</v>
      </c>
      <c r="U301" s="95">
        <v>6980442852</v>
      </c>
      <c r="V301" s="96">
        <v>7679441999</v>
      </c>
      <c r="W301" s="96">
        <v>8482460764</v>
      </c>
      <c r="X301" s="95">
        <v>0</v>
      </c>
      <c r="Y301" s="96">
        <v>0</v>
      </c>
      <c r="Z301" s="96">
        <v>0</v>
      </c>
    </row>
    <row r="302" spans="1:26">
      <c r="A302" s="29" t="s">
        <v>621</v>
      </c>
      <c r="B302" s="29" t="s">
        <v>622</v>
      </c>
      <c r="C302" s="102">
        <v>16308216.439799996</v>
      </c>
      <c r="D302" s="102">
        <v>16699613.634355197</v>
      </c>
      <c r="E302" s="102">
        <f t="shared" si="76"/>
        <v>4892465</v>
      </c>
      <c r="F302" s="102">
        <f t="shared" si="77"/>
        <v>5009884</v>
      </c>
      <c r="G302" s="104">
        <v>42592</v>
      </c>
      <c r="H302" s="104">
        <v>43615</v>
      </c>
      <c r="I302" s="102">
        <f t="shared" si="78"/>
        <v>4935057</v>
      </c>
      <c r="J302" s="102">
        <f t="shared" si="79"/>
        <v>5053499</v>
      </c>
      <c r="K302" s="102">
        <f t="shared" si="80"/>
        <v>2961034</v>
      </c>
      <c r="L302" s="102">
        <f t="shared" si="81"/>
        <v>3032099</v>
      </c>
      <c r="M302" s="102">
        <v>1055712724.600121</v>
      </c>
      <c r="N302" s="102">
        <v>1227698754.795048</v>
      </c>
      <c r="O302" s="102">
        <f t="shared" si="82"/>
        <v>1887461.2450000001</v>
      </c>
      <c r="P302" s="102">
        <f t="shared" si="83"/>
        <v>1852403.8019999999</v>
      </c>
      <c r="Q302" s="102">
        <f t="shared" si="84"/>
        <v>3047595.7549999999</v>
      </c>
      <c r="R302" s="102">
        <f t="shared" si="85"/>
        <v>3201095.1979999999</v>
      </c>
      <c r="S302" s="109">
        <f t="shared" si="86"/>
        <v>2.8050000000000002</v>
      </c>
      <c r="T302" s="109">
        <f t="shared" si="87"/>
        <v>2.4700000000000002</v>
      </c>
      <c r="U302" s="95">
        <v>869227110</v>
      </c>
      <c r="V302" s="96">
        <v>965386324</v>
      </c>
      <c r="W302" s="96">
        <v>1122657292</v>
      </c>
      <c r="X302" s="95">
        <v>1400000</v>
      </c>
      <c r="Y302" s="96">
        <v>1475000</v>
      </c>
      <c r="Z302" s="96">
        <v>1475000</v>
      </c>
    </row>
    <row r="303" spans="1:26">
      <c r="A303" s="63" t="s">
        <v>625</v>
      </c>
      <c r="B303" s="63" t="s">
        <v>626</v>
      </c>
      <c r="C303" s="102">
        <v>0</v>
      </c>
      <c r="D303" s="102">
        <v>0</v>
      </c>
      <c r="E303" s="102">
        <v>0</v>
      </c>
      <c r="F303" s="102">
        <v>0</v>
      </c>
      <c r="G303" s="104">
        <v>0</v>
      </c>
      <c r="H303" s="104">
        <v>0</v>
      </c>
      <c r="I303" s="102">
        <f t="shared" si="78"/>
        <v>0</v>
      </c>
      <c r="J303" s="102">
        <f t="shared" si="79"/>
        <v>0</v>
      </c>
      <c r="K303" s="102">
        <f t="shared" si="80"/>
        <v>0</v>
      </c>
      <c r="L303" s="102">
        <f t="shared" si="81"/>
        <v>0</v>
      </c>
      <c r="M303" s="102">
        <f t="shared" ref="M303" si="88">ROUND(K303/0.3*0.18,0)</f>
        <v>0</v>
      </c>
      <c r="N303" s="102">
        <f t="shared" ref="N303" si="89">ROUND(L303/0.3*0.18,0)</f>
        <v>0</v>
      </c>
      <c r="O303" s="102">
        <f t="shared" si="82"/>
        <v>0</v>
      </c>
      <c r="P303" s="102">
        <f t="shared" si="83"/>
        <v>0</v>
      </c>
      <c r="Q303" s="102">
        <f t="shared" si="84"/>
        <v>0</v>
      </c>
      <c r="R303" s="102">
        <f t="shared" si="85"/>
        <v>0</v>
      </c>
      <c r="S303" s="109">
        <v>0</v>
      </c>
      <c r="T303" s="109">
        <v>0</v>
      </c>
      <c r="U303" s="95">
        <v>0</v>
      </c>
      <c r="V303" s="96">
        <v>0</v>
      </c>
      <c r="W303" s="96">
        <v>0</v>
      </c>
      <c r="X303" s="95">
        <v>0</v>
      </c>
      <c r="Y303" s="96">
        <v>0</v>
      </c>
      <c r="Z303" s="96">
        <v>0</v>
      </c>
    </row>
    <row r="304" spans="1:26">
      <c r="A304" s="63" t="s">
        <v>627</v>
      </c>
      <c r="B304" s="63" t="s">
        <v>628</v>
      </c>
      <c r="C304" s="102">
        <v>0</v>
      </c>
      <c r="D304" s="102">
        <v>0</v>
      </c>
      <c r="E304" s="102">
        <v>0</v>
      </c>
      <c r="F304" s="102">
        <v>0</v>
      </c>
      <c r="G304" s="104">
        <v>0</v>
      </c>
      <c r="H304" s="104">
        <v>0</v>
      </c>
      <c r="I304" s="102">
        <f t="shared" si="78"/>
        <v>0</v>
      </c>
      <c r="J304" s="102">
        <f t="shared" si="79"/>
        <v>0</v>
      </c>
      <c r="K304" s="102">
        <f t="shared" si="80"/>
        <v>0</v>
      </c>
      <c r="L304" s="102">
        <f t="shared" si="81"/>
        <v>0</v>
      </c>
      <c r="M304" s="102">
        <f t="shared" ref="M304:M327" si="90">ROUND(K304/0.3*0.18,0)</f>
        <v>0</v>
      </c>
      <c r="N304" s="102">
        <f t="shared" ref="N304:N327" si="91">ROUND(L304/0.3*0.18,0)</f>
        <v>0</v>
      </c>
      <c r="O304" s="102">
        <f t="shared" si="82"/>
        <v>0</v>
      </c>
      <c r="P304" s="102">
        <f t="shared" si="83"/>
        <v>0</v>
      </c>
      <c r="Q304" s="102">
        <f t="shared" si="84"/>
        <v>0</v>
      </c>
      <c r="R304" s="102">
        <f t="shared" si="85"/>
        <v>0</v>
      </c>
      <c r="S304" s="109">
        <v>0</v>
      </c>
      <c r="T304" s="109">
        <v>0</v>
      </c>
      <c r="U304" s="95">
        <v>0</v>
      </c>
      <c r="V304" s="96">
        <v>0</v>
      </c>
      <c r="W304" s="96">
        <v>0</v>
      </c>
      <c r="X304" s="95">
        <v>0</v>
      </c>
      <c r="Y304" s="96">
        <v>0</v>
      </c>
      <c r="Z304" s="96">
        <v>0</v>
      </c>
    </row>
    <row r="305" spans="1:26">
      <c r="A305" s="63" t="s">
        <v>629</v>
      </c>
      <c r="B305" s="63" t="s">
        <v>630</v>
      </c>
      <c r="C305" s="102">
        <v>0</v>
      </c>
      <c r="D305" s="102">
        <v>0</v>
      </c>
      <c r="E305" s="102">
        <v>0</v>
      </c>
      <c r="F305" s="102">
        <v>0</v>
      </c>
      <c r="G305" s="104">
        <v>0</v>
      </c>
      <c r="H305" s="104">
        <v>0</v>
      </c>
      <c r="I305" s="102">
        <f t="shared" si="78"/>
        <v>0</v>
      </c>
      <c r="J305" s="102">
        <f t="shared" si="79"/>
        <v>0</v>
      </c>
      <c r="K305" s="102">
        <f t="shared" si="80"/>
        <v>0</v>
      </c>
      <c r="L305" s="102">
        <f t="shared" si="81"/>
        <v>0</v>
      </c>
      <c r="M305" s="102">
        <f t="shared" si="90"/>
        <v>0</v>
      </c>
      <c r="N305" s="102">
        <f t="shared" si="91"/>
        <v>0</v>
      </c>
      <c r="O305" s="102">
        <f t="shared" si="82"/>
        <v>0</v>
      </c>
      <c r="P305" s="102">
        <f t="shared" si="83"/>
        <v>0</v>
      </c>
      <c r="Q305" s="102">
        <f t="shared" si="84"/>
        <v>0</v>
      </c>
      <c r="R305" s="102">
        <f t="shared" si="85"/>
        <v>0</v>
      </c>
      <c r="S305" s="109">
        <v>0</v>
      </c>
      <c r="T305" s="109">
        <v>0</v>
      </c>
      <c r="U305" s="95">
        <v>0</v>
      </c>
      <c r="V305" s="96">
        <v>0</v>
      </c>
      <c r="W305" s="96">
        <v>0</v>
      </c>
      <c r="X305" s="95">
        <v>0</v>
      </c>
      <c r="Y305" s="96">
        <v>0</v>
      </c>
      <c r="Z305" s="96">
        <v>0</v>
      </c>
    </row>
    <row r="306" spans="1:26">
      <c r="A306" s="63" t="s">
        <v>631</v>
      </c>
      <c r="B306" s="63" t="s">
        <v>632</v>
      </c>
      <c r="C306" s="102">
        <v>0</v>
      </c>
      <c r="D306" s="102">
        <v>0</v>
      </c>
      <c r="E306" s="102">
        <v>0</v>
      </c>
      <c r="F306" s="102">
        <v>0</v>
      </c>
      <c r="G306" s="104">
        <v>0</v>
      </c>
      <c r="H306" s="104">
        <v>0</v>
      </c>
      <c r="I306" s="102">
        <f t="shared" si="78"/>
        <v>0</v>
      </c>
      <c r="J306" s="102">
        <f t="shared" si="79"/>
        <v>0</v>
      </c>
      <c r="K306" s="102">
        <f t="shared" si="80"/>
        <v>0</v>
      </c>
      <c r="L306" s="102">
        <f t="shared" si="81"/>
        <v>0</v>
      </c>
      <c r="M306" s="102">
        <f t="shared" si="90"/>
        <v>0</v>
      </c>
      <c r="N306" s="102">
        <f t="shared" si="91"/>
        <v>0</v>
      </c>
      <c r="O306" s="102">
        <f t="shared" si="82"/>
        <v>0</v>
      </c>
      <c r="P306" s="102">
        <f t="shared" si="83"/>
        <v>0</v>
      </c>
      <c r="Q306" s="102">
        <f t="shared" si="84"/>
        <v>0</v>
      </c>
      <c r="R306" s="102">
        <f t="shared" si="85"/>
        <v>0</v>
      </c>
      <c r="S306" s="109">
        <v>0</v>
      </c>
      <c r="T306" s="109">
        <v>0</v>
      </c>
      <c r="U306" s="95">
        <v>0</v>
      </c>
      <c r="V306" s="96">
        <v>0</v>
      </c>
      <c r="W306" s="96">
        <v>0</v>
      </c>
      <c r="X306" s="95">
        <v>0</v>
      </c>
      <c r="Y306" s="96">
        <v>0</v>
      </c>
      <c r="Z306" s="96">
        <v>0</v>
      </c>
    </row>
    <row r="307" spans="1:26">
      <c r="A307" s="63" t="s">
        <v>633</v>
      </c>
      <c r="B307" s="63" t="s">
        <v>634</v>
      </c>
      <c r="C307" s="102">
        <v>0</v>
      </c>
      <c r="D307" s="102">
        <v>0</v>
      </c>
      <c r="E307" s="102">
        <v>0</v>
      </c>
      <c r="F307" s="102">
        <v>0</v>
      </c>
      <c r="G307" s="104">
        <v>0</v>
      </c>
      <c r="H307" s="104">
        <v>0</v>
      </c>
      <c r="I307" s="102">
        <f t="shared" si="78"/>
        <v>0</v>
      </c>
      <c r="J307" s="102">
        <f t="shared" si="79"/>
        <v>0</v>
      </c>
      <c r="K307" s="102">
        <f t="shared" si="80"/>
        <v>0</v>
      </c>
      <c r="L307" s="102">
        <f t="shared" si="81"/>
        <v>0</v>
      </c>
      <c r="M307" s="102">
        <f t="shared" si="90"/>
        <v>0</v>
      </c>
      <c r="N307" s="102">
        <f t="shared" si="91"/>
        <v>0</v>
      </c>
      <c r="O307" s="102">
        <f t="shared" si="82"/>
        <v>0</v>
      </c>
      <c r="P307" s="102">
        <f t="shared" si="83"/>
        <v>0</v>
      </c>
      <c r="Q307" s="102">
        <f t="shared" si="84"/>
        <v>0</v>
      </c>
      <c r="R307" s="102">
        <f t="shared" si="85"/>
        <v>0</v>
      </c>
      <c r="S307" s="109">
        <v>0</v>
      </c>
      <c r="T307" s="109">
        <v>0</v>
      </c>
      <c r="U307" s="95">
        <v>0</v>
      </c>
      <c r="V307" s="96">
        <v>0</v>
      </c>
      <c r="W307" s="96">
        <v>0</v>
      </c>
      <c r="X307" s="95">
        <v>0</v>
      </c>
      <c r="Y307" s="96">
        <v>0</v>
      </c>
      <c r="Z307" s="96">
        <v>0</v>
      </c>
    </row>
    <row r="308" spans="1:26">
      <c r="A308" s="63" t="s">
        <v>635</v>
      </c>
      <c r="B308" s="63" t="s">
        <v>636</v>
      </c>
      <c r="C308" s="102">
        <v>0</v>
      </c>
      <c r="D308" s="102">
        <v>0</v>
      </c>
      <c r="E308" s="102">
        <v>0</v>
      </c>
      <c r="F308" s="102">
        <v>0</v>
      </c>
      <c r="G308" s="104">
        <v>0</v>
      </c>
      <c r="H308" s="104">
        <v>0</v>
      </c>
      <c r="I308" s="102">
        <f t="shared" si="78"/>
        <v>0</v>
      </c>
      <c r="J308" s="102">
        <f t="shared" si="79"/>
        <v>0</v>
      </c>
      <c r="K308" s="102">
        <f t="shared" si="80"/>
        <v>0</v>
      </c>
      <c r="L308" s="102">
        <f t="shared" si="81"/>
        <v>0</v>
      </c>
      <c r="M308" s="102">
        <f t="shared" si="90"/>
        <v>0</v>
      </c>
      <c r="N308" s="102">
        <f t="shared" si="91"/>
        <v>0</v>
      </c>
      <c r="O308" s="102">
        <f t="shared" si="82"/>
        <v>0</v>
      </c>
      <c r="P308" s="102">
        <f t="shared" si="83"/>
        <v>0</v>
      </c>
      <c r="Q308" s="102">
        <f t="shared" si="84"/>
        <v>0</v>
      </c>
      <c r="R308" s="102">
        <f t="shared" si="85"/>
        <v>0</v>
      </c>
      <c r="S308" s="109">
        <v>0</v>
      </c>
      <c r="T308" s="109">
        <v>0</v>
      </c>
      <c r="U308" s="95">
        <v>0</v>
      </c>
      <c r="V308" s="96">
        <v>0</v>
      </c>
      <c r="W308" s="96">
        <v>0</v>
      </c>
      <c r="X308" s="95">
        <v>0</v>
      </c>
      <c r="Y308" s="96">
        <v>0</v>
      </c>
      <c r="Z308" s="96">
        <v>0</v>
      </c>
    </row>
    <row r="309" spans="1:26">
      <c r="A309" s="63" t="s">
        <v>637</v>
      </c>
      <c r="B309" s="63" t="s">
        <v>638</v>
      </c>
      <c r="C309" s="102">
        <v>0</v>
      </c>
      <c r="D309" s="102">
        <v>0</v>
      </c>
      <c r="E309" s="102">
        <v>0</v>
      </c>
      <c r="F309" s="102">
        <v>0</v>
      </c>
      <c r="G309" s="104">
        <v>0</v>
      </c>
      <c r="H309" s="104">
        <v>0</v>
      </c>
      <c r="I309" s="102">
        <f t="shared" si="78"/>
        <v>0</v>
      </c>
      <c r="J309" s="102">
        <f t="shared" si="79"/>
        <v>0</v>
      </c>
      <c r="K309" s="102">
        <f t="shared" si="80"/>
        <v>0</v>
      </c>
      <c r="L309" s="102">
        <f t="shared" si="81"/>
        <v>0</v>
      </c>
      <c r="M309" s="102">
        <f t="shared" si="90"/>
        <v>0</v>
      </c>
      <c r="N309" s="102">
        <f t="shared" si="91"/>
        <v>0</v>
      </c>
      <c r="O309" s="102">
        <f t="shared" si="82"/>
        <v>0</v>
      </c>
      <c r="P309" s="102">
        <f t="shared" si="83"/>
        <v>0</v>
      </c>
      <c r="Q309" s="102">
        <f t="shared" si="84"/>
        <v>0</v>
      </c>
      <c r="R309" s="102">
        <f t="shared" si="85"/>
        <v>0</v>
      </c>
      <c r="S309" s="109">
        <v>0</v>
      </c>
      <c r="T309" s="109">
        <v>0</v>
      </c>
      <c r="U309" s="95">
        <v>0</v>
      </c>
      <c r="V309" s="96">
        <v>0</v>
      </c>
      <c r="W309" s="96">
        <v>0</v>
      </c>
      <c r="X309" s="95">
        <v>0</v>
      </c>
      <c r="Y309" s="96">
        <v>0</v>
      </c>
      <c r="Z309" s="96">
        <v>0</v>
      </c>
    </row>
    <row r="310" spans="1:26">
      <c r="A310" s="63" t="s">
        <v>639</v>
      </c>
      <c r="B310" s="63" t="s">
        <v>640</v>
      </c>
      <c r="C310" s="102">
        <v>0</v>
      </c>
      <c r="D310" s="102">
        <v>0</v>
      </c>
      <c r="E310" s="102">
        <v>0</v>
      </c>
      <c r="F310" s="102">
        <v>0</v>
      </c>
      <c r="G310" s="104">
        <v>0</v>
      </c>
      <c r="H310" s="104">
        <v>0</v>
      </c>
      <c r="I310" s="102">
        <f t="shared" si="78"/>
        <v>0</v>
      </c>
      <c r="J310" s="102">
        <f t="shared" si="79"/>
        <v>0</v>
      </c>
      <c r="K310" s="102">
        <f t="shared" si="80"/>
        <v>0</v>
      </c>
      <c r="L310" s="102">
        <f t="shared" si="81"/>
        <v>0</v>
      </c>
      <c r="M310" s="102">
        <f t="shared" si="90"/>
        <v>0</v>
      </c>
      <c r="N310" s="102">
        <f t="shared" si="91"/>
        <v>0</v>
      </c>
      <c r="O310" s="102">
        <f t="shared" si="82"/>
        <v>0</v>
      </c>
      <c r="P310" s="102">
        <f t="shared" si="83"/>
        <v>0</v>
      </c>
      <c r="Q310" s="102">
        <f t="shared" si="84"/>
        <v>0</v>
      </c>
      <c r="R310" s="102">
        <f t="shared" si="85"/>
        <v>0</v>
      </c>
      <c r="S310" s="109">
        <v>0</v>
      </c>
      <c r="T310" s="109">
        <v>0</v>
      </c>
      <c r="U310" s="95">
        <v>0</v>
      </c>
      <c r="V310" s="96">
        <v>0</v>
      </c>
      <c r="W310" s="96">
        <v>0</v>
      </c>
      <c r="X310" s="95">
        <v>0</v>
      </c>
      <c r="Y310" s="96">
        <v>0</v>
      </c>
      <c r="Z310" s="96">
        <v>0</v>
      </c>
    </row>
    <row r="311" spans="1:26">
      <c r="A311" s="64" t="s">
        <v>641</v>
      </c>
      <c r="B311" s="64" t="s">
        <v>642</v>
      </c>
      <c r="C311" s="102">
        <v>0</v>
      </c>
      <c r="D311" s="102">
        <v>0</v>
      </c>
      <c r="E311" s="102">
        <v>0</v>
      </c>
      <c r="F311" s="102">
        <v>0</v>
      </c>
      <c r="G311" s="104">
        <v>0</v>
      </c>
      <c r="H311" s="104">
        <v>0</v>
      </c>
      <c r="I311" s="102">
        <f t="shared" si="78"/>
        <v>0</v>
      </c>
      <c r="J311" s="102">
        <f t="shared" si="79"/>
        <v>0</v>
      </c>
      <c r="K311" s="102">
        <f t="shared" si="80"/>
        <v>0</v>
      </c>
      <c r="L311" s="102">
        <f t="shared" si="81"/>
        <v>0</v>
      </c>
      <c r="M311" s="102">
        <f t="shared" si="90"/>
        <v>0</v>
      </c>
      <c r="N311" s="102">
        <f t="shared" si="91"/>
        <v>0</v>
      </c>
      <c r="O311" s="102">
        <f t="shared" si="82"/>
        <v>0</v>
      </c>
      <c r="P311" s="102">
        <f t="shared" si="83"/>
        <v>0</v>
      </c>
      <c r="Q311" s="102">
        <f t="shared" si="84"/>
        <v>0</v>
      </c>
      <c r="R311" s="102">
        <f t="shared" si="85"/>
        <v>0</v>
      </c>
      <c r="S311" s="109">
        <v>0</v>
      </c>
      <c r="T311" s="109">
        <v>0</v>
      </c>
      <c r="U311" s="95">
        <v>0</v>
      </c>
      <c r="V311" s="96">
        <v>0</v>
      </c>
      <c r="W311" s="96">
        <v>0</v>
      </c>
      <c r="X311" s="95">
        <v>0</v>
      </c>
      <c r="Y311" s="96">
        <v>0</v>
      </c>
      <c r="Z311" s="96">
        <v>0</v>
      </c>
    </row>
    <row r="312" spans="1:26">
      <c r="A312" s="64" t="s">
        <v>643</v>
      </c>
      <c r="B312" s="64" t="s">
        <v>644</v>
      </c>
      <c r="C312" s="102">
        <v>0</v>
      </c>
      <c r="D312" s="102">
        <v>0</v>
      </c>
      <c r="E312" s="102">
        <v>0</v>
      </c>
      <c r="F312" s="102">
        <v>0</v>
      </c>
      <c r="G312" s="104">
        <v>0</v>
      </c>
      <c r="H312" s="104">
        <v>0</v>
      </c>
      <c r="I312" s="102">
        <f t="shared" si="78"/>
        <v>0</v>
      </c>
      <c r="J312" s="102">
        <f t="shared" si="79"/>
        <v>0</v>
      </c>
      <c r="K312" s="102">
        <f t="shared" si="80"/>
        <v>0</v>
      </c>
      <c r="L312" s="102">
        <f t="shared" si="81"/>
        <v>0</v>
      </c>
      <c r="M312" s="102">
        <f t="shared" si="90"/>
        <v>0</v>
      </c>
      <c r="N312" s="102">
        <f t="shared" si="91"/>
        <v>0</v>
      </c>
      <c r="O312" s="102">
        <f t="shared" si="82"/>
        <v>0</v>
      </c>
      <c r="P312" s="102">
        <f t="shared" si="83"/>
        <v>0</v>
      </c>
      <c r="Q312" s="102">
        <f t="shared" si="84"/>
        <v>0</v>
      </c>
      <c r="R312" s="102">
        <f t="shared" si="85"/>
        <v>0</v>
      </c>
      <c r="S312" s="109">
        <v>0</v>
      </c>
      <c r="T312" s="109">
        <v>0</v>
      </c>
      <c r="U312" s="95">
        <v>0</v>
      </c>
      <c r="V312" s="96">
        <v>0</v>
      </c>
      <c r="W312" s="96">
        <v>0</v>
      </c>
      <c r="X312" s="95">
        <v>0</v>
      </c>
      <c r="Y312" s="96">
        <v>0</v>
      </c>
      <c r="Z312" s="96">
        <v>0</v>
      </c>
    </row>
    <row r="313" spans="1:26">
      <c r="A313" s="64" t="s">
        <v>645</v>
      </c>
      <c r="B313" s="64" t="s">
        <v>646</v>
      </c>
      <c r="C313" s="102">
        <v>0</v>
      </c>
      <c r="D313" s="102">
        <v>0</v>
      </c>
      <c r="E313" s="102">
        <v>0</v>
      </c>
      <c r="F313" s="102">
        <v>0</v>
      </c>
      <c r="G313" s="104">
        <v>0</v>
      </c>
      <c r="H313" s="104">
        <v>0</v>
      </c>
      <c r="I313" s="102">
        <f t="shared" si="78"/>
        <v>0</v>
      </c>
      <c r="J313" s="102">
        <f t="shared" si="79"/>
        <v>0</v>
      </c>
      <c r="K313" s="102">
        <f t="shared" si="80"/>
        <v>0</v>
      </c>
      <c r="L313" s="102">
        <f t="shared" si="81"/>
        <v>0</v>
      </c>
      <c r="M313" s="102">
        <f t="shared" si="90"/>
        <v>0</v>
      </c>
      <c r="N313" s="102">
        <f t="shared" si="91"/>
        <v>0</v>
      </c>
      <c r="O313" s="102">
        <f t="shared" si="82"/>
        <v>0</v>
      </c>
      <c r="P313" s="102">
        <f t="shared" si="83"/>
        <v>0</v>
      </c>
      <c r="Q313" s="102">
        <f t="shared" si="84"/>
        <v>0</v>
      </c>
      <c r="R313" s="102">
        <f t="shared" si="85"/>
        <v>0</v>
      </c>
      <c r="S313" s="109">
        <v>0</v>
      </c>
      <c r="T313" s="109">
        <v>0</v>
      </c>
      <c r="U313" s="95">
        <v>0</v>
      </c>
      <c r="V313" s="96">
        <v>0</v>
      </c>
      <c r="W313" s="96">
        <v>0</v>
      </c>
      <c r="X313" s="95">
        <v>0</v>
      </c>
      <c r="Y313" s="96">
        <v>0</v>
      </c>
      <c r="Z313" s="96">
        <v>0</v>
      </c>
    </row>
    <row r="314" spans="1:26">
      <c r="A314" s="64" t="s">
        <v>647</v>
      </c>
      <c r="B314" s="64" t="s">
        <v>648</v>
      </c>
      <c r="C314" s="102">
        <v>0</v>
      </c>
      <c r="D314" s="102">
        <v>0</v>
      </c>
      <c r="E314" s="102">
        <v>0</v>
      </c>
      <c r="F314" s="102">
        <v>0</v>
      </c>
      <c r="G314" s="104">
        <v>0</v>
      </c>
      <c r="H314" s="104">
        <v>0</v>
      </c>
      <c r="I314" s="102">
        <f t="shared" si="78"/>
        <v>0</v>
      </c>
      <c r="J314" s="102">
        <f t="shared" si="79"/>
        <v>0</v>
      </c>
      <c r="K314" s="102">
        <f t="shared" si="80"/>
        <v>0</v>
      </c>
      <c r="L314" s="102">
        <f t="shared" si="81"/>
        <v>0</v>
      </c>
      <c r="M314" s="102">
        <f t="shared" si="90"/>
        <v>0</v>
      </c>
      <c r="N314" s="102">
        <f t="shared" si="91"/>
        <v>0</v>
      </c>
      <c r="O314" s="102">
        <f t="shared" si="82"/>
        <v>0</v>
      </c>
      <c r="P314" s="102">
        <f t="shared" si="83"/>
        <v>0</v>
      </c>
      <c r="Q314" s="102">
        <f t="shared" si="84"/>
        <v>0</v>
      </c>
      <c r="R314" s="102">
        <f t="shared" si="85"/>
        <v>0</v>
      </c>
      <c r="S314" s="109">
        <v>0</v>
      </c>
      <c r="T314" s="109">
        <v>0</v>
      </c>
      <c r="U314" s="95">
        <v>0</v>
      </c>
      <c r="V314" s="96">
        <v>0</v>
      </c>
      <c r="W314" s="96">
        <v>0</v>
      </c>
      <c r="X314" s="95">
        <v>0</v>
      </c>
      <c r="Y314" s="96">
        <v>0</v>
      </c>
      <c r="Z314" s="96">
        <v>0</v>
      </c>
    </row>
    <row r="315" spans="1:26">
      <c r="A315" s="64" t="s">
        <v>649</v>
      </c>
      <c r="B315" s="64" t="s">
        <v>650</v>
      </c>
      <c r="C315" s="102">
        <v>0</v>
      </c>
      <c r="D315" s="102">
        <v>0</v>
      </c>
      <c r="E315" s="102">
        <v>0</v>
      </c>
      <c r="F315" s="102">
        <v>0</v>
      </c>
      <c r="G315" s="104">
        <v>0</v>
      </c>
      <c r="H315" s="104">
        <v>0</v>
      </c>
      <c r="I315" s="102">
        <f t="shared" si="78"/>
        <v>0</v>
      </c>
      <c r="J315" s="102">
        <f t="shared" si="79"/>
        <v>0</v>
      </c>
      <c r="K315" s="102">
        <f t="shared" si="80"/>
        <v>0</v>
      </c>
      <c r="L315" s="102">
        <f t="shared" si="81"/>
        <v>0</v>
      </c>
      <c r="M315" s="102">
        <f t="shared" si="90"/>
        <v>0</v>
      </c>
      <c r="N315" s="102">
        <f t="shared" si="91"/>
        <v>0</v>
      </c>
      <c r="O315" s="102">
        <f t="shared" si="82"/>
        <v>0</v>
      </c>
      <c r="P315" s="102">
        <f t="shared" si="83"/>
        <v>0</v>
      </c>
      <c r="Q315" s="102">
        <f t="shared" si="84"/>
        <v>0</v>
      </c>
      <c r="R315" s="102">
        <f t="shared" si="85"/>
        <v>0</v>
      </c>
      <c r="S315" s="109">
        <v>0</v>
      </c>
      <c r="T315" s="109">
        <v>0</v>
      </c>
      <c r="U315" s="95">
        <v>0</v>
      </c>
      <c r="V315" s="96">
        <v>0</v>
      </c>
      <c r="W315" s="96">
        <v>0</v>
      </c>
      <c r="X315" s="95">
        <v>0</v>
      </c>
      <c r="Y315" s="96">
        <v>0</v>
      </c>
      <c r="Z315" s="96">
        <v>0</v>
      </c>
    </row>
    <row r="316" spans="1:26">
      <c r="A316" s="64" t="s">
        <v>651</v>
      </c>
      <c r="B316" s="64" t="s">
        <v>652</v>
      </c>
      <c r="C316" s="102">
        <v>0</v>
      </c>
      <c r="D316" s="102">
        <v>0</v>
      </c>
      <c r="E316" s="102">
        <v>0</v>
      </c>
      <c r="F316" s="102">
        <v>0</v>
      </c>
      <c r="G316" s="104">
        <v>0</v>
      </c>
      <c r="H316" s="104">
        <v>0</v>
      </c>
      <c r="I316" s="102">
        <f t="shared" si="78"/>
        <v>0</v>
      </c>
      <c r="J316" s="102">
        <f t="shared" si="79"/>
        <v>0</v>
      </c>
      <c r="K316" s="102">
        <f t="shared" si="80"/>
        <v>0</v>
      </c>
      <c r="L316" s="102">
        <f t="shared" si="81"/>
        <v>0</v>
      </c>
      <c r="M316" s="102">
        <f t="shared" si="90"/>
        <v>0</v>
      </c>
      <c r="N316" s="102">
        <f t="shared" si="91"/>
        <v>0</v>
      </c>
      <c r="O316" s="102">
        <f t="shared" si="82"/>
        <v>0</v>
      </c>
      <c r="P316" s="102">
        <f t="shared" si="83"/>
        <v>0</v>
      </c>
      <c r="Q316" s="102">
        <f t="shared" si="84"/>
        <v>0</v>
      </c>
      <c r="R316" s="102">
        <f t="shared" si="85"/>
        <v>0</v>
      </c>
      <c r="S316" s="109">
        <v>0</v>
      </c>
      <c r="T316" s="109">
        <v>0</v>
      </c>
      <c r="U316" s="95">
        <v>0</v>
      </c>
      <c r="V316" s="96">
        <v>0</v>
      </c>
      <c r="W316" s="96">
        <v>0</v>
      </c>
      <c r="X316" s="95">
        <v>0</v>
      </c>
      <c r="Y316" s="96">
        <v>0</v>
      </c>
      <c r="Z316" s="96">
        <v>0</v>
      </c>
    </row>
    <row r="317" spans="1:26">
      <c r="A317" s="64" t="s">
        <v>653</v>
      </c>
      <c r="B317" s="64" t="s">
        <v>654</v>
      </c>
      <c r="C317" s="102">
        <v>0</v>
      </c>
      <c r="D317" s="102">
        <v>0</v>
      </c>
      <c r="E317" s="102">
        <v>0</v>
      </c>
      <c r="F317" s="102">
        <v>0</v>
      </c>
      <c r="G317" s="104">
        <v>0</v>
      </c>
      <c r="H317" s="104">
        <v>0</v>
      </c>
      <c r="I317" s="102">
        <f t="shared" si="78"/>
        <v>0</v>
      </c>
      <c r="J317" s="102">
        <f t="shared" si="79"/>
        <v>0</v>
      </c>
      <c r="K317" s="102">
        <f t="shared" si="80"/>
        <v>0</v>
      </c>
      <c r="L317" s="102">
        <f t="shared" si="81"/>
        <v>0</v>
      </c>
      <c r="M317" s="102">
        <f t="shared" si="90"/>
        <v>0</v>
      </c>
      <c r="N317" s="102">
        <f t="shared" si="91"/>
        <v>0</v>
      </c>
      <c r="O317" s="102">
        <f t="shared" si="82"/>
        <v>0</v>
      </c>
      <c r="P317" s="102">
        <f t="shared" si="83"/>
        <v>0</v>
      </c>
      <c r="Q317" s="102">
        <f t="shared" si="84"/>
        <v>0</v>
      </c>
      <c r="R317" s="102">
        <f t="shared" si="85"/>
        <v>0</v>
      </c>
      <c r="S317" s="109">
        <v>0</v>
      </c>
      <c r="T317" s="109">
        <v>0</v>
      </c>
      <c r="U317" s="95">
        <v>0</v>
      </c>
      <c r="V317" s="96">
        <v>0</v>
      </c>
      <c r="W317" s="96">
        <v>0</v>
      </c>
      <c r="X317" s="95">
        <v>0</v>
      </c>
      <c r="Y317" s="96">
        <v>0</v>
      </c>
      <c r="Z317" s="96">
        <v>0</v>
      </c>
    </row>
    <row r="318" spans="1:26">
      <c r="A318" s="64" t="s">
        <v>655</v>
      </c>
      <c r="B318" s="64" t="s">
        <v>656</v>
      </c>
      <c r="C318" s="102">
        <v>0</v>
      </c>
      <c r="D318" s="102">
        <v>0</v>
      </c>
      <c r="E318" s="102">
        <v>0</v>
      </c>
      <c r="F318" s="102">
        <v>0</v>
      </c>
      <c r="G318" s="104">
        <v>0</v>
      </c>
      <c r="H318" s="104">
        <v>0</v>
      </c>
      <c r="I318" s="102">
        <f t="shared" si="78"/>
        <v>0</v>
      </c>
      <c r="J318" s="102">
        <f t="shared" si="79"/>
        <v>0</v>
      </c>
      <c r="K318" s="102">
        <f t="shared" si="80"/>
        <v>0</v>
      </c>
      <c r="L318" s="102">
        <f t="shared" si="81"/>
        <v>0</v>
      </c>
      <c r="M318" s="102">
        <f t="shared" si="90"/>
        <v>0</v>
      </c>
      <c r="N318" s="102">
        <f t="shared" si="91"/>
        <v>0</v>
      </c>
      <c r="O318" s="102">
        <f t="shared" si="82"/>
        <v>0</v>
      </c>
      <c r="P318" s="102">
        <f t="shared" si="83"/>
        <v>0</v>
      </c>
      <c r="Q318" s="102">
        <f t="shared" si="84"/>
        <v>0</v>
      </c>
      <c r="R318" s="102">
        <f t="shared" si="85"/>
        <v>0</v>
      </c>
      <c r="S318" s="109">
        <v>0</v>
      </c>
      <c r="T318" s="109">
        <v>0</v>
      </c>
      <c r="U318" s="95">
        <v>0</v>
      </c>
      <c r="V318" s="96">
        <v>0</v>
      </c>
      <c r="W318" s="96">
        <v>0</v>
      </c>
      <c r="X318" s="95">
        <v>0</v>
      </c>
      <c r="Y318" s="96">
        <v>0</v>
      </c>
      <c r="Z318" s="96">
        <v>0</v>
      </c>
    </row>
    <row r="319" spans="1:26">
      <c r="A319" s="64" t="s">
        <v>657</v>
      </c>
      <c r="B319" s="64" t="s">
        <v>658</v>
      </c>
      <c r="C319" s="102">
        <v>0</v>
      </c>
      <c r="D319" s="102">
        <v>0</v>
      </c>
      <c r="E319" s="102">
        <v>0</v>
      </c>
      <c r="F319" s="102">
        <v>0</v>
      </c>
      <c r="G319" s="104">
        <v>0</v>
      </c>
      <c r="H319" s="104">
        <v>0</v>
      </c>
      <c r="I319" s="102">
        <f t="shared" si="78"/>
        <v>0</v>
      </c>
      <c r="J319" s="102">
        <f t="shared" si="79"/>
        <v>0</v>
      </c>
      <c r="K319" s="102">
        <f t="shared" si="80"/>
        <v>0</v>
      </c>
      <c r="L319" s="102">
        <f t="shared" si="81"/>
        <v>0</v>
      </c>
      <c r="M319" s="102">
        <f t="shared" si="90"/>
        <v>0</v>
      </c>
      <c r="N319" s="102">
        <f t="shared" si="91"/>
        <v>0</v>
      </c>
      <c r="O319" s="102">
        <f t="shared" si="82"/>
        <v>0</v>
      </c>
      <c r="P319" s="102">
        <f t="shared" si="83"/>
        <v>0</v>
      </c>
      <c r="Q319" s="102">
        <f t="shared" si="84"/>
        <v>0</v>
      </c>
      <c r="R319" s="102">
        <f t="shared" si="85"/>
        <v>0</v>
      </c>
      <c r="S319" s="109">
        <v>0</v>
      </c>
      <c r="T319" s="109">
        <v>0</v>
      </c>
      <c r="U319" s="95">
        <v>0</v>
      </c>
      <c r="V319" s="96">
        <v>0</v>
      </c>
      <c r="W319" s="96">
        <v>0</v>
      </c>
      <c r="X319" s="95">
        <v>0</v>
      </c>
      <c r="Y319" s="96">
        <v>0</v>
      </c>
      <c r="Z319" s="96">
        <v>0</v>
      </c>
    </row>
    <row r="320" spans="1:26">
      <c r="A320" s="64" t="s">
        <v>659</v>
      </c>
      <c r="B320" s="64" t="s">
        <v>660</v>
      </c>
      <c r="C320" s="102">
        <v>0</v>
      </c>
      <c r="D320" s="102">
        <v>0</v>
      </c>
      <c r="E320" s="102">
        <v>0</v>
      </c>
      <c r="F320" s="102">
        <v>0</v>
      </c>
      <c r="G320" s="104">
        <v>0</v>
      </c>
      <c r="H320" s="104">
        <v>0</v>
      </c>
      <c r="I320" s="102">
        <f t="shared" si="78"/>
        <v>0</v>
      </c>
      <c r="J320" s="102">
        <f t="shared" si="79"/>
        <v>0</v>
      </c>
      <c r="K320" s="102">
        <f t="shared" si="80"/>
        <v>0</v>
      </c>
      <c r="L320" s="102">
        <f t="shared" si="81"/>
        <v>0</v>
      </c>
      <c r="M320" s="102">
        <f t="shared" si="90"/>
        <v>0</v>
      </c>
      <c r="N320" s="102">
        <f t="shared" si="91"/>
        <v>0</v>
      </c>
      <c r="O320" s="102">
        <f t="shared" si="82"/>
        <v>0</v>
      </c>
      <c r="P320" s="102">
        <f t="shared" si="83"/>
        <v>0</v>
      </c>
      <c r="Q320" s="102">
        <f t="shared" si="84"/>
        <v>0</v>
      </c>
      <c r="R320" s="102">
        <f t="shared" si="85"/>
        <v>0</v>
      </c>
      <c r="S320" s="109">
        <v>0</v>
      </c>
      <c r="T320" s="109">
        <v>0</v>
      </c>
      <c r="U320" s="95">
        <v>0</v>
      </c>
      <c r="V320" s="96">
        <v>0</v>
      </c>
      <c r="W320" s="96">
        <v>0</v>
      </c>
      <c r="X320" s="95">
        <v>0</v>
      </c>
      <c r="Y320" s="96">
        <v>0</v>
      </c>
      <c r="Z320" s="96">
        <v>0</v>
      </c>
    </row>
    <row r="321" spans="1:26">
      <c r="A321" s="64" t="s">
        <v>661</v>
      </c>
      <c r="B321" s="64" t="s">
        <v>662</v>
      </c>
      <c r="C321" s="102">
        <v>0</v>
      </c>
      <c r="D321" s="102">
        <v>0</v>
      </c>
      <c r="E321" s="102">
        <v>0</v>
      </c>
      <c r="F321" s="102">
        <v>0</v>
      </c>
      <c r="G321" s="104">
        <v>0</v>
      </c>
      <c r="H321" s="104">
        <v>0</v>
      </c>
      <c r="I321" s="102">
        <f t="shared" si="78"/>
        <v>0</v>
      </c>
      <c r="J321" s="102">
        <f t="shared" si="79"/>
        <v>0</v>
      </c>
      <c r="K321" s="102">
        <f t="shared" si="80"/>
        <v>0</v>
      </c>
      <c r="L321" s="102">
        <f t="shared" si="81"/>
        <v>0</v>
      </c>
      <c r="M321" s="102">
        <f t="shared" si="90"/>
        <v>0</v>
      </c>
      <c r="N321" s="102">
        <f t="shared" si="91"/>
        <v>0</v>
      </c>
      <c r="O321" s="102">
        <f t="shared" si="82"/>
        <v>0</v>
      </c>
      <c r="P321" s="102">
        <f t="shared" si="83"/>
        <v>0</v>
      </c>
      <c r="Q321" s="102">
        <f t="shared" si="84"/>
        <v>0</v>
      </c>
      <c r="R321" s="102">
        <f t="shared" si="85"/>
        <v>0</v>
      </c>
      <c r="S321" s="109">
        <v>0</v>
      </c>
      <c r="T321" s="109">
        <v>0</v>
      </c>
      <c r="U321" s="95">
        <v>0</v>
      </c>
      <c r="V321" s="96">
        <v>0</v>
      </c>
      <c r="W321" s="96">
        <v>0</v>
      </c>
      <c r="X321" s="95">
        <v>0</v>
      </c>
      <c r="Y321" s="96">
        <v>0</v>
      </c>
      <c r="Z321" s="96">
        <v>0</v>
      </c>
    </row>
    <row r="322" spans="1:26">
      <c r="A322" s="64" t="s">
        <v>663</v>
      </c>
      <c r="B322" s="64" t="s">
        <v>664</v>
      </c>
      <c r="C322" s="102">
        <v>0</v>
      </c>
      <c r="D322" s="102">
        <v>0</v>
      </c>
      <c r="E322" s="102">
        <v>0</v>
      </c>
      <c r="F322" s="102">
        <v>0</v>
      </c>
      <c r="G322" s="104">
        <v>0</v>
      </c>
      <c r="H322" s="104">
        <v>0</v>
      </c>
      <c r="I322" s="102">
        <f t="shared" si="78"/>
        <v>0</v>
      </c>
      <c r="J322" s="102">
        <f t="shared" si="79"/>
        <v>0</v>
      </c>
      <c r="K322" s="102">
        <f t="shared" si="80"/>
        <v>0</v>
      </c>
      <c r="L322" s="102">
        <f t="shared" si="81"/>
        <v>0</v>
      </c>
      <c r="M322" s="102">
        <f t="shared" si="90"/>
        <v>0</v>
      </c>
      <c r="N322" s="102">
        <f t="shared" si="91"/>
        <v>0</v>
      </c>
      <c r="O322" s="102">
        <f t="shared" si="82"/>
        <v>0</v>
      </c>
      <c r="P322" s="102">
        <f t="shared" si="83"/>
        <v>0</v>
      </c>
      <c r="Q322" s="102">
        <f t="shared" si="84"/>
        <v>0</v>
      </c>
      <c r="R322" s="102">
        <f t="shared" si="85"/>
        <v>0</v>
      </c>
      <c r="S322" s="109">
        <v>0</v>
      </c>
      <c r="T322" s="109">
        <v>0</v>
      </c>
      <c r="U322" s="95">
        <v>0</v>
      </c>
      <c r="V322" s="96">
        <v>0</v>
      </c>
      <c r="W322" s="96">
        <v>0</v>
      </c>
      <c r="X322" s="95">
        <v>0</v>
      </c>
      <c r="Y322" s="96">
        <v>0</v>
      </c>
      <c r="Z322" s="96">
        <v>0</v>
      </c>
    </row>
    <row r="323" spans="1:26">
      <c r="A323" s="64" t="s">
        <v>665</v>
      </c>
      <c r="B323" s="64" t="s">
        <v>666</v>
      </c>
      <c r="C323" s="102">
        <v>0</v>
      </c>
      <c r="D323" s="102">
        <v>0</v>
      </c>
      <c r="E323" s="102">
        <v>0</v>
      </c>
      <c r="F323" s="102">
        <v>0</v>
      </c>
      <c r="G323" s="104">
        <v>0</v>
      </c>
      <c r="H323" s="104">
        <v>0</v>
      </c>
      <c r="I323" s="102">
        <f t="shared" si="78"/>
        <v>0</v>
      </c>
      <c r="J323" s="102">
        <f t="shared" si="79"/>
        <v>0</v>
      </c>
      <c r="K323" s="102">
        <f t="shared" si="80"/>
        <v>0</v>
      </c>
      <c r="L323" s="102">
        <f t="shared" si="81"/>
        <v>0</v>
      </c>
      <c r="M323" s="102">
        <f t="shared" si="90"/>
        <v>0</v>
      </c>
      <c r="N323" s="102">
        <f t="shared" si="91"/>
        <v>0</v>
      </c>
      <c r="O323" s="102">
        <f t="shared" si="82"/>
        <v>0</v>
      </c>
      <c r="P323" s="102">
        <f t="shared" si="83"/>
        <v>0</v>
      </c>
      <c r="Q323" s="102">
        <f t="shared" si="84"/>
        <v>0</v>
      </c>
      <c r="R323" s="102">
        <f t="shared" si="85"/>
        <v>0</v>
      </c>
      <c r="S323" s="109">
        <v>0</v>
      </c>
      <c r="T323" s="109">
        <v>0</v>
      </c>
      <c r="U323" s="95">
        <v>0</v>
      </c>
      <c r="V323" s="96">
        <v>0</v>
      </c>
      <c r="W323" s="96">
        <v>0</v>
      </c>
      <c r="X323" s="95">
        <v>0</v>
      </c>
      <c r="Y323" s="96">
        <v>0</v>
      </c>
      <c r="Z323" s="96">
        <v>0</v>
      </c>
    </row>
    <row r="324" spans="1:26">
      <c r="A324" s="64" t="s">
        <v>667</v>
      </c>
      <c r="B324" s="64" t="s">
        <v>668</v>
      </c>
      <c r="C324" s="102">
        <v>0</v>
      </c>
      <c r="D324" s="102">
        <v>0</v>
      </c>
      <c r="E324" s="102">
        <v>0</v>
      </c>
      <c r="F324" s="102">
        <v>0</v>
      </c>
      <c r="G324" s="104">
        <v>0</v>
      </c>
      <c r="H324" s="104">
        <v>0</v>
      </c>
      <c r="I324" s="102">
        <f t="shared" si="78"/>
        <v>0</v>
      </c>
      <c r="J324" s="102">
        <f t="shared" si="79"/>
        <v>0</v>
      </c>
      <c r="K324" s="102">
        <f t="shared" si="80"/>
        <v>0</v>
      </c>
      <c r="L324" s="102">
        <f t="shared" si="81"/>
        <v>0</v>
      </c>
      <c r="M324" s="102">
        <f t="shared" si="90"/>
        <v>0</v>
      </c>
      <c r="N324" s="102">
        <f t="shared" si="91"/>
        <v>0</v>
      </c>
      <c r="O324" s="102">
        <f t="shared" si="82"/>
        <v>0</v>
      </c>
      <c r="P324" s="102">
        <f t="shared" si="83"/>
        <v>0</v>
      </c>
      <c r="Q324" s="102">
        <f t="shared" si="84"/>
        <v>0</v>
      </c>
      <c r="R324" s="102">
        <f t="shared" si="85"/>
        <v>0</v>
      </c>
      <c r="S324" s="109">
        <v>0</v>
      </c>
      <c r="T324" s="109">
        <v>0</v>
      </c>
      <c r="U324" s="95">
        <v>0</v>
      </c>
      <c r="V324" s="96">
        <v>0</v>
      </c>
      <c r="W324" s="96">
        <v>0</v>
      </c>
      <c r="X324" s="95">
        <v>0</v>
      </c>
      <c r="Y324" s="96">
        <v>0</v>
      </c>
      <c r="Z324" s="96">
        <v>0</v>
      </c>
    </row>
    <row r="325" spans="1:26">
      <c r="A325" s="64" t="s">
        <v>669</v>
      </c>
      <c r="B325" s="64" t="s">
        <v>670</v>
      </c>
      <c r="C325" s="102">
        <v>0</v>
      </c>
      <c r="D325" s="102">
        <v>0</v>
      </c>
      <c r="E325" s="102">
        <v>0</v>
      </c>
      <c r="F325" s="102">
        <v>0</v>
      </c>
      <c r="G325" s="104">
        <v>0</v>
      </c>
      <c r="H325" s="104">
        <v>0</v>
      </c>
      <c r="I325" s="102">
        <f t="shared" si="78"/>
        <v>0</v>
      </c>
      <c r="J325" s="102">
        <f t="shared" si="79"/>
        <v>0</v>
      </c>
      <c r="K325" s="102">
        <f t="shared" si="80"/>
        <v>0</v>
      </c>
      <c r="L325" s="102">
        <f t="shared" si="81"/>
        <v>0</v>
      </c>
      <c r="M325" s="102">
        <f t="shared" si="90"/>
        <v>0</v>
      </c>
      <c r="N325" s="102">
        <f t="shared" si="91"/>
        <v>0</v>
      </c>
      <c r="O325" s="102">
        <f t="shared" si="82"/>
        <v>0</v>
      </c>
      <c r="P325" s="102">
        <f t="shared" si="83"/>
        <v>0</v>
      </c>
      <c r="Q325" s="102">
        <f t="shared" si="84"/>
        <v>0</v>
      </c>
      <c r="R325" s="102">
        <f t="shared" si="85"/>
        <v>0</v>
      </c>
      <c r="S325" s="109">
        <v>0</v>
      </c>
      <c r="T325" s="109">
        <v>0</v>
      </c>
      <c r="U325" s="95">
        <v>0</v>
      </c>
      <c r="V325" s="96">
        <v>0</v>
      </c>
      <c r="W325" s="96">
        <v>0</v>
      </c>
      <c r="X325" s="95">
        <v>0</v>
      </c>
      <c r="Y325" s="96">
        <v>0</v>
      </c>
      <c r="Z325" s="96">
        <v>0</v>
      </c>
    </row>
    <row r="326" spans="1:26">
      <c r="A326" s="64" t="s">
        <v>671</v>
      </c>
      <c r="B326" s="64" t="s">
        <v>672</v>
      </c>
      <c r="C326" s="102">
        <v>0</v>
      </c>
      <c r="D326" s="102">
        <v>0</v>
      </c>
      <c r="E326" s="102">
        <v>0</v>
      </c>
      <c r="F326" s="102">
        <v>0</v>
      </c>
      <c r="G326" s="104">
        <v>0</v>
      </c>
      <c r="H326" s="104">
        <v>0</v>
      </c>
      <c r="I326" s="102">
        <f t="shared" si="78"/>
        <v>0</v>
      </c>
      <c r="J326" s="102">
        <f t="shared" si="79"/>
        <v>0</v>
      </c>
      <c r="K326" s="102">
        <f t="shared" si="80"/>
        <v>0</v>
      </c>
      <c r="L326" s="102">
        <f t="shared" si="81"/>
        <v>0</v>
      </c>
      <c r="M326" s="102">
        <f t="shared" si="90"/>
        <v>0</v>
      </c>
      <c r="N326" s="102">
        <f t="shared" si="91"/>
        <v>0</v>
      </c>
      <c r="O326" s="102">
        <f t="shared" si="82"/>
        <v>0</v>
      </c>
      <c r="P326" s="102">
        <f t="shared" si="83"/>
        <v>0</v>
      </c>
      <c r="Q326" s="102">
        <f t="shared" si="84"/>
        <v>0</v>
      </c>
      <c r="R326" s="102">
        <f t="shared" si="85"/>
        <v>0</v>
      </c>
      <c r="S326" s="109">
        <v>0</v>
      </c>
      <c r="T326" s="109">
        <v>0</v>
      </c>
      <c r="U326" s="95">
        <v>0</v>
      </c>
      <c r="V326" s="96">
        <v>0</v>
      </c>
      <c r="W326" s="96">
        <v>0</v>
      </c>
      <c r="X326" s="95">
        <v>0</v>
      </c>
      <c r="Y326" s="96">
        <v>0</v>
      </c>
      <c r="Z326" s="96">
        <v>0</v>
      </c>
    </row>
    <row r="327" spans="1:26">
      <c r="A327" s="64" t="s">
        <v>673</v>
      </c>
      <c r="B327" s="64" t="s">
        <v>674</v>
      </c>
      <c r="C327" s="102">
        <v>0</v>
      </c>
      <c r="D327" s="102">
        <v>0</v>
      </c>
      <c r="E327" s="102">
        <v>0</v>
      </c>
      <c r="F327" s="102">
        <v>0</v>
      </c>
      <c r="G327" s="104">
        <v>0</v>
      </c>
      <c r="H327" s="104">
        <v>0</v>
      </c>
      <c r="I327" s="102">
        <f t="shared" si="78"/>
        <v>0</v>
      </c>
      <c r="J327" s="102">
        <f t="shared" si="79"/>
        <v>0</v>
      </c>
      <c r="K327" s="102">
        <f t="shared" si="80"/>
        <v>0</v>
      </c>
      <c r="L327" s="102">
        <f t="shared" si="81"/>
        <v>0</v>
      </c>
      <c r="M327" s="102">
        <f t="shared" si="90"/>
        <v>0</v>
      </c>
      <c r="N327" s="102">
        <f t="shared" si="91"/>
        <v>0</v>
      </c>
      <c r="O327" s="102">
        <f t="shared" si="82"/>
        <v>0</v>
      </c>
      <c r="P327" s="102">
        <f t="shared" si="83"/>
        <v>0</v>
      </c>
      <c r="Q327" s="102">
        <f t="shared" si="84"/>
        <v>0</v>
      </c>
      <c r="R327" s="102">
        <f t="shared" si="85"/>
        <v>0</v>
      </c>
      <c r="S327" s="109">
        <v>0</v>
      </c>
      <c r="T327" s="109">
        <v>0</v>
      </c>
      <c r="U327" s="95">
        <v>0</v>
      </c>
      <c r="V327" s="96">
        <v>0</v>
      </c>
      <c r="W327" s="96">
        <v>0</v>
      </c>
      <c r="X327" s="95">
        <v>0</v>
      </c>
      <c r="Y327" s="96">
        <v>0</v>
      </c>
      <c r="Z327" s="96">
        <v>0</v>
      </c>
    </row>
  </sheetData>
  <mergeCells count="11">
    <mergeCell ref="C2:D2"/>
    <mergeCell ref="U2:W2"/>
    <mergeCell ref="X2:Z2"/>
    <mergeCell ref="E2:F2"/>
    <mergeCell ref="I2:J2"/>
    <mergeCell ref="G2:H2"/>
    <mergeCell ref="K2:L2"/>
    <mergeCell ref="S2:T2"/>
    <mergeCell ref="M2:N2"/>
    <mergeCell ref="Q2:R2"/>
    <mergeCell ref="O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policy summary</vt:lpstr>
      <vt:lpstr>Cost Summary Table</vt:lpstr>
      <vt:lpstr>detail</vt:lpstr>
      <vt:lpstr>DOR Assessed Valuations</vt:lpstr>
      <vt:lpstr>5593 Assumptions</vt:lpstr>
      <vt:lpstr>'Cost Summary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T.J. Kelly</dc:creator>
  <cp:keywords/>
  <dc:description/>
  <cp:lastModifiedBy>Melissa Jarmon</cp:lastModifiedBy>
  <cp:revision/>
  <dcterms:created xsi:type="dcterms:W3CDTF">2025-01-30T23:34:26Z</dcterms:created>
  <dcterms:modified xsi:type="dcterms:W3CDTF">2025-02-10T20:42:26Z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2025-01-31T00:20:58Z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ce988389-4d6d-4a9f-9f4a-36073653244e</vt:lpwstr>
  </property>
  <property fmtid="{D5CDD505-2E9C-101B-9397-08002B2CF9AE}" pid="8" name="MSIP_Label_9145f431-4c8c-42c6-a5a5-ba6d3bdea585_ContentBits">
    <vt:lpwstr>0</vt:lpwstr>
  </property>
</Properties>
</file>