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Apportionment_NEW\Financial Reporting\Reporting Summaries\24-25 Statewide Summaries\Section 3\"/>
    </mc:Choice>
  </mc:AlternateContent>
  <xr:revisionPtr revIDLastSave="0" documentId="13_ncr:1_{0DAE1687-845C-4493-A064-EA5884C0516B}" xr6:coauthVersionLast="47" xr6:coauthVersionMax="47" xr10:uidLastSave="{00000000-0000-0000-0000-000000000000}"/>
  <bookViews>
    <workbookView xWindow="-120" yWindow="-120" windowWidth="29040" windowHeight="17520" xr2:uid="{B01678C4-2CC1-464B-92A6-EBBD6C7EE28C}"/>
  </bookViews>
  <sheets>
    <sheet name="NCES Comparison" sheetId="3" r:id="rId1"/>
    <sheet name="Enrollment" sheetId="2" state="hidden" r:id="rId2"/>
    <sheet name="DATA" sheetId="7" state="hidden" r:id="rId3"/>
  </sheets>
  <definedNames>
    <definedName name="_xlnm._FilterDatabase" localSheetId="1" hidden="1">Enrollment!$B$334:$F$649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7" i="2" l="1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G4" i="3" l="1"/>
  <c r="F7" i="2"/>
  <c r="E7" i="2"/>
  <c r="E86" i="3" l="1"/>
  <c r="E80" i="3"/>
  <c r="E105" i="3"/>
  <c r="E104" i="3"/>
  <c r="E85" i="3"/>
  <c r="E81" i="3"/>
  <c r="E117" i="3"/>
  <c r="E82" i="3"/>
  <c r="E83" i="3"/>
  <c r="E84" i="3"/>
  <c r="E87" i="3"/>
  <c r="E88" i="3"/>
  <c r="E79" i="3"/>
  <c r="E108" i="3"/>
  <c r="E89" i="3"/>
  <c r="E91" i="3"/>
  <c r="E103" i="3"/>
  <c r="E90" i="3"/>
  <c r="E102" i="3"/>
  <c r="E101" i="3"/>
  <c r="E100" i="3"/>
  <c r="E99" i="3"/>
  <c r="E98" i="3"/>
  <c r="E97" i="3"/>
  <c r="E95" i="3"/>
  <c r="E94" i="3"/>
  <c r="E93" i="3"/>
  <c r="E92" i="3"/>
  <c r="E5" i="3"/>
  <c r="E77" i="3"/>
  <c r="E114" i="3"/>
  <c r="E74" i="3"/>
  <c r="E62" i="3"/>
  <c r="E46" i="3"/>
  <c r="E34" i="3"/>
  <c r="E18" i="3"/>
  <c r="E113" i="3"/>
  <c r="E73" i="3"/>
  <c r="E61" i="3"/>
  <c r="E45" i="3"/>
  <c r="E33" i="3"/>
  <c r="E17" i="3"/>
  <c r="E112" i="3"/>
  <c r="E72" i="3"/>
  <c r="E60" i="3"/>
  <c r="E44" i="3"/>
  <c r="E32" i="3"/>
  <c r="E16" i="3"/>
  <c r="E111" i="3"/>
  <c r="E71" i="3"/>
  <c r="E59" i="3"/>
  <c r="E43" i="3"/>
  <c r="E31" i="3"/>
  <c r="E15" i="3"/>
  <c r="E110" i="3"/>
  <c r="E70" i="3"/>
  <c r="E58" i="3"/>
  <c r="E42" i="3"/>
  <c r="E30" i="3"/>
  <c r="E14" i="3"/>
  <c r="E69" i="3"/>
  <c r="E57" i="3"/>
  <c r="E41" i="3"/>
  <c r="E29" i="3"/>
  <c r="E13" i="3"/>
  <c r="E68" i="3"/>
  <c r="E54" i="3"/>
  <c r="E40" i="3"/>
  <c r="E26" i="3"/>
  <c r="E12" i="3"/>
  <c r="E67" i="3"/>
  <c r="E53" i="3"/>
  <c r="E39" i="3"/>
  <c r="E25" i="3"/>
  <c r="E78" i="3"/>
  <c r="E66" i="3"/>
  <c r="E52" i="3"/>
  <c r="E38" i="3"/>
  <c r="E24" i="3"/>
  <c r="E65" i="3"/>
  <c r="E51" i="3"/>
  <c r="E37" i="3"/>
  <c r="E23" i="3"/>
  <c r="E116" i="3"/>
  <c r="E76" i="3"/>
  <c r="E64" i="3"/>
  <c r="E50" i="3"/>
  <c r="E36" i="3"/>
  <c r="E22" i="3"/>
  <c r="E115" i="3"/>
  <c r="E75" i="3"/>
  <c r="E49" i="3"/>
  <c r="E63" i="3"/>
  <c r="E35" i="3"/>
  <c r="E21" i="3"/>
  <c r="D7" i="2"/>
  <c r="E120" i="3" l="1"/>
  <c r="E106" i="3"/>
  <c r="E55" i="3"/>
  <c r="E7" i="3"/>
  <c r="E47" i="3" l="1"/>
  <c r="E19" i="3"/>
  <c r="G108" i="3"/>
  <c r="E27" i="3"/>
  <c r="E10" i="3" l="1"/>
  <c r="G10" i="3" s="1"/>
  <c r="G120" i="3"/>
  <c r="G55" i="3"/>
  <c r="G106" i="3"/>
  <c r="G19" i="3"/>
  <c r="G47" i="3"/>
  <c r="G27" i="3"/>
  <c r="F47" i="3" l="1"/>
  <c r="F19" i="3"/>
  <c r="F106" i="3"/>
  <c r="F55" i="3"/>
  <c r="F120" i="3"/>
  <c r="F27" i="3"/>
  <c r="F108" i="3"/>
  <c r="F10" i="3"/>
</calcChain>
</file>

<file path=xl/sharedStrings.xml><?xml version="1.0" encoding="utf-8"?>
<sst xmlns="http://schemas.openxmlformats.org/spreadsheetml/2006/main" count="2133" uniqueCount="1132">
  <si>
    <t>Total Capital Outlay</t>
  </si>
  <si>
    <t>Extraordinary Items – Capital Outlay</t>
  </si>
  <si>
    <t>9960</t>
  </si>
  <si>
    <t>Special Items – Capital Outlay</t>
  </si>
  <si>
    <t>9950</t>
  </si>
  <si>
    <t>Other Equipment</t>
  </si>
  <si>
    <t>9739</t>
  </si>
  <si>
    <t>Technology-Related Software</t>
  </si>
  <si>
    <t>9735</t>
  </si>
  <si>
    <t xml:space="preserve">Technology-Related Hardware </t>
  </si>
  <si>
    <t>9734</t>
  </si>
  <si>
    <t>Furniture and Fixtures</t>
  </si>
  <si>
    <t>9733</t>
  </si>
  <si>
    <t>Vehicles</t>
  </si>
  <si>
    <t>9732</t>
  </si>
  <si>
    <t>Machinery</t>
  </si>
  <si>
    <t>9731</t>
  </si>
  <si>
    <t>Buildings</t>
  </si>
  <si>
    <t>9720</t>
  </si>
  <si>
    <t>Land and Improvements</t>
  </si>
  <si>
    <t>9710</t>
  </si>
  <si>
    <t xml:space="preserve">Travel, Meals and Lodging </t>
  </si>
  <si>
    <t>8580</t>
  </si>
  <si>
    <t>Total Purchased Services</t>
  </si>
  <si>
    <t>Extraordinary Items</t>
  </si>
  <si>
    <t>7960</t>
  </si>
  <si>
    <t>Special Items</t>
  </si>
  <si>
    <t>7950</t>
  </si>
  <si>
    <t>Interest on Short-Term Debt</t>
  </si>
  <si>
    <t>7835</t>
  </si>
  <si>
    <t>Bond Issuance and Other Debt-Related Costs</t>
  </si>
  <si>
    <t>7833</t>
  </si>
  <si>
    <t>Interest on Long-Term Debt</t>
  </si>
  <si>
    <t>7832</t>
  </si>
  <si>
    <t>Redemption of Principal</t>
  </si>
  <si>
    <t>7831</t>
  </si>
  <si>
    <t xml:space="preserve">Settlements and Judgements Against the School District </t>
  </si>
  <si>
    <t>7820</t>
  </si>
  <si>
    <t>Dues and Fees</t>
  </si>
  <si>
    <t>7810</t>
  </si>
  <si>
    <t>Other Energy</t>
  </si>
  <si>
    <t>7629</t>
  </si>
  <si>
    <t>Coal</t>
  </si>
  <si>
    <t>7625</t>
  </si>
  <si>
    <t>Oil</t>
  </si>
  <si>
    <t>7624</t>
  </si>
  <si>
    <t>Bottled Gas</t>
  </si>
  <si>
    <t>7623</t>
  </si>
  <si>
    <t>Electricity</t>
  </si>
  <si>
    <t>7622</t>
  </si>
  <si>
    <t>Natural Gas</t>
  </si>
  <si>
    <t>7621</t>
  </si>
  <si>
    <t>Services Purchased from another SD or ESD Outside the State</t>
  </si>
  <si>
    <t>7592</t>
  </si>
  <si>
    <t>Services Purchased from another SD or ESD Within the State</t>
  </si>
  <si>
    <t>7591</t>
  </si>
  <si>
    <t>Travel – Registration and Entrance</t>
  </si>
  <si>
    <t>7580</t>
  </si>
  <si>
    <t>Food Service Management  (FSMC)</t>
  </si>
  <si>
    <t>7570</t>
  </si>
  <si>
    <t>Tuition – Other</t>
  </si>
  <si>
    <t>7569</t>
  </si>
  <si>
    <t>Tuition Paid to Postsecondary Schools (Dual Credit)</t>
  </si>
  <si>
    <t>7565</t>
  </si>
  <si>
    <t>Printing and Binding</t>
  </si>
  <si>
    <t>7550</t>
  </si>
  <si>
    <t>Advertising</t>
  </si>
  <si>
    <t>7540</t>
  </si>
  <si>
    <t>Communications</t>
  </si>
  <si>
    <t>7530</t>
  </si>
  <si>
    <t>Insurance (Other Than Emp Ben) (Property, Liability, Vehicle, etc.)</t>
  </si>
  <si>
    <t>7520</t>
  </si>
  <si>
    <t>Student Transportation Svcs purchased from another source</t>
  </si>
  <si>
    <t>7519</t>
  </si>
  <si>
    <t>Student Trans Purchased from another LEA or SEA Out of State</t>
  </si>
  <si>
    <t>7512</t>
  </si>
  <si>
    <t>Student Trans Purchased from Another School District or ESD</t>
  </si>
  <si>
    <t>7511</t>
  </si>
  <si>
    <t xml:space="preserve">Other Purchased Property Services </t>
  </si>
  <si>
    <t>7490</t>
  </si>
  <si>
    <t xml:space="preserve">Contractor Services (renovating, remodeling) </t>
  </si>
  <si>
    <t>7450</t>
  </si>
  <si>
    <t>Rentals of Computers and Related Equipment</t>
  </si>
  <si>
    <t>7443</t>
  </si>
  <si>
    <t>Rentals of Equipment and Vehicles</t>
  </si>
  <si>
    <t>7442</t>
  </si>
  <si>
    <t>Rentals of Land and Buildings</t>
  </si>
  <si>
    <t>7441</t>
  </si>
  <si>
    <t>Technology-Related Repair and Maintenance</t>
  </si>
  <si>
    <t>7432</t>
  </si>
  <si>
    <t>Non-Technology-Related Repair and Maintenance</t>
  </si>
  <si>
    <t>7431</t>
  </si>
  <si>
    <t xml:space="preserve">Cleaning Services  </t>
  </si>
  <si>
    <t>7420</t>
  </si>
  <si>
    <t>Utility Services</t>
  </si>
  <si>
    <t>7410</t>
  </si>
  <si>
    <t>Other Technical Services</t>
  </si>
  <si>
    <t>7352</t>
  </si>
  <si>
    <t>Data Processing and Coding Services</t>
  </si>
  <si>
    <t>7351</t>
  </si>
  <si>
    <t>Technical Services</t>
  </si>
  <si>
    <t>7350</t>
  </si>
  <si>
    <t>Other Legal Services</t>
  </si>
  <si>
    <t>7343</t>
  </si>
  <si>
    <t>Audit Services</t>
  </si>
  <si>
    <t>7342</t>
  </si>
  <si>
    <t>Legal Services for District support</t>
  </si>
  <si>
    <t>7341</t>
  </si>
  <si>
    <t>Other Professional Purchased Services</t>
  </si>
  <si>
    <t>7340</t>
  </si>
  <si>
    <t>Employee Training and Development Services</t>
  </si>
  <si>
    <t>7330</t>
  </si>
  <si>
    <t>Contracted Educational Staff Associates</t>
  </si>
  <si>
    <t>7322</t>
  </si>
  <si>
    <t>Contracted Teachers</t>
  </si>
  <si>
    <t>7321</t>
  </si>
  <si>
    <t>Professional Educational Services</t>
  </si>
  <si>
    <t>7320</t>
  </si>
  <si>
    <t>Election Fees</t>
  </si>
  <si>
    <t>7311</t>
  </si>
  <si>
    <t>Office and Administrative Services</t>
  </si>
  <si>
    <t>7310</t>
  </si>
  <si>
    <t>Total Supplies, Non-Capital</t>
  </si>
  <si>
    <t>Supplies – Technology Related</t>
  </si>
  <si>
    <t>5650</t>
  </si>
  <si>
    <t>Books and Periodicals</t>
  </si>
  <si>
    <t>5640</t>
  </si>
  <si>
    <t>Food</t>
  </si>
  <si>
    <t>5630</t>
  </si>
  <si>
    <t>Motor Vehicle Fuel</t>
  </si>
  <si>
    <t>5626</t>
  </si>
  <si>
    <t>General Supplies</t>
  </si>
  <si>
    <t>5610</t>
  </si>
  <si>
    <t>Total Employee Benefits and Payroll Taxes</t>
  </si>
  <si>
    <t>Other Employee Benefits  – Classified</t>
  </si>
  <si>
    <t>4293</t>
  </si>
  <si>
    <t>Other Employee Benefits – Certificated</t>
  </si>
  <si>
    <t>4292</t>
  </si>
  <si>
    <t>Health Benefits – Classified</t>
  </si>
  <si>
    <t>4283</t>
  </si>
  <si>
    <t>Health Benefits – Certificated</t>
  </si>
  <si>
    <t>4282</t>
  </si>
  <si>
    <t>Worker's Compensation – Classified</t>
  </si>
  <si>
    <t>4273</t>
  </si>
  <si>
    <t>Worker's Compensation – Certificated</t>
  </si>
  <si>
    <t>4272</t>
  </si>
  <si>
    <t>Unemployment Compensation – Classified</t>
  </si>
  <si>
    <t>4263</t>
  </si>
  <si>
    <t>Unemployment Compensation – Certificated</t>
  </si>
  <si>
    <t>4262</t>
  </si>
  <si>
    <t>Tuition Reimbursement – Classified</t>
  </si>
  <si>
    <t>4253</t>
  </si>
  <si>
    <t>Tuition Reimbursement – Certificated</t>
  </si>
  <si>
    <t>4252</t>
  </si>
  <si>
    <t>On-Behalf Payments – Classified</t>
  </si>
  <si>
    <t>4243</t>
  </si>
  <si>
    <t>On-Behalf Payments – Certificate</t>
  </si>
  <si>
    <t>4242</t>
  </si>
  <si>
    <t>Retirement Contribution – Classified</t>
  </si>
  <si>
    <t>4233</t>
  </si>
  <si>
    <t>Retirement Contribution – Certificated</t>
  </si>
  <si>
    <t>4232</t>
  </si>
  <si>
    <t>Federally Mandated Insurance–Classified</t>
  </si>
  <si>
    <t>4223</t>
  </si>
  <si>
    <t>Federally Mandated Insurance–Certificate</t>
  </si>
  <si>
    <t>4222</t>
  </si>
  <si>
    <t>Group Insurance–Classified</t>
  </si>
  <si>
    <t>4213</t>
  </si>
  <si>
    <t>Group Insurance–Certificate</t>
  </si>
  <si>
    <t>4212</t>
  </si>
  <si>
    <t>Total Classified Salaries</t>
  </si>
  <si>
    <t xml:space="preserve">Other Salaries </t>
  </si>
  <si>
    <t>3160</t>
  </si>
  <si>
    <t>Supplemental Contracts</t>
  </si>
  <si>
    <t>3150</t>
  </si>
  <si>
    <t>Sabbatical Leave</t>
  </si>
  <si>
    <t>3140</t>
  </si>
  <si>
    <t>Extra Time</t>
  </si>
  <si>
    <t>3130</t>
  </si>
  <si>
    <t>Salaries of Temporary EEs &amp; Subs</t>
  </si>
  <si>
    <t>3120</t>
  </si>
  <si>
    <t>Salaries of Regular Employee</t>
  </si>
  <si>
    <t>3110</t>
  </si>
  <si>
    <t>Total Certificated Salaries</t>
  </si>
  <si>
    <t>Other Salaries NBCT</t>
  </si>
  <si>
    <t>2170</t>
  </si>
  <si>
    <t>2160</t>
  </si>
  <si>
    <t>2150</t>
  </si>
  <si>
    <t>2140</t>
  </si>
  <si>
    <t xml:space="preserve">Non contracted Salaries </t>
  </si>
  <si>
    <t>2130</t>
  </si>
  <si>
    <t>2120</t>
  </si>
  <si>
    <t>2110</t>
  </si>
  <si>
    <t>Total District Expenditures</t>
  </si>
  <si>
    <t>Per Pupil</t>
  </si>
  <si>
    <t>Percent</t>
  </si>
  <si>
    <t>Expenditures</t>
  </si>
  <si>
    <t>Expenditure by NCES Code</t>
  </si>
  <si>
    <r>
      <rPr>
        <i/>
        <u/>
        <sz val="11"/>
        <rFont val="Calibri"/>
        <family val="2"/>
      </rPr>
      <t>Other Enrollment</t>
    </r>
    <r>
      <rPr>
        <i/>
        <sz val="11"/>
        <rFont val="Calibri"/>
        <family val="2"/>
      </rPr>
      <t xml:space="preserve"> includes 3-5 SPED and Institution Ed programs.</t>
    </r>
  </si>
  <si>
    <t>CCDDD</t>
  </si>
  <si>
    <t>District</t>
  </si>
  <si>
    <t>Total Full Enrollment</t>
  </si>
  <si>
    <t>K-12 Enrollment</t>
  </si>
  <si>
    <t>Other Enrollment</t>
  </si>
  <si>
    <t>14005</t>
  </si>
  <si>
    <t>Aberdeen</t>
  </si>
  <si>
    <t>21226</t>
  </si>
  <si>
    <t>Adna</t>
  </si>
  <si>
    <t>22017</t>
  </si>
  <si>
    <t>Almira</t>
  </si>
  <si>
    <t>29103</t>
  </si>
  <si>
    <t>Anacortes</t>
  </si>
  <si>
    <t>31016</t>
  </si>
  <si>
    <t>Arlington</t>
  </si>
  <si>
    <t>02420</t>
  </si>
  <si>
    <t>Asotin-Anatone</t>
  </si>
  <si>
    <t>17408</t>
  </si>
  <si>
    <t>Auburn</t>
  </si>
  <si>
    <t>18303</t>
  </si>
  <si>
    <t>Bainbridge</t>
  </si>
  <si>
    <t>06119</t>
  </si>
  <si>
    <t>Battle Ground</t>
  </si>
  <si>
    <t>17405</t>
  </si>
  <si>
    <t>Bellevue</t>
  </si>
  <si>
    <t>37501</t>
  </si>
  <si>
    <t>Bellingham</t>
  </si>
  <si>
    <t>01122</t>
  </si>
  <si>
    <t>Benge</t>
  </si>
  <si>
    <t>27403</t>
  </si>
  <si>
    <t>Bethel</t>
  </si>
  <si>
    <t>20203</t>
  </si>
  <si>
    <t>Bickleton</t>
  </si>
  <si>
    <t>37503</t>
  </si>
  <si>
    <t>Blaine</t>
  </si>
  <si>
    <t>21234</t>
  </si>
  <si>
    <t>Boistfort</t>
  </si>
  <si>
    <t>18100</t>
  </si>
  <si>
    <t>Bremerton</t>
  </si>
  <si>
    <t>24111</t>
  </si>
  <si>
    <t>Brewster</t>
  </si>
  <si>
    <t>09075</t>
  </si>
  <si>
    <t>Bridgeport</t>
  </si>
  <si>
    <t>16046</t>
  </si>
  <si>
    <t>Brinnon</t>
  </si>
  <si>
    <t>29100</t>
  </si>
  <si>
    <t>Burlington Edison</t>
  </si>
  <si>
    <t>06117</t>
  </si>
  <si>
    <t>Camas</t>
  </si>
  <si>
    <t>05401</t>
  </si>
  <si>
    <t>Cape Flattery</t>
  </si>
  <si>
    <t>27019</t>
  </si>
  <si>
    <t>Carbonado</t>
  </si>
  <si>
    <t>04228</t>
  </si>
  <si>
    <t>Cascade</t>
  </si>
  <si>
    <t>04222</t>
  </si>
  <si>
    <t>Cashmere</t>
  </si>
  <si>
    <t>08401</t>
  </si>
  <si>
    <t>Castle Rock</t>
  </si>
  <si>
    <t>18901</t>
  </si>
  <si>
    <t>Catalyst Charter</t>
  </si>
  <si>
    <t>20215</t>
  </si>
  <si>
    <t>Centerville</t>
  </si>
  <si>
    <t>18401</t>
  </si>
  <si>
    <t>Central Kitsap</t>
  </si>
  <si>
    <t>32356</t>
  </si>
  <si>
    <t>Central Valley</t>
  </si>
  <si>
    <t>21401</t>
  </si>
  <si>
    <t>Centralia</t>
  </si>
  <si>
    <t>21302</t>
  </si>
  <si>
    <t>Chehalis</t>
  </si>
  <si>
    <t>32360</t>
  </si>
  <si>
    <t>Cheney</t>
  </si>
  <si>
    <t>33036</t>
  </si>
  <si>
    <t>Chewelah</t>
  </si>
  <si>
    <t>27901</t>
  </si>
  <si>
    <t>Chief Leschi Tribal</t>
  </si>
  <si>
    <t>16049</t>
  </si>
  <si>
    <t>Chimacum</t>
  </si>
  <si>
    <t>02250</t>
  </si>
  <si>
    <t>Clarkston</t>
  </si>
  <si>
    <t>19404</t>
  </si>
  <si>
    <t>Cle Elum-Roslyn</t>
  </si>
  <si>
    <t>27400</t>
  </si>
  <si>
    <t>Clover Park</t>
  </si>
  <si>
    <t>38300</t>
  </si>
  <si>
    <t>Colfax</t>
  </si>
  <si>
    <t>36250</t>
  </si>
  <si>
    <t>College Place</t>
  </si>
  <si>
    <t>38306</t>
  </si>
  <si>
    <t>Colton</t>
  </si>
  <si>
    <t>33206</t>
  </si>
  <si>
    <t>Columbia (Stev)</t>
  </si>
  <si>
    <t>36400</t>
  </si>
  <si>
    <t>Columbia (Walla)</t>
  </si>
  <si>
    <t>33115</t>
  </si>
  <si>
    <t>Colville</t>
  </si>
  <si>
    <t>29011</t>
  </si>
  <si>
    <t>Concrete</t>
  </si>
  <si>
    <t>29317</t>
  </si>
  <si>
    <t>Conway</t>
  </si>
  <si>
    <t>14099</t>
  </si>
  <si>
    <t>Cosmopolis</t>
  </si>
  <si>
    <t>13151</t>
  </si>
  <si>
    <t>Coulee/Hartline</t>
  </si>
  <si>
    <t>15204</t>
  </si>
  <si>
    <t>Coupeville</t>
  </si>
  <si>
    <t>05313</t>
  </si>
  <si>
    <t>Crescent</t>
  </si>
  <si>
    <t>22073</t>
  </si>
  <si>
    <t>Creston</t>
  </si>
  <si>
    <t>10050</t>
  </si>
  <si>
    <t>Curlew</t>
  </si>
  <si>
    <t>26059</t>
  </si>
  <si>
    <t>Cusick</t>
  </si>
  <si>
    <t>19007</t>
  </si>
  <si>
    <t>Damman</t>
  </si>
  <si>
    <t>31330</t>
  </si>
  <si>
    <t>Darrington</t>
  </si>
  <si>
    <t>22207</t>
  </si>
  <si>
    <t>Davenport</t>
  </si>
  <si>
    <t>07002</t>
  </si>
  <si>
    <t>Dayton</t>
  </si>
  <si>
    <t>32414</t>
  </si>
  <si>
    <t>Deer Park</t>
  </si>
  <si>
    <t>27343</t>
  </si>
  <si>
    <t>Dieringer</t>
  </si>
  <si>
    <t>36101</t>
  </si>
  <si>
    <t>Dixie</t>
  </si>
  <si>
    <t>32361</t>
  </si>
  <si>
    <t>East Valley (Spok</t>
  </si>
  <si>
    <t>39090</t>
  </si>
  <si>
    <t>East Valley (Yak)</t>
  </si>
  <si>
    <t>09206</t>
  </si>
  <si>
    <t>Eastmont</t>
  </si>
  <si>
    <t>19028</t>
  </si>
  <si>
    <t>Easton</t>
  </si>
  <si>
    <t>27404</t>
  </si>
  <si>
    <t>Eatonville</t>
  </si>
  <si>
    <t>31015</t>
  </si>
  <si>
    <t>Edmonds</t>
  </si>
  <si>
    <t>19401</t>
  </si>
  <si>
    <t>Ellensburg</t>
  </si>
  <si>
    <t>14068</t>
  </si>
  <si>
    <t>Elma</t>
  </si>
  <si>
    <t>38308</t>
  </si>
  <si>
    <t>Endicott</t>
  </si>
  <si>
    <t>04127</t>
  </si>
  <si>
    <t>Entiat</t>
  </si>
  <si>
    <t>17216</t>
  </si>
  <si>
    <t>Enumclaw</t>
  </si>
  <si>
    <t>13165</t>
  </si>
  <si>
    <t>Ephrata</t>
  </si>
  <si>
    <t>21036</t>
  </si>
  <si>
    <t>Evaline</t>
  </si>
  <si>
    <t>31002</t>
  </si>
  <si>
    <t>Everett</t>
  </si>
  <si>
    <t>06114</t>
  </si>
  <si>
    <t>Evergreen (Clark)</t>
  </si>
  <si>
    <t>33205</t>
  </si>
  <si>
    <t>Evergreen (Stev)</t>
  </si>
  <si>
    <t>17210</t>
  </si>
  <si>
    <t>Federal Way</t>
  </si>
  <si>
    <t>37502</t>
  </si>
  <si>
    <t>Ferndale</t>
  </si>
  <si>
    <t>27417</t>
  </si>
  <si>
    <t>Fife</t>
  </si>
  <si>
    <t>03053</t>
  </si>
  <si>
    <t>Finley</t>
  </si>
  <si>
    <t>27402</t>
  </si>
  <si>
    <t>Franklin Pierce</t>
  </si>
  <si>
    <t>32358</t>
  </si>
  <si>
    <t>Freeman</t>
  </si>
  <si>
    <t>38302</t>
  </si>
  <si>
    <t>Garfield</t>
  </si>
  <si>
    <t>20401</t>
  </si>
  <si>
    <t>Glenwood</t>
  </si>
  <si>
    <t>20404</t>
  </si>
  <si>
    <t>Goldendale</t>
  </si>
  <si>
    <t>13301</t>
  </si>
  <si>
    <t>Grand Coulee Dam</t>
  </si>
  <si>
    <t>39200</t>
  </si>
  <si>
    <t>Grandview</t>
  </si>
  <si>
    <t>39204</t>
  </si>
  <si>
    <t>Granger</t>
  </si>
  <si>
    <t>31332</t>
  </si>
  <si>
    <t>Granite Falls</t>
  </si>
  <si>
    <t>23054</t>
  </si>
  <si>
    <t>Grapeview</t>
  </si>
  <si>
    <t>32312</t>
  </si>
  <si>
    <t>Great Northern</t>
  </si>
  <si>
    <t>17910</t>
  </si>
  <si>
    <t>Green Dot Seattle Charter</t>
  </si>
  <si>
    <t>06103</t>
  </si>
  <si>
    <t>Green Mountain</t>
  </si>
  <si>
    <t>34324</t>
  </si>
  <si>
    <t>Griffin</t>
  </si>
  <si>
    <t>22204</t>
  </si>
  <si>
    <t>Harrington</t>
  </si>
  <si>
    <t>39203</t>
  </si>
  <si>
    <t>Highland</t>
  </si>
  <si>
    <t>17401</t>
  </si>
  <si>
    <t>Highline</t>
  </si>
  <si>
    <t>06098</t>
  </si>
  <si>
    <t>Hockinson</t>
  </si>
  <si>
    <t>23404</t>
  </si>
  <si>
    <t>Hood Canal</t>
  </si>
  <si>
    <t>14028</t>
  </si>
  <si>
    <t>Hoquiam</t>
  </si>
  <si>
    <t>27902</t>
  </si>
  <si>
    <t>Impact CB Charter</t>
  </si>
  <si>
    <t>17911</t>
  </si>
  <si>
    <t>Impact Charter</t>
  </si>
  <si>
    <t>17916</t>
  </si>
  <si>
    <t>Impact Salish Sea Charter</t>
  </si>
  <si>
    <t>10070</t>
  </si>
  <si>
    <t>Inchelium</t>
  </si>
  <si>
    <t>31063</t>
  </si>
  <si>
    <t>Index</t>
  </si>
  <si>
    <t>17411</t>
  </si>
  <si>
    <t>Issaquah</t>
  </si>
  <si>
    <t>11056</t>
  </si>
  <si>
    <t>Kahlotus</t>
  </si>
  <si>
    <t>08402</t>
  </si>
  <si>
    <t>Kalama</t>
  </si>
  <si>
    <t>10003</t>
  </si>
  <si>
    <t>Keller</t>
  </si>
  <si>
    <t>08458</t>
  </si>
  <si>
    <t>Kelso</t>
  </si>
  <si>
    <t>03017</t>
  </si>
  <si>
    <t>Kennewick</t>
  </si>
  <si>
    <t>17415</t>
  </si>
  <si>
    <t>Kent</t>
  </si>
  <si>
    <t>33212</t>
  </si>
  <si>
    <t>Kettle Falls</t>
  </si>
  <si>
    <t>03052</t>
  </si>
  <si>
    <t>Kiona Benton</t>
  </si>
  <si>
    <t>19403</t>
  </si>
  <si>
    <t>Kittitas</t>
  </si>
  <si>
    <t>20402</t>
  </si>
  <si>
    <t>Klickitat</t>
  </si>
  <si>
    <t>29311</t>
  </si>
  <si>
    <t>La Conner</t>
  </si>
  <si>
    <t>06101</t>
  </si>
  <si>
    <t>Lacenter</t>
  </si>
  <si>
    <t>38126</t>
  </si>
  <si>
    <t>Lacrosse Joint</t>
  </si>
  <si>
    <t>04129</t>
  </si>
  <si>
    <t>Lake Chelan</t>
  </si>
  <si>
    <t>31004</t>
  </si>
  <si>
    <t>Lake Stevens</t>
  </si>
  <si>
    <t>17414</t>
  </si>
  <si>
    <t>Lake Washington</t>
  </si>
  <si>
    <t>31306</t>
  </si>
  <si>
    <t>Lakewood</t>
  </si>
  <si>
    <t>38264</t>
  </si>
  <si>
    <t>Lamont</t>
  </si>
  <si>
    <t>32362</t>
  </si>
  <si>
    <t>Liberty</t>
  </si>
  <si>
    <t>01158</t>
  </si>
  <si>
    <t>Lind</t>
  </si>
  <si>
    <t>08122</t>
  </si>
  <si>
    <t>Longview</t>
  </si>
  <si>
    <t>33183</t>
  </si>
  <si>
    <t>Loon Lake</t>
  </si>
  <si>
    <t>28144</t>
  </si>
  <si>
    <t>Lopez</t>
  </si>
  <si>
    <t>32903</t>
  </si>
  <si>
    <t>Lumen Charter</t>
  </si>
  <si>
    <t>37903</t>
  </si>
  <si>
    <t>Lummi Tribal</t>
  </si>
  <si>
    <t>20406</t>
  </si>
  <si>
    <t>Lyle</t>
  </si>
  <si>
    <t>37504</t>
  </si>
  <si>
    <t>Lynden</t>
  </si>
  <si>
    <t>39120</t>
  </si>
  <si>
    <t>Mabton</t>
  </si>
  <si>
    <t>09207</t>
  </si>
  <si>
    <t>Mansfield</t>
  </si>
  <si>
    <t>04019</t>
  </si>
  <si>
    <t>Manson</t>
  </si>
  <si>
    <t>23311</t>
  </si>
  <si>
    <t>Mary M Knight</t>
  </si>
  <si>
    <t>33207</t>
  </si>
  <si>
    <t>Mary Walker</t>
  </si>
  <si>
    <t>31025</t>
  </si>
  <si>
    <t>Marysville</t>
  </si>
  <si>
    <t>14065</t>
  </si>
  <si>
    <t>Mc Cleary</t>
  </si>
  <si>
    <t>32354</t>
  </si>
  <si>
    <t>Mead</t>
  </si>
  <si>
    <t>32326</t>
  </si>
  <si>
    <t>Medical Lake</t>
  </si>
  <si>
    <t>17400</t>
  </si>
  <si>
    <t>Mercer Island</t>
  </si>
  <si>
    <t>37505</t>
  </si>
  <si>
    <t>Meridian</t>
  </si>
  <si>
    <t>24350</t>
  </si>
  <si>
    <t>Methow Valley</t>
  </si>
  <si>
    <t>30031</t>
  </si>
  <si>
    <t>Mill A</t>
  </si>
  <si>
    <t>31103</t>
  </si>
  <si>
    <t>Monroe</t>
  </si>
  <si>
    <t>14066</t>
  </si>
  <si>
    <t>Montesano</t>
  </si>
  <si>
    <t>21214</t>
  </si>
  <si>
    <t>Morton</t>
  </si>
  <si>
    <t>13161</t>
  </si>
  <si>
    <t>Moses Lake</t>
  </si>
  <si>
    <t>21206</t>
  </si>
  <si>
    <t>Mossyrock</t>
  </si>
  <si>
    <t>39209</t>
  </si>
  <si>
    <t>Mount Adams</t>
  </si>
  <si>
    <t>37507</t>
  </si>
  <si>
    <t>Mount Baker</t>
  </si>
  <si>
    <t>30029</t>
  </si>
  <si>
    <t>Mount Pleasant</t>
  </si>
  <si>
    <t>29320</t>
  </si>
  <si>
    <t>Mt Vernon</t>
  </si>
  <si>
    <t>17903</t>
  </si>
  <si>
    <t>Muckleshoot Tribal</t>
  </si>
  <si>
    <t>31006</t>
  </si>
  <si>
    <t>Mukilteo</t>
  </si>
  <si>
    <t>39003</t>
  </si>
  <si>
    <t>Naches Valley</t>
  </si>
  <si>
    <t>21014</t>
  </si>
  <si>
    <t>Napavine</t>
  </si>
  <si>
    <t>25155</t>
  </si>
  <si>
    <t>Naselle Grays Riv</t>
  </si>
  <si>
    <t>24014</t>
  </si>
  <si>
    <t>Nespelem</t>
  </si>
  <si>
    <t>26056</t>
  </si>
  <si>
    <t>Newport</t>
  </si>
  <si>
    <t>32325</t>
  </si>
  <si>
    <t>Nine Mile Falls</t>
  </si>
  <si>
    <t>37506</t>
  </si>
  <si>
    <t>Nooksack Valley</t>
  </si>
  <si>
    <t>14064</t>
  </si>
  <si>
    <t>North Beach</t>
  </si>
  <si>
    <t>11051</t>
  </si>
  <si>
    <t>North Franklin</t>
  </si>
  <si>
    <t>18400</t>
  </si>
  <si>
    <t>North Kitsap</t>
  </si>
  <si>
    <t>23403</t>
  </si>
  <si>
    <t>North Mason</t>
  </si>
  <si>
    <t>25200</t>
  </si>
  <si>
    <t>North River</t>
  </si>
  <si>
    <t>34003</t>
  </si>
  <si>
    <t>North Thurston</t>
  </si>
  <si>
    <t>33211</t>
  </si>
  <si>
    <t>Northport</t>
  </si>
  <si>
    <t>17417</t>
  </si>
  <si>
    <t>Northshore</t>
  </si>
  <si>
    <t>15201</t>
  </si>
  <si>
    <t>Oak Harbor</t>
  </si>
  <si>
    <t>38324</t>
  </si>
  <si>
    <t>Oakesdale</t>
  </si>
  <si>
    <t>14400</t>
  </si>
  <si>
    <t>Oakville</t>
  </si>
  <si>
    <t>25101</t>
  </si>
  <si>
    <t>Ocean Beach</t>
  </si>
  <si>
    <t>14172</t>
  </si>
  <si>
    <t>Ocosta</t>
  </si>
  <si>
    <t>22105</t>
  </si>
  <si>
    <t>Odessa</t>
  </si>
  <si>
    <t>24105</t>
  </si>
  <si>
    <t>Okanogan</t>
  </si>
  <si>
    <t>34111</t>
  </si>
  <si>
    <t>Olympia</t>
  </si>
  <si>
    <t>24019</t>
  </si>
  <si>
    <t>Omak</t>
  </si>
  <si>
    <t>21300</t>
  </si>
  <si>
    <t>Onalaska</t>
  </si>
  <si>
    <t>33030</t>
  </si>
  <si>
    <t>Onion Creek</t>
  </si>
  <si>
    <t>28137</t>
  </si>
  <si>
    <t>Orcas</t>
  </si>
  <si>
    <t>32123</t>
  </si>
  <si>
    <t>Orchard Prairie</t>
  </si>
  <si>
    <t>10065</t>
  </si>
  <si>
    <t>Orient</t>
  </si>
  <si>
    <t>09013</t>
  </si>
  <si>
    <t>Orondo</t>
  </si>
  <si>
    <t>24410</t>
  </si>
  <si>
    <t>Oroville</t>
  </si>
  <si>
    <t>27344</t>
  </si>
  <si>
    <t>Orting</t>
  </si>
  <si>
    <t>01147</t>
  </si>
  <si>
    <t>Othello</t>
  </si>
  <si>
    <t>09102</t>
  </si>
  <si>
    <t>Palisades</t>
  </si>
  <si>
    <t>38301</t>
  </si>
  <si>
    <t>Palouse</t>
  </si>
  <si>
    <t>11001</t>
  </si>
  <si>
    <t>Pasco</t>
  </si>
  <si>
    <t>24122</t>
  </si>
  <si>
    <t>Pateros</t>
  </si>
  <si>
    <t>03050</t>
  </si>
  <si>
    <t>Paterson</t>
  </si>
  <si>
    <t>21301</t>
  </si>
  <si>
    <t>Pe Ell</t>
  </si>
  <si>
    <t>27401</t>
  </si>
  <si>
    <t>Peninsula</t>
  </si>
  <si>
    <t>04901</t>
  </si>
  <si>
    <t>Pinnacle Prep Charter</t>
  </si>
  <si>
    <t>23402</t>
  </si>
  <si>
    <t>Pioneer</t>
  </si>
  <si>
    <t>12110</t>
  </si>
  <si>
    <t>Pomeroy</t>
  </si>
  <si>
    <t>05121</t>
  </si>
  <si>
    <t>Port Angeles</t>
  </si>
  <si>
    <t>16050</t>
  </si>
  <si>
    <t>Port Townsend</t>
  </si>
  <si>
    <t>36402</t>
  </si>
  <si>
    <t>Prescott</t>
  </si>
  <si>
    <t>32907</t>
  </si>
  <si>
    <t>Pride Prep Charter</t>
  </si>
  <si>
    <t>03116</t>
  </si>
  <si>
    <t>Prosser</t>
  </si>
  <si>
    <t>38267</t>
  </si>
  <si>
    <t>Pullman</t>
  </si>
  <si>
    <t>27003</t>
  </si>
  <si>
    <t>Puyallup</t>
  </si>
  <si>
    <t>16020</t>
  </si>
  <si>
    <t>Queets-Clearwater</t>
  </si>
  <si>
    <t>16048</t>
  </si>
  <si>
    <t>Quilcene</t>
  </si>
  <si>
    <t>05903</t>
  </si>
  <si>
    <t>Quileute Tribal</t>
  </si>
  <si>
    <t>05402</t>
  </si>
  <si>
    <t>Quillayute Valley</t>
  </si>
  <si>
    <t>14097</t>
  </si>
  <si>
    <t>Quinault</t>
  </si>
  <si>
    <t>13144</t>
  </si>
  <si>
    <t>Quincy</t>
  </si>
  <si>
    <t>34307</t>
  </si>
  <si>
    <t>Rainier</t>
  </si>
  <si>
    <t>17908</t>
  </si>
  <si>
    <t>Rainier Prep Charter</t>
  </si>
  <si>
    <t>25116</t>
  </si>
  <si>
    <t>Raymond</t>
  </si>
  <si>
    <t>22009</t>
  </si>
  <si>
    <t>Reardan</t>
  </si>
  <si>
    <t>17403</t>
  </si>
  <si>
    <t>Renton</t>
  </si>
  <si>
    <t>10309</t>
  </si>
  <si>
    <t>Republic</t>
  </si>
  <si>
    <t>03400</t>
  </si>
  <si>
    <t>Richland</t>
  </si>
  <si>
    <t>06122</t>
  </si>
  <si>
    <t>Ridgefield</t>
  </si>
  <si>
    <t>01160</t>
  </si>
  <si>
    <t>Ritzville</t>
  </si>
  <si>
    <t>32416</t>
  </si>
  <si>
    <t>Riverside</t>
  </si>
  <si>
    <t>17407</t>
  </si>
  <si>
    <t>Riverview</t>
  </si>
  <si>
    <t>34401</t>
  </si>
  <si>
    <t>Rochester</t>
  </si>
  <si>
    <t>20403</t>
  </si>
  <si>
    <t>Roosevelt</t>
  </si>
  <si>
    <t>38320</t>
  </si>
  <si>
    <t>Rosalia</t>
  </si>
  <si>
    <t>13160</t>
  </si>
  <si>
    <t>Royal</t>
  </si>
  <si>
    <t>28149</t>
  </si>
  <si>
    <t>San Juan</t>
  </si>
  <si>
    <t>14104</t>
  </si>
  <si>
    <t>Satsop</t>
  </si>
  <si>
    <t>17001</t>
  </si>
  <si>
    <t>Seattle</t>
  </si>
  <si>
    <t>29101</t>
  </si>
  <si>
    <t>Sedro Woolley</t>
  </si>
  <si>
    <t>39119</t>
  </si>
  <si>
    <t>Selah</t>
  </si>
  <si>
    <t>26070</t>
  </si>
  <si>
    <t>Selkirk</t>
  </si>
  <si>
    <t>05323</t>
  </si>
  <si>
    <t>Sequim</t>
  </si>
  <si>
    <t>28010</t>
  </si>
  <si>
    <t>Shaw</t>
  </si>
  <si>
    <t>23309</t>
  </si>
  <si>
    <t>Shelton</t>
  </si>
  <si>
    <t>17412</t>
  </si>
  <si>
    <t>Shoreline</t>
  </si>
  <si>
    <t>30002</t>
  </si>
  <si>
    <t>Skamania</t>
  </si>
  <si>
    <t>17404</t>
  </si>
  <si>
    <t>Skykomish</t>
  </si>
  <si>
    <t>31201</t>
  </si>
  <si>
    <t>Snohomish</t>
  </si>
  <si>
    <t>17410</t>
  </si>
  <si>
    <t>Snoqualmie Valley</t>
  </si>
  <si>
    <t>13156</t>
  </si>
  <si>
    <t>Soap Lake</t>
  </si>
  <si>
    <t>25118</t>
  </si>
  <si>
    <t>South Bend</t>
  </si>
  <si>
    <t>18402</t>
  </si>
  <si>
    <t>South Kitsap</t>
  </si>
  <si>
    <t>15206</t>
  </si>
  <si>
    <t>South Whidbey</t>
  </si>
  <si>
    <t>23042</t>
  </si>
  <si>
    <t>Southside</t>
  </si>
  <si>
    <t>32081</t>
  </si>
  <si>
    <t>Spokane</t>
  </si>
  <si>
    <t>32901</t>
  </si>
  <si>
    <t>Spokane Int'l Charter</t>
  </si>
  <si>
    <t>22008</t>
  </si>
  <si>
    <t>Sprague</t>
  </si>
  <si>
    <t>38322</t>
  </si>
  <si>
    <t>St John</t>
  </si>
  <si>
    <t>31401</t>
  </si>
  <si>
    <t>Stanwood</t>
  </si>
  <si>
    <t>11054</t>
  </si>
  <si>
    <t>Star</t>
  </si>
  <si>
    <t>07035</t>
  </si>
  <si>
    <t>Starbuck</t>
  </si>
  <si>
    <t>04069</t>
  </si>
  <si>
    <t>Stehekin</t>
  </si>
  <si>
    <t>27001</t>
  </si>
  <si>
    <t>Steilacoom Hist.</t>
  </si>
  <si>
    <t>38304</t>
  </si>
  <si>
    <t>Steptoe</t>
  </si>
  <si>
    <t>30303</t>
  </si>
  <si>
    <t>Stevenson-Carson</t>
  </si>
  <si>
    <t>31311</t>
  </si>
  <si>
    <t>Sultan</t>
  </si>
  <si>
    <t>17905</t>
  </si>
  <si>
    <t>Summit Atlas Charter</t>
  </si>
  <si>
    <t>27905</t>
  </si>
  <si>
    <t>Summit Olympus Charter</t>
  </si>
  <si>
    <t>17902</t>
  </si>
  <si>
    <t>Summit Sierra Charter</t>
  </si>
  <si>
    <t>33202</t>
  </si>
  <si>
    <t>Summit Valley</t>
  </si>
  <si>
    <t>27320</t>
  </si>
  <si>
    <t>Sumner</t>
  </si>
  <si>
    <t>39201</t>
  </si>
  <si>
    <t>Sunnyside</t>
  </si>
  <si>
    <t>18902</t>
  </si>
  <si>
    <t>Suquamish Tribal</t>
  </si>
  <si>
    <t>27010</t>
  </si>
  <si>
    <t>Tacoma</t>
  </si>
  <si>
    <t>14077</t>
  </si>
  <si>
    <t>Taholah</t>
  </si>
  <si>
    <t>17409</t>
  </si>
  <si>
    <t>Tahoma</t>
  </si>
  <si>
    <t>38265</t>
  </si>
  <si>
    <t>Tekoa</t>
  </si>
  <si>
    <t>34402</t>
  </si>
  <si>
    <t>Tenino</t>
  </si>
  <si>
    <t>19400</t>
  </si>
  <si>
    <t>Thorp</t>
  </si>
  <si>
    <t>21237</t>
  </si>
  <si>
    <t>Toledo</t>
  </si>
  <si>
    <t>24404</t>
  </si>
  <si>
    <t>Tonasket</t>
  </si>
  <si>
    <t>39202</t>
  </si>
  <si>
    <t>Toppenish</t>
  </si>
  <si>
    <t>36300</t>
  </si>
  <si>
    <t>Touchet</t>
  </si>
  <si>
    <t>08130</t>
  </si>
  <si>
    <t>Toutle Lake</t>
  </si>
  <si>
    <t>20400</t>
  </si>
  <si>
    <t>Trout Lake</t>
  </si>
  <si>
    <t>17406</t>
  </si>
  <si>
    <t>Tukwila</t>
  </si>
  <si>
    <t>34033</t>
  </si>
  <si>
    <t>Tumwater</t>
  </si>
  <si>
    <t>39002</t>
  </si>
  <si>
    <t>Union Gap</t>
  </si>
  <si>
    <t>27083</t>
  </si>
  <si>
    <t>University Place</t>
  </si>
  <si>
    <t>33070</t>
  </si>
  <si>
    <t>Valley</t>
  </si>
  <si>
    <t>06037</t>
  </si>
  <si>
    <t>Vancouver</t>
  </si>
  <si>
    <t>17402</t>
  </si>
  <si>
    <t>Vashon Island</t>
  </si>
  <si>
    <t>34901</t>
  </si>
  <si>
    <t>Wa He Lut Tribal</t>
  </si>
  <si>
    <t>35200</t>
  </si>
  <si>
    <t>Wahkiakum</t>
  </si>
  <si>
    <t>13073</t>
  </si>
  <si>
    <t>Wahluke</t>
  </si>
  <si>
    <t>36401</t>
  </si>
  <si>
    <t>Waitsburg</t>
  </si>
  <si>
    <t>36140</t>
  </si>
  <si>
    <t>Walla Walla</t>
  </si>
  <si>
    <t>39207</t>
  </si>
  <si>
    <t>Wapato</t>
  </si>
  <si>
    <t>13146</t>
  </si>
  <si>
    <t>Warden</t>
  </si>
  <si>
    <t>06112</t>
  </si>
  <si>
    <t>Washougal</t>
  </si>
  <si>
    <t>01109</t>
  </si>
  <si>
    <t>Washtucna</t>
  </si>
  <si>
    <t>09209</t>
  </si>
  <si>
    <t>Waterville</t>
  </si>
  <si>
    <t>33049</t>
  </si>
  <si>
    <t>Wellpinit</t>
  </si>
  <si>
    <t>04246</t>
  </si>
  <si>
    <t>Wenatchee</t>
  </si>
  <si>
    <t>32363</t>
  </si>
  <si>
    <t>West Valley (Spok</t>
  </si>
  <si>
    <t>39208</t>
  </si>
  <si>
    <t>West Valley (Yak)</t>
  </si>
  <si>
    <t>37902</t>
  </si>
  <si>
    <t>Whatcom Interg'l Charter</t>
  </si>
  <si>
    <t>21303</t>
  </si>
  <si>
    <t>White Pass</t>
  </si>
  <si>
    <t>27416</t>
  </si>
  <si>
    <t>White River</t>
  </si>
  <si>
    <t>20405</t>
  </si>
  <si>
    <t>White Salmon</t>
  </si>
  <si>
    <t>17917</t>
  </si>
  <si>
    <t>Why Not You Charter</t>
  </si>
  <si>
    <t>22200</t>
  </si>
  <si>
    <t>Wilbur</t>
  </si>
  <si>
    <t>25160</t>
  </si>
  <si>
    <t>Willapa Valley</t>
  </si>
  <si>
    <t>13167</t>
  </si>
  <si>
    <t>Wilson Creek</t>
  </si>
  <si>
    <t>21232</t>
  </si>
  <si>
    <t>Winlock</t>
  </si>
  <si>
    <t>14117</t>
  </si>
  <si>
    <t>Wishkah Valley</t>
  </si>
  <si>
    <t>20094</t>
  </si>
  <si>
    <t>Wishram</t>
  </si>
  <si>
    <t>08404</t>
  </si>
  <si>
    <t>Woodland</t>
  </si>
  <si>
    <t>39901</t>
  </si>
  <si>
    <t>Yakama Nation Tribal</t>
  </si>
  <si>
    <t>39007</t>
  </si>
  <si>
    <t>Yakima</t>
  </si>
  <si>
    <t>34002</t>
  </si>
  <si>
    <t>Yelm</t>
  </si>
  <si>
    <t>39205</t>
  </si>
  <si>
    <t>Zillah</t>
  </si>
  <si>
    <t>Annual Finacial Report</t>
  </si>
  <si>
    <t>(Select the District from the pull-down list above)</t>
  </si>
  <si>
    <t>Total District Enrollment</t>
  </si>
  <si>
    <t>West Valley (Yakima)</t>
  </si>
  <si>
    <t>East Valley (Yakima)</t>
  </si>
  <si>
    <t>Whatcom Int'g Charter</t>
  </si>
  <si>
    <t>Columbia (Stevenson)</t>
  </si>
  <si>
    <t>Evergreen (Stevevenson)</t>
  </si>
  <si>
    <t>West Valley (Spokane)</t>
  </si>
  <si>
    <t>East Valley (Spokane)</t>
  </si>
  <si>
    <t>Impact Comm Bay Charter</t>
  </si>
  <si>
    <t>Suquamish (Chief Kitsap) Tribal</t>
  </si>
  <si>
    <t>Impact Puget Sound Charter</t>
  </si>
  <si>
    <t>RVLA Charter</t>
  </si>
  <si>
    <t>Technology Software</t>
  </si>
  <si>
    <t>Technology - Related Hardware</t>
  </si>
  <si>
    <t>Travel, Meals and Lodging</t>
  </si>
  <si>
    <t>Registration and Entrance Fees</t>
  </si>
  <si>
    <t>Debt - Interest on Short Term Debt</t>
  </si>
  <si>
    <t>Debt - Bond Issuance and Other Debt-Related Costs</t>
  </si>
  <si>
    <t>Debt - Interest on Long Term Debt</t>
  </si>
  <si>
    <t>Debt - Redemption of Principal</t>
  </si>
  <si>
    <t>Settlements and Judgements Against the District</t>
  </si>
  <si>
    <t>Energy - Oil</t>
  </si>
  <si>
    <t>Energy - Bottled Gas</t>
  </si>
  <si>
    <t>Energy - Electricity</t>
  </si>
  <si>
    <t>Energy - Natural Gas</t>
  </si>
  <si>
    <t>Services Purchased Fron Another LEA or SEA Out-of-State</t>
  </si>
  <si>
    <t>Services From Another District or ESD</t>
  </si>
  <si>
    <t>Food Service Management</t>
  </si>
  <si>
    <t>Student Tuition - Other</t>
  </si>
  <si>
    <t>Student Tuition paid to Postsecondary Schools</t>
  </si>
  <si>
    <t>Insurance Premiums</t>
  </si>
  <si>
    <t>Student Transportation Purchased from Another Source</t>
  </si>
  <si>
    <t>Student Transportation Purchased from Another District</t>
  </si>
  <si>
    <t>Other Purchased Property Services</t>
  </si>
  <si>
    <t>Contractor Services</t>
  </si>
  <si>
    <t>Rental of Equipment and Vehicles</t>
  </si>
  <si>
    <t>Rental of Lands and Buildings</t>
  </si>
  <si>
    <t>Technology Related Repairs and Maintenance</t>
  </si>
  <si>
    <t>Non-Technology Related Repairs and Maintained</t>
  </si>
  <si>
    <t>Cleaning Services</t>
  </si>
  <si>
    <t>Other Legal Fees</t>
  </si>
  <si>
    <t>Legal Services for District Support</t>
  </si>
  <si>
    <t>Other Professional Services</t>
  </si>
  <si>
    <t>Employee Training and Development</t>
  </si>
  <si>
    <t>Professional Edcuational Services</t>
  </si>
  <si>
    <t>Supplies - Technology Related</t>
  </si>
  <si>
    <t>Motor Vehicle Fuels</t>
  </si>
  <si>
    <t>General Supplies: Instructional and Non-Instructional Resources</t>
  </si>
  <si>
    <t>Other Benefits - Classified</t>
  </si>
  <si>
    <t>Other Benefits - Certificated</t>
  </si>
  <si>
    <t>Health Benefits - Classified</t>
  </si>
  <si>
    <t>Health Benefits - Certificated</t>
  </si>
  <si>
    <t>Worker's Compensation - Classified</t>
  </si>
  <si>
    <t>Worker's Compensation - Certificated</t>
  </si>
  <si>
    <t>Unemployment Compensation - Classified</t>
  </si>
  <si>
    <t>Unemployment Compensation - Certificated</t>
  </si>
  <si>
    <t>Tuition Reimbursement - Classified</t>
  </si>
  <si>
    <t>Tuition Reimbursement - Certificated</t>
  </si>
  <si>
    <t>On-Behalf Payments - Classified</t>
  </si>
  <si>
    <t>On-Behalf Payments - Certificated</t>
  </si>
  <si>
    <t>Retirement Contribution - Classified</t>
  </si>
  <si>
    <t>Retirement Contribution - Certificated</t>
  </si>
  <si>
    <t>Federally Mandated Insurance - Classified</t>
  </si>
  <si>
    <t>Federally Mandated Insurance - Certificated</t>
  </si>
  <si>
    <t>Group Insurance - Classified</t>
  </si>
  <si>
    <t>Group Insurance - Certificated</t>
  </si>
  <si>
    <t>Other Salaries</t>
  </si>
  <si>
    <t>Time outside the Workday and Overtime</t>
  </si>
  <si>
    <t>Temporary Employees and Substitutes</t>
  </si>
  <si>
    <t>Regular Employees</t>
  </si>
  <si>
    <t>National Board Certificated Teacher</t>
  </si>
  <si>
    <t>District Name</t>
  </si>
  <si>
    <t>County District Code</t>
  </si>
  <si>
    <t>960</t>
  </si>
  <si>
    <t>739</t>
  </si>
  <si>
    <t>735</t>
  </si>
  <si>
    <t>734</t>
  </si>
  <si>
    <t>733</t>
  </si>
  <si>
    <t>732</t>
  </si>
  <si>
    <t>731</t>
  </si>
  <si>
    <t>720</t>
  </si>
  <si>
    <t>710</t>
  </si>
  <si>
    <t>580</t>
  </si>
  <si>
    <t>950</t>
  </si>
  <si>
    <t>835</t>
  </si>
  <si>
    <t>833</t>
  </si>
  <si>
    <t>832</t>
  </si>
  <si>
    <t>831</t>
  </si>
  <si>
    <t>820</t>
  </si>
  <si>
    <t>810</t>
  </si>
  <si>
    <t>629</t>
  </si>
  <si>
    <t>624</t>
  </si>
  <si>
    <t>623</t>
  </si>
  <si>
    <t>622</t>
  </si>
  <si>
    <t>621</t>
  </si>
  <si>
    <t>592</t>
  </si>
  <si>
    <t>591</t>
  </si>
  <si>
    <t>570</t>
  </si>
  <si>
    <t>569</t>
  </si>
  <si>
    <t>565</t>
  </si>
  <si>
    <t>550</t>
  </si>
  <si>
    <t>540</t>
  </si>
  <si>
    <t>530</t>
  </si>
  <si>
    <t>520</t>
  </si>
  <si>
    <t>519</t>
  </si>
  <si>
    <t>511</t>
  </si>
  <si>
    <t>490</t>
  </si>
  <si>
    <t>450</t>
  </si>
  <si>
    <t>443</t>
  </si>
  <si>
    <t>442</t>
  </si>
  <si>
    <t>441</t>
  </si>
  <si>
    <t>432</t>
  </si>
  <si>
    <t>431</t>
  </si>
  <si>
    <t>420</t>
  </si>
  <si>
    <t>410</t>
  </si>
  <si>
    <t>352</t>
  </si>
  <si>
    <t>351</t>
  </si>
  <si>
    <t>350</t>
  </si>
  <si>
    <t>343</t>
  </si>
  <si>
    <t>342</t>
  </si>
  <si>
    <t>341</t>
  </si>
  <si>
    <t>340</t>
  </si>
  <si>
    <t>330</t>
  </si>
  <si>
    <t>322</t>
  </si>
  <si>
    <t>321</t>
  </si>
  <si>
    <t>320</t>
  </si>
  <si>
    <t>311</t>
  </si>
  <si>
    <t>310</t>
  </si>
  <si>
    <t>650</t>
  </si>
  <si>
    <t>640</t>
  </si>
  <si>
    <t>630</t>
  </si>
  <si>
    <t>626</t>
  </si>
  <si>
    <t>610</t>
  </si>
  <si>
    <t>293</t>
  </si>
  <si>
    <t>292</t>
  </si>
  <si>
    <t>283</t>
  </si>
  <si>
    <t>282</t>
  </si>
  <si>
    <t>273</t>
  </si>
  <si>
    <t>272</t>
  </si>
  <si>
    <t>263</t>
  </si>
  <si>
    <t>262</t>
  </si>
  <si>
    <t>253</t>
  </si>
  <si>
    <t>252</t>
  </si>
  <si>
    <t>243</t>
  </si>
  <si>
    <t>242</t>
  </si>
  <si>
    <t>233</t>
  </si>
  <si>
    <t>232</t>
  </si>
  <si>
    <t>223</t>
  </si>
  <si>
    <t>222</t>
  </si>
  <si>
    <t>213</t>
  </si>
  <si>
    <t>212</t>
  </si>
  <si>
    <t>160</t>
  </si>
  <si>
    <t>150</t>
  </si>
  <si>
    <t>140</t>
  </si>
  <si>
    <t>130</t>
  </si>
  <si>
    <t>120</t>
  </si>
  <si>
    <t>110</t>
  </si>
  <si>
    <t>170</t>
  </si>
  <si>
    <t>9</t>
  </si>
  <si>
    <t>8</t>
  </si>
  <si>
    <t>7</t>
  </si>
  <si>
    <t>5</t>
  </si>
  <si>
    <t>4</t>
  </si>
  <si>
    <t>3</t>
  </si>
  <si>
    <t>2</t>
  </si>
  <si>
    <t>State Summary</t>
  </si>
  <si>
    <t>OSPI</t>
  </si>
  <si>
    <t>06901</t>
  </si>
  <si>
    <t>Rooted Schools Charter</t>
  </si>
  <si>
    <t>17919</t>
  </si>
  <si>
    <t>Impact Black River Charter</t>
  </si>
  <si>
    <t>24915</t>
  </si>
  <si>
    <t>Paschal Sherman Tribal</t>
  </si>
  <si>
    <t>Innovation Spokane (Pride) Charter</t>
  </si>
  <si>
    <r>
      <rPr>
        <i/>
        <u/>
        <sz val="11"/>
        <rFont val="Calibri"/>
        <family val="2"/>
      </rPr>
      <t>Districts</t>
    </r>
    <r>
      <rPr>
        <i/>
        <sz val="11"/>
        <rFont val="Calibri"/>
        <family val="2"/>
      </rPr>
      <t xml:space="preserve"> include  Tribal Compact and Charter Schools. Excludes DFTC and ESA/ESD</t>
    </r>
  </si>
  <si>
    <r>
      <rPr>
        <i/>
        <u/>
        <sz val="11"/>
        <rFont val="Calibri"/>
        <family val="2"/>
      </rPr>
      <t>K-12 Enrollment</t>
    </r>
    <r>
      <rPr>
        <i/>
        <sz val="11"/>
        <rFont val="Calibri"/>
        <family val="2"/>
      </rPr>
      <t xml:space="preserve"> includes TK, RS, Open Doors, Ancillary, and Nonstandard SY.</t>
    </r>
  </si>
  <si>
    <t>512</t>
  </si>
  <si>
    <t>Salaries - Certificated Employees</t>
  </si>
  <si>
    <t>Salaries - Classified Employees</t>
  </si>
  <si>
    <t>Employee Benefits and Payroll Taxes</t>
  </si>
  <si>
    <t>Supplies, Instructional Resources, and Non-Capitalized Items</t>
  </si>
  <si>
    <t>Purchased Services</t>
  </si>
  <si>
    <t>Travel</t>
  </si>
  <si>
    <t>Capital Outlay</t>
  </si>
  <si>
    <t>2024-25 F-196 NCES Code Comparison Tool</t>
  </si>
  <si>
    <t>2024-25 GF Expenditures by NCES Code</t>
  </si>
  <si>
    <t>Total</t>
  </si>
  <si>
    <t>Food (Programs 89 and 98 only)</t>
  </si>
  <si>
    <t>Student Transportation Purchased From an LEA or SEA Out-of-State</t>
  </si>
  <si>
    <t>Statewide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</si>
  <si>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</si>
  <si>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</si>
  <si>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</si>
  <si>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</si>
  <si>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</si>
  <si>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</si>
  <si>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</si>
  <si>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</si>
  <si>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</si>
  <si>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</si>
  <si>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</si>
  <si>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</si>
  <si>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</si>
  <si>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</si>
  <si>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</si>
  <si>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</si>
  <si>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</si>
  <si>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</si>
  <si>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</si>
  <si>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</si>
  <si>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</si>
  <si>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</si>
  <si>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</si>
  <si>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</si>
  <si>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</si>
  <si>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</si>
  <si>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</si>
  <si>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</si>
  <si>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</si>
  <si>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</si>
  <si>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</si>
  <si>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</si>
  <si>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</si>
  <si>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</si>
  <si>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</si>
  <si>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</si>
  <si>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</si>
  <si>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</si>
  <si>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</si>
  <si>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</si>
  <si>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</si>
  <si>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</si>
  <si>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</si>
  <si>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</si>
  <si>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</si>
  <si>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</si>
  <si>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</si>
  <si>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</si>
  <si>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</si>
  <si>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</si>
  <si>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</si>
  <si>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</si>
  <si>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</si>
  <si>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</si>
  <si>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</si>
  <si>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</si>
  <si>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</si>
  <si>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</si>
  <si>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</si>
  <si>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</si>
  <si>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</si>
  <si>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</si>
  <si>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</si>
  <si>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</si>
  <si>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</si>
  <si>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</si>
  <si>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</si>
  <si>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</si>
  <si>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</si>
  <si>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</si>
  <si>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</si>
  <si>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</si>
  <si>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</si>
  <si>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</si>
  <si>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</si>
  <si>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</si>
  <si>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</si>
  <si>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</si>
  <si>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</si>
  <si>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</si>
  <si>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</si>
  <si>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</si>
  <si>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</si>
  <si>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</si>
  <si>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</si>
  <si>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</si>
  <si>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</si>
  <si>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</si>
  <si>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</si>
  <si>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</si>
  <si>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</si>
  <si>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</si>
  <si>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</si>
  <si>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</si>
  <si>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</si>
  <si>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</si>
  <si>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</si>
  <si>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</si>
  <si>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</si>
  <si>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2024-25 Full Enrollment By Serving District</t>
  </si>
  <si>
    <t>5622</t>
  </si>
  <si>
    <t>Motor Vehicle Fuel - Electricity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</si>
</sst>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u/>
      <sz val="11"/>
      <name val="Calibri"/>
      <family val="2"/>
    </font>
    <font>
      <sz val="11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3" fillId="0" borderId="0"/>
  </cellStyleXfs>
  <cellXfs count="112">
    <xf numFmtId="0" fontId="0" fillId="0" borderId="0" xfId="0"/>
    <xf numFmtId="0" fontId="4" fillId="0" borderId="0" xfId="0" applyFont="1"/>
    <xf numFmtId="0" fontId="5" fillId="0" borderId="0" xfId="0" applyFont="1"/>
    <xf numFmtId="49" fontId="0" fillId="0" borderId="0" xfId="0" applyNumberFormat="1"/>
    <xf numFmtId="0" fontId="6" fillId="0" borderId="0" xfId="0" applyFont="1" applyAlignment="1">
      <alignment readingOrder="1"/>
    </xf>
    <xf numFmtId="0" fontId="6" fillId="0" borderId="0" xfId="0" applyFont="1" applyAlignment="1">
      <alignment vertical="top" wrapText="1" readingOrder="1"/>
    </xf>
    <xf numFmtId="0" fontId="6" fillId="0" borderId="1" xfId="0" applyFont="1" applyBorder="1" applyAlignment="1">
      <alignment readingOrder="1"/>
    </xf>
    <xf numFmtId="0" fontId="6" fillId="0" borderId="1" xfId="0" applyFont="1" applyBorder="1" applyAlignment="1">
      <alignment vertical="top" wrapText="1" readingOrder="1"/>
    </xf>
    <xf numFmtId="0" fontId="7" fillId="0" borderId="0" xfId="0" applyFont="1" applyAlignment="1">
      <alignment vertical="top" readingOrder="1"/>
    </xf>
    <xf numFmtId="41" fontId="8" fillId="0" borderId="0" xfId="2" applyNumberFormat="1" applyFont="1" applyBorder="1"/>
    <xf numFmtId="41" fontId="9" fillId="0" borderId="0" xfId="2" applyNumberFormat="1" applyFont="1" applyBorder="1"/>
    <xf numFmtId="0" fontId="7" fillId="0" borderId="1" xfId="0" applyFont="1" applyBorder="1" applyAlignment="1">
      <alignment vertical="top" readingOrder="1"/>
    </xf>
    <xf numFmtId="41" fontId="6" fillId="0" borderId="0" xfId="2" applyNumberFormat="1" applyFont="1" applyBorder="1" applyAlignment="1">
      <alignment horizontal="center" wrapText="1" readingOrder="1"/>
    </xf>
    <xf numFmtId="0" fontId="6" fillId="0" borderId="0" xfId="0" applyFont="1" applyAlignment="1">
      <alignment vertical="top" readingOrder="1"/>
    </xf>
    <xf numFmtId="0" fontId="6" fillId="0" borderId="1" xfId="0" applyFont="1" applyBorder="1" applyAlignment="1">
      <alignment vertical="top" readingOrder="1"/>
    </xf>
    <xf numFmtId="41" fontId="8" fillId="0" borderId="0" xfId="2" applyNumberFormat="1" applyFont="1" applyFill="1" applyBorder="1"/>
    <xf numFmtId="0" fontId="2" fillId="0" borderId="0" xfId="4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0" xfId="0" applyFont="1"/>
    <xf numFmtId="10" fontId="3" fillId="4" borderId="0" xfId="3" applyNumberFormat="1" applyFont="1" applyFill="1" applyAlignment="1">
      <alignment horizontal="center"/>
    </xf>
    <xf numFmtId="0" fontId="0" fillId="5" borderId="0" xfId="0" applyFill="1"/>
    <xf numFmtId="0" fontId="3" fillId="5" borderId="0" xfId="0" applyFont="1" applyFill="1"/>
    <xf numFmtId="0" fontId="10" fillId="0" borderId="0" xfId="0" applyFont="1"/>
    <xf numFmtId="0" fontId="12" fillId="7" borderId="0" xfId="0" applyFont="1" applyFill="1" applyAlignment="1" applyProtection="1">
      <alignment horizontal="center" vertical="center"/>
      <protection locked="0"/>
    </xf>
    <xf numFmtId="49" fontId="11" fillId="7" borderId="0" xfId="0" applyNumberFormat="1" applyFont="1" applyFill="1"/>
    <xf numFmtId="0" fontId="13" fillId="0" borderId="0" xfId="5"/>
    <xf numFmtId="0" fontId="9" fillId="0" borderId="0" xfId="5" applyFont="1"/>
    <xf numFmtId="164" fontId="13" fillId="0" borderId="0" xfId="5" applyNumberFormat="1"/>
    <xf numFmtId="0" fontId="18" fillId="0" borderId="0" xfId="0" applyFont="1"/>
    <xf numFmtId="49" fontId="19" fillId="5" borderId="0" xfId="0" applyNumberFormat="1" applyFont="1" applyFill="1"/>
    <xf numFmtId="0" fontId="18" fillId="5" borderId="0" xfId="0" applyFont="1" applyFill="1"/>
    <xf numFmtId="49" fontId="0" fillId="8" borderId="0" xfId="0" applyNumberFormat="1" applyFill="1"/>
    <xf numFmtId="0" fontId="21" fillId="8" borderId="0" xfId="0" applyFont="1" applyFill="1" applyAlignment="1">
      <alignment horizontal="left"/>
    </xf>
    <xf numFmtId="165" fontId="3" fillId="3" borderId="1" xfId="1" applyNumberFormat="1" applyFont="1" applyFill="1" applyBorder="1"/>
    <xf numFmtId="165" fontId="0" fillId="0" borderId="0" xfId="1" applyNumberFormat="1" applyFont="1"/>
    <xf numFmtId="165" fontId="3" fillId="4" borderId="0" xfId="1" applyNumberFormat="1" applyFont="1" applyFill="1" applyAlignment="1">
      <alignment horizontal="center"/>
    </xf>
    <xf numFmtId="165" fontId="3" fillId="0" borderId="1" xfId="1" applyNumberFormat="1" applyFont="1" applyBorder="1"/>
    <xf numFmtId="10" fontId="3" fillId="3" borderId="1" xfId="0" applyNumberFormat="1" applyFont="1" applyFill="1" applyBorder="1" applyAlignment="1">
      <alignment horizontal="right"/>
    </xf>
    <xf numFmtId="10" fontId="0" fillId="0" borderId="0" xfId="3" applyNumberFormat="1" applyFont="1" applyAlignment="1">
      <alignment horizontal="right"/>
    </xf>
    <xf numFmtId="10" fontId="3" fillId="3" borderId="1" xfId="3" applyNumberFormat="1" applyFont="1" applyFill="1" applyBorder="1" applyAlignment="1">
      <alignment horizontal="right"/>
    </xf>
    <xf numFmtId="10" fontId="10" fillId="6" borderId="0" xfId="3" applyNumberFormat="1" applyFont="1" applyFill="1" applyAlignment="1">
      <alignment horizontal="right"/>
    </xf>
    <xf numFmtId="10" fontId="3" fillId="0" borderId="1" xfId="3" applyNumberFormat="1" applyFont="1" applyBorder="1" applyAlignment="1">
      <alignment horizontal="right"/>
    </xf>
    <xf numFmtId="10" fontId="4" fillId="0" borderId="0" xfId="0" applyNumberFormat="1" applyFont="1" applyAlignment="1">
      <alignment horizontal="right"/>
    </xf>
    <xf numFmtId="165" fontId="10" fillId="6" borderId="0" xfId="1" applyNumberFormat="1" applyFont="1" applyFill="1"/>
    <xf numFmtId="165" fontId="3" fillId="3" borderId="1" xfId="0" applyNumberFormat="1" applyFont="1" applyFill="1" applyBorder="1" applyAlignment="1">
      <alignment horizontal="left"/>
    </xf>
    <xf numFmtId="165" fontId="4" fillId="0" borderId="0" xfId="0" applyNumberFormat="1" applyFont="1"/>
    <xf numFmtId="41" fontId="0" fillId="0" borderId="0" xfId="1" applyNumberFormat="1" applyFont="1"/>
    <xf numFmtId="41" fontId="3" fillId="3" borderId="1" xfId="1" applyNumberFormat="1" applyFont="1" applyFill="1" applyBorder="1"/>
    <xf numFmtId="41" fontId="11" fillId="6" borderId="0" xfId="1" applyNumberFormat="1" applyFont="1" applyFill="1"/>
    <xf numFmtId="41" fontId="3" fillId="4" borderId="0" xfId="1" applyNumberFormat="1" applyFont="1" applyFill="1" applyAlignment="1">
      <alignment horizontal="center"/>
    </xf>
    <xf numFmtId="41" fontId="3" fillId="3" borderId="1" xfId="1" applyNumberFormat="1" applyFont="1" applyFill="1" applyBorder="1" applyAlignment="1">
      <alignment horizontal="left"/>
    </xf>
    <xf numFmtId="41" fontId="0" fillId="0" borderId="0" xfId="3" applyNumberFormat="1" applyFont="1" applyAlignment="1">
      <alignment horizontal="right"/>
    </xf>
    <xf numFmtId="41" fontId="3" fillId="0" borderId="1" xfId="1" applyNumberFormat="1" applyFont="1" applyBorder="1"/>
    <xf numFmtId="41" fontId="5" fillId="0" borderId="0" xfId="0" applyNumberFormat="1" applyFont="1"/>
    <xf numFmtId="0" fontId="14" fillId="0" borderId="0" xfId="0" quotePrefix="1" applyFont="1"/>
    <xf numFmtId="43" fontId="14" fillId="0" borderId="0" xfId="0" applyNumberFormat="1" applyFont="1" applyAlignment="1">
      <alignment horizontal="center"/>
    </xf>
    <xf numFmtId="0" fontId="9" fillId="0" borderId="0" xfId="0" applyFont="1"/>
    <xf numFmtId="43" fontId="9" fillId="0" borderId="0" xfId="0" applyNumberFormat="1" applyFont="1"/>
    <xf numFmtId="0" fontId="9" fillId="0" borderId="0" xfId="0" quotePrefix="1" applyFont="1" applyAlignment="1">
      <alignment horizontal="left"/>
    </xf>
    <xf numFmtId="0" fontId="17" fillId="0" borderId="0" xfId="0" applyFont="1" applyAlignment="1">
      <alignment horizontal="left"/>
    </xf>
    <xf numFmtId="0" fontId="9" fillId="0" borderId="0" xfId="0" quotePrefix="1" applyFont="1"/>
    <xf numFmtId="0" fontId="17" fillId="0" borderId="0" xfId="0" quotePrefix="1" applyFont="1" applyAlignment="1">
      <alignment horizontal="left"/>
    </xf>
    <xf numFmtId="49" fontId="17" fillId="0" borderId="0" xfId="0" applyNumberFormat="1" applyFont="1" applyAlignment="1">
      <alignment horizontal="left"/>
    </xf>
    <xf numFmtId="49" fontId="9" fillId="0" borderId="0" xfId="0" applyNumberFormat="1" applyFont="1"/>
    <xf numFmtId="41" fontId="21" fillId="9" borderId="0" xfId="1" applyNumberFormat="1" applyFont="1" applyFill="1" applyAlignment="1">
      <alignment horizontal="left"/>
    </xf>
    <xf numFmtId="10" fontId="9" fillId="9" borderId="0" xfId="3" applyNumberFormat="1" applyFont="1" applyFill="1" applyAlignment="1">
      <alignment horizontal="right"/>
    </xf>
    <xf numFmtId="165" fontId="9" fillId="9" borderId="0" xfId="1" applyNumberFormat="1" applyFont="1" applyFill="1"/>
    <xf numFmtId="10" fontId="9" fillId="0" borderId="0" xfId="3" applyNumberFormat="1" applyFont="1" applyFill="1" applyAlignment="1">
      <alignment horizontal="right"/>
    </xf>
    <xf numFmtId="165" fontId="9" fillId="0" borderId="0" xfId="1" applyNumberFormat="1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4" fillId="0" borderId="2" xfId="0" applyFont="1" applyBorder="1"/>
    <xf numFmtId="0" fontId="14" fillId="0" borderId="3" xfId="0" applyFont="1" applyBorder="1"/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0" fillId="0" borderId="0" xfId="0" quotePrefix="1"/>
    <xf numFmtId="49" fontId="13" fillId="0" borderId="0" xfId="5" applyNumberFormat="1"/>
    <xf numFmtId="0" fontId="0" fillId="4" borderId="0" xfId="0" applyFill="1"/>
    <xf numFmtId="0" fontId="23" fillId="4" borderId="0" xfId="0" quotePrefix="1" applyFont="1" applyFill="1"/>
    <xf numFmtId="0" fontId="23" fillId="0" borderId="0" xfId="0" quotePrefix="1" applyFont="1" applyAlignment="1">
      <alignment vertical="center"/>
    </xf>
    <xf numFmtId="0" fontId="22" fillId="0" borderId="0" xfId="0" quotePrefix="1" applyFont="1" applyAlignment="1">
      <alignment vertical="center"/>
    </xf>
    <xf numFmtId="0" fontId="22" fillId="4" borderId="10" xfId="0" quotePrefix="1" applyFont="1" applyFill="1" applyBorder="1" applyAlignment="1">
      <alignment horizontal="center"/>
    </xf>
    <xf numFmtId="0" fontId="22" fillId="4" borderId="0" xfId="0" quotePrefix="1" applyFont="1" applyFill="1" applyAlignment="1">
      <alignment horizontal="center"/>
    </xf>
    <xf numFmtId="0" fontId="22" fillId="4" borderId="11" xfId="0" quotePrefix="1" applyFont="1" applyFill="1" applyBorder="1" applyAlignment="1">
      <alignment horizontal="center"/>
    </xf>
    <xf numFmtId="0" fontId="24" fillId="4" borderId="0" xfId="0" quotePrefix="1" applyFont="1" applyFill="1" applyAlignment="1">
      <alignment horizontal="center" vertical="center" wrapText="1"/>
    </xf>
    <xf numFmtId="0" fontId="25" fillId="4" borderId="0" xfId="0" quotePrefix="1" applyFont="1" applyFill="1" applyAlignment="1">
      <alignment horizontal="center" vertical="center" wrapText="1"/>
    </xf>
    <xf numFmtId="0" fontId="24" fillId="4" borderId="10" xfId="0" quotePrefix="1" applyFont="1" applyFill="1" applyBorder="1" applyAlignment="1">
      <alignment horizontal="center" vertical="center" wrapText="1"/>
    </xf>
    <xf numFmtId="0" fontId="24" fillId="4" borderId="11" xfId="0" quotePrefix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3" fillId="0" borderId="1" xfId="0" quotePrefix="1" applyFont="1" applyBorder="1" applyAlignment="1">
      <alignment vertical="top"/>
    </xf>
    <xf numFmtId="3" fontId="23" fillId="0" borderId="1" xfId="0" applyNumberFormat="1" applyFont="1" applyBorder="1" applyAlignment="1">
      <alignment vertical="center"/>
    </xf>
    <xf numFmtId="0" fontId="22" fillId="0" borderId="0" xfId="0" quotePrefix="1" applyFont="1" applyAlignment="1">
      <alignment horizontal="left" vertical="top"/>
    </xf>
    <xf numFmtId="3" fontId="23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3" fillId="0" borderId="12" xfId="0" quotePrefix="1" applyFont="1" applyBorder="1" applyAlignment="1">
      <alignment vertical="top"/>
    </xf>
    <xf numFmtId="3" fontId="23" fillId="0" borderId="12" xfId="0" applyNumberFormat="1" applyFont="1" applyBorder="1" applyAlignment="1">
      <alignment vertical="center"/>
    </xf>
    <xf numFmtId="49" fontId="6" fillId="0" borderId="0" xfId="0" applyNumberFormat="1" applyFont="1" applyAlignment="1">
      <alignment vertical="top" wrapText="1" readingOrder="1"/>
    </xf>
    <xf numFmtId="0" fontId="20" fillId="6" borderId="5" xfId="0" applyFont="1" applyFill="1" applyBorder="1" applyAlignment="1" applyProtection="1">
      <alignment horizontal="center" vertical="center"/>
      <protection locked="0"/>
    </xf>
    <xf numFmtId="0" fontId="20" fillId="6" borderId="1" xfId="0" applyFont="1" applyFill="1" applyBorder="1" applyAlignment="1" applyProtection="1">
      <alignment horizontal="center" vertical="center"/>
      <protection locked="0"/>
    </xf>
    <xf numFmtId="0" fontId="20" fillId="6" borderId="6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22" fillId="4" borderId="0" xfId="0" quotePrefix="1" applyFont="1" applyFill="1" applyAlignment="1">
      <alignment horizontal="center"/>
    </xf>
    <xf numFmtId="0" fontId="22" fillId="4" borderId="10" xfId="0" quotePrefix="1" applyFont="1" applyFill="1" applyBorder="1" applyAlignment="1">
      <alignment horizontal="center"/>
    </xf>
    <xf numFmtId="0" fontId="22" fillId="4" borderId="11" xfId="0" quotePrefix="1" applyFont="1" applyFill="1" applyBorder="1" applyAlignment="1">
      <alignment horizontal="center"/>
    </xf>
    <xf numFmtId="0" fontId="22" fillId="3" borderId="7" xfId="0" quotePrefix="1" applyFont="1" applyFill="1" applyBorder="1" applyAlignment="1">
      <alignment horizontal="center"/>
    </xf>
    <xf numFmtId="0" fontId="22" fillId="3" borderId="8" xfId="0" quotePrefix="1" applyFont="1" applyFill="1" applyBorder="1" applyAlignment="1">
      <alignment horizontal="center"/>
    </xf>
    <xf numFmtId="0" fontId="22" fillId="3" borderId="9" xfId="0" quotePrefix="1" applyFont="1" applyFill="1" applyBorder="1" applyAlignment="1">
      <alignment horizontal="center"/>
    </xf>
    <xf numFmtId="0" fontId="22" fillId="3" borderId="10" xfId="0" quotePrefix="1" applyFont="1" applyFill="1" applyBorder="1" applyAlignment="1">
      <alignment horizontal="center"/>
    </xf>
    <xf numFmtId="0" fontId="22" fillId="3" borderId="0" xfId="0" quotePrefix="1" applyFont="1" applyFill="1" applyAlignment="1">
      <alignment horizontal="center"/>
    </xf>
    <xf numFmtId="0" fontId="22" fillId="3" borderId="11" xfId="0" quotePrefix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Good" xfId="4" builtinId="26"/>
    <cellStyle name="Normal" xfId="0" builtinId="0"/>
    <cellStyle name="Normal 2" xfId="5" xr:uid="{1810A252-2B63-4EAE-9456-B45D5F550C29}"/>
    <cellStyle name="Percent" xfId="3" builtinId="5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lef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AEF4C3-60C0-4F37-82BF-9C640CEF5E0B}" name="DATA" displayName="DATA" ref="B6:CV329" totalsRowShown="0" headerRowDxfId="29" headerRowBorderDxfId="28" tableBorderDxfId="27">
  <autoFilter ref="B6:CV329" xr:uid="{4CAEF4C3-60C0-4F37-82BF-9C640CEF5E0B}"/>
  <tableColumns count="99">
    <tableColumn id="1" xr3:uid="{294DC74B-F730-4D54-9500-3CF95B00900D}" name="Column1" dataDxfId="26"/>
    <tableColumn id="2" xr3:uid="{AC037C18-5D1A-4F55-901C-245526334DE0}" name="Column2" dataDxfId="25"/>
    <tableColumn id="3" xr3:uid="{A4EE4FBC-AD87-4FDB-BC99-4E476E3E58A2}" name="Column3" dataDxfId="24"/>
    <tableColumn id="4" xr3:uid="{81BF7034-B194-4E2A-9C0E-51AF9A8D8C5F}" name="Column4" dataDxfId="23"/>
    <tableColumn id="5" xr3:uid="{E73DC901-2367-4115-B272-4EBC8E83B0CF}" name="Column5"/>
    <tableColumn id="6" xr3:uid="{BCD26251-8342-4D34-9304-842B959344CF}" name="Column6"/>
    <tableColumn id="7" xr3:uid="{698617E6-0530-46C1-974F-EF4CC145B827}" name="Column7"/>
    <tableColumn id="8" xr3:uid="{A06A33E3-7D7A-4FAA-8E14-3C2D4AB61FD6}" name="Column8"/>
    <tableColumn id="9" xr3:uid="{150A4465-5F9E-452F-BFD4-7DD7EC3DCF51}" name="Column9"/>
    <tableColumn id="10" xr3:uid="{BD9C41B6-CD11-420F-914B-02AF65FB161E}" name="Column10"/>
    <tableColumn id="11" xr3:uid="{066BE5AF-893C-407C-8E88-64FEE67850C4}" name="Column11" dataDxfId="22"/>
    <tableColumn id="12" xr3:uid="{303475BD-A8A6-4668-8DD6-805286003653}" name="Column12"/>
    <tableColumn id="13" xr3:uid="{FD9A6D78-EA09-4A66-A940-FB517E829A5F}" name="Column13"/>
    <tableColumn id="14" xr3:uid="{4BF4E34C-15AE-4771-950E-F40B749D67C0}" name="Column14"/>
    <tableColumn id="15" xr3:uid="{72F88ECC-4CFA-4678-AE7B-C43AFC8BF4B4}" name="Column15"/>
    <tableColumn id="16" xr3:uid="{A037B062-CFE7-4E8F-8075-36A1CFEAF812}" name="Column16"/>
    <tableColumn id="17" xr3:uid="{629C4D68-013B-442D-89A4-8FF34C0B3D79}" name="Column17"/>
    <tableColumn id="18" xr3:uid="{08526570-93A9-40E4-9A0A-74F8B5100934}" name="Column18"/>
    <tableColumn id="19" xr3:uid="{2F15D07B-433C-49EA-9A0C-406BDAD702E5}" name="Column19"/>
    <tableColumn id="20" xr3:uid="{91815949-B557-4BFC-8DE3-930B41D6439F}" name="Column20"/>
    <tableColumn id="21" xr3:uid="{010B66E0-E02E-4F34-B5E5-4D188193F9BB}" name="Column21"/>
    <tableColumn id="22" xr3:uid="{6B2BC202-57BB-4680-8BF4-D5C3862CBE66}" name="Column22"/>
    <tableColumn id="23" xr3:uid="{7666508C-93DF-410D-AD45-B26C08699DC5}" name="Column23"/>
    <tableColumn id="24" xr3:uid="{D2A09E80-D392-49F0-AF39-EC6072296FB4}" name="Column24"/>
    <tableColumn id="25" xr3:uid="{B6907E42-ECEA-4FA7-B79B-E28B0E0018A2}" name="Column25"/>
    <tableColumn id="26" xr3:uid="{31B1EFE3-5BEB-4165-A69D-3D7BB5335831}" name="Column26"/>
    <tableColumn id="27" xr3:uid="{F9D7216B-C903-48E9-9406-87BC1E846E77}" name="Column27"/>
    <tableColumn id="28" xr3:uid="{73C24BC0-FF7F-4C4D-8C4C-3C8160E76DF5}" name="Column28"/>
    <tableColumn id="29" xr3:uid="{93343F7F-887F-4DF1-BAA5-65781980FFB4}" name="Column29"/>
    <tableColumn id="30" xr3:uid="{DDEB30DD-1A52-4B39-8CF8-C10BAB6A25C9}" name="Column30"/>
    <tableColumn id="31" xr3:uid="{C9BC10C8-E7F6-4D91-9452-CFA9A3E8430C}" name="Column31"/>
    <tableColumn id="32" xr3:uid="{4DC18CAA-F250-4C91-80B2-C5CE1914B126}" name="Column32"/>
    <tableColumn id="33" xr3:uid="{DAB68D65-704A-4407-B61E-9225A57CF525}" name="Column33"/>
    <tableColumn id="34" xr3:uid="{4BDAA4C9-7506-4374-BC37-0E43DCE4C43B}" name="Column34"/>
    <tableColumn id="35" xr3:uid="{93470042-282A-4FB3-8124-7EB8CE58A540}" name="Column35" dataDxfId="21"/>
    <tableColumn id="36" xr3:uid="{574FD625-699D-4D90-AFF9-8F9FD2425958}" name="Column36"/>
    <tableColumn id="37" xr3:uid="{A3DD17D5-FAD6-4141-A194-947E65C78E83}" name="Column37"/>
    <tableColumn id="38" xr3:uid="{D41A8044-9237-45A2-8F79-661A5B83D44A}" name="Column38"/>
    <tableColumn id="39" xr3:uid="{73632160-40D3-4B7F-B4CF-123A1B7A956C}" name="Column39" dataDxfId="20"/>
    <tableColumn id="40" xr3:uid="{38C38B17-68E0-468C-A545-1594F7D2E64C}" name="Column40"/>
    <tableColumn id="41" xr3:uid="{009DE71F-6364-4716-A03D-35FE8373D357}" name="Column41"/>
    <tableColumn id="42" xr3:uid="{57A285B3-4B82-4C35-9162-93A1543945FD}" name="Column42"/>
    <tableColumn id="43" xr3:uid="{B35680D9-FAEB-491A-87E3-F107520C0BF3}" name="Column43"/>
    <tableColumn id="44" xr3:uid="{0E371ECA-A313-49B7-82EA-9A4BA127E00B}" name="Column44"/>
    <tableColumn id="45" xr3:uid="{31E767A4-E895-4ABF-9917-D82351395E07}" name="Column45"/>
    <tableColumn id="46" xr3:uid="{E87DAB24-0D95-4073-A22C-74802CA480E1}" name="Column46"/>
    <tableColumn id="47" xr3:uid="{C9CC2C95-3AD0-4A28-B02A-02C70F3F60DF}" name="Column47" dataDxfId="19"/>
    <tableColumn id="48" xr3:uid="{272E17A1-7D58-409F-A992-4C3BB36F9A8E}" name="Column48"/>
    <tableColumn id="49" xr3:uid="{2EA92783-0DE7-4D6F-BB0C-BD84A8F0A795}" name="Column49"/>
    <tableColumn id="50" xr3:uid="{F4A50D68-7A62-4653-BBCF-A6608639EC75}" name="Column50"/>
    <tableColumn id="51" xr3:uid="{DEA82557-A7A4-4FF3-B31C-E32C90DE0367}" name="Column51" dataDxfId="18"/>
    <tableColumn id="52" xr3:uid="{3C5CE2DC-E119-47A1-A7C6-F7B39327680C}" name="Column52"/>
    <tableColumn id="53" xr3:uid="{5248EE4A-1D2F-4AA3-B5F0-A1B4C93776D1}" name="Column53" dataDxfId="17"/>
    <tableColumn id="54" xr3:uid="{0FE5FB4B-60E4-4628-822B-C85583A67758}" name="Column54"/>
    <tableColumn id="55" xr3:uid="{908207E7-38B9-48C3-BEA2-6DD68A915CE9}" name="Column55" dataDxfId="16"/>
    <tableColumn id="56" xr3:uid="{872E7A2F-4237-4E92-BA78-784CACE6CB30}" name="Column56"/>
    <tableColumn id="57" xr3:uid="{0166418D-9F18-41C1-8C99-22561E514F6C}" name="Column57"/>
    <tableColumn id="58" xr3:uid="{4FC480D8-94D4-4C65-83E4-FA60582C5F60}" name="Column58"/>
    <tableColumn id="59" xr3:uid="{54704E50-D797-481D-87F2-148B2BBF0C79}" name="Column59"/>
    <tableColumn id="60" xr3:uid="{89B9B32A-6843-4DC4-A2BE-4E142B76F566}" name="Column60"/>
    <tableColumn id="61" xr3:uid="{256BAD7B-9732-49DC-8529-B697BC92BBA8}" name="Column61"/>
    <tableColumn id="62" xr3:uid="{9A086A4A-9941-4D19-B315-CDC9428DE499}" name="Column62"/>
    <tableColumn id="63" xr3:uid="{69B6536A-DC3A-49D5-96CD-419604C37328}" name="Column63"/>
    <tableColumn id="64" xr3:uid="{2DDC633A-84FE-4CBF-8E82-773EB9AF676F}" name="Column64"/>
    <tableColumn id="65" xr3:uid="{67F3557A-C56E-4699-849E-917938579D72}" name="Column65"/>
    <tableColumn id="66" xr3:uid="{FA607326-CEFC-4D44-A912-D264CF9E3624}" name="Column66"/>
    <tableColumn id="67" xr3:uid="{0DE1672F-895A-403D-B1F2-24860BE4172D}" name="Column67" dataDxfId="15"/>
    <tableColumn id="68" xr3:uid="{80EFAAE5-EDB6-4964-B7D7-9A2558CB47EA}" name="Column68"/>
    <tableColumn id="69" xr3:uid="{E13A8589-0B06-4892-A6BE-C18AED7A6D39}" name="Column69" dataDxfId="14"/>
    <tableColumn id="70" xr3:uid="{336A84F8-8A10-4004-B940-487DC652A124}" name="Column70"/>
    <tableColumn id="71" xr3:uid="{F258ADFD-AE4D-4F84-9262-2B5426654BA3}" name="Column71"/>
    <tableColumn id="72" xr3:uid="{AAFE537B-B654-4289-A380-3435F7404F4D}" name="Column72"/>
    <tableColumn id="73" xr3:uid="{8965F35C-1DF9-4FAD-9FF6-88A577F92649}" name="Column73" dataDxfId="13"/>
    <tableColumn id="74" xr3:uid="{1482DAE9-9AA3-4007-8990-7C358244CB5B}" name="Column74" dataDxfId="12"/>
    <tableColumn id="75" xr3:uid="{FD9D8BA7-19A1-47C5-87E9-AAB681DD3AE7}" name="Column75"/>
    <tableColumn id="76" xr3:uid="{BF874CB3-58EE-4CE0-959F-33BCC1FF1A03}" name="Column76"/>
    <tableColumn id="77" xr3:uid="{6E1ED66E-43BD-4B1E-AC18-C2BDA12A40EC}" name="Column77"/>
    <tableColumn id="78" xr3:uid="{5B2DB08F-2B8B-48E2-9AAB-D3B27BA27A2A}" name="Column78"/>
    <tableColumn id="79" xr3:uid="{98E429C8-ED7A-490D-A223-DCBE1E4FF5C5}" name="Column79"/>
    <tableColumn id="80" xr3:uid="{AD93B460-AE5A-465F-92CD-AC6EC5AAB791}" name="Column80"/>
    <tableColumn id="81" xr3:uid="{17DDF93D-9558-4957-B259-A9B9D32DB388}" name="Column81"/>
    <tableColumn id="82" xr3:uid="{5E47B4B7-0EBA-4EB2-BED5-E3B9E604CBD9}" name="Column82" dataDxfId="11"/>
    <tableColumn id="83" xr3:uid="{B32301C6-9580-4DB4-B5DB-E58ED403E390}" name="Column83"/>
    <tableColumn id="84" xr3:uid="{399B3964-11C9-4191-A972-3A833CC7F3F0}" name="Column84"/>
    <tableColumn id="85" xr3:uid="{9DA39B18-51A6-45C3-857E-E1CAC359D3C6}" name="Column85"/>
    <tableColumn id="86" xr3:uid="{91639542-4A0E-4611-8DF5-2DF9B8ACFF7D}" name="Column86"/>
    <tableColumn id="87" xr3:uid="{9311018C-38E9-4D76-AF2F-F6DA58E12DCE}" name="Column87"/>
    <tableColumn id="88" xr3:uid="{284BE4E2-4FC3-4440-A4B4-C23A3A49FDAA}" name="Column88"/>
    <tableColumn id="89" xr3:uid="{F2EA90BC-59BD-48B7-AC45-1540B4440231}" name="Column89"/>
    <tableColumn id="90" xr3:uid="{B055A3D6-3A6A-49C3-8810-FAAAD2375CC2}" name="Column90" dataDxfId="10"/>
    <tableColumn id="91" xr3:uid="{1898F816-E287-495E-BFAD-43B7B2528AF2}" name="Column91" dataDxfId="9"/>
    <tableColumn id="92" xr3:uid="{410D0245-D538-4A30-9236-52CC2B2893AD}" name="Column92"/>
    <tableColumn id="93" xr3:uid="{669AECFF-D7F2-4EA3-81C1-D228EC0DA9CB}" name="Column93"/>
    <tableColumn id="94" xr3:uid="{C6B92E9A-25A8-4837-A246-B1FE2C0E95E3}" name="Column94"/>
    <tableColumn id="95" xr3:uid="{CA51E3AE-D50E-473F-A0E2-A8666C298646}" name="Column95"/>
    <tableColumn id="96" xr3:uid="{419985F6-2990-434E-8D6E-53CDADAE8EDC}" name="Column96"/>
    <tableColumn id="97" xr3:uid="{DF5A71C4-6033-4A02-B0A6-3D32DE1B0609}" name="Column97"/>
    <tableColumn id="98" xr3:uid="{923A49B7-E0BB-49B9-AB81-97C5EE97E466}" name="Column98"/>
    <tableColumn id="99" xr3:uid="{B204EEB3-CF56-4B28-8309-B756CBBB9C15}" name="Column99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A0080-935F-4145-A0FF-63252FAC5CA5}">
  <sheetPr>
    <tabColor theme="9" tint="0.79998168889431442"/>
  </sheetPr>
  <dimension ref="A1:H122"/>
  <sheetViews>
    <sheetView tabSelected="1" workbookViewId="0">
      <selection activeCell="E2" sqref="E2:G2"/>
    </sheetView>
  </sheetViews>
  <sheetFormatPr defaultColWidth="8.85546875" defaultRowHeight="12.75" x14ac:dyDescent="0.2"/>
  <cols>
    <col min="1" max="1" width="8.85546875" style="2"/>
    <col min="2" max="2" width="9.42578125" style="2" customWidth="1"/>
    <col min="3" max="3" width="59" style="2" bestFit="1" customWidth="1"/>
    <col min="4" max="4" width="8.85546875" style="2"/>
    <col min="5" max="5" width="19.42578125" style="53" customWidth="1"/>
    <col min="6" max="6" width="14" style="42" customWidth="1"/>
    <col min="7" max="7" width="14" style="45" customWidth="1"/>
    <col min="8" max="16384" width="8.85546875" style="1"/>
  </cols>
  <sheetData>
    <row r="1" spans="2:8" customFormat="1" ht="15" x14ac:dyDescent="0.25">
      <c r="B1" s="3"/>
      <c r="E1" s="46"/>
      <c r="F1" s="38"/>
      <c r="G1" s="34"/>
    </row>
    <row r="2" spans="2:8" s="28" customFormat="1" ht="21" x14ac:dyDescent="0.35">
      <c r="B2" s="29" t="s">
        <v>1024</v>
      </c>
      <c r="C2" s="30"/>
      <c r="E2" s="98" t="s">
        <v>443</v>
      </c>
      <c r="F2" s="99"/>
      <c r="G2" s="100"/>
    </row>
    <row r="3" spans="2:8" customFormat="1" ht="15" x14ac:dyDescent="0.25">
      <c r="B3" s="31"/>
      <c r="C3" s="32" t="s">
        <v>838</v>
      </c>
      <c r="E3" s="64" t="s">
        <v>839</v>
      </c>
      <c r="F3" s="65"/>
      <c r="G3" s="66"/>
      <c r="H3" s="56"/>
    </row>
    <row r="4" spans="2:8" customFormat="1" ht="15" x14ac:dyDescent="0.25">
      <c r="B4" s="3"/>
      <c r="E4" s="46"/>
      <c r="F4" s="67" t="s">
        <v>199</v>
      </c>
      <c r="G4" s="68" t="str">
        <f>VLOOKUP(E2,Enrollment!$C$7:$G$330,5,0)</f>
        <v>06101</v>
      </c>
    </row>
    <row r="5" spans="2:8" customFormat="1" ht="15" x14ac:dyDescent="0.25">
      <c r="B5" s="17"/>
      <c r="C5" s="17" t="s">
        <v>840</v>
      </c>
      <c r="E5" s="47">
        <f>VLOOKUP(G4,Enrollment!B7:D327,3,0)</f>
        <v>1806.5100000000002</v>
      </c>
      <c r="F5" s="39"/>
      <c r="G5" s="33"/>
    </row>
    <row r="6" spans="2:8" customFormat="1" ht="15" x14ac:dyDescent="0.25">
      <c r="B6" s="3"/>
      <c r="E6" s="46"/>
      <c r="F6" s="38"/>
      <c r="G6" s="34"/>
    </row>
    <row r="7" spans="2:8" s="22" customFormat="1" ht="18.75" x14ac:dyDescent="0.3">
      <c r="B7" s="24" t="s">
        <v>197</v>
      </c>
      <c r="C7" s="23"/>
      <c r="E7" s="48" t="str">
        <f>E2</f>
        <v>Lacenter</v>
      </c>
      <c r="F7" s="40"/>
      <c r="G7" s="43"/>
    </row>
    <row r="8" spans="2:8" customFormat="1" ht="15" x14ac:dyDescent="0.25">
      <c r="B8" s="21"/>
      <c r="C8" s="20"/>
      <c r="D8" s="10"/>
      <c r="E8" s="49" t="s">
        <v>196</v>
      </c>
      <c r="F8" s="19" t="s">
        <v>195</v>
      </c>
      <c r="G8" s="35" t="s">
        <v>194</v>
      </c>
      <c r="H8" s="10"/>
    </row>
    <row r="9" spans="2:8" customFormat="1" ht="15" x14ac:dyDescent="0.25">
      <c r="B9" s="18"/>
      <c r="D9" s="10"/>
      <c r="E9" s="46"/>
      <c r="F9" s="38"/>
      <c r="G9" s="34"/>
      <c r="H9" s="10"/>
    </row>
    <row r="10" spans="2:8" customFormat="1" ht="15" x14ac:dyDescent="0.25">
      <c r="B10" s="17"/>
      <c r="C10" s="17" t="s">
        <v>193</v>
      </c>
      <c r="D10" s="10"/>
      <c r="E10" s="50">
        <f>E19+E27+E47+E55+E106+E108+E120</f>
        <v>30830958.469999999</v>
      </c>
      <c r="F10" s="37">
        <f>E10/E$10</f>
        <v>1</v>
      </c>
      <c r="G10" s="44">
        <f>E10/E$5</f>
        <v>17066.586108020434</v>
      </c>
      <c r="H10" s="10"/>
    </row>
    <row r="11" spans="2:8" customFormat="1" ht="15" x14ac:dyDescent="0.25">
      <c r="B11" s="16"/>
      <c r="D11" s="10"/>
      <c r="E11" s="46"/>
      <c r="F11" s="38"/>
      <c r="G11" s="34"/>
      <c r="H11" s="10"/>
    </row>
    <row r="12" spans="2:8" customFormat="1" ht="15" x14ac:dyDescent="0.25">
      <c r="B12" s="5" t="s">
        <v>192</v>
      </c>
      <c r="C12" s="8" t="s">
        <v>181</v>
      </c>
      <c r="D12" s="10"/>
      <c r="E12" s="51">
        <f>IFERROR(VLOOKUP(G$4,DATA[],4,0),0)</f>
        <v>11554979.059999999</v>
      </c>
      <c r="F12" s="38"/>
      <c r="G12" s="34"/>
      <c r="H12" s="10"/>
    </row>
    <row r="13" spans="2:8" customFormat="1" ht="15" x14ac:dyDescent="0.25">
      <c r="B13" s="5" t="s">
        <v>191</v>
      </c>
      <c r="C13" s="8" t="s">
        <v>179</v>
      </c>
      <c r="D13" s="10"/>
      <c r="E13" s="51">
        <f>IFERROR(VLOOKUP(G$4,DATA[],5,0),0)</f>
        <v>404254.91000000003</v>
      </c>
      <c r="F13" s="38"/>
      <c r="G13" s="34"/>
      <c r="H13" s="10"/>
    </row>
    <row r="14" spans="2:8" customFormat="1" ht="15" x14ac:dyDescent="0.25">
      <c r="B14" s="5" t="s">
        <v>190</v>
      </c>
      <c r="C14" s="8" t="s">
        <v>189</v>
      </c>
      <c r="D14" s="15"/>
      <c r="E14" s="51">
        <f>IFERROR(VLOOKUP(G$4,DATA[],6,0),0)</f>
        <v>227777</v>
      </c>
      <c r="F14" s="38"/>
      <c r="G14" s="34"/>
      <c r="H14" s="15"/>
    </row>
    <row r="15" spans="2:8" customFormat="1" ht="15" x14ac:dyDescent="0.25">
      <c r="B15" s="5" t="s">
        <v>188</v>
      </c>
      <c r="C15" s="8" t="s">
        <v>175</v>
      </c>
      <c r="D15" s="9"/>
      <c r="E15" s="51">
        <f>IFERROR(VLOOKUP(G$4,DATA[],7,0),0)</f>
        <v>0</v>
      </c>
      <c r="F15" s="38"/>
      <c r="G15" s="34"/>
      <c r="H15" s="9"/>
    </row>
    <row r="16" spans="2:8" customFormat="1" ht="15" x14ac:dyDescent="0.25">
      <c r="B16" s="5" t="s">
        <v>187</v>
      </c>
      <c r="C16" s="8" t="s">
        <v>173</v>
      </c>
      <c r="D16" s="10"/>
      <c r="E16" s="51">
        <f>IFERROR(VLOOKUP(G$4,DATA[],8,0),0)</f>
        <v>548473.48</v>
      </c>
      <c r="F16" s="38"/>
      <c r="G16" s="34"/>
      <c r="H16" s="10"/>
    </row>
    <row r="17" spans="2:8" customFormat="1" ht="15" x14ac:dyDescent="0.25">
      <c r="B17" s="5" t="s">
        <v>186</v>
      </c>
      <c r="C17" s="8" t="s">
        <v>171</v>
      </c>
      <c r="D17" s="10"/>
      <c r="E17" s="51">
        <f>IFERROR(VLOOKUP(G$4,DATA[],9,0),0)</f>
        <v>132641.47</v>
      </c>
      <c r="F17" s="38"/>
      <c r="G17" s="34"/>
      <c r="H17" s="10"/>
    </row>
    <row r="18" spans="2:8" customFormat="1" ht="15" x14ac:dyDescent="0.25">
      <c r="B18" s="5" t="s">
        <v>185</v>
      </c>
      <c r="C18" s="8" t="s">
        <v>184</v>
      </c>
      <c r="D18" s="10"/>
      <c r="E18" s="51">
        <f>IFERROR(VLOOKUP(G$4,DATA[],10,0),0)</f>
        <v>75358</v>
      </c>
      <c r="F18" s="38"/>
      <c r="G18" s="34"/>
      <c r="H18" s="10"/>
    </row>
    <row r="19" spans="2:8" customFormat="1" ht="15" x14ac:dyDescent="0.25">
      <c r="B19" s="7"/>
      <c r="C19" s="14" t="s">
        <v>183</v>
      </c>
      <c r="D19" s="10"/>
      <c r="E19" s="52">
        <f>SUM(E12:E18)</f>
        <v>12943483.92</v>
      </c>
      <c r="F19" s="41">
        <f>E19/E$10</f>
        <v>0.41982100337862122</v>
      </c>
      <c r="G19" s="36">
        <f>E19/E$5</f>
        <v>7164.9113041167766</v>
      </c>
      <c r="H19" s="10"/>
    </row>
    <row r="20" spans="2:8" customFormat="1" ht="15" x14ac:dyDescent="0.25">
      <c r="B20" s="5"/>
      <c r="C20" s="13"/>
      <c r="D20" s="10"/>
      <c r="E20" s="46"/>
      <c r="F20" s="38"/>
      <c r="G20" s="34"/>
      <c r="H20" s="10"/>
    </row>
    <row r="21" spans="2:8" customFormat="1" ht="15" x14ac:dyDescent="0.25">
      <c r="B21" s="5" t="s">
        <v>182</v>
      </c>
      <c r="C21" s="8" t="s">
        <v>181</v>
      </c>
      <c r="D21" s="10"/>
      <c r="E21" s="46">
        <f>IFERROR(VLOOKUP(G$4,DATA[],11,0),0)</f>
        <v>3388003.21</v>
      </c>
      <c r="F21" s="38"/>
      <c r="G21" s="34"/>
      <c r="H21" s="10"/>
    </row>
    <row r="22" spans="2:8" customFormat="1" ht="15" x14ac:dyDescent="0.25">
      <c r="B22" s="5" t="s">
        <v>180</v>
      </c>
      <c r="C22" s="8" t="s">
        <v>179</v>
      </c>
      <c r="D22" s="9"/>
      <c r="E22" s="46">
        <f>IFERROR(VLOOKUP(G$4,DATA[],12,0),0)</f>
        <v>102711.84</v>
      </c>
      <c r="F22" s="38"/>
      <c r="G22" s="34"/>
      <c r="H22" s="9"/>
    </row>
    <row r="23" spans="2:8" customFormat="1" ht="15" x14ac:dyDescent="0.25">
      <c r="B23" s="5" t="s">
        <v>178</v>
      </c>
      <c r="C23" s="8" t="s">
        <v>177</v>
      </c>
      <c r="D23" s="9"/>
      <c r="E23" s="46">
        <f>IFERROR(VLOOKUP(G$4,DATA[],13,0),0)</f>
        <v>147561.31</v>
      </c>
      <c r="F23" s="38"/>
      <c r="G23" s="34"/>
      <c r="H23" s="9"/>
    </row>
    <row r="24" spans="2:8" customFormat="1" ht="15" x14ac:dyDescent="0.25">
      <c r="B24" s="5" t="s">
        <v>176</v>
      </c>
      <c r="C24" s="8" t="s">
        <v>175</v>
      </c>
      <c r="D24" s="10"/>
      <c r="E24" s="46">
        <f>IFERROR(VLOOKUP(G$4,DATA[],14,0),0)</f>
        <v>0</v>
      </c>
      <c r="F24" s="38"/>
      <c r="G24" s="34"/>
      <c r="H24" s="10"/>
    </row>
    <row r="25" spans="2:8" customFormat="1" ht="15" x14ac:dyDescent="0.25">
      <c r="B25" s="5" t="s">
        <v>174</v>
      </c>
      <c r="C25" s="8" t="s">
        <v>173</v>
      </c>
      <c r="D25" s="10"/>
      <c r="E25" s="46">
        <f>IFERROR(VLOOKUP(G$4,DATA[],15,0),0)</f>
        <v>255244.71</v>
      </c>
      <c r="F25" s="38"/>
      <c r="G25" s="34"/>
      <c r="H25" s="10"/>
    </row>
    <row r="26" spans="2:8" customFormat="1" ht="15" x14ac:dyDescent="0.25">
      <c r="B26" s="5" t="s">
        <v>172</v>
      </c>
      <c r="C26" s="8" t="s">
        <v>171</v>
      </c>
      <c r="D26" s="10"/>
      <c r="E26" s="46">
        <f>IFERROR(VLOOKUP(G$4,DATA[],16,0),0)</f>
        <v>30171.46</v>
      </c>
      <c r="F26" s="38"/>
      <c r="G26" s="34"/>
      <c r="H26" s="10"/>
    </row>
    <row r="27" spans="2:8" customFormat="1" ht="15" x14ac:dyDescent="0.25">
      <c r="B27" s="7"/>
      <c r="C27" s="14" t="s">
        <v>170</v>
      </c>
      <c r="D27" s="10"/>
      <c r="E27" s="52">
        <f>SUM(E21:E26)</f>
        <v>3923692.53</v>
      </c>
      <c r="F27" s="41">
        <f>E27/E$10</f>
        <v>0.12726469512188343</v>
      </c>
      <c r="G27" s="36">
        <f>E27/E$5</f>
        <v>2171.9738778085921</v>
      </c>
      <c r="H27" s="10"/>
    </row>
    <row r="28" spans="2:8" customFormat="1" ht="15" x14ac:dyDescent="0.25">
      <c r="B28" s="5"/>
      <c r="C28" s="13"/>
      <c r="D28" s="10"/>
      <c r="E28" s="46"/>
      <c r="F28" s="38"/>
      <c r="G28" s="34"/>
      <c r="H28" s="10"/>
    </row>
    <row r="29" spans="2:8" customFormat="1" ht="15" x14ac:dyDescent="0.25">
      <c r="B29" s="5" t="s">
        <v>169</v>
      </c>
      <c r="C29" s="8" t="s">
        <v>168</v>
      </c>
      <c r="D29" s="10"/>
      <c r="E29" s="46">
        <f>IFERROR(VLOOKUP(G$4,DATA[],17,0),0)</f>
        <v>0</v>
      </c>
      <c r="F29" s="38"/>
      <c r="G29" s="34"/>
      <c r="H29" s="10"/>
    </row>
    <row r="30" spans="2:8" customFormat="1" ht="15" x14ac:dyDescent="0.25">
      <c r="B30" s="5" t="s">
        <v>167</v>
      </c>
      <c r="C30" s="8" t="s">
        <v>166</v>
      </c>
      <c r="D30" s="10"/>
      <c r="E30" s="46">
        <f>IFERROR(VLOOKUP(G$4,DATA[],18,0),0)</f>
        <v>0</v>
      </c>
      <c r="F30" s="38"/>
      <c r="G30" s="34"/>
      <c r="H30" s="10"/>
    </row>
    <row r="31" spans="2:8" customFormat="1" ht="15" x14ac:dyDescent="0.25">
      <c r="B31" s="5" t="s">
        <v>165</v>
      </c>
      <c r="C31" s="8" t="s">
        <v>164</v>
      </c>
      <c r="D31" s="10"/>
      <c r="E31" s="46">
        <f>IFERROR(VLOOKUP(G$4,DATA[],19,0),0)</f>
        <v>959088.21</v>
      </c>
      <c r="F31" s="38"/>
      <c r="G31" s="34"/>
      <c r="H31" s="10"/>
    </row>
    <row r="32" spans="2:8" customFormat="1" ht="15" x14ac:dyDescent="0.25">
      <c r="B32" s="5" t="s">
        <v>163</v>
      </c>
      <c r="C32" s="8" t="s">
        <v>162</v>
      </c>
      <c r="D32" s="10"/>
      <c r="E32" s="46">
        <f>IFERROR(VLOOKUP(G$4,DATA[],20,0),0)</f>
        <v>287428.84999999998</v>
      </c>
      <c r="F32" s="38"/>
      <c r="G32" s="34"/>
      <c r="H32" s="10"/>
    </row>
    <row r="33" spans="2:8" customFormat="1" ht="15" x14ac:dyDescent="0.25">
      <c r="B33" s="5" t="s">
        <v>161</v>
      </c>
      <c r="C33" s="8" t="s">
        <v>160</v>
      </c>
      <c r="D33" s="10"/>
      <c r="E33" s="46">
        <f>IFERROR(VLOOKUP(G$4,DATA[],21,0),0)</f>
        <v>1223668.42</v>
      </c>
      <c r="F33" s="38"/>
      <c r="G33" s="34"/>
      <c r="H33" s="10"/>
    </row>
    <row r="34" spans="2:8" customFormat="1" ht="15" x14ac:dyDescent="0.25">
      <c r="B34" s="5" t="s">
        <v>159</v>
      </c>
      <c r="C34" s="8" t="s">
        <v>158</v>
      </c>
      <c r="D34" s="10"/>
      <c r="E34" s="46">
        <f>IFERROR(VLOOKUP(G$4,DATA[],22,0),0)</f>
        <v>375157.55</v>
      </c>
      <c r="F34" s="38"/>
      <c r="G34" s="34"/>
      <c r="H34" s="10"/>
    </row>
    <row r="35" spans="2:8" customFormat="1" ht="15" x14ac:dyDescent="0.25">
      <c r="B35" s="5" t="s">
        <v>157</v>
      </c>
      <c r="C35" s="8" t="s">
        <v>156</v>
      </c>
      <c r="D35" s="10"/>
      <c r="E35" s="46">
        <f>IFERROR(VLOOKUP(G$4,DATA[],23,0),0)</f>
        <v>0</v>
      </c>
      <c r="F35" s="38"/>
      <c r="G35" s="34"/>
      <c r="H35" s="10"/>
    </row>
    <row r="36" spans="2:8" customFormat="1" ht="15" x14ac:dyDescent="0.25">
      <c r="B36" s="5" t="s">
        <v>155</v>
      </c>
      <c r="C36" s="8" t="s">
        <v>154</v>
      </c>
      <c r="D36" s="10"/>
      <c r="E36" s="46">
        <f>IFERROR(VLOOKUP(G$4,DATA[],24,0),0)</f>
        <v>0</v>
      </c>
      <c r="F36" s="38"/>
      <c r="G36" s="34"/>
      <c r="H36" s="10"/>
    </row>
    <row r="37" spans="2:8" customFormat="1" ht="15" x14ac:dyDescent="0.25">
      <c r="B37" s="5" t="s">
        <v>153</v>
      </c>
      <c r="C37" s="8" t="s">
        <v>152</v>
      </c>
      <c r="D37" s="10"/>
      <c r="E37" s="46">
        <f>IFERROR(VLOOKUP(G$4,DATA[],25,0),0)</f>
        <v>0</v>
      </c>
      <c r="F37" s="38"/>
      <c r="G37" s="34"/>
      <c r="H37" s="10"/>
    </row>
    <row r="38" spans="2:8" customFormat="1" ht="15" x14ac:dyDescent="0.25">
      <c r="B38" s="5" t="s">
        <v>151</v>
      </c>
      <c r="C38" s="8" t="s">
        <v>150</v>
      </c>
      <c r="D38" s="10"/>
      <c r="E38" s="46">
        <f>IFERROR(VLOOKUP(G$4,DATA[],26,0),0)</f>
        <v>0</v>
      </c>
      <c r="F38" s="38"/>
      <c r="G38" s="34"/>
      <c r="H38" s="10"/>
    </row>
    <row r="39" spans="2:8" customFormat="1" ht="15" x14ac:dyDescent="0.25">
      <c r="B39" s="5" t="s">
        <v>149</v>
      </c>
      <c r="C39" s="8" t="s">
        <v>148</v>
      </c>
      <c r="D39" s="10"/>
      <c r="E39" s="46">
        <f>IFERROR(VLOOKUP(G$4,DATA[],27,0),0)</f>
        <v>65529.84</v>
      </c>
      <c r="F39" s="38"/>
      <c r="G39" s="34"/>
      <c r="H39" s="10"/>
    </row>
    <row r="40" spans="2:8" customFormat="1" ht="15" x14ac:dyDescent="0.25">
      <c r="B40" s="5" t="s">
        <v>147</v>
      </c>
      <c r="C40" s="8" t="s">
        <v>146</v>
      </c>
      <c r="D40" s="10"/>
      <c r="E40" s="46">
        <f>IFERROR(VLOOKUP(G$4,DATA[],28,0),0)</f>
        <v>29796</v>
      </c>
      <c r="F40" s="38"/>
      <c r="G40" s="34"/>
      <c r="H40" s="10"/>
    </row>
    <row r="41" spans="2:8" customFormat="1" ht="15" x14ac:dyDescent="0.25">
      <c r="B41" s="5" t="s">
        <v>145</v>
      </c>
      <c r="C41" s="8" t="s">
        <v>144</v>
      </c>
      <c r="D41" s="10"/>
      <c r="E41" s="46">
        <f>IFERROR(VLOOKUP(G$4,DATA[],29,0),0)</f>
        <v>80072.740000000005</v>
      </c>
      <c r="F41" s="38"/>
      <c r="G41" s="34"/>
      <c r="H41" s="10"/>
    </row>
    <row r="42" spans="2:8" customFormat="1" ht="15" x14ac:dyDescent="0.25">
      <c r="B42" s="5" t="s">
        <v>143</v>
      </c>
      <c r="C42" s="8" t="s">
        <v>142</v>
      </c>
      <c r="D42" s="9"/>
      <c r="E42" s="46">
        <f>IFERROR(VLOOKUP(G$4,DATA[],30,0),0)</f>
        <v>100610.23999999999</v>
      </c>
      <c r="F42" s="38"/>
      <c r="G42" s="34"/>
      <c r="H42" s="9"/>
    </row>
    <row r="43" spans="2:8" customFormat="1" ht="15" x14ac:dyDescent="0.25">
      <c r="B43" s="5" t="s">
        <v>141</v>
      </c>
      <c r="C43" s="8" t="s">
        <v>140</v>
      </c>
      <c r="D43" s="9"/>
      <c r="E43" s="46">
        <f>IFERROR(VLOOKUP(G$4,DATA[],31,0),0)</f>
        <v>1780733.72</v>
      </c>
      <c r="F43" s="38"/>
      <c r="G43" s="34"/>
      <c r="H43" s="9"/>
    </row>
    <row r="44" spans="2:8" customFormat="1" ht="15" x14ac:dyDescent="0.25">
      <c r="B44" s="5" t="s">
        <v>139</v>
      </c>
      <c r="C44" s="8" t="s">
        <v>138</v>
      </c>
      <c r="D44" s="12"/>
      <c r="E44" s="46">
        <f>IFERROR(VLOOKUP(G$4,DATA[],32,0),0)</f>
        <v>1198463.2799999998</v>
      </c>
      <c r="F44" s="38"/>
      <c r="G44" s="34"/>
      <c r="H44" s="12"/>
    </row>
    <row r="45" spans="2:8" customFormat="1" ht="15" x14ac:dyDescent="0.25">
      <c r="B45" s="5" t="s">
        <v>137</v>
      </c>
      <c r="C45" s="8" t="s">
        <v>136</v>
      </c>
      <c r="D45" s="10"/>
      <c r="E45" s="46">
        <f>IFERROR(VLOOKUP(G$4,DATA[],33,0),0)</f>
        <v>0</v>
      </c>
      <c r="F45" s="38"/>
      <c r="G45" s="34"/>
      <c r="H45" s="10"/>
    </row>
    <row r="46" spans="2:8" customFormat="1" ht="15" x14ac:dyDescent="0.25">
      <c r="B46" s="5" t="s">
        <v>135</v>
      </c>
      <c r="C46" s="8" t="s">
        <v>134</v>
      </c>
      <c r="D46" s="10"/>
      <c r="E46" s="46">
        <f>IFERROR(VLOOKUP(G$4,DATA[],34,0),0)</f>
        <v>0</v>
      </c>
      <c r="F46" s="38"/>
      <c r="G46" s="34"/>
      <c r="H46" s="10"/>
    </row>
    <row r="47" spans="2:8" customFormat="1" ht="15" x14ac:dyDescent="0.25">
      <c r="B47" s="7"/>
      <c r="C47" s="14" t="s">
        <v>133</v>
      </c>
      <c r="D47" s="10"/>
      <c r="E47" s="52">
        <f>SUM(E29:E46)</f>
        <v>6100548.8499999996</v>
      </c>
      <c r="F47" s="41">
        <f>E47/E$10</f>
        <v>0.1978708789068665</v>
      </c>
      <c r="G47" s="36">
        <f>E47/E$5</f>
        <v>3376.9803931337215</v>
      </c>
      <c r="H47" s="10"/>
    </row>
    <row r="48" spans="2:8" customFormat="1" ht="15" x14ac:dyDescent="0.25">
      <c r="B48" s="5"/>
      <c r="C48" s="13"/>
      <c r="D48" s="10"/>
      <c r="E48" s="46"/>
      <c r="F48" s="38"/>
      <c r="G48" s="34"/>
      <c r="H48" s="10"/>
    </row>
    <row r="49" spans="2:8" customFormat="1" ht="15" x14ac:dyDescent="0.25">
      <c r="B49" s="5" t="s">
        <v>132</v>
      </c>
      <c r="C49" s="8" t="s">
        <v>131</v>
      </c>
      <c r="D49" s="9"/>
      <c r="E49" s="46">
        <f>IFERROR(VLOOKUP(G$4,DATA[],35,0),0)</f>
        <v>901408.16</v>
      </c>
      <c r="F49" s="38"/>
      <c r="G49" s="34"/>
      <c r="H49" s="9"/>
    </row>
    <row r="50" spans="2:8" customFormat="1" ht="15" x14ac:dyDescent="0.25">
      <c r="B50" s="97" t="s">
        <v>1130</v>
      </c>
      <c r="C50" s="8" t="s">
        <v>1131</v>
      </c>
      <c r="D50" s="9"/>
      <c r="E50" s="46">
        <f>IFERROR(VLOOKUP(G$4,DATA[],36,0),0)</f>
        <v>0</v>
      </c>
      <c r="F50" s="38"/>
      <c r="G50" s="34"/>
      <c r="H50" s="9"/>
    </row>
    <row r="51" spans="2:8" customFormat="1" ht="15" x14ac:dyDescent="0.25">
      <c r="B51" s="5" t="s">
        <v>130</v>
      </c>
      <c r="C51" s="8" t="s">
        <v>129</v>
      </c>
      <c r="D51" s="9"/>
      <c r="E51" s="46">
        <f>IFERROR(VLOOKUP(G$4,DATA[],37,0),0)</f>
        <v>13900.88</v>
      </c>
      <c r="F51" s="38"/>
      <c r="G51" s="34"/>
      <c r="H51" s="9"/>
    </row>
    <row r="52" spans="2:8" customFormat="1" ht="15" x14ac:dyDescent="0.25">
      <c r="B52" s="5" t="s">
        <v>128</v>
      </c>
      <c r="C52" s="8" t="s">
        <v>127</v>
      </c>
      <c r="D52" s="12"/>
      <c r="E52" s="46">
        <f>IFERROR(VLOOKUP(G$4,DATA[],38,0),0)</f>
        <v>234122.27</v>
      </c>
      <c r="F52" s="38"/>
      <c r="G52" s="34"/>
      <c r="H52" s="12"/>
    </row>
    <row r="53" spans="2:8" customFormat="1" ht="15" x14ac:dyDescent="0.25">
      <c r="B53" s="5" t="s">
        <v>126</v>
      </c>
      <c r="C53" s="8" t="s">
        <v>125</v>
      </c>
      <c r="D53" s="10"/>
      <c r="E53" s="46">
        <f>IFERROR(VLOOKUP(G$4,DATA[],39,0),0)</f>
        <v>92351.11</v>
      </c>
      <c r="F53" s="38"/>
      <c r="G53" s="34"/>
      <c r="H53" s="10"/>
    </row>
    <row r="54" spans="2:8" customFormat="1" ht="15" x14ac:dyDescent="0.25">
      <c r="B54" s="5" t="s">
        <v>124</v>
      </c>
      <c r="C54" s="8" t="s">
        <v>123</v>
      </c>
      <c r="D54" s="10"/>
      <c r="E54" s="46">
        <f>IFERROR(VLOOKUP(G$4,DATA[],40,0),0)</f>
        <v>259767.34</v>
      </c>
      <c r="F54" s="38"/>
      <c r="G54" s="34"/>
      <c r="H54" s="10"/>
    </row>
    <row r="55" spans="2:8" customFormat="1" ht="15" x14ac:dyDescent="0.25">
      <c r="B55" s="7"/>
      <c r="C55" s="14" t="s">
        <v>122</v>
      </c>
      <c r="D55" s="10"/>
      <c r="E55" s="52">
        <f>SUM(E49:E54)</f>
        <v>1501549.7600000002</v>
      </c>
      <c r="F55" s="41">
        <f>E55/E$10</f>
        <v>4.8702662340552282E-2</v>
      </c>
      <c r="G55" s="36">
        <f>E55/E$5</f>
        <v>831.1881805248795</v>
      </c>
      <c r="H55" s="10"/>
    </row>
    <row r="56" spans="2:8" customFormat="1" ht="15" x14ac:dyDescent="0.25">
      <c r="B56" s="5"/>
      <c r="C56" s="13"/>
      <c r="D56" s="10"/>
      <c r="E56" s="46"/>
      <c r="F56" s="38"/>
      <c r="G56" s="34"/>
      <c r="H56" s="10"/>
    </row>
    <row r="57" spans="2:8" customFormat="1" ht="15" x14ac:dyDescent="0.25">
      <c r="B57" s="5" t="s">
        <v>121</v>
      </c>
      <c r="C57" s="8" t="s">
        <v>120</v>
      </c>
      <c r="D57" s="10"/>
      <c r="E57" s="46">
        <f>IFERROR(VLOOKUP(G$4,DATA[],41,0),0)</f>
        <v>246952.83</v>
      </c>
      <c r="F57" s="38"/>
      <c r="G57" s="34"/>
      <c r="H57" s="10"/>
    </row>
    <row r="58" spans="2:8" customFormat="1" ht="15" x14ac:dyDescent="0.25">
      <c r="B58" s="5" t="s">
        <v>119</v>
      </c>
      <c r="C58" s="8" t="s">
        <v>118</v>
      </c>
      <c r="D58" s="10"/>
      <c r="E58" s="46">
        <f>IFERROR(VLOOKUP(G$4,DATA[],42,0),0)</f>
        <v>1549.5</v>
      </c>
      <c r="F58" s="38"/>
      <c r="G58" s="34"/>
      <c r="H58" s="10"/>
    </row>
    <row r="59" spans="2:8" customFormat="1" ht="15" x14ac:dyDescent="0.25">
      <c r="B59" s="5" t="s">
        <v>117</v>
      </c>
      <c r="C59" s="8" t="s">
        <v>116</v>
      </c>
      <c r="D59" s="10"/>
      <c r="E59" s="46">
        <f>IFERROR(VLOOKUP(G$4,DATA[],43,0),0)</f>
        <v>1122101.3899999999</v>
      </c>
      <c r="F59" s="38"/>
      <c r="G59" s="34"/>
      <c r="H59" s="10"/>
    </row>
    <row r="60" spans="2:8" customFormat="1" ht="15" x14ac:dyDescent="0.25">
      <c r="B60" s="5" t="s">
        <v>115</v>
      </c>
      <c r="C60" s="8" t="s">
        <v>114</v>
      </c>
      <c r="D60" s="10"/>
      <c r="E60" s="46">
        <f>IFERROR(VLOOKUP(G$4,DATA[],44,0),0)</f>
        <v>0</v>
      </c>
      <c r="F60" s="38"/>
      <c r="G60" s="34"/>
      <c r="H60" s="10"/>
    </row>
    <row r="61" spans="2:8" customFormat="1" ht="15" x14ac:dyDescent="0.25">
      <c r="B61" s="5" t="s">
        <v>113</v>
      </c>
      <c r="C61" s="8" t="s">
        <v>112</v>
      </c>
      <c r="D61" s="10"/>
      <c r="E61" s="46">
        <f>IFERROR(VLOOKUP(G$4,DATA[],45,0),0)</f>
        <v>0</v>
      </c>
      <c r="F61" s="38"/>
      <c r="G61" s="34"/>
      <c r="H61" s="10"/>
    </row>
    <row r="62" spans="2:8" customFormat="1" ht="15" x14ac:dyDescent="0.25">
      <c r="B62" s="5" t="s">
        <v>111</v>
      </c>
      <c r="C62" s="8" t="s">
        <v>110</v>
      </c>
      <c r="D62" s="10"/>
      <c r="E62" s="46">
        <f>IFERROR(VLOOKUP(G$4,DATA[],46,0),0)</f>
        <v>64429.649999999994</v>
      </c>
      <c r="F62" s="38"/>
      <c r="G62" s="34"/>
      <c r="H62" s="10"/>
    </row>
    <row r="63" spans="2:8" customFormat="1" ht="15" x14ac:dyDescent="0.25">
      <c r="B63" s="5" t="s">
        <v>109</v>
      </c>
      <c r="C63" s="8" t="s">
        <v>108</v>
      </c>
      <c r="D63" s="10"/>
      <c r="E63" s="46">
        <f>IFERROR(VLOOKUP(G$4,DATA[],47,0),0)</f>
        <v>523671.96000000008</v>
      </c>
      <c r="F63" s="38"/>
      <c r="G63" s="34"/>
      <c r="H63" s="10"/>
    </row>
    <row r="64" spans="2:8" customFormat="1" ht="15" x14ac:dyDescent="0.25">
      <c r="B64" s="5" t="s">
        <v>107</v>
      </c>
      <c r="C64" s="8" t="s">
        <v>106</v>
      </c>
      <c r="D64" s="10"/>
      <c r="E64" s="46">
        <f>IFERROR(VLOOKUP(G$4,DATA[],48,0),0)</f>
        <v>0</v>
      </c>
      <c r="F64" s="38"/>
      <c r="G64" s="34"/>
      <c r="H64" s="10"/>
    </row>
    <row r="65" spans="2:8" customFormat="1" ht="15" x14ac:dyDescent="0.25">
      <c r="B65" s="5" t="s">
        <v>105</v>
      </c>
      <c r="C65" s="8" t="s">
        <v>104</v>
      </c>
      <c r="D65" s="10"/>
      <c r="E65" s="46">
        <f>IFERROR(VLOOKUP(G$4,DATA[],49,0),0)</f>
        <v>42868.19</v>
      </c>
      <c r="F65" s="38"/>
      <c r="G65" s="34"/>
      <c r="H65" s="10"/>
    </row>
    <row r="66" spans="2:8" customFormat="1" ht="15" x14ac:dyDescent="0.25">
      <c r="B66" s="5" t="s">
        <v>103</v>
      </c>
      <c r="C66" s="8" t="s">
        <v>102</v>
      </c>
      <c r="D66" s="10"/>
      <c r="E66" s="46">
        <f>IFERROR(VLOOKUP(G$4,DATA[],50,0),0)</f>
        <v>0</v>
      </c>
      <c r="F66" s="38"/>
      <c r="G66" s="34"/>
      <c r="H66" s="10"/>
    </row>
    <row r="67" spans="2:8" customFormat="1" ht="15" x14ac:dyDescent="0.25">
      <c r="B67" s="5" t="s">
        <v>101</v>
      </c>
      <c r="C67" s="8" t="s">
        <v>100</v>
      </c>
      <c r="D67" s="10"/>
      <c r="E67" s="46">
        <f>IFERROR(VLOOKUP(G$4,DATA[],51,0),0)</f>
        <v>3740</v>
      </c>
      <c r="F67" s="38"/>
      <c r="G67" s="34"/>
      <c r="H67" s="10"/>
    </row>
    <row r="68" spans="2:8" customFormat="1" ht="15" x14ac:dyDescent="0.25">
      <c r="B68" s="5" t="s">
        <v>99</v>
      </c>
      <c r="C68" s="8" t="s">
        <v>98</v>
      </c>
      <c r="D68" s="10"/>
      <c r="E68" s="46">
        <f>IFERROR(VLOOKUP(G$4,DATA[],52,0),0)</f>
        <v>0</v>
      </c>
      <c r="F68" s="38"/>
      <c r="G68" s="34"/>
      <c r="H68" s="10"/>
    </row>
    <row r="69" spans="2:8" customFormat="1" ht="15" x14ac:dyDescent="0.25">
      <c r="B69" s="5" t="s">
        <v>97</v>
      </c>
      <c r="C69" s="8" t="s">
        <v>96</v>
      </c>
      <c r="D69" s="10"/>
      <c r="E69" s="46">
        <f>IFERROR(VLOOKUP(G$4,DATA[],53,0),0)</f>
        <v>36389.199999999997</v>
      </c>
      <c r="F69" s="38"/>
      <c r="G69" s="34"/>
      <c r="H69" s="10"/>
    </row>
    <row r="70" spans="2:8" customFormat="1" ht="15" x14ac:dyDescent="0.25">
      <c r="B70" s="5" t="s">
        <v>95</v>
      </c>
      <c r="C70" s="8" t="s">
        <v>94</v>
      </c>
      <c r="D70" s="10"/>
      <c r="E70" s="46">
        <f>IFERROR(VLOOKUP(G$4,DATA[],54,0),0)</f>
        <v>139295.16</v>
      </c>
      <c r="F70" s="38"/>
      <c r="G70" s="34"/>
      <c r="H70" s="10"/>
    </row>
    <row r="71" spans="2:8" customFormat="1" ht="15" x14ac:dyDescent="0.25">
      <c r="B71" s="5" t="s">
        <v>93</v>
      </c>
      <c r="C71" s="8" t="s">
        <v>92</v>
      </c>
      <c r="D71" s="10"/>
      <c r="E71" s="46">
        <f>IFERROR(VLOOKUP(G$4,DATA[],55,0),0)</f>
        <v>35900.840000000004</v>
      </c>
      <c r="F71" s="38"/>
      <c r="G71" s="34"/>
      <c r="H71" s="10"/>
    </row>
    <row r="72" spans="2:8" customFormat="1" ht="15" x14ac:dyDescent="0.25">
      <c r="B72" s="5" t="s">
        <v>91</v>
      </c>
      <c r="C72" s="8" t="s">
        <v>90</v>
      </c>
      <c r="D72" s="10"/>
      <c r="E72" s="46">
        <f>IFERROR(VLOOKUP(G$4,DATA[],56,0),0)</f>
        <v>379112.81</v>
      </c>
      <c r="F72" s="38"/>
      <c r="G72" s="34"/>
      <c r="H72" s="10"/>
    </row>
    <row r="73" spans="2:8" customFormat="1" ht="15" x14ac:dyDescent="0.25">
      <c r="B73" s="5" t="s">
        <v>89</v>
      </c>
      <c r="C73" s="8" t="s">
        <v>88</v>
      </c>
      <c r="D73" s="10"/>
      <c r="E73" s="46">
        <f>IFERROR(VLOOKUP(G$4,DATA[],57,0),0)</f>
        <v>69180.44</v>
      </c>
      <c r="F73" s="38"/>
      <c r="G73" s="34"/>
      <c r="H73" s="10"/>
    </row>
    <row r="74" spans="2:8" customFormat="1" ht="15" x14ac:dyDescent="0.25">
      <c r="B74" s="5" t="s">
        <v>87</v>
      </c>
      <c r="C74" s="8" t="s">
        <v>86</v>
      </c>
      <c r="D74" s="10"/>
      <c r="E74" s="46">
        <f>IFERROR(VLOOKUP(G$4,DATA[],58,0),0)</f>
        <v>0</v>
      </c>
      <c r="F74" s="38"/>
      <c r="G74" s="34"/>
      <c r="H74" s="10"/>
    </row>
    <row r="75" spans="2:8" customFormat="1" ht="15" x14ac:dyDescent="0.25">
      <c r="B75" s="5" t="s">
        <v>85</v>
      </c>
      <c r="C75" s="8" t="s">
        <v>84</v>
      </c>
      <c r="D75" s="10"/>
      <c r="E75" s="46">
        <f>IFERROR(VLOOKUP(G$4,DATA[],59,0),0)</f>
        <v>0</v>
      </c>
      <c r="F75" s="38"/>
      <c r="G75" s="34"/>
      <c r="H75" s="10"/>
    </row>
    <row r="76" spans="2:8" customFormat="1" ht="15" x14ac:dyDescent="0.25">
      <c r="B76" s="5" t="s">
        <v>83</v>
      </c>
      <c r="C76" s="8" t="s">
        <v>82</v>
      </c>
      <c r="D76" s="10"/>
      <c r="E76" s="46">
        <f>IFERROR(VLOOKUP(G$4,DATA[],60,0),0)</f>
        <v>0</v>
      </c>
      <c r="F76" s="38"/>
      <c r="G76" s="34"/>
      <c r="H76" s="10"/>
    </row>
    <row r="77" spans="2:8" customFormat="1" ht="15" x14ac:dyDescent="0.25">
      <c r="B77" s="5" t="s">
        <v>81</v>
      </c>
      <c r="C77" s="8" t="s">
        <v>80</v>
      </c>
      <c r="D77" s="10"/>
      <c r="E77" s="46">
        <f>IFERROR(VLOOKUP(G$4,DATA[],61,0),0)</f>
        <v>0</v>
      </c>
      <c r="F77" s="38"/>
      <c r="G77" s="34"/>
      <c r="H77" s="10"/>
    </row>
    <row r="78" spans="2:8" customFormat="1" ht="15" x14ac:dyDescent="0.25">
      <c r="B78" s="5" t="s">
        <v>79</v>
      </c>
      <c r="C78" s="8" t="s">
        <v>78</v>
      </c>
      <c r="D78" s="10"/>
      <c r="E78" s="46">
        <f>IFERROR(VLOOKUP(G$4,DATA[],62,0),0)</f>
        <v>0</v>
      </c>
      <c r="F78" s="38"/>
      <c r="G78" s="34"/>
      <c r="H78" s="10"/>
    </row>
    <row r="79" spans="2:8" customFormat="1" ht="15" x14ac:dyDescent="0.25">
      <c r="B79" s="5" t="s">
        <v>77</v>
      </c>
      <c r="C79" s="8" t="s">
        <v>76</v>
      </c>
      <c r="D79" s="10"/>
      <c r="E79" s="46">
        <f>IFERROR(VLOOKUP(G$4,DATA[],63,0),0)</f>
        <v>2145687.77</v>
      </c>
      <c r="F79" s="38"/>
      <c r="G79" s="34"/>
      <c r="H79" s="10"/>
    </row>
    <row r="80" spans="2:8" customFormat="1" ht="15" x14ac:dyDescent="0.25">
      <c r="B80" s="5" t="s">
        <v>75</v>
      </c>
      <c r="C80" s="8" t="s">
        <v>74</v>
      </c>
      <c r="D80" s="10"/>
      <c r="E80" s="46">
        <f>IFERROR(VLOOKUP(G$4,DATA[],64,0),0)</f>
        <v>0</v>
      </c>
      <c r="F80" s="38"/>
      <c r="G80" s="34"/>
      <c r="H80" s="10"/>
    </row>
    <row r="81" spans="2:8" customFormat="1" ht="15" x14ac:dyDescent="0.25">
      <c r="B81" s="5" t="s">
        <v>73</v>
      </c>
      <c r="C81" s="8" t="s">
        <v>72</v>
      </c>
      <c r="D81" s="10"/>
      <c r="E81" s="46">
        <f>IFERROR(VLOOKUP(G$4,DATA[],65,0),0)</f>
        <v>56837.3</v>
      </c>
      <c r="F81" s="38"/>
      <c r="G81" s="34"/>
      <c r="H81" s="10"/>
    </row>
    <row r="82" spans="2:8" customFormat="1" ht="15" x14ac:dyDescent="0.25">
      <c r="B82" s="5" t="s">
        <v>71</v>
      </c>
      <c r="C82" s="8" t="s">
        <v>70</v>
      </c>
      <c r="D82" s="10"/>
      <c r="E82" s="46">
        <f>IFERROR(VLOOKUP(G$4,DATA[],66,0),0)</f>
        <v>420222</v>
      </c>
      <c r="F82" s="38"/>
      <c r="G82" s="34"/>
      <c r="H82" s="10"/>
    </row>
    <row r="83" spans="2:8" customFormat="1" ht="15" x14ac:dyDescent="0.25">
      <c r="B83" s="5" t="s">
        <v>69</v>
      </c>
      <c r="C83" s="8" t="s">
        <v>68</v>
      </c>
      <c r="D83" s="10"/>
      <c r="E83" s="46">
        <f>IFERROR(VLOOKUP(G$4,DATA[],67,0),0)</f>
        <v>38859.56</v>
      </c>
      <c r="F83" s="38"/>
      <c r="G83" s="34"/>
      <c r="H83" s="10"/>
    </row>
    <row r="84" spans="2:8" customFormat="1" ht="15" x14ac:dyDescent="0.25">
      <c r="B84" s="5" t="s">
        <v>67</v>
      </c>
      <c r="C84" s="8" t="s">
        <v>66</v>
      </c>
      <c r="D84" s="10"/>
      <c r="E84" s="46">
        <f>IFERROR(VLOOKUP(G$4,DATA[],68,0),0)</f>
        <v>305.06</v>
      </c>
      <c r="F84" s="38"/>
      <c r="G84" s="34"/>
      <c r="H84" s="10"/>
    </row>
    <row r="85" spans="2:8" customFormat="1" ht="15" x14ac:dyDescent="0.25">
      <c r="B85" s="5" t="s">
        <v>65</v>
      </c>
      <c r="C85" s="8" t="s">
        <v>64</v>
      </c>
      <c r="D85" s="10"/>
      <c r="E85" s="46">
        <f>IFERROR(VLOOKUP(G$4,DATA[],69,0),0)</f>
        <v>4549.3999999999996</v>
      </c>
      <c r="F85" s="38"/>
      <c r="G85" s="34"/>
      <c r="H85" s="10"/>
    </row>
    <row r="86" spans="2:8" customFormat="1" ht="15" x14ac:dyDescent="0.25">
      <c r="B86" s="5" t="s">
        <v>63</v>
      </c>
      <c r="C86" s="8" t="s">
        <v>62</v>
      </c>
      <c r="D86" s="10"/>
      <c r="E86" s="46">
        <f>IFERROR(VLOOKUP(G$4,DATA[],70,0),0)</f>
        <v>464639.49</v>
      </c>
      <c r="F86" s="38"/>
      <c r="G86" s="34"/>
      <c r="H86" s="10"/>
    </row>
    <row r="87" spans="2:8" customFormat="1" ht="15" x14ac:dyDescent="0.25">
      <c r="B87" s="5" t="s">
        <v>61</v>
      </c>
      <c r="C87" s="8" t="s">
        <v>60</v>
      </c>
      <c r="D87" s="10"/>
      <c r="E87" s="46">
        <f>IFERROR(VLOOKUP(G$4,DATA[],71,0),0)</f>
        <v>0</v>
      </c>
      <c r="F87" s="38"/>
      <c r="G87" s="34"/>
      <c r="H87" s="10"/>
    </row>
    <row r="88" spans="2:8" customFormat="1" ht="15" x14ac:dyDescent="0.25">
      <c r="B88" s="5" t="s">
        <v>59</v>
      </c>
      <c r="C88" s="8" t="s">
        <v>58</v>
      </c>
      <c r="D88" s="10"/>
      <c r="E88" s="46">
        <f>IFERROR(VLOOKUP(G$4,DATA[],72,0),0)</f>
        <v>0</v>
      </c>
      <c r="F88" s="38"/>
      <c r="G88" s="34"/>
      <c r="H88" s="10"/>
    </row>
    <row r="89" spans="2:8" customFormat="1" ht="15" x14ac:dyDescent="0.25">
      <c r="B89" s="5" t="s">
        <v>57</v>
      </c>
      <c r="C89" s="8" t="s">
        <v>56</v>
      </c>
      <c r="D89" s="10"/>
      <c r="E89" s="46">
        <f>IFERROR(VLOOKUP(G$4,DATA[],73,0),0)</f>
        <v>2000</v>
      </c>
      <c r="F89" s="38"/>
      <c r="G89" s="34"/>
      <c r="H89" s="10"/>
    </row>
    <row r="90" spans="2:8" customFormat="1" ht="15" x14ac:dyDescent="0.25">
      <c r="B90" s="5" t="s">
        <v>55</v>
      </c>
      <c r="C90" s="8" t="s">
        <v>54</v>
      </c>
      <c r="D90" s="10"/>
      <c r="E90" s="46">
        <f>IFERROR(VLOOKUP(G$4,DATA[],75,0),0)</f>
        <v>114898.61000000002</v>
      </c>
      <c r="F90" s="38"/>
      <c r="G90" s="34"/>
      <c r="H90" s="10"/>
    </row>
    <row r="91" spans="2:8" customFormat="1" ht="15" x14ac:dyDescent="0.25">
      <c r="B91" s="5" t="s">
        <v>53</v>
      </c>
      <c r="C91" s="8" t="s">
        <v>52</v>
      </c>
      <c r="D91" s="10"/>
      <c r="E91" s="46">
        <f>IFERROR(VLOOKUP(G$4,DATA[],76,0),0)</f>
        <v>0</v>
      </c>
      <c r="F91" s="38"/>
      <c r="G91" s="34"/>
      <c r="H91" s="10"/>
    </row>
    <row r="92" spans="2:8" customFormat="1" ht="15" x14ac:dyDescent="0.25">
      <c r="B92" s="5" t="s">
        <v>51</v>
      </c>
      <c r="C92" s="8" t="s">
        <v>50</v>
      </c>
      <c r="D92" s="10"/>
      <c r="E92" s="46">
        <f>IFERROR(VLOOKUP(G$4,DATA[],77,0),0)</f>
        <v>109704.14</v>
      </c>
      <c r="F92" s="38"/>
      <c r="G92" s="34"/>
      <c r="H92" s="10"/>
    </row>
    <row r="93" spans="2:8" customFormat="1" ht="15" x14ac:dyDescent="0.25">
      <c r="B93" s="5" t="s">
        <v>49</v>
      </c>
      <c r="C93" s="8" t="s">
        <v>48</v>
      </c>
      <c r="D93" s="10"/>
      <c r="E93" s="46">
        <f>IFERROR(VLOOKUP(G$4,DATA[],78,0),0)</f>
        <v>182690.97</v>
      </c>
      <c r="F93" s="38"/>
      <c r="G93" s="34"/>
      <c r="H93" s="10"/>
    </row>
    <row r="94" spans="2:8" customFormat="1" ht="15" x14ac:dyDescent="0.25">
      <c r="B94" s="5" t="s">
        <v>47</v>
      </c>
      <c r="C94" s="8" t="s">
        <v>46</v>
      </c>
      <c r="D94" s="10"/>
      <c r="E94" s="46">
        <f>IFERROR(VLOOKUP(G$4,DATA[],79,0),0)</f>
        <v>0</v>
      </c>
      <c r="F94" s="38"/>
      <c r="G94" s="34"/>
      <c r="H94" s="10"/>
    </row>
    <row r="95" spans="2:8" customFormat="1" ht="15" x14ac:dyDescent="0.25">
      <c r="B95" s="5" t="s">
        <v>45</v>
      </c>
      <c r="C95" s="8" t="s">
        <v>44</v>
      </c>
      <c r="D95" s="10"/>
      <c r="E95" s="46">
        <f>IFERROR(VLOOKUP(G$4,DATA[],80,0),0)</f>
        <v>0</v>
      </c>
      <c r="F95" s="38"/>
      <c r="G95" s="34"/>
      <c r="H95" s="10"/>
    </row>
    <row r="96" spans="2:8" customFormat="1" ht="15" x14ac:dyDescent="0.25">
      <c r="B96" s="5" t="s">
        <v>43</v>
      </c>
      <c r="C96" s="8" t="s">
        <v>42</v>
      </c>
      <c r="D96" s="10"/>
      <c r="E96" s="53">
        <v>0</v>
      </c>
      <c r="F96" s="38"/>
      <c r="G96" s="34"/>
      <c r="H96" s="10"/>
    </row>
    <row r="97" spans="2:8" customFormat="1" ht="15" x14ac:dyDescent="0.25">
      <c r="B97" s="5" t="s">
        <v>41</v>
      </c>
      <c r="C97" s="8" t="s">
        <v>40</v>
      </c>
      <c r="D97" s="10"/>
      <c r="E97" s="46">
        <f>IFERROR(VLOOKUP(G$4,DATA[],81,0),0)</f>
        <v>0</v>
      </c>
      <c r="F97" s="38"/>
      <c r="G97" s="34"/>
      <c r="H97" s="10"/>
    </row>
    <row r="98" spans="2:8" customFormat="1" ht="15" x14ac:dyDescent="0.25">
      <c r="B98" s="5" t="s">
        <v>39</v>
      </c>
      <c r="C98" s="8" t="s">
        <v>38</v>
      </c>
      <c r="D98" s="10"/>
      <c r="E98" s="46">
        <f>IFERROR(VLOOKUP(G$4,DATA[],82,0),0)</f>
        <v>9661.5</v>
      </c>
      <c r="F98" s="38"/>
      <c r="G98" s="34"/>
      <c r="H98" s="10"/>
    </row>
    <row r="99" spans="2:8" customFormat="1" ht="15" x14ac:dyDescent="0.25">
      <c r="B99" s="5" t="s">
        <v>37</v>
      </c>
      <c r="C99" s="8" t="s">
        <v>36</v>
      </c>
      <c r="D99" s="10"/>
      <c r="E99" s="46">
        <f>IFERROR(VLOOKUP(G$4,DATA[],83,0),0)</f>
        <v>0</v>
      </c>
      <c r="F99" s="38"/>
      <c r="G99" s="34"/>
      <c r="H99" s="10"/>
    </row>
    <row r="100" spans="2:8" customFormat="1" ht="15" x14ac:dyDescent="0.25">
      <c r="B100" s="5" t="s">
        <v>35</v>
      </c>
      <c r="C100" s="8" t="s">
        <v>34</v>
      </c>
      <c r="D100" s="10"/>
      <c r="E100" s="46">
        <f>IFERROR(VLOOKUP(G$4,DATA[],84,0),0)</f>
        <v>90361.94</v>
      </c>
      <c r="F100" s="38"/>
      <c r="G100" s="34"/>
      <c r="H100" s="10"/>
    </row>
    <row r="101" spans="2:8" customFormat="1" ht="15" x14ac:dyDescent="0.25">
      <c r="B101" s="5" t="s">
        <v>33</v>
      </c>
      <c r="C101" s="8" t="s">
        <v>32</v>
      </c>
      <c r="D101" s="9"/>
      <c r="E101" s="46">
        <f>IFERROR(VLOOKUP(G$4,DATA[],85,0),0)</f>
        <v>15169.24</v>
      </c>
      <c r="F101" s="38"/>
      <c r="G101" s="34"/>
      <c r="H101" s="9"/>
    </row>
    <row r="102" spans="2:8" customFormat="1" ht="15" x14ac:dyDescent="0.25">
      <c r="B102" s="5" t="s">
        <v>31</v>
      </c>
      <c r="C102" s="8" t="s">
        <v>30</v>
      </c>
      <c r="D102" s="10"/>
      <c r="E102" s="46">
        <f>IFERROR(VLOOKUP(G$4,DATA[],86,0),0)</f>
        <v>350</v>
      </c>
      <c r="F102" s="38"/>
      <c r="G102" s="34"/>
      <c r="H102" s="10"/>
    </row>
    <row r="103" spans="2:8" customFormat="1" ht="15" x14ac:dyDescent="0.25">
      <c r="B103" s="5" t="s">
        <v>29</v>
      </c>
      <c r="C103" s="8" t="s">
        <v>28</v>
      </c>
      <c r="D103" s="12"/>
      <c r="E103" s="46">
        <f>IFERROR(VLOOKUP(G$4,DATA[],87,0),0)</f>
        <v>0</v>
      </c>
      <c r="F103" s="38"/>
      <c r="G103" s="34"/>
      <c r="H103" s="12"/>
    </row>
    <row r="104" spans="2:8" customFormat="1" ht="15" x14ac:dyDescent="0.25">
      <c r="B104" s="5" t="s">
        <v>27</v>
      </c>
      <c r="C104" s="8" t="s">
        <v>26</v>
      </c>
      <c r="D104" s="9"/>
      <c r="E104" s="46">
        <f>IFERROR(VLOOKUP(G$4,DATA[],88,0),0)</f>
        <v>0</v>
      </c>
      <c r="F104" s="38"/>
      <c r="G104" s="34"/>
      <c r="H104" s="9"/>
    </row>
    <row r="105" spans="2:8" customFormat="1" ht="15" x14ac:dyDescent="0.25">
      <c r="B105" s="5" t="s">
        <v>25</v>
      </c>
      <c r="C105" s="8" t="s">
        <v>24</v>
      </c>
      <c r="D105" s="9"/>
      <c r="E105" s="46">
        <f>IFERROR(VLOOKUP(G$4,DATA[],89,0),0)</f>
        <v>0</v>
      </c>
      <c r="F105" s="38"/>
      <c r="G105" s="34"/>
      <c r="H105" s="9"/>
    </row>
    <row r="106" spans="2:8" customFormat="1" ht="15" x14ac:dyDescent="0.25">
      <c r="B106" s="7"/>
      <c r="C106" s="6" t="s">
        <v>23</v>
      </c>
      <c r="D106" s="12"/>
      <c r="E106" s="52">
        <f>SUM(E57:E105)</f>
        <v>6321128.9500000002</v>
      </c>
      <c r="F106" s="41">
        <f>E106/E$10</f>
        <v>0.20502537915422778</v>
      </c>
      <c r="G106" s="36">
        <f>E106/E$5</f>
        <v>3499.0832876651662</v>
      </c>
      <c r="H106" s="12"/>
    </row>
    <row r="107" spans="2:8" customFormat="1" ht="15" x14ac:dyDescent="0.25">
      <c r="B107" s="5"/>
      <c r="C107" s="4"/>
      <c r="D107" s="10"/>
      <c r="E107" s="46"/>
      <c r="F107" s="38"/>
      <c r="G107" s="34"/>
      <c r="H107" s="10"/>
    </row>
    <row r="108" spans="2:8" customFormat="1" ht="15" x14ac:dyDescent="0.25">
      <c r="B108" s="7" t="s">
        <v>22</v>
      </c>
      <c r="C108" s="11" t="s">
        <v>21</v>
      </c>
      <c r="D108" s="10"/>
      <c r="E108" s="52">
        <f>IFERROR(VLOOKUP(G$4,DATA[],90,0),0)</f>
        <v>26287.82</v>
      </c>
      <c r="F108" s="41">
        <f>E108/E$10</f>
        <v>8.526436187697281E-4</v>
      </c>
      <c r="G108" s="36">
        <f>E108/E$5</f>
        <v>14.551715739187713</v>
      </c>
      <c r="H108" s="10"/>
    </row>
    <row r="109" spans="2:8" customFormat="1" ht="15" x14ac:dyDescent="0.25">
      <c r="B109" s="5"/>
      <c r="C109" s="8"/>
      <c r="D109" s="10"/>
      <c r="E109" s="46"/>
      <c r="F109" s="38"/>
      <c r="G109" s="34"/>
      <c r="H109" s="10"/>
    </row>
    <row r="110" spans="2:8" customFormat="1" ht="15" x14ac:dyDescent="0.25">
      <c r="B110" s="5" t="s">
        <v>20</v>
      </c>
      <c r="C110" s="8" t="s">
        <v>19</v>
      </c>
      <c r="D110" s="10"/>
      <c r="E110" s="46">
        <f>IFERROR(VLOOKUP(G$4,DATA[],92,0),0)</f>
        <v>0</v>
      </c>
      <c r="F110" s="38"/>
      <c r="G110" s="34"/>
      <c r="H110" s="10"/>
    </row>
    <row r="111" spans="2:8" customFormat="1" ht="15" x14ac:dyDescent="0.25">
      <c r="B111" s="5" t="s">
        <v>18</v>
      </c>
      <c r="C111" s="8" t="s">
        <v>17</v>
      </c>
      <c r="D111" s="10"/>
      <c r="E111" s="46">
        <f>IFERROR(VLOOKUP(G$4,DATA[],93,0),0)</f>
        <v>0</v>
      </c>
      <c r="F111" s="38"/>
      <c r="G111" s="34"/>
      <c r="H111" s="10"/>
    </row>
    <row r="112" spans="2:8" customFormat="1" ht="15" x14ac:dyDescent="0.25">
      <c r="B112" s="5" t="s">
        <v>16</v>
      </c>
      <c r="C112" s="8" t="s">
        <v>15</v>
      </c>
      <c r="D112" s="10"/>
      <c r="E112" s="46">
        <f>IFERROR(VLOOKUP(G$4,DATA[],94,0),0)</f>
        <v>0</v>
      </c>
      <c r="F112" s="38"/>
      <c r="G112" s="34"/>
      <c r="H112" s="10"/>
    </row>
    <row r="113" spans="2:8" customFormat="1" ht="15" x14ac:dyDescent="0.25">
      <c r="B113" s="5" t="s">
        <v>14</v>
      </c>
      <c r="C113" s="8" t="s">
        <v>13</v>
      </c>
      <c r="D113" s="10"/>
      <c r="E113" s="46">
        <f>IFERROR(VLOOKUP(G$4,DATA[],95,0),0)</f>
        <v>0</v>
      </c>
      <c r="F113" s="38"/>
      <c r="G113" s="34"/>
      <c r="H113" s="10"/>
    </row>
    <row r="114" spans="2:8" customFormat="1" ht="15" x14ac:dyDescent="0.25">
      <c r="B114" s="5" t="s">
        <v>12</v>
      </c>
      <c r="C114" s="8" t="s">
        <v>11</v>
      </c>
      <c r="D114" s="10"/>
      <c r="E114" s="46">
        <f>IFERROR(VLOOKUP(G$4,DATA[],96,0),0)</f>
        <v>0</v>
      </c>
      <c r="F114" s="38"/>
      <c r="G114" s="34"/>
      <c r="H114" s="10"/>
    </row>
    <row r="115" spans="2:8" customFormat="1" ht="15" x14ac:dyDescent="0.25">
      <c r="B115" s="5" t="s">
        <v>10</v>
      </c>
      <c r="C115" s="8" t="s">
        <v>9</v>
      </c>
      <c r="D115" s="9"/>
      <c r="E115" s="46">
        <f>IFERROR(VLOOKUP(G$4,DATA[],97,0),0)</f>
        <v>0</v>
      </c>
      <c r="F115" s="38"/>
      <c r="G115" s="34"/>
      <c r="H115" s="9"/>
    </row>
    <row r="116" spans="2:8" customFormat="1" ht="15" x14ac:dyDescent="0.25">
      <c r="B116" s="5" t="s">
        <v>8</v>
      </c>
      <c r="C116" s="8" t="s">
        <v>7</v>
      </c>
      <c r="D116" s="9"/>
      <c r="E116" s="46">
        <f>IFERROR(VLOOKUP(G$4,DATA[],98,0),0)</f>
        <v>0</v>
      </c>
      <c r="F116" s="38"/>
      <c r="G116" s="34"/>
      <c r="H116" s="9"/>
    </row>
    <row r="117" spans="2:8" customFormat="1" ht="15" x14ac:dyDescent="0.25">
      <c r="B117" s="5" t="s">
        <v>6</v>
      </c>
      <c r="C117" s="8" t="s">
        <v>5</v>
      </c>
      <c r="D117" s="9"/>
      <c r="E117" s="46">
        <f>IFERROR(VLOOKUP(G$4,DATA[],99,0),0)</f>
        <v>14266.64</v>
      </c>
      <c r="F117" s="38"/>
      <c r="G117" s="34"/>
      <c r="H117" s="9"/>
    </row>
    <row r="118" spans="2:8" customFormat="1" ht="15" x14ac:dyDescent="0.25">
      <c r="B118" s="5" t="s">
        <v>4</v>
      </c>
      <c r="C118" s="8" t="s">
        <v>3</v>
      </c>
      <c r="E118" s="46"/>
      <c r="F118" s="38"/>
      <c r="G118" s="34"/>
    </row>
    <row r="119" spans="2:8" customFormat="1" ht="15" x14ac:dyDescent="0.25">
      <c r="B119" s="5" t="s">
        <v>2</v>
      </c>
      <c r="C119" s="8" t="s">
        <v>1</v>
      </c>
      <c r="E119" s="46"/>
      <c r="F119" s="38"/>
      <c r="G119" s="34"/>
    </row>
    <row r="120" spans="2:8" customFormat="1" ht="15" x14ac:dyDescent="0.25">
      <c r="B120" s="7"/>
      <c r="C120" s="6" t="s">
        <v>0</v>
      </c>
      <c r="E120" s="52">
        <f>SUM(E110:E119)</f>
        <v>14266.64</v>
      </c>
      <c r="F120" s="41">
        <f>E120/E$10</f>
        <v>4.6273747907909265E-4</v>
      </c>
      <c r="G120" s="36">
        <f>E120/E$5</f>
        <v>7.8973490321116397</v>
      </c>
    </row>
    <row r="121" spans="2:8" customFormat="1" ht="15" x14ac:dyDescent="0.25">
      <c r="B121" s="5"/>
      <c r="C121" s="4"/>
      <c r="E121" s="46"/>
      <c r="F121" s="38"/>
      <c r="G121" s="34"/>
    </row>
    <row r="122" spans="2:8" customFormat="1" ht="15" x14ac:dyDescent="0.25">
      <c r="B122" s="3"/>
      <c r="E122" s="46"/>
      <c r="F122" s="38"/>
      <c r="G122" s="34"/>
    </row>
  </sheetData>
  <sheetProtection sheet="1" selectLockedCells="1"/>
  <mergeCells count="1">
    <mergeCell ref="E2:G2"/>
  </mergeCells>
  <printOptions gridLine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93DB5B-2326-4758-816D-45CFB5E39D97}">
          <x14:formula1>
            <xm:f>Enrollment!$C$7:$C$327</xm:f>
          </x14:formula1>
          <xm:sqref>E2:G2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1C727-6B51-45A6-8FE0-4E818CEA7A83}">
  <dimension ref="B1:I655"/>
  <sheetViews>
    <sheetView topLeftCell="A307" workbookViewId="0">
      <selection activeCell="B328" sqref="B328:F328"/>
    </sheetView>
  </sheetViews>
  <sheetFormatPr defaultColWidth="8.85546875" defaultRowHeight="15" x14ac:dyDescent="0.25"/>
  <cols>
    <col min="1" max="1" width="8.85546875" style="25"/>
    <col min="2" max="2" width="7.140625" customWidth="1"/>
    <col min="3" max="3" width="23.7109375" bestFit="1" customWidth="1"/>
    <col min="4" max="4" width="13.140625" customWidth="1"/>
    <col min="5" max="5" width="13.28515625" customWidth="1"/>
    <col min="6" max="6" width="12.140625" customWidth="1"/>
    <col min="7" max="7" width="10.140625" style="25" bestFit="1" customWidth="1"/>
    <col min="8" max="16384" width="8.85546875" style="25"/>
  </cols>
  <sheetData>
    <row r="1" spans="2:8" x14ac:dyDescent="0.25">
      <c r="B1" s="102" t="s">
        <v>1129</v>
      </c>
      <c r="C1" s="102"/>
      <c r="D1" s="102"/>
      <c r="E1" s="102"/>
      <c r="F1" s="102"/>
    </row>
    <row r="2" spans="2:8" x14ac:dyDescent="0.25">
      <c r="B2" s="101" t="s">
        <v>1014</v>
      </c>
      <c r="C2" s="101"/>
      <c r="D2" s="101"/>
      <c r="E2" s="101"/>
      <c r="F2" s="101"/>
    </row>
    <row r="3" spans="2:8" ht="30" customHeight="1" x14ac:dyDescent="0.25">
      <c r="B3" s="69" t="s">
        <v>1015</v>
      </c>
      <c r="C3" s="69"/>
      <c r="D3" s="69"/>
      <c r="E3" s="69"/>
      <c r="F3" s="69"/>
    </row>
    <row r="4" spans="2:8" x14ac:dyDescent="0.25">
      <c r="B4" s="70" t="s">
        <v>198</v>
      </c>
      <c r="C4" s="71"/>
      <c r="D4" s="71"/>
      <c r="E4" s="71"/>
      <c r="F4" s="71"/>
    </row>
    <row r="5" spans="2:8" ht="15.75" thickBot="1" x14ac:dyDescent="0.3"/>
    <row r="6" spans="2:8" ht="30.75" thickBot="1" x14ac:dyDescent="0.3">
      <c r="B6" s="72" t="s">
        <v>199</v>
      </c>
      <c r="C6" s="73" t="s">
        <v>200</v>
      </c>
      <c r="D6" s="74" t="s">
        <v>201</v>
      </c>
      <c r="E6" s="74" t="s">
        <v>202</v>
      </c>
      <c r="F6" s="75" t="s">
        <v>203</v>
      </c>
      <c r="G6" s="25" t="s">
        <v>199</v>
      </c>
    </row>
    <row r="7" spans="2:8" x14ac:dyDescent="0.25">
      <c r="B7" s="54" t="s">
        <v>1006</v>
      </c>
      <c r="C7" s="54" t="s">
        <v>1005</v>
      </c>
      <c r="D7" s="55">
        <f>SUM(D8:D382)</f>
        <v>1088261.9900000005</v>
      </c>
      <c r="E7" s="55">
        <f>SUM(E8:E395)</f>
        <v>1073450.4800000004</v>
      </c>
      <c r="F7" s="55">
        <f>SUM(F8:F486)</f>
        <v>14811.510000000002</v>
      </c>
      <c r="G7" s="77" t="s">
        <v>1006</v>
      </c>
    </row>
    <row r="8" spans="2:8" x14ac:dyDescent="0.25">
      <c r="B8" s="56" t="s">
        <v>204</v>
      </c>
      <c r="C8" s="56" t="s">
        <v>205</v>
      </c>
      <c r="D8" s="57">
        <f t="shared" ref="D8:D71" si="0">+E8+F8</f>
        <v>3175.7300000000005</v>
      </c>
      <c r="E8" s="57">
        <v>3104.7300000000005</v>
      </c>
      <c r="F8" s="57">
        <v>71</v>
      </c>
      <c r="G8" s="77" t="s">
        <v>204</v>
      </c>
    </row>
    <row r="9" spans="2:8" x14ac:dyDescent="0.25">
      <c r="B9" s="56" t="s">
        <v>206</v>
      </c>
      <c r="C9" s="56" t="s">
        <v>207</v>
      </c>
      <c r="D9" s="57">
        <f t="shared" si="0"/>
        <v>628.80999999999995</v>
      </c>
      <c r="E9" s="57">
        <v>620.36999999999989</v>
      </c>
      <c r="F9" s="57">
        <v>8.44</v>
      </c>
      <c r="G9" s="77" t="s">
        <v>206</v>
      </c>
    </row>
    <row r="10" spans="2:8" x14ac:dyDescent="0.25">
      <c r="B10" s="56" t="s">
        <v>208</v>
      </c>
      <c r="C10" s="56" t="s">
        <v>209</v>
      </c>
      <c r="D10" s="57">
        <f t="shared" si="0"/>
        <v>108.21999999999998</v>
      </c>
      <c r="E10" s="57">
        <v>107.88999999999999</v>
      </c>
      <c r="F10" s="57">
        <v>0.33</v>
      </c>
      <c r="G10" s="77" t="s">
        <v>208</v>
      </c>
    </row>
    <row r="11" spans="2:8" x14ac:dyDescent="0.25">
      <c r="B11" s="56" t="s">
        <v>210</v>
      </c>
      <c r="C11" s="56" t="s">
        <v>211</v>
      </c>
      <c r="D11" s="57">
        <f t="shared" si="0"/>
        <v>2583.6099999999997</v>
      </c>
      <c r="E11" s="57">
        <v>2539.2799999999997</v>
      </c>
      <c r="F11" s="57">
        <v>44.33</v>
      </c>
      <c r="G11" s="77" t="s">
        <v>210</v>
      </c>
    </row>
    <row r="12" spans="2:8" x14ac:dyDescent="0.25">
      <c r="B12" s="56" t="s">
        <v>212</v>
      </c>
      <c r="C12" s="56" t="s">
        <v>213</v>
      </c>
      <c r="D12" s="57">
        <f t="shared" si="0"/>
        <v>5645.4</v>
      </c>
      <c r="E12" s="57">
        <v>5547.5099999999993</v>
      </c>
      <c r="F12" s="57">
        <v>97.89</v>
      </c>
      <c r="G12" s="77" t="s">
        <v>212</v>
      </c>
      <c r="H12" s="26"/>
    </row>
    <row r="13" spans="2:8" x14ac:dyDescent="0.25">
      <c r="B13" s="56" t="s">
        <v>214</v>
      </c>
      <c r="C13" s="56" t="s">
        <v>215</v>
      </c>
      <c r="D13" s="57">
        <f t="shared" si="0"/>
        <v>656.59</v>
      </c>
      <c r="E13" s="57">
        <v>655.03000000000009</v>
      </c>
      <c r="F13" s="57">
        <v>1.56</v>
      </c>
      <c r="G13" s="77" t="s">
        <v>214</v>
      </c>
      <c r="H13" s="26"/>
    </row>
    <row r="14" spans="2:8" x14ac:dyDescent="0.25">
      <c r="B14" s="56" t="s">
        <v>216</v>
      </c>
      <c r="C14" s="56" t="s">
        <v>217</v>
      </c>
      <c r="D14" s="57">
        <f t="shared" si="0"/>
        <v>17745.02</v>
      </c>
      <c r="E14" s="57">
        <v>17454.46</v>
      </c>
      <c r="F14" s="57">
        <v>290.56</v>
      </c>
      <c r="G14" s="77" t="s">
        <v>216</v>
      </c>
      <c r="H14" s="26"/>
    </row>
    <row r="15" spans="2:8" x14ac:dyDescent="0.25">
      <c r="B15" s="56" t="s">
        <v>218</v>
      </c>
      <c r="C15" s="56" t="s">
        <v>219</v>
      </c>
      <c r="D15" s="57">
        <f t="shared" si="0"/>
        <v>3488.13</v>
      </c>
      <c r="E15" s="57">
        <v>3451.8</v>
      </c>
      <c r="F15" s="57">
        <v>36.33</v>
      </c>
      <c r="G15" s="77" t="s">
        <v>218</v>
      </c>
      <c r="H15" s="26"/>
    </row>
    <row r="16" spans="2:8" x14ac:dyDescent="0.25">
      <c r="B16" s="56" t="s">
        <v>220</v>
      </c>
      <c r="C16" s="56" t="s">
        <v>221</v>
      </c>
      <c r="D16" s="57">
        <f t="shared" si="0"/>
        <v>12701.88</v>
      </c>
      <c r="E16" s="57">
        <v>12582.439999999999</v>
      </c>
      <c r="F16" s="57">
        <v>119.44</v>
      </c>
      <c r="G16" s="77" t="s">
        <v>220</v>
      </c>
      <c r="H16" s="26"/>
    </row>
    <row r="17" spans="2:8" x14ac:dyDescent="0.25">
      <c r="B17" s="56" t="s">
        <v>222</v>
      </c>
      <c r="C17" s="56" t="s">
        <v>223</v>
      </c>
      <c r="D17" s="57">
        <f t="shared" si="0"/>
        <v>19702.3</v>
      </c>
      <c r="E17" s="57">
        <v>19508.52</v>
      </c>
      <c r="F17" s="57">
        <v>193.78</v>
      </c>
      <c r="G17" s="77" t="s">
        <v>222</v>
      </c>
      <c r="H17" s="26"/>
    </row>
    <row r="18" spans="2:8" x14ac:dyDescent="0.25">
      <c r="B18" s="56" t="s">
        <v>224</v>
      </c>
      <c r="C18" s="56" t="s">
        <v>225</v>
      </c>
      <c r="D18" s="57">
        <f t="shared" si="0"/>
        <v>11164.02</v>
      </c>
      <c r="E18" s="57">
        <v>11070.130000000001</v>
      </c>
      <c r="F18" s="57">
        <v>93.89</v>
      </c>
      <c r="G18" s="77" t="s">
        <v>224</v>
      </c>
      <c r="H18" s="26"/>
    </row>
    <row r="19" spans="2:8" x14ac:dyDescent="0.25">
      <c r="B19" s="56" t="s">
        <v>226</v>
      </c>
      <c r="C19" s="56" t="s">
        <v>227</v>
      </c>
      <c r="D19" s="57">
        <f t="shared" si="0"/>
        <v>13.3</v>
      </c>
      <c r="E19" s="57">
        <v>13.3</v>
      </c>
      <c r="F19" s="57">
        <v>0</v>
      </c>
      <c r="G19" s="77" t="s">
        <v>226</v>
      </c>
      <c r="H19" s="26"/>
    </row>
    <row r="20" spans="2:8" x14ac:dyDescent="0.25">
      <c r="B20" s="56" t="s">
        <v>228</v>
      </c>
      <c r="C20" s="56" t="s">
        <v>229</v>
      </c>
      <c r="D20" s="57">
        <f t="shared" si="0"/>
        <v>21155.88</v>
      </c>
      <c r="E20" s="57">
        <v>20864.77</v>
      </c>
      <c r="F20" s="57">
        <v>291.11</v>
      </c>
      <c r="G20" s="77" t="s">
        <v>228</v>
      </c>
      <c r="H20" s="26"/>
    </row>
    <row r="21" spans="2:8" x14ac:dyDescent="0.25">
      <c r="B21" s="56" t="s">
        <v>230</v>
      </c>
      <c r="C21" s="56" t="s">
        <v>231</v>
      </c>
      <c r="D21" s="57">
        <f t="shared" si="0"/>
        <v>92.980000000000018</v>
      </c>
      <c r="E21" s="57">
        <v>92.980000000000018</v>
      </c>
      <c r="F21" s="57">
        <v>0</v>
      </c>
      <c r="G21" s="77" t="s">
        <v>230</v>
      </c>
      <c r="H21" s="26"/>
    </row>
    <row r="22" spans="2:8" x14ac:dyDescent="0.25">
      <c r="B22" s="56" t="s">
        <v>232</v>
      </c>
      <c r="C22" s="56" t="s">
        <v>233</v>
      </c>
      <c r="D22" s="57">
        <f t="shared" si="0"/>
        <v>1994.1299999999994</v>
      </c>
      <c r="E22" s="57">
        <v>1971.0199999999995</v>
      </c>
      <c r="F22" s="57">
        <v>23.11</v>
      </c>
      <c r="G22" s="77" t="s">
        <v>232</v>
      </c>
      <c r="H22" s="26"/>
    </row>
    <row r="23" spans="2:8" x14ac:dyDescent="0.25">
      <c r="B23" s="56" t="s">
        <v>234</v>
      </c>
      <c r="C23" s="56" t="s">
        <v>235</v>
      </c>
      <c r="D23" s="57">
        <f t="shared" si="0"/>
        <v>296.66000000000003</v>
      </c>
      <c r="E23" s="57">
        <v>293.66000000000003</v>
      </c>
      <c r="F23" s="57">
        <v>3</v>
      </c>
      <c r="G23" s="77" t="s">
        <v>234</v>
      </c>
      <c r="H23" s="26"/>
    </row>
    <row r="24" spans="2:8" x14ac:dyDescent="0.25">
      <c r="B24" s="56" t="s">
        <v>236</v>
      </c>
      <c r="C24" s="56" t="s">
        <v>237</v>
      </c>
      <c r="D24" s="57">
        <f t="shared" si="0"/>
        <v>4566.2199999999993</v>
      </c>
      <c r="E24" s="57">
        <v>4477.1099999999997</v>
      </c>
      <c r="F24" s="57">
        <v>89.11</v>
      </c>
      <c r="G24" s="77" t="s">
        <v>236</v>
      </c>
      <c r="H24" s="26"/>
    </row>
    <row r="25" spans="2:8" x14ac:dyDescent="0.25">
      <c r="B25" s="56" t="s">
        <v>238</v>
      </c>
      <c r="C25" s="56" t="s">
        <v>239</v>
      </c>
      <c r="D25" s="57">
        <f t="shared" si="0"/>
        <v>987.57</v>
      </c>
      <c r="E25" s="57">
        <v>981.68000000000006</v>
      </c>
      <c r="F25" s="57">
        <v>5.89</v>
      </c>
      <c r="G25" s="77" t="s">
        <v>238</v>
      </c>
      <c r="H25" s="26"/>
    </row>
    <row r="26" spans="2:8" x14ac:dyDescent="0.25">
      <c r="B26" s="56" t="s">
        <v>240</v>
      </c>
      <c r="C26" s="56" t="s">
        <v>241</v>
      </c>
      <c r="D26" s="57">
        <f t="shared" si="0"/>
        <v>759.99</v>
      </c>
      <c r="E26" s="57">
        <v>751.43000000000006</v>
      </c>
      <c r="F26" s="57">
        <v>8.56</v>
      </c>
      <c r="G26" s="77" t="s">
        <v>240</v>
      </c>
      <c r="H26" s="26"/>
    </row>
    <row r="27" spans="2:8" x14ac:dyDescent="0.25">
      <c r="B27" s="56" t="s">
        <v>242</v>
      </c>
      <c r="C27" s="56" t="s">
        <v>243</v>
      </c>
      <c r="D27" s="57">
        <f t="shared" si="0"/>
        <v>73.39</v>
      </c>
      <c r="E27" s="57">
        <v>71.5</v>
      </c>
      <c r="F27" s="57">
        <v>1.89</v>
      </c>
      <c r="G27" s="77" t="s">
        <v>242</v>
      </c>
      <c r="H27" s="26"/>
    </row>
    <row r="28" spans="2:8" x14ac:dyDescent="0.25">
      <c r="B28" s="56" t="s">
        <v>244</v>
      </c>
      <c r="C28" s="56" t="s">
        <v>245</v>
      </c>
      <c r="D28" s="57">
        <f t="shared" si="0"/>
        <v>2920.2400000000002</v>
      </c>
      <c r="E28" s="57">
        <v>2870.46</v>
      </c>
      <c r="F28" s="57">
        <v>49.78</v>
      </c>
      <c r="G28" s="77" t="s">
        <v>244</v>
      </c>
      <c r="H28" s="26"/>
    </row>
    <row r="29" spans="2:8" x14ac:dyDescent="0.25">
      <c r="B29" s="56" t="s">
        <v>246</v>
      </c>
      <c r="C29" s="56" t="s">
        <v>247</v>
      </c>
      <c r="D29" s="57">
        <f t="shared" si="0"/>
        <v>7133.7699999999986</v>
      </c>
      <c r="E29" s="57">
        <v>7074.329999999999</v>
      </c>
      <c r="F29" s="57">
        <v>59.44</v>
      </c>
      <c r="G29" s="77" t="s">
        <v>246</v>
      </c>
      <c r="H29" s="26"/>
    </row>
    <row r="30" spans="2:8" x14ac:dyDescent="0.25">
      <c r="B30" s="56" t="s">
        <v>248</v>
      </c>
      <c r="C30" s="56" t="s">
        <v>249</v>
      </c>
      <c r="D30" s="57">
        <f t="shared" si="0"/>
        <v>491.3599999999999</v>
      </c>
      <c r="E30" s="57">
        <v>482.46999999999991</v>
      </c>
      <c r="F30" s="57">
        <v>8.89</v>
      </c>
      <c r="G30" s="77" t="s">
        <v>248</v>
      </c>
      <c r="H30" s="26"/>
    </row>
    <row r="31" spans="2:8" x14ac:dyDescent="0.25">
      <c r="B31" s="56" t="s">
        <v>250</v>
      </c>
      <c r="C31" s="56" t="s">
        <v>251</v>
      </c>
      <c r="D31" s="57">
        <f t="shared" si="0"/>
        <v>178.4</v>
      </c>
      <c r="E31" s="57">
        <v>177.4</v>
      </c>
      <c r="F31" s="57">
        <v>1</v>
      </c>
      <c r="G31" s="77" t="s">
        <v>250</v>
      </c>
      <c r="H31" s="26"/>
    </row>
    <row r="32" spans="2:8" x14ac:dyDescent="0.25">
      <c r="B32" s="56" t="s">
        <v>252</v>
      </c>
      <c r="C32" s="56" t="s">
        <v>253</v>
      </c>
      <c r="D32" s="57">
        <f t="shared" si="0"/>
        <v>1219.1900000000003</v>
      </c>
      <c r="E32" s="57">
        <v>1208.7500000000002</v>
      </c>
      <c r="F32" s="57">
        <v>10.44</v>
      </c>
      <c r="G32" s="77" t="s">
        <v>252</v>
      </c>
      <c r="H32" s="26"/>
    </row>
    <row r="33" spans="2:8" x14ac:dyDescent="0.25">
      <c r="B33" s="56" t="s">
        <v>254</v>
      </c>
      <c r="C33" s="56" t="s">
        <v>255</v>
      </c>
      <c r="D33" s="57">
        <f t="shared" si="0"/>
        <v>1628.6799999999998</v>
      </c>
      <c r="E33" s="57">
        <v>1604.7899999999997</v>
      </c>
      <c r="F33" s="57">
        <v>23.89</v>
      </c>
      <c r="G33" s="77" t="s">
        <v>254</v>
      </c>
      <c r="H33" s="26"/>
    </row>
    <row r="34" spans="2:8" x14ac:dyDescent="0.25">
      <c r="B34" s="56" t="s">
        <v>256</v>
      </c>
      <c r="C34" s="56" t="s">
        <v>257</v>
      </c>
      <c r="D34" s="57">
        <f t="shared" si="0"/>
        <v>1450.68</v>
      </c>
      <c r="E34" s="57">
        <v>1419.9</v>
      </c>
      <c r="F34" s="57">
        <v>30.78</v>
      </c>
      <c r="G34" s="77" t="s">
        <v>256</v>
      </c>
      <c r="H34" s="26"/>
    </row>
    <row r="35" spans="2:8" x14ac:dyDescent="0.25">
      <c r="B35" s="58" t="s">
        <v>258</v>
      </c>
      <c r="C35" s="59" t="s">
        <v>259</v>
      </c>
      <c r="D35" s="57">
        <f t="shared" si="0"/>
        <v>500.85</v>
      </c>
      <c r="E35" s="57">
        <v>500.85</v>
      </c>
      <c r="F35" s="57">
        <v>0</v>
      </c>
      <c r="G35" s="77" t="s">
        <v>258</v>
      </c>
      <c r="H35" s="26"/>
    </row>
    <row r="36" spans="2:8" x14ac:dyDescent="0.25">
      <c r="B36" s="56" t="s">
        <v>260</v>
      </c>
      <c r="C36" s="56" t="s">
        <v>261</v>
      </c>
      <c r="D36" s="57">
        <f t="shared" si="0"/>
        <v>88.899999999999991</v>
      </c>
      <c r="E36" s="57">
        <v>88.899999999999991</v>
      </c>
      <c r="F36" s="57">
        <v>0</v>
      </c>
      <c r="G36" s="77" t="s">
        <v>260</v>
      </c>
      <c r="H36" s="26"/>
    </row>
    <row r="37" spans="2:8" x14ac:dyDescent="0.25">
      <c r="B37" s="56" t="s">
        <v>262</v>
      </c>
      <c r="C37" s="56" t="s">
        <v>263</v>
      </c>
      <c r="D37" s="57">
        <f t="shared" si="0"/>
        <v>11066.74</v>
      </c>
      <c r="E37" s="57">
        <v>10923.52</v>
      </c>
      <c r="F37" s="57">
        <v>143.22</v>
      </c>
      <c r="G37" s="77" t="s">
        <v>262</v>
      </c>
      <c r="H37" s="26"/>
    </row>
    <row r="38" spans="2:8" x14ac:dyDescent="0.25">
      <c r="B38" s="56" t="s">
        <v>264</v>
      </c>
      <c r="C38" s="56" t="s">
        <v>265</v>
      </c>
      <c r="D38" s="57">
        <f t="shared" si="0"/>
        <v>14708.41</v>
      </c>
      <c r="E38" s="57">
        <v>14481.41</v>
      </c>
      <c r="F38" s="57">
        <v>227</v>
      </c>
      <c r="G38" s="77" t="s">
        <v>264</v>
      </c>
      <c r="H38" s="26"/>
    </row>
    <row r="39" spans="2:8" x14ac:dyDescent="0.25">
      <c r="B39" s="56" t="s">
        <v>266</v>
      </c>
      <c r="C39" s="56" t="s">
        <v>267</v>
      </c>
      <c r="D39" s="57">
        <f t="shared" si="0"/>
        <v>3340.89</v>
      </c>
      <c r="E39" s="57">
        <v>3284.45</v>
      </c>
      <c r="F39" s="57">
        <v>56.44</v>
      </c>
      <c r="G39" s="77" t="s">
        <v>266</v>
      </c>
      <c r="H39" s="26"/>
    </row>
    <row r="40" spans="2:8" x14ac:dyDescent="0.25">
      <c r="B40" s="56" t="s">
        <v>268</v>
      </c>
      <c r="C40" s="56" t="s">
        <v>269</v>
      </c>
      <c r="D40" s="57">
        <f t="shared" si="0"/>
        <v>3140.43</v>
      </c>
      <c r="E40" s="57">
        <v>2937.52</v>
      </c>
      <c r="F40" s="57">
        <v>202.91000000000003</v>
      </c>
      <c r="G40" s="77" t="s">
        <v>268</v>
      </c>
      <c r="H40" s="26"/>
    </row>
    <row r="41" spans="2:8" x14ac:dyDescent="0.25">
      <c r="B41" s="56" t="s">
        <v>270</v>
      </c>
      <c r="C41" s="56" t="s">
        <v>271</v>
      </c>
      <c r="D41" s="57">
        <f t="shared" si="0"/>
        <v>5572.7000000000007</v>
      </c>
      <c r="E41" s="57">
        <v>5471.3700000000008</v>
      </c>
      <c r="F41" s="57">
        <v>101.33</v>
      </c>
      <c r="G41" s="77" t="s">
        <v>270</v>
      </c>
      <c r="H41" s="26"/>
    </row>
    <row r="42" spans="2:8" x14ac:dyDescent="0.25">
      <c r="B42" s="56" t="s">
        <v>272</v>
      </c>
      <c r="C42" s="56" t="s">
        <v>273</v>
      </c>
      <c r="D42" s="57">
        <f t="shared" si="0"/>
        <v>787.6</v>
      </c>
      <c r="E42" s="57">
        <v>785.71</v>
      </c>
      <c r="F42" s="57">
        <v>1.89</v>
      </c>
      <c r="G42" s="77" t="s">
        <v>272</v>
      </c>
      <c r="H42" s="26"/>
    </row>
    <row r="43" spans="2:8" x14ac:dyDescent="0.25">
      <c r="B43" s="60" t="s">
        <v>274</v>
      </c>
      <c r="C43" s="59" t="s">
        <v>275</v>
      </c>
      <c r="D43" s="57">
        <f t="shared" si="0"/>
        <v>643.72</v>
      </c>
      <c r="E43" s="57">
        <v>643.72</v>
      </c>
      <c r="F43" s="57">
        <v>0</v>
      </c>
      <c r="G43" s="77" t="s">
        <v>274</v>
      </c>
      <c r="H43" s="26"/>
    </row>
    <row r="44" spans="2:8" x14ac:dyDescent="0.25">
      <c r="B44" s="56" t="s">
        <v>276</v>
      </c>
      <c r="C44" s="56" t="s">
        <v>277</v>
      </c>
      <c r="D44" s="57">
        <f t="shared" si="0"/>
        <v>680.71</v>
      </c>
      <c r="E44" s="57">
        <v>675.6</v>
      </c>
      <c r="F44" s="57">
        <v>5.1100000000000003</v>
      </c>
      <c r="G44" s="77" t="s">
        <v>276</v>
      </c>
      <c r="H44" s="26"/>
    </row>
    <row r="45" spans="2:8" x14ac:dyDescent="0.25">
      <c r="B45" s="56" t="s">
        <v>278</v>
      </c>
      <c r="C45" s="56" t="s">
        <v>279</v>
      </c>
      <c r="D45" s="57">
        <f t="shared" si="0"/>
        <v>2437.71</v>
      </c>
      <c r="E45" s="57">
        <v>2399.15</v>
      </c>
      <c r="F45" s="57">
        <v>38.56</v>
      </c>
      <c r="G45" s="77" t="s">
        <v>278</v>
      </c>
      <c r="H45" s="26"/>
    </row>
    <row r="46" spans="2:8" x14ac:dyDescent="0.25">
      <c r="B46" s="56" t="s">
        <v>280</v>
      </c>
      <c r="C46" s="56" t="s">
        <v>281</v>
      </c>
      <c r="D46" s="57">
        <f t="shared" si="0"/>
        <v>984.87</v>
      </c>
      <c r="E46" s="57">
        <v>968.98</v>
      </c>
      <c r="F46" s="57">
        <v>15.89</v>
      </c>
      <c r="G46" s="77" t="s">
        <v>280</v>
      </c>
    </row>
    <row r="47" spans="2:8" x14ac:dyDescent="0.25">
      <c r="B47" s="56" t="s">
        <v>282</v>
      </c>
      <c r="C47" s="56" t="s">
        <v>283</v>
      </c>
      <c r="D47" s="57">
        <f t="shared" si="0"/>
        <v>12047.44</v>
      </c>
      <c r="E47" s="57">
        <v>11697.15</v>
      </c>
      <c r="F47" s="57">
        <v>350.29</v>
      </c>
      <c r="G47" s="77" t="s">
        <v>282</v>
      </c>
    </row>
    <row r="48" spans="2:8" x14ac:dyDescent="0.25">
      <c r="B48" s="56" t="s">
        <v>284</v>
      </c>
      <c r="C48" s="56" t="s">
        <v>285</v>
      </c>
      <c r="D48" s="57">
        <f t="shared" si="0"/>
        <v>540.77</v>
      </c>
      <c r="E48" s="57">
        <v>536.99</v>
      </c>
      <c r="F48" s="57">
        <v>3.78</v>
      </c>
      <c r="G48" s="77" t="s">
        <v>284</v>
      </c>
    </row>
    <row r="49" spans="2:7" x14ac:dyDescent="0.25">
      <c r="B49" s="56" t="s">
        <v>286</v>
      </c>
      <c r="C49" s="56" t="s">
        <v>287</v>
      </c>
      <c r="D49" s="57">
        <f t="shared" si="0"/>
        <v>1495.04</v>
      </c>
      <c r="E49" s="57">
        <v>1474.48</v>
      </c>
      <c r="F49" s="57">
        <v>20.56</v>
      </c>
      <c r="G49" s="77" t="s">
        <v>286</v>
      </c>
    </row>
    <row r="50" spans="2:7" x14ac:dyDescent="0.25">
      <c r="B50" s="56" t="s">
        <v>288</v>
      </c>
      <c r="C50" s="56" t="s">
        <v>289</v>
      </c>
      <c r="D50" s="57">
        <f t="shared" si="0"/>
        <v>155.09</v>
      </c>
      <c r="E50" s="57">
        <v>152.09</v>
      </c>
      <c r="F50" s="57">
        <v>3</v>
      </c>
      <c r="G50" s="77" t="s">
        <v>288</v>
      </c>
    </row>
    <row r="51" spans="2:7" x14ac:dyDescent="0.25">
      <c r="B51" s="56" t="s">
        <v>290</v>
      </c>
      <c r="C51" s="56" t="s">
        <v>291</v>
      </c>
      <c r="D51" s="57">
        <f t="shared" si="0"/>
        <v>112.38000000000001</v>
      </c>
      <c r="E51" s="57">
        <v>111.38000000000001</v>
      </c>
      <c r="F51" s="57">
        <v>1</v>
      </c>
      <c r="G51" s="77" t="s">
        <v>290</v>
      </c>
    </row>
    <row r="52" spans="2:7" x14ac:dyDescent="0.25">
      <c r="B52" s="56" t="s">
        <v>292</v>
      </c>
      <c r="C52" s="56" t="s">
        <v>293</v>
      </c>
      <c r="D52" s="57">
        <f t="shared" si="0"/>
        <v>791.49999999999989</v>
      </c>
      <c r="E52" s="57">
        <v>782.27999999999986</v>
      </c>
      <c r="F52" s="57">
        <v>9.2200000000000006</v>
      </c>
      <c r="G52" s="77" t="s">
        <v>292</v>
      </c>
    </row>
    <row r="53" spans="2:7" x14ac:dyDescent="0.25">
      <c r="B53" s="56" t="s">
        <v>294</v>
      </c>
      <c r="C53" s="56" t="s">
        <v>295</v>
      </c>
      <c r="D53" s="57">
        <f t="shared" si="0"/>
        <v>1749.79</v>
      </c>
      <c r="E53" s="57">
        <v>1731.68</v>
      </c>
      <c r="F53" s="57">
        <v>18.11</v>
      </c>
      <c r="G53" s="77" t="s">
        <v>294</v>
      </c>
    </row>
    <row r="54" spans="2:7" x14ac:dyDescent="0.25">
      <c r="B54" s="56" t="s">
        <v>296</v>
      </c>
      <c r="C54" s="56" t="s">
        <v>297</v>
      </c>
      <c r="D54" s="57">
        <f t="shared" si="0"/>
        <v>513.11</v>
      </c>
      <c r="E54" s="57">
        <v>512.11</v>
      </c>
      <c r="F54" s="57">
        <v>1</v>
      </c>
      <c r="G54" s="77" t="s">
        <v>296</v>
      </c>
    </row>
    <row r="55" spans="2:7" x14ac:dyDescent="0.25">
      <c r="B55" s="56" t="s">
        <v>298</v>
      </c>
      <c r="C55" s="56" t="s">
        <v>299</v>
      </c>
      <c r="D55" s="57">
        <f t="shared" si="0"/>
        <v>423.85</v>
      </c>
      <c r="E55" s="57">
        <v>417.18</v>
      </c>
      <c r="F55" s="57">
        <v>6.67</v>
      </c>
      <c r="G55" s="77" t="s">
        <v>298</v>
      </c>
    </row>
    <row r="56" spans="2:7" x14ac:dyDescent="0.25">
      <c r="B56" s="56" t="s">
        <v>300</v>
      </c>
      <c r="C56" s="56" t="s">
        <v>301</v>
      </c>
      <c r="D56" s="57">
        <f t="shared" si="0"/>
        <v>187.05</v>
      </c>
      <c r="E56" s="57">
        <v>185.72</v>
      </c>
      <c r="F56" s="57">
        <v>1.33</v>
      </c>
      <c r="G56" s="77" t="s">
        <v>300</v>
      </c>
    </row>
    <row r="57" spans="2:7" x14ac:dyDescent="0.25">
      <c r="B57" s="56" t="s">
        <v>302</v>
      </c>
      <c r="C57" s="56" t="s">
        <v>303</v>
      </c>
      <c r="D57" s="57">
        <f t="shared" si="0"/>
        <v>196.30999999999997</v>
      </c>
      <c r="E57" s="57">
        <v>194.52999999999997</v>
      </c>
      <c r="F57" s="57">
        <v>1.78</v>
      </c>
      <c r="G57" s="77" t="s">
        <v>302</v>
      </c>
    </row>
    <row r="58" spans="2:7" x14ac:dyDescent="0.25">
      <c r="B58" s="56" t="s">
        <v>304</v>
      </c>
      <c r="C58" s="56" t="s">
        <v>305</v>
      </c>
      <c r="D58" s="57">
        <f t="shared" si="0"/>
        <v>1039.9000000000001</v>
      </c>
      <c r="E58" s="57">
        <v>1028.73</v>
      </c>
      <c r="F58" s="57">
        <v>11.17</v>
      </c>
      <c r="G58" s="77" t="s">
        <v>304</v>
      </c>
    </row>
    <row r="59" spans="2:7" x14ac:dyDescent="0.25">
      <c r="B59" s="56" t="s">
        <v>306</v>
      </c>
      <c r="C59" s="56" t="s">
        <v>307</v>
      </c>
      <c r="D59" s="57">
        <f t="shared" si="0"/>
        <v>381.63</v>
      </c>
      <c r="E59" s="57">
        <v>381.63</v>
      </c>
      <c r="F59" s="57">
        <v>0</v>
      </c>
      <c r="G59" s="77" t="s">
        <v>306</v>
      </c>
    </row>
    <row r="60" spans="2:7" x14ac:dyDescent="0.25">
      <c r="B60" s="56" t="s">
        <v>308</v>
      </c>
      <c r="C60" s="56" t="s">
        <v>309</v>
      </c>
      <c r="D60" s="57">
        <f t="shared" si="0"/>
        <v>73.22</v>
      </c>
      <c r="E60" s="57">
        <v>73.22</v>
      </c>
      <c r="F60" s="57">
        <v>0</v>
      </c>
      <c r="G60" s="77" t="s">
        <v>308</v>
      </c>
    </row>
    <row r="61" spans="2:7" x14ac:dyDescent="0.25">
      <c r="B61" s="56" t="s">
        <v>310</v>
      </c>
      <c r="C61" s="56" t="s">
        <v>311</v>
      </c>
      <c r="D61" s="57">
        <f t="shared" si="0"/>
        <v>282.13000000000005</v>
      </c>
      <c r="E61" s="57">
        <v>279.13000000000005</v>
      </c>
      <c r="F61" s="57">
        <v>3</v>
      </c>
      <c r="G61" s="77" t="s">
        <v>310</v>
      </c>
    </row>
    <row r="62" spans="2:7" x14ac:dyDescent="0.25">
      <c r="B62" s="56" t="s">
        <v>312</v>
      </c>
      <c r="C62" s="56" t="s">
        <v>313</v>
      </c>
      <c r="D62" s="57">
        <f t="shared" si="0"/>
        <v>387.49000000000007</v>
      </c>
      <c r="E62" s="57">
        <v>385.38000000000005</v>
      </c>
      <c r="F62" s="57">
        <v>2.11</v>
      </c>
      <c r="G62" s="77" t="s">
        <v>312</v>
      </c>
    </row>
    <row r="63" spans="2:7" x14ac:dyDescent="0.25">
      <c r="B63" s="56" t="s">
        <v>314</v>
      </c>
      <c r="C63" s="56" t="s">
        <v>315</v>
      </c>
      <c r="D63" s="57">
        <f t="shared" si="0"/>
        <v>46.260000000000005</v>
      </c>
      <c r="E63" s="57">
        <v>45.7</v>
      </c>
      <c r="F63" s="57">
        <v>0.56000000000000005</v>
      </c>
      <c r="G63" s="77" t="s">
        <v>314</v>
      </c>
    </row>
    <row r="64" spans="2:7" x14ac:dyDescent="0.25">
      <c r="B64" s="56" t="s">
        <v>316</v>
      </c>
      <c r="C64" s="56" t="s">
        <v>317</v>
      </c>
      <c r="D64" s="57">
        <f t="shared" si="0"/>
        <v>429.26000000000005</v>
      </c>
      <c r="E64" s="57">
        <v>425.15000000000003</v>
      </c>
      <c r="F64" s="57">
        <v>4.1100000000000003</v>
      </c>
      <c r="G64" s="77" t="s">
        <v>316</v>
      </c>
    </row>
    <row r="65" spans="2:7" x14ac:dyDescent="0.25">
      <c r="B65" s="56" t="s">
        <v>318</v>
      </c>
      <c r="C65" s="56" t="s">
        <v>319</v>
      </c>
      <c r="D65" s="57">
        <f t="shared" si="0"/>
        <v>679.8900000000001</v>
      </c>
      <c r="E65" s="57">
        <v>675.00000000000011</v>
      </c>
      <c r="F65" s="57">
        <v>4.8899999999999997</v>
      </c>
      <c r="G65" s="77" t="s">
        <v>318</v>
      </c>
    </row>
    <row r="66" spans="2:7" x14ac:dyDescent="0.25">
      <c r="B66" s="56" t="s">
        <v>320</v>
      </c>
      <c r="C66" s="56" t="s">
        <v>321</v>
      </c>
      <c r="D66" s="57">
        <f t="shared" si="0"/>
        <v>353.47</v>
      </c>
      <c r="E66" s="57">
        <v>351.03000000000003</v>
      </c>
      <c r="F66" s="57">
        <v>2.44</v>
      </c>
      <c r="G66" s="77" t="s">
        <v>320</v>
      </c>
    </row>
    <row r="67" spans="2:7" x14ac:dyDescent="0.25">
      <c r="B67" s="56" t="s">
        <v>322</v>
      </c>
      <c r="C67" s="56" t="s">
        <v>323</v>
      </c>
      <c r="D67" s="57">
        <f t="shared" si="0"/>
        <v>2680.96</v>
      </c>
      <c r="E67" s="57">
        <v>2637.85</v>
      </c>
      <c r="F67" s="57">
        <v>43.11</v>
      </c>
      <c r="G67" s="77" t="s">
        <v>322</v>
      </c>
    </row>
    <row r="68" spans="2:7" x14ac:dyDescent="0.25">
      <c r="B68" s="56" t="s">
        <v>324</v>
      </c>
      <c r="C68" s="56" t="s">
        <v>325</v>
      </c>
      <c r="D68" s="57">
        <f t="shared" si="0"/>
        <v>1442.3300000000002</v>
      </c>
      <c r="E68" s="57">
        <v>1426.44</v>
      </c>
      <c r="F68" s="57">
        <v>15.89</v>
      </c>
      <c r="G68" s="77" t="s">
        <v>324</v>
      </c>
    </row>
    <row r="69" spans="2:7" x14ac:dyDescent="0.25">
      <c r="B69" s="56" t="s">
        <v>326</v>
      </c>
      <c r="C69" s="56" t="s">
        <v>327</v>
      </c>
      <c r="D69" s="57">
        <f t="shared" si="0"/>
        <v>14.3</v>
      </c>
      <c r="E69" s="57">
        <v>14.3</v>
      </c>
      <c r="F69" s="57">
        <v>0</v>
      </c>
      <c r="G69" s="77" t="s">
        <v>326</v>
      </c>
    </row>
    <row r="70" spans="2:7" x14ac:dyDescent="0.25">
      <c r="B70" s="56" t="s">
        <v>328</v>
      </c>
      <c r="C70" s="56" t="s">
        <v>329</v>
      </c>
      <c r="D70" s="57">
        <f t="shared" si="0"/>
        <v>3454.0699999999997</v>
      </c>
      <c r="E70" s="57">
        <v>3388.9599999999996</v>
      </c>
      <c r="F70" s="57">
        <v>65.11</v>
      </c>
      <c r="G70" s="77" t="s">
        <v>328</v>
      </c>
    </row>
    <row r="71" spans="2:7" x14ac:dyDescent="0.25">
      <c r="B71" s="56" t="s">
        <v>330</v>
      </c>
      <c r="C71" s="56" t="s">
        <v>331</v>
      </c>
      <c r="D71" s="57">
        <f t="shared" si="0"/>
        <v>3396.6200000000003</v>
      </c>
      <c r="E71" s="57">
        <v>3358.9500000000003</v>
      </c>
      <c r="F71" s="57">
        <v>37.67</v>
      </c>
      <c r="G71" s="77" t="s">
        <v>330</v>
      </c>
    </row>
    <row r="72" spans="2:7" x14ac:dyDescent="0.25">
      <c r="B72" s="56" t="s">
        <v>332</v>
      </c>
      <c r="C72" s="56" t="s">
        <v>333</v>
      </c>
      <c r="D72" s="57">
        <f t="shared" ref="D72:D135" si="1">+E72+F72</f>
        <v>5907.5700000000006</v>
      </c>
      <c r="E72" s="57">
        <v>5842.3300000000008</v>
      </c>
      <c r="F72" s="57">
        <v>65.239999999999995</v>
      </c>
      <c r="G72" s="77" t="s">
        <v>332</v>
      </c>
    </row>
    <row r="73" spans="2:7" x14ac:dyDescent="0.25">
      <c r="B73" s="56" t="s">
        <v>334</v>
      </c>
      <c r="C73" s="56" t="s">
        <v>335</v>
      </c>
      <c r="D73" s="57">
        <f t="shared" si="1"/>
        <v>85.51</v>
      </c>
      <c r="E73" s="57">
        <v>83.73</v>
      </c>
      <c r="F73" s="57">
        <v>1.78</v>
      </c>
      <c r="G73" s="77" t="s">
        <v>334</v>
      </c>
    </row>
    <row r="74" spans="2:7" x14ac:dyDescent="0.25">
      <c r="B74" s="56" t="s">
        <v>336</v>
      </c>
      <c r="C74" s="56" t="s">
        <v>337</v>
      </c>
      <c r="D74" s="57">
        <f t="shared" si="1"/>
        <v>2014.18</v>
      </c>
      <c r="E74" s="57">
        <v>2003.51</v>
      </c>
      <c r="F74" s="57">
        <v>10.67</v>
      </c>
      <c r="G74" s="77" t="s">
        <v>336</v>
      </c>
    </row>
    <row r="75" spans="2:7" x14ac:dyDescent="0.25">
      <c r="B75" s="56" t="s">
        <v>338</v>
      </c>
      <c r="C75" s="56" t="s">
        <v>339</v>
      </c>
      <c r="D75" s="57">
        <f t="shared" si="1"/>
        <v>20578.53</v>
      </c>
      <c r="E75" s="57">
        <v>20220.309999999998</v>
      </c>
      <c r="F75" s="57">
        <v>358.22</v>
      </c>
      <c r="G75" s="77" t="s">
        <v>338</v>
      </c>
    </row>
    <row r="76" spans="2:7" x14ac:dyDescent="0.25">
      <c r="B76" s="56" t="s">
        <v>340</v>
      </c>
      <c r="C76" s="56" t="s">
        <v>341</v>
      </c>
      <c r="D76" s="57">
        <f t="shared" si="1"/>
        <v>3323.06</v>
      </c>
      <c r="E76" s="57">
        <v>3294.2799999999997</v>
      </c>
      <c r="F76" s="57">
        <v>28.78</v>
      </c>
      <c r="G76" s="77" t="s">
        <v>340</v>
      </c>
    </row>
    <row r="77" spans="2:7" x14ac:dyDescent="0.25">
      <c r="B77" s="56" t="s">
        <v>342</v>
      </c>
      <c r="C77" s="56" t="s">
        <v>343</v>
      </c>
      <c r="D77" s="57">
        <f t="shared" si="1"/>
        <v>1652.6399999999999</v>
      </c>
      <c r="E77" s="57">
        <v>1629.31</v>
      </c>
      <c r="F77" s="57">
        <v>23.33</v>
      </c>
      <c r="G77" s="77" t="s">
        <v>342</v>
      </c>
    </row>
    <row r="78" spans="2:7" x14ac:dyDescent="0.25">
      <c r="B78" s="56" t="s">
        <v>344</v>
      </c>
      <c r="C78" s="56" t="s">
        <v>345</v>
      </c>
      <c r="D78" s="57">
        <f t="shared" si="1"/>
        <v>72.709999999999994</v>
      </c>
      <c r="E78" s="57">
        <v>72.149999999999991</v>
      </c>
      <c r="F78" s="57">
        <v>0.56000000000000005</v>
      </c>
      <c r="G78" s="77" t="s">
        <v>344</v>
      </c>
    </row>
    <row r="79" spans="2:7" x14ac:dyDescent="0.25">
      <c r="B79" s="56" t="s">
        <v>346</v>
      </c>
      <c r="C79" s="56" t="s">
        <v>347</v>
      </c>
      <c r="D79" s="57">
        <f t="shared" si="1"/>
        <v>410.4</v>
      </c>
      <c r="E79" s="57">
        <v>403.84</v>
      </c>
      <c r="F79" s="57">
        <v>6.56</v>
      </c>
      <c r="G79" s="77" t="s">
        <v>346</v>
      </c>
    </row>
    <row r="80" spans="2:7" x14ac:dyDescent="0.25">
      <c r="B80" s="56" t="s">
        <v>348</v>
      </c>
      <c r="C80" s="56" t="s">
        <v>349</v>
      </c>
      <c r="D80" s="57">
        <f t="shared" si="1"/>
        <v>4461.45</v>
      </c>
      <c r="E80" s="57">
        <v>4366.12</v>
      </c>
      <c r="F80" s="57">
        <v>95.33</v>
      </c>
      <c r="G80" s="77" t="s">
        <v>348</v>
      </c>
    </row>
    <row r="81" spans="2:7" x14ac:dyDescent="0.25">
      <c r="B81" s="56" t="s">
        <v>350</v>
      </c>
      <c r="C81" s="56" t="s">
        <v>351</v>
      </c>
      <c r="D81" s="57">
        <f t="shared" si="1"/>
        <v>2746.1600000000003</v>
      </c>
      <c r="E81" s="57">
        <v>2705.7200000000003</v>
      </c>
      <c r="F81" s="57">
        <v>40.44</v>
      </c>
      <c r="G81" s="77" t="s">
        <v>350</v>
      </c>
    </row>
    <row r="82" spans="2:7" x14ac:dyDescent="0.25">
      <c r="B82" s="56" t="s">
        <v>352</v>
      </c>
      <c r="C82" s="56" t="s">
        <v>353</v>
      </c>
      <c r="D82" s="57">
        <f t="shared" si="1"/>
        <v>53.800000000000004</v>
      </c>
      <c r="E82" s="57">
        <v>53.800000000000004</v>
      </c>
      <c r="F82" s="57">
        <v>0</v>
      </c>
      <c r="G82" s="77" t="s">
        <v>352</v>
      </c>
    </row>
    <row r="83" spans="2:7" x14ac:dyDescent="0.25">
      <c r="B83" s="56" t="s">
        <v>354</v>
      </c>
      <c r="C83" s="56" t="s">
        <v>355</v>
      </c>
      <c r="D83" s="57">
        <f t="shared" si="1"/>
        <v>20228.390000000003</v>
      </c>
      <c r="E83" s="57">
        <v>19971.280000000002</v>
      </c>
      <c r="F83" s="57">
        <v>257.11</v>
      </c>
      <c r="G83" s="77" t="s">
        <v>354</v>
      </c>
    </row>
    <row r="84" spans="2:7" x14ac:dyDescent="0.25">
      <c r="B84" s="56" t="s">
        <v>356</v>
      </c>
      <c r="C84" s="56" t="s">
        <v>357</v>
      </c>
      <c r="D84" s="57">
        <f t="shared" si="1"/>
        <v>22380.110000000008</v>
      </c>
      <c r="E84" s="57">
        <v>22125.780000000006</v>
      </c>
      <c r="F84" s="57">
        <v>254.33</v>
      </c>
      <c r="G84" s="77" t="s">
        <v>356</v>
      </c>
    </row>
    <row r="85" spans="2:7" x14ac:dyDescent="0.25">
      <c r="B85" s="56" t="s">
        <v>358</v>
      </c>
      <c r="C85" s="56" t="s">
        <v>359</v>
      </c>
      <c r="D85" s="57">
        <f t="shared" si="1"/>
        <v>38.400000000000006</v>
      </c>
      <c r="E85" s="57">
        <v>38.400000000000006</v>
      </c>
      <c r="F85" s="57">
        <v>0</v>
      </c>
      <c r="G85" s="77" t="s">
        <v>358</v>
      </c>
    </row>
    <row r="86" spans="2:7" x14ac:dyDescent="0.25">
      <c r="B86" s="56" t="s">
        <v>360</v>
      </c>
      <c r="C86" s="56" t="s">
        <v>361</v>
      </c>
      <c r="D86" s="57">
        <f t="shared" si="1"/>
        <v>21630.780000000002</v>
      </c>
      <c r="E86" s="57">
        <v>21297.670000000002</v>
      </c>
      <c r="F86" s="57">
        <v>333.11</v>
      </c>
      <c r="G86" s="77" t="s">
        <v>360</v>
      </c>
    </row>
    <row r="87" spans="2:7" x14ac:dyDescent="0.25">
      <c r="B87" s="56" t="s">
        <v>362</v>
      </c>
      <c r="C87" s="56" t="s">
        <v>363</v>
      </c>
      <c r="D87" s="57">
        <f t="shared" si="1"/>
        <v>4749.4399999999996</v>
      </c>
      <c r="E87" s="57">
        <v>4684</v>
      </c>
      <c r="F87" s="57">
        <v>65.44</v>
      </c>
      <c r="G87" s="77" t="s">
        <v>362</v>
      </c>
    </row>
    <row r="88" spans="2:7" x14ac:dyDescent="0.25">
      <c r="B88" s="56" t="s">
        <v>364</v>
      </c>
      <c r="C88" s="56" t="s">
        <v>365</v>
      </c>
      <c r="D88" s="57">
        <f t="shared" si="1"/>
        <v>3934.3000000000006</v>
      </c>
      <c r="E88" s="57">
        <v>3873.9700000000007</v>
      </c>
      <c r="F88" s="57">
        <v>60.33</v>
      </c>
      <c r="G88" s="77" t="s">
        <v>364</v>
      </c>
    </row>
    <row r="89" spans="2:7" x14ac:dyDescent="0.25">
      <c r="B89" s="56" t="s">
        <v>366</v>
      </c>
      <c r="C89" s="56" t="s">
        <v>367</v>
      </c>
      <c r="D89" s="57">
        <f t="shared" si="1"/>
        <v>868.75999999999988</v>
      </c>
      <c r="E89" s="57">
        <v>859.19999999999993</v>
      </c>
      <c r="F89" s="57">
        <v>9.56</v>
      </c>
      <c r="G89" s="77" t="s">
        <v>366</v>
      </c>
    </row>
    <row r="90" spans="2:7" x14ac:dyDescent="0.25">
      <c r="B90" s="56" t="s">
        <v>368</v>
      </c>
      <c r="C90" s="56" t="s">
        <v>369</v>
      </c>
      <c r="D90" s="57">
        <f t="shared" si="1"/>
        <v>7059.49</v>
      </c>
      <c r="E90" s="57">
        <v>6908.38</v>
      </c>
      <c r="F90" s="57">
        <v>151.11000000000001</v>
      </c>
      <c r="G90" s="77" t="s">
        <v>368</v>
      </c>
    </row>
    <row r="91" spans="2:7" x14ac:dyDescent="0.25">
      <c r="B91" s="56" t="s">
        <v>370</v>
      </c>
      <c r="C91" s="56" t="s">
        <v>371</v>
      </c>
      <c r="D91" s="57">
        <f t="shared" si="1"/>
        <v>878.03</v>
      </c>
      <c r="E91" s="57">
        <v>872.81</v>
      </c>
      <c r="F91" s="57">
        <v>5.22</v>
      </c>
      <c r="G91" s="77" t="s">
        <v>370</v>
      </c>
    </row>
    <row r="92" spans="2:7" x14ac:dyDescent="0.25">
      <c r="B92" s="56" t="s">
        <v>372</v>
      </c>
      <c r="C92" s="56" t="s">
        <v>373</v>
      </c>
      <c r="D92" s="57">
        <f t="shared" si="1"/>
        <v>117.15</v>
      </c>
      <c r="E92" s="57">
        <v>115.15</v>
      </c>
      <c r="F92" s="57">
        <v>2</v>
      </c>
      <c r="G92" s="77" t="s">
        <v>372</v>
      </c>
    </row>
    <row r="93" spans="2:7" x14ac:dyDescent="0.25">
      <c r="B93" s="56" t="s">
        <v>374</v>
      </c>
      <c r="C93" s="56" t="s">
        <v>375</v>
      </c>
      <c r="D93" s="57">
        <f t="shared" si="1"/>
        <v>53.699999999999996</v>
      </c>
      <c r="E93" s="57">
        <v>53.699999999999996</v>
      </c>
      <c r="F93" s="57">
        <v>0</v>
      </c>
      <c r="G93" s="77" t="s">
        <v>374</v>
      </c>
    </row>
    <row r="94" spans="2:7" x14ac:dyDescent="0.25">
      <c r="B94" s="56" t="s">
        <v>376</v>
      </c>
      <c r="C94" s="56" t="s">
        <v>377</v>
      </c>
      <c r="D94" s="57">
        <f t="shared" si="1"/>
        <v>2950.3899999999994</v>
      </c>
      <c r="E94" s="57">
        <v>2944.1699999999996</v>
      </c>
      <c r="F94" s="57">
        <v>6.22</v>
      </c>
      <c r="G94" s="77" t="s">
        <v>376</v>
      </c>
    </row>
    <row r="95" spans="2:7" x14ac:dyDescent="0.25">
      <c r="B95" s="56" t="s">
        <v>378</v>
      </c>
      <c r="C95" s="56" t="s">
        <v>379</v>
      </c>
      <c r="D95" s="57">
        <f t="shared" si="1"/>
        <v>661.72</v>
      </c>
      <c r="E95" s="57">
        <v>657.72</v>
      </c>
      <c r="F95" s="57">
        <v>4</v>
      </c>
      <c r="G95" s="77" t="s">
        <v>378</v>
      </c>
    </row>
    <row r="96" spans="2:7" x14ac:dyDescent="0.25">
      <c r="B96" s="56" t="s">
        <v>380</v>
      </c>
      <c r="C96" s="56" t="s">
        <v>381</v>
      </c>
      <c r="D96" s="57">
        <f t="shared" si="1"/>
        <v>3572.69</v>
      </c>
      <c r="E96" s="57">
        <v>3541.69</v>
      </c>
      <c r="F96" s="57">
        <v>31</v>
      </c>
      <c r="G96" s="77" t="s">
        <v>380</v>
      </c>
    </row>
    <row r="97" spans="2:7" x14ac:dyDescent="0.25">
      <c r="B97" s="56" t="s">
        <v>382</v>
      </c>
      <c r="C97" s="56" t="s">
        <v>383</v>
      </c>
      <c r="D97" s="57">
        <f t="shared" si="1"/>
        <v>1402.69</v>
      </c>
      <c r="E97" s="57">
        <v>1382.25</v>
      </c>
      <c r="F97" s="57">
        <v>20.440000000000001</v>
      </c>
      <c r="G97" s="77" t="s">
        <v>382</v>
      </c>
    </row>
    <row r="98" spans="2:7" x14ac:dyDescent="0.25">
      <c r="B98" s="56" t="s">
        <v>384</v>
      </c>
      <c r="C98" s="56" t="s">
        <v>385</v>
      </c>
      <c r="D98" s="57">
        <f t="shared" si="1"/>
        <v>2295.59</v>
      </c>
      <c r="E98" s="57">
        <v>2237.7000000000003</v>
      </c>
      <c r="F98" s="57">
        <v>57.89</v>
      </c>
      <c r="G98" s="77" t="s">
        <v>384</v>
      </c>
    </row>
    <row r="99" spans="2:7" x14ac:dyDescent="0.25">
      <c r="B99" s="56" t="s">
        <v>386</v>
      </c>
      <c r="C99" s="56" t="s">
        <v>387</v>
      </c>
      <c r="D99" s="57">
        <f t="shared" si="1"/>
        <v>226.84</v>
      </c>
      <c r="E99" s="57">
        <v>225.84</v>
      </c>
      <c r="F99" s="57">
        <v>1</v>
      </c>
      <c r="G99" s="77" t="s">
        <v>386</v>
      </c>
    </row>
    <row r="100" spans="2:7" x14ac:dyDescent="0.25">
      <c r="B100" s="56" t="s">
        <v>388</v>
      </c>
      <c r="C100" s="56" t="s">
        <v>389</v>
      </c>
      <c r="D100" s="57">
        <f t="shared" si="1"/>
        <v>41.2</v>
      </c>
      <c r="E100" s="57">
        <v>41.2</v>
      </c>
      <c r="F100" s="57">
        <v>0</v>
      </c>
      <c r="G100" s="77" t="s">
        <v>388</v>
      </c>
    </row>
    <row r="101" spans="2:7" x14ac:dyDescent="0.25">
      <c r="B101" s="60" t="s">
        <v>390</v>
      </c>
      <c r="C101" s="56" t="s">
        <v>391</v>
      </c>
      <c r="D101" s="57">
        <f t="shared" si="1"/>
        <v>122.62999999999998</v>
      </c>
      <c r="E101" s="57">
        <v>122.62999999999998</v>
      </c>
      <c r="F101" s="57">
        <v>0</v>
      </c>
      <c r="G101" s="77" t="s">
        <v>390</v>
      </c>
    </row>
    <row r="102" spans="2:7" x14ac:dyDescent="0.25">
      <c r="B102" s="56" t="s">
        <v>392</v>
      </c>
      <c r="C102" s="56" t="s">
        <v>393</v>
      </c>
      <c r="D102" s="57">
        <f t="shared" si="1"/>
        <v>163.72999999999996</v>
      </c>
      <c r="E102" s="57">
        <v>163.72999999999996</v>
      </c>
      <c r="F102" s="57">
        <v>0</v>
      </c>
      <c r="G102" s="77" t="s">
        <v>392</v>
      </c>
    </row>
    <row r="103" spans="2:7" x14ac:dyDescent="0.25">
      <c r="B103" s="56" t="s">
        <v>394</v>
      </c>
      <c r="C103" s="56" t="s">
        <v>395</v>
      </c>
      <c r="D103" s="57">
        <f t="shared" si="1"/>
        <v>588.51999999999987</v>
      </c>
      <c r="E103" s="57">
        <v>583.62999999999988</v>
      </c>
      <c r="F103" s="57">
        <v>4.8899999999999997</v>
      </c>
      <c r="G103" s="77" t="s">
        <v>394</v>
      </c>
    </row>
    <row r="104" spans="2:7" x14ac:dyDescent="0.25">
      <c r="B104" s="56" t="s">
        <v>396</v>
      </c>
      <c r="C104" s="56" t="s">
        <v>397</v>
      </c>
      <c r="D104" s="57">
        <f t="shared" si="1"/>
        <v>116.25000000000001</v>
      </c>
      <c r="E104" s="57">
        <v>114.69000000000001</v>
      </c>
      <c r="F104" s="57">
        <v>1.56</v>
      </c>
      <c r="G104" s="77" t="s">
        <v>396</v>
      </c>
    </row>
    <row r="105" spans="2:7" x14ac:dyDescent="0.25">
      <c r="B105" s="56" t="s">
        <v>398</v>
      </c>
      <c r="C105" s="56" t="s">
        <v>399</v>
      </c>
      <c r="D105" s="57">
        <f t="shared" si="1"/>
        <v>1064.7</v>
      </c>
      <c r="E105" s="57">
        <v>1053.03</v>
      </c>
      <c r="F105" s="57">
        <v>11.67</v>
      </c>
      <c r="G105" s="77" t="s">
        <v>398</v>
      </c>
    </row>
    <row r="106" spans="2:7" x14ac:dyDescent="0.25">
      <c r="B106" s="56" t="s">
        <v>400</v>
      </c>
      <c r="C106" s="56" t="s">
        <v>401</v>
      </c>
      <c r="D106" s="57">
        <f t="shared" si="1"/>
        <v>18089.810000000001</v>
      </c>
      <c r="E106" s="57">
        <v>17814.59</v>
      </c>
      <c r="F106" s="57">
        <v>275.22000000000003</v>
      </c>
      <c r="G106" s="77" t="s">
        <v>400</v>
      </c>
    </row>
    <row r="107" spans="2:7" x14ac:dyDescent="0.25">
      <c r="B107" s="56" t="s">
        <v>402</v>
      </c>
      <c r="C107" s="56" t="s">
        <v>403</v>
      </c>
      <c r="D107" s="57">
        <f t="shared" si="1"/>
        <v>2079.4</v>
      </c>
      <c r="E107" s="57">
        <v>2072.29</v>
      </c>
      <c r="F107" s="57">
        <v>7.11</v>
      </c>
      <c r="G107" s="77" t="s">
        <v>402</v>
      </c>
    </row>
    <row r="108" spans="2:7" x14ac:dyDescent="0.25">
      <c r="B108" s="56" t="s">
        <v>404</v>
      </c>
      <c r="C108" s="56" t="s">
        <v>405</v>
      </c>
      <c r="D108" s="57">
        <f t="shared" si="1"/>
        <v>324.56</v>
      </c>
      <c r="E108" s="57">
        <v>317.12</v>
      </c>
      <c r="F108" s="57">
        <v>7.44</v>
      </c>
      <c r="G108" s="77" t="s">
        <v>404</v>
      </c>
    </row>
    <row r="109" spans="2:7" x14ac:dyDescent="0.25">
      <c r="B109" s="56" t="s">
        <v>406</v>
      </c>
      <c r="C109" s="56" t="s">
        <v>407</v>
      </c>
      <c r="D109" s="57">
        <f t="shared" si="1"/>
        <v>1571.6900000000003</v>
      </c>
      <c r="E109" s="57">
        <v>1554.4700000000003</v>
      </c>
      <c r="F109" s="57">
        <v>17.22</v>
      </c>
      <c r="G109" s="77" t="s">
        <v>406</v>
      </c>
    </row>
    <row r="110" spans="2:7" x14ac:dyDescent="0.25">
      <c r="B110" t="s">
        <v>1009</v>
      </c>
      <c r="C110" t="s">
        <v>1010</v>
      </c>
      <c r="D110" s="57">
        <f t="shared" si="1"/>
        <v>201</v>
      </c>
      <c r="E110" s="57">
        <v>201</v>
      </c>
      <c r="F110" s="57">
        <v>0</v>
      </c>
      <c r="G110" s="77" t="s">
        <v>1009</v>
      </c>
    </row>
    <row r="111" spans="2:7" x14ac:dyDescent="0.25">
      <c r="B111" s="58" t="s">
        <v>408</v>
      </c>
      <c r="C111" s="59" t="s">
        <v>409</v>
      </c>
      <c r="D111" s="57">
        <f t="shared" si="1"/>
        <v>225.8</v>
      </c>
      <c r="E111" s="57">
        <v>225.8</v>
      </c>
      <c r="F111" s="57">
        <v>0</v>
      </c>
      <c r="G111" s="77" t="s">
        <v>408</v>
      </c>
    </row>
    <row r="112" spans="2:7" x14ac:dyDescent="0.25">
      <c r="B112" s="61" t="s">
        <v>410</v>
      </c>
      <c r="C112" s="59" t="s">
        <v>411</v>
      </c>
      <c r="D112" s="57">
        <f t="shared" si="1"/>
        <v>493.59999999999997</v>
      </c>
      <c r="E112" s="57">
        <v>493.59999999999997</v>
      </c>
      <c r="F112" s="57">
        <v>0</v>
      </c>
      <c r="G112" s="77" t="s">
        <v>410</v>
      </c>
    </row>
    <row r="113" spans="2:7" x14ac:dyDescent="0.25">
      <c r="B113" s="58" t="s">
        <v>412</v>
      </c>
      <c r="C113" s="59" t="s">
        <v>413</v>
      </c>
      <c r="D113" s="57">
        <f t="shared" si="1"/>
        <v>384.2</v>
      </c>
      <c r="E113" s="57">
        <v>384.2</v>
      </c>
      <c r="F113" s="57">
        <v>0</v>
      </c>
      <c r="G113" s="77" t="s">
        <v>412</v>
      </c>
    </row>
    <row r="114" spans="2:7" x14ac:dyDescent="0.25">
      <c r="B114" s="56" t="s">
        <v>414</v>
      </c>
      <c r="C114" s="56" t="s">
        <v>415</v>
      </c>
      <c r="D114" s="57">
        <f t="shared" si="1"/>
        <v>189.94000000000003</v>
      </c>
      <c r="E114" s="57">
        <v>186.94000000000003</v>
      </c>
      <c r="F114" s="57">
        <v>3</v>
      </c>
      <c r="G114" s="77" t="s">
        <v>414</v>
      </c>
    </row>
    <row r="115" spans="2:7" x14ac:dyDescent="0.25">
      <c r="B115" s="56" t="s">
        <v>416</v>
      </c>
      <c r="C115" s="56" t="s">
        <v>417</v>
      </c>
      <c r="D115" s="57">
        <f t="shared" si="1"/>
        <v>32.93</v>
      </c>
      <c r="E115" s="57">
        <v>32.93</v>
      </c>
      <c r="F115" s="57">
        <v>0</v>
      </c>
      <c r="G115" s="77" t="s">
        <v>416</v>
      </c>
    </row>
    <row r="116" spans="2:7" x14ac:dyDescent="0.25">
      <c r="B116" s="56" t="s">
        <v>418</v>
      </c>
      <c r="C116" s="56" t="s">
        <v>419</v>
      </c>
      <c r="D116" s="57">
        <f t="shared" si="1"/>
        <v>18989.319999999996</v>
      </c>
      <c r="E116" s="57">
        <v>18779.949999999997</v>
      </c>
      <c r="F116" s="57">
        <v>209.37</v>
      </c>
      <c r="G116" s="77" t="s">
        <v>418</v>
      </c>
    </row>
    <row r="117" spans="2:7" x14ac:dyDescent="0.25">
      <c r="B117" s="56" t="s">
        <v>420</v>
      </c>
      <c r="C117" s="56" t="s">
        <v>421</v>
      </c>
      <c r="D117" s="57">
        <f t="shared" si="1"/>
        <v>55.040000000000006</v>
      </c>
      <c r="E117" s="57">
        <v>54.600000000000009</v>
      </c>
      <c r="F117" s="57">
        <v>0.44</v>
      </c>
      <c r="G117" s="77" t="s">
        <v>420</v>
      </c>
    </row>
    <row r="118" spans="2:7" x14ac:dyDescent="0.25">
      <c r="B118" s="56" t="s">
        <v>422</v>
      </c>
      <c r="C118" s="56" t="s">
        <v>423</v>
      </c>
      <c r="D118" s="57">
        <f t="shared" si="1"/>
        <v>1153.55</v>
      </c>
      <c r="E118" s="57">
        <v>1143.77</v>
      </c>
      <c r="F118" s="57">
        <v>9.7799999999999994</v>
      </c>
      <c r="G118" s="77" t="s">
        <v>422</v>
      </c>
    </row>
    <row r="119" spans="2:7" x14ac:dyDescent="0.25">
      <c r="B119" s="56" t="s">
        <v>424</v>
      </c>
      <c r="C119" s="56" t="s">
        <v>425</v>
      </c>
      <c r="D119" s="57">
        <f t="shared" si="1"/>
        <v>37.4</v>
      </c>
      <c r="E119" s="57">
        <v>37.4</v>
      </c>
      <c r="F119" s="57">
        <v>0</v>
      </c>
      <c r="G119" s="77" t="s">
        <v>424</v>
      </c>
    </row>
    <row r="120" spans="2:7" x14ac:dyDescent="0.25">
      <c r="B120" s="56" t="s">
        <v>426</v>
      </c>
      <c r="C120" s="56" t="s">
        <v>427</v>
      </c>
      <c r="D120" s="57">
        <f t="shared" si="1"/>
        <v>5088.03</v>
      </c>
      <c r="E120" s="57">
        <v>5028.25</v>
      </c>
      <c r="F120" s="57">
        <v>59.78</v>
      </c>
      <c r="G120" s="77" t="s">
        <v>426</v>
      </c>
    </row>
    <row r="121" spans="2:7" x14ac:dyDescent="0.25">
      <c r="B121" s="56" t="s">
        <v>428</v>
      </c>
      <c r="C121" s="56" t="s">
        <v>429</v>
      </c>
      <c r="D121" s="57">
        <f t="shared" si="1"/>
        <v>19077.87</v>
      </c>
      <c r="E121" s="57">
        <v>18843.739999999998</v>
      </c>
      <c r="F121" s="57">
        <v>234.13</v>
      </c>
      <c r="G121" s="77" t="s">
        <v>428</v>
      </c>
    </row>
    <row r="122" spans="2:7" x14ac:dyDescent="0.25">
      <c r="B122" s="56" t="s">
        <v>430</v>
      </c>
      <c r="C122" s="56" t="s">
        <v>431</v>
      </c>
      <c r="D122" s="57">
        <f t="shared" si="1"/>
        <v>25664.360000000004</v>
      </c>
      <c r="E122" s="57">
        <v>25284.250000000004</v>
      </c>
      <c r="F122" s="57">
        <v>380.11</v>
      </c>
      <c r="G122" s="77" t="s">
        <v>430</v>
      </c>
    </row>
    <row r="123" spans="2:7" x14ac:dyDescent="0.25">
      <c r="B123" s="56" t="s">
        <v>432</v>
      </c>
      <c r="C123" s="56" t="s">
        <v>433</v>
      </c>
      <c r="D123" s="57">
        <f t="shared" si="1"/>
        <v>1092.22</v>
      </c>
      <c r="E123" s="57">
        <v>1085.55</v>
      </c>
      <c r="F123" s="57">
        <v>6.67</v>
      </c>
      <c r="G123" s="77" t="s">
        <v>432</v>
      </c>
    </row>
    <row r="124" spans="2:7" x14ac:dyDescent="0.25">
      <c r="B124" s="56" t="s">
        <v>434</v>
      </c>
      <c r="C124" s="56" t="s">
        <v>435</v>
      </c>
      <c r="D124" s="57">
        <f t="shared" si="1"/>
        <v>1336.9199999999996</v>
      </c>
      <c r="E124" s="57">
        <v>1325.8099999999997</v>
      </c>
      <c r="F124" s="57">
        <v>11.11</v>
      </c>
      <c r="G124" s="77" t="s">
        <v>434</v>
      </c>
    </row>
    <row r="125" spans="2:7" x14ac:dyDescent="0.25">
      <c r="B125" s="56" t="s">
        <v>436</v>
      </c>
      <c r="C125" s="56" t="s">
        <v>437</v>
      </c>
      <c r="D125" s="57">
        <f t="shared" si="1"/>
        <v>579.23000000000013</v>
      </c>
      <c r="E125" s="57">
        <v>568.1400000000001</v>
      </c>
      <c r="F125" s="57">
        <v>11.09</v>
      </c>
      <c r="G125" s="77" t="s">
        <v>436</v>
      </c>
    </row>
    <row r="126" spans="2:7" x14ac:dyDescent="0.25">
      <c r="B126" s="56" t="s">
        <v>438</v>
      </c>
      <c r="C126" s="56" t="s">
        <v>439</v>
      </c>
      <c r="D126" s="57">
        <f t="shared" si="1"/>
        <v>73.75</v>
      </c>
      <c r="E126" s="57">
        <v>71.75</v>
      </c>
      <c r="F126" s="57">
        <v>2</v>
      </c>
      <c r="G126" s="77" t="s">
        <v>438</v>
      </c>
    </row>
    <row r="127" spans="2:7" x14ac:dyDescent="0.25">
      <c r="B127" s="56" t="s">
        <v>440</v>
      </c>
      <c r="C127" s="56" t="s">
        <v>441</v>
      </c>
      <c r="D127" s="57">
        <f t="shared" si="1"/>
        <v>474.58</v>
      </c>
      <c r="E127" s="57">
        <v>470.58</v>
      </c>
      <c r="F127" s="57">
        <v>4</v>
      </c>
      <c r="G127" s="77" t="s">
        <v>440</v>
      </c>
    </row>
    <row r="128" spans="2:7" x14ac:dyDescent="0.25">
      <c r="B128" s="56" t="s">
        <v>442</v>
      </c>
      <c r="C128" s="56" t="s">
        <v>443</v>
      </c>
      <c r="D128" s="57">
        <f t="shared" si="1"/>
        <v>1806.5100000000002</v>
      </c>
      <c r="E128" s="57">
        <v>1795.4000000000003</v>
      </c>
      <c r="F128" s="57">
        <v>11.11</v>
      </c>
      <c r="G128" s="77" t="s">
        <v>442</v>
      </c>
    </row>
    <row r="129" spans="2:7" x14ac:dyDescent="0.25">
      <c r="B129" s="56" t="s">
        <v>444</v>
      </c>
      <c r="C129" s="56" t="s">
        <v>445</v>
      </c>
      <c r="D129" s="57">
        <f t="shared" si="1"/>
        <v>77.660000000000011</v>
      </c>
      <c r="E129" s="57">
        <v>76.660000000000011</v>
      </c>
      <c r="F129" s="57">
        <v>1</v>
      </c>
      <c r="G129" s="77" t="s">
        <v>444</v>
      </c>
    </row>
    <row r="130" spans="2:7" x14ac:dyDescent="0.25">
      <c r="B130" s="56" t="s">
        <v>446</v>
      </c>
      <c r="C130" s="56" t="s">
        <v>447</v>
      </c>
      <c r="D130" s="57">
        <f t="shared" si="1"/>
        <v>1257.6499999999999</v>
      </c>
      <c r="E130" s="57">
        <v>1247.6499999999999</v>
      </c>
      <c r="F130" s="57">
        <v>10</v>
      </c>
      <c r="G130" s="77" t="s">
        <v>446</v>
      </c>
    </row>
    <row r="131" spans="2:7" x14ac:dyDescent="0.25">
      <c r="B131" s="56" t="s">
        <v>448</v>
      </c>
      <c r="C131" s="56" t="s">
        <v>449</v>
      </c>
      <c r="D131" s="57">
        <f t="shared" si="1"/>
        <v>9984.82</v>
      </c>
      <c r="E131" s="57">
        <v>9801.6</v>
      </c>
      <c r="F131" s="57">
        <v>183.22</v>
      </c>
      <c r="G131" s="77" t="s">
        <v>448</v>
      </c>
    </row>
    <row r="132" spans="2:7" x14ac:dyDescent="0.25">
      <c r="B132" s="56" t="s">
        <v>450</v>
      </c>
      <c r="C132" s="56" t="s">
        <v>451</v>
      </c>
      <c r="D132" s="57">
        <f t="shared" si="1"/>
        <v>30941.37</v>
      </c>
      <c r="E132" s="57">
        <v>30693.48</v>
      </c>
      <c r="F132" s="57">
        <v>247.89</v>
      </c>
      <c r="G132" s="77" t="s">
        <v>450</v>
      </c>
    </row>
    <row r="133" spans="2:7" x14ac:dyDescent="0.25">
      <c r="B133" s="56" t="s">
        <v>452</v>
      </c>
      <c r="C133" s="56" t="s">
        <v>453</v>
      </c>
      <c r="D133" s="57">
        <f t="shared" si="1"/>
        <v>2644.6899999999996</v>
      </c>
      <c r="E133" s="57">
        <v>2611.7999999999997</v>
      </c>
      <c r="F133" s="57">
        <v>32.89</v>
      </c>
      <c r="G133" s="77" t="s">
        <v>452</v>
      </c>
    </row>
    <row r="134" spans="2:7" x14ac:dyDescent="0.25">
      <c r="B134" s="56" t="s">
        <v>454</v>
      </c>
      <c r="C134" s="56" t="s">
        <v>455</v>
      </c>
      <c r="D134" s="57">
        <f t="shared" si="1"/>
        <v>30.89</v>
      </c>
      <c r="E134" s="57">
        <v>30.89</v>
      </c>
      <c r="F134" s="57">
        <v>0</v>
      </c>
      <c r="G134" s="77" t="s">
        <v>454</v>
      </c>
    </row>
    <row r="135" spans="2:7" x14ac:dyDescent="0.25">
      <c r="B135" s="56" t="s">
        <v>456</v>
      </c>
      <c r="C135" s="56" t="s">
        <v>457</v>
      </c>
      <c r="D135" s="57">
        <f t="shared" si="1"/>
        <v>601.35</v>
      </c>
      <c r="E135" s="57">
        <v>600.35</v>
      </c>
      <c r="F135" s="57">
        <v>1</v>
      </c>
      <c r="G135" s="77" t="s">
        <v>456</v>
      </c>
    </row>
    <row r="136" spans="2:7" x14ac:dyDescent="0.25">
      <c r="B136" s="56" t="s">
        <v>458</v>
      </c>
      <c r="C136" s="56" t="s">
        <v>459</v>
      </c>
      <c r="D136" s="57">
        <f t="shared" ref="D136:D199" si="2">+E136+F136</f>
        <v>173.35</v>
      </c>
      <c r="E136" s="57">
        <v>172.35</v>
      </c>
      <c r="F136" s="57">
        <v>1</v>
      </c>
      <c r="G136" s="77" t="s">
        <v>458</v>
      </c>
    </row>
    <row r="137" spans="2:7" x14ac:dyDescent="0.25">
      <c r="B137" s="56" t="s">
        <v>460</v>
      </c>
      <c r="C137" s="56" t="s">
        <v>461</v>
      </c>
      <c r="D137" s="57">
        <f t="shared" si="2"/>
        <v>6388.5599999999995</v>
      </c>
      <c r="E137" s="57">
        <v>6298.45</v>
      </c>
      <c r="F137" s="57">
        <v>90.11</v>
      </c>
      <c r="G137" s="77" t="s">
        <v>460</v>
      </c>
    </row>
    <row r="138" spans="2:7" x14ac:dyDescent="0.25">
      <c r="B138" s="56" t="s">
        <v>462</v>
      </c>
      <c r="C138" s="56" t="s">
        <v>463</v>
      </c>
      <c r="D138" s="57">
        <f t="shared" si="2"/>
        <v>258.13</v>
      </c>
      <c r="E138" s="57">
        <v>256.24</v>
      </c>
      <c r="F138" s="57">
        <v>1.89</v>
      </c>
      <c r="G138" s="77" t="s">
        <v>462</v>
      </c>
    </row>
    <row r="139" spans="2:7" x14ac:dyDescent="0.25">
      <c r="B139" s="56" t="s">
        <v>464</v>
      </c>
      <c r="C139" s="56" t="s">
        <v>465</v>
      </c>
      <c r="D139" s="57">
        <f t="shared" si="2"/>
        <v>202.04000000000005</v>
      </c>
      <c r="E139" s="57">
        <v>199.04000000000005</v>
      </c>
      <c r="F139" s="57">
        <v>3</v>
      </c>
      <c r="G139" s="77" t="s">
        <v>464</v>
      </c>
    </row>
    <row r="140" spans="2:7" x14ac:dyDescent="0.25">
      <c r="B140" s="58" t="s">
        <v>466</v>
      </c>
      <c r="C140" s="59" t="s">
        <v>467</v>
      </c>
      <c r="D140" s="57">
        <f t="shared" si="2"/>
        <v>28.560000000000002</v>
      </c>
      <c r="E140" s="57">
        <v>28.560000000000002</v>
      </c>
      <c r="F140" s="57">
        <v>0</v>
      </c>
      <c r="G140" s="77" t="s">
        <v>466</v>
      </c>
    </row>
    <row r="141" spans="2:7" x14ac:dyDescent="0.25">
      <c r="B141" s="62" t="s">
        <v>468</v>
      </c>
      <c r="C141" s="56" t="s">
        <v>469</v>
      </c>
      <c r="D141" s="57">
        <f t="shared" si="2"/>
        <v>435.65000000000003</v>
      </c>
      <c r="E141" s="57">
        <v>421.98</v>
      </c>
      <c r="F141" s="57">
        <v>13.67</v>
      </c>
      <c r="G141" s="77" t="s">
        <v>468</v>
      </c>
    </row>
    <row r="142" spans="2:7" x14ac:dyDescent="0.25">
      <c r="B142" s="56" t="s">
        <v>470</v>
      </c>
      <c r="C142" s="56" t="s">
        <v>471</v>
      </c>
      <c r="D142" s="57">
        <f t="shared" si="2"/>
        <v>189.77</v>
      </c>
      <c r="E142" s="57">
        <v>187.99</v>
      </c>
      <c r="F142" s="57">
        <v>1.78</v>
      </c>
      <c r="G142" s="77" t="s">
        <v>470</v>
      </c>
    </row>
    <row r="143" spans="2:7" x14ac:dyDescent="0.25">
      <c r="B143" s="56" t="s">
        <v>472</v>
      </c>
      <c r="C143" s="56" t="s">
        <v>473</v>
      </c>
      <c r="D143" s="57">
        <f t="shared" si="2"/>
        <v>3608.3899999999994</v>
      </c>
      <c r="E143" s="57">
        <v>3548.0599999999995</v>
      </c>
      <c r="F143" s="57">
        <v>60.33</v>
      </c>
      <c r="G143" s="77" t="s">
        <v>472</v>
      </c>
    </row>
    <row r="144" spans="2:7" x14ac:dyDescent="0.25">
      <c r="B144" s="56" t="s">
        <v>474</v>
      </c>
      <c r="C144" s="56" t="s">
        <v>475</v>
      </c>
      <c r="D144" s="57">
        <f t="shared" si="2"/>
        <v>736.18000000000006</v>
      </c>
      <c r="E144" s="57">
        <v>736.07</v>
      </c>
      <c r="F144" s="57">
        <v>0.11</v>
      </c>
      <c r="G144" s="77" t="s">
        <v>474</v>
      </c>
    </row>
    <row r="145" spans="2:7" x14ac:dyDescent="0.25">
      <c r="B145" s="56" t="s">
        <v>476</v>
      </c>
      <c r="C145" s="56" t="s">
        <v>477</v>
      </c>
      <c r="D145" s="57">
        <f t="shared" si="2"/>
        <v>99.45</v>
      </c>
      <c r="E145" s="57">
        <v>96.78</v>
      </c>
      <c r="F145" s="57">
        <v>2.67</v>
      </c>
      <c r="G145" s="77" t="s">
        <v>476</v>
      </c>
    </row>
    <row r="146" spans="2:7" x14ac:dyDescent="0.25">
      <c r="B146" s="56" t="s">
        <v>478</v>
      </c>
      <c r="C146" s="56" t="s">
        <v>479</v>
      </c>
      <c r="D146" s="57">
        <f t="shared" si="2"/>
        <v>631.2299999999999</v>
      </c>
      <c r="E146" s="57">
        <v>624.2299999999999</v>
      </c>
      <c r="F146" s="57">
        <v>7</v>
      </c>
      <c r="G146" s="77" t="s">
        <v>478</v>
      </c>
    </row>
    <row r="147" spans="2:7" x14ac:dyDescent="0.25">
      <c r="B147" s="56" t="s">
        <v>480</v>
      </c>
      <c r="C147" s="56" t="s">
        <v>481</v>
      </c>
      <c r="D147" s="57">
        <f t="shared" si="2"/>
        <v>753.61999999999989</v>
      </c>
      <c r="E147" s="57">
        <v>752.61999999999989</v>
      </c>
      <c r="F147" s="57">
        <v>1</v>
      </c>
      <c r="G147" s="77" t="s">
        <v>480</v>
      </c>
    </row>
    <row r="148" spans="2:7" x14ac:dyDescent="0.25">
      <c r="B148" s="56" t="s">
        <v>482</v>
      </c>
      <c r="C148" s="56" t="s">
        <v>483</v>
      </c>
      <c r="D148" s="57">
        <f t="shared" si="2"/>
        <v>531.77000000000021</v>
      </c>
      <c r="E148" s="57">
        <v>524.55000000000018</v>
      </c>
      <c r="F148" s="57">
        <v>7.22</v>
      </c>
      <c r="G148" s="77" t="s">
        <v>482</v>
      </c>
    </row>
    <row r="149" spans="2:7" x14ac:dyDescent="0.25">
      <c r="B149" s="56" t="s">
        <v>484</v>
      </c>
      <c r="C149" s="56" t="s">
        <v>485</v>
      </c>
      <c r="D149" s="57">
        <f t="shared" si="2"/>
        <v>9395.2000000000007</v>
      </c>
      <c r="E149" s="57">
        <v>9232.3100000000013</v>
      </c>
      <c r="F149" s="57">
        <v>162.88999999999999</v>
      </c>
      <c r="G149" s="77" t="s">
        <v>484</v>
      </c>
    </row>
    <row r="150" spans="2:7" x14ac:dyDescent="0.25">
      <c r="B150" s="56" t="s">
        <v>486</v>
      </c>
      <c r="C150" s="56" t="s">
        <v>487</v>
      </c>
      <c r="D150" s="57">
        <f t="shared" si="2"/>
        <v>317.42</v>
      </c>
      <c r="E150" s="57">
        <v>310.42</v>
      </c>
      <c r="F150" s="57">
        <v>7</v>
      </c>
      <c r="G150" s="77" t="s">
        <v>486</v>
      </c>
    </row>
    <row r="151" spans="2:7" x14ac:dyDescent="0.25">
      <c r="B151" s="56" t="s">
        <v>488</v>
      </c>
      <c r="C151" s="56" t="s">
        <v>489</v>
      </c>
      <c r="D151" s="57">
        <f t="shared" si="2"/>
        <v>10501.81</v>
      </c>
      <c r="E151" s="57">
        <v>10373.92</v>
      </c>
      <c r="F151" s="57">
        <v>127.89</v>
      </c>
      <c r="G151" s="77" t="s">
        <v>488</v>
      </c>
    </row>
    <row r="152" spans="2:7" x14ac:dyDescent="0.25">
      <c r="B152" s="56" t="s">
        <v>490</v>
      </c>
      <c r="C152" s="56" t="s">
        <v>491</v>
      </c>
      <c r="D152" s="57">
        <f t="shared" si="2"/>
        <v>1760.52</v>
      </c>
      <c r="E152" s="57">
        <v>1724.44</v>
      </c>
      <c r="F152" s="57">
        <v>36.08</v>
      </c>
      <c r="G152" s="77" t="s">
        <v>490</v>
      </c>
    </row>
    <row r="153" spans="2:7" x14ac:dyDescent="0.25">
      <c r="B153" s="56" t="s">
        <v>492</v>
      </c>
      <c r="C153" s="56" t="s">
        <v>493</v>
      </c>
      <c r="D153" s="57">
        <f t="shared" si="2"/>
        <v>3976.38</v>
      </c>
      <c r="E153" s="57">
        <v>3956.27</v>
      </c>
      <c r="F153" s="57">
        <v>20.11</v>
      </c>
      <c r="G153" s="77" t="s">
        <v>492</v>
      </c>
    </row>
    <row r="154" spans="2:7" x14ac:dyDescent="0.25">
      <c r="B154" s="56" t="s">
        <v>494</v>
      </c>
      <c r="C154" s="56" t="s">
        <v>495</v>
      </c>
      <c r="D154" s="57">
        <f t="shared" si="2"/>
        <v>1898.3600000000001</v>
      </c>
      <c r="E154" s="57">
        <v>1873.69</v>
      </c>
      <c r="F154" s="57">
        <v>24.67</v>
      </c>
      <c r="G154" s="77" t="s">
        <v>494</v>
      </c>
    </row>
    <row r="155" spans="2:7" x14ac:dyDescent="0.25">
      <c r="B155" s="56" t="s">
        <v>496</v>
      </c>
      <c r="C155" s="56" t="s">
        <v>497</v>
      </c>
      <c r="D155" s="57">
        <f t="shared" si="2"/>
        <v>770.43</v>
      </c>
      <c r="E155" s="57">
        <v>763.43</v>
      </c>
      <c r="F155" s="57">
        <v>7</v>
      </c>
      <c r="G155" s="77" t="s">
        <v>496</v>
      </c>
    </row>
    <row r="156" spans="2:7" x14ac:dyDescent="0.25">
      <c r="B156" s="56" t="s">
        <v>498</v>
      </c>
      <c r="C156" s="56" t="s">
        <v>499</v>
      </c>
      <c r="D156" s="57">
        <f t="shared" si="2"/>
        <v>58.74</v>
      </c>
      <c r="E156" s="57">
        <v>58.74</v>
      </c>
      <c r="F156" s="57">
        <v>0</v>
      </c>
      <c r="G156" s="77" t="s">
        <v>498</v>
      </c>
    </row>
    <row r="157" spans="2:7" x14ac:dyDescent="0.25">
      <c r="B157" s="56" t="s">
        <v>500</v>
      </c>
      <c r="C157" s="56" t="s">
        <v>501</v>
      </c>
      <c r="D157" s="57">
        <f t="shared" si="2"/>
        <v>5710.0700000000006</v>
      </c>
      <c r="E157" s="57">
        <v>5650.18</v>
      </c>
      <c r="F157" s="57">
        <v>59.89</v>
      </c>
      <c r="G157" s="77" t="s">
        <v>500</v>
      </c>
    </row>
    <row r="158" spans="2:7" x14ac:dyDescent="0.25">
      <c r="B158" s="56" t="s">
        <v>502</v>
      </c>
      <c r="C158" s="56" t="s">
        <v>503</v>
      </c>
      <c r="D158" s="57">
        <f t="shared" si="2"/>
        <v>1486.1</v>
      </c>
      <c r="E158" s="57">
        <v>1471.32</v>
      </c>
      <c r="F158" s="57">
        <v>14.78</v>
      </c>
      <c r="G158" s="77" t="s">
        <v>502</v>
      </c>
    </row>
    <row r="159" spans="2:7" x14ac:dyDescent="0.25">
      <c r="B159" s="56" t="s">
        <v>504</v>
      </c>
      <c r="C159" s="56" t="s">
        <v>505</v>
      </c>
      <c r="D159" s="57">
        <f t="shared" si="2"/>
        <v>435.43999999999994</v>
      </c>
      <c r="E159" s="57">
        <v>432.43999999999994</v>
      </c>
      <c r="F159" s="57">
        <v>3</v>
      </c>
      <c r="G159" s="77" t="s">
        <v>504</v>
      </c>
    </row>
    <row r="160" spans="2:7" x14ac:dyDescent="0.25">
      <c r="B160" s="56" t="s">
        <v>506</v>
      </c>
      <c r="C160" s="56" t="s">
        <v>507</v>
      </c>
      <c r="D160" s="57">
        <f t="shared" si="2"/>
        <v>8577.2300000000014</v>
      </c>
      <c r="E160" s="57">
        <v>8437.9000000000015</v>
      </c>
      <c r="F160" s="57">
        <v>139.33000000000001</v>
      </c>
      <c r="G160" s="77" t="s">
        <v>506</v>
      </c>
    </row>
    <row r="161" spans="2:7" x14ac:dyDescent="0.25">
      <c r="B161" s="56" t="s">
        <v>508</v>
      </c>
      <c r="C161" s="56" t="s">
        <v>509</v>
      </c>
      <c r="D161" s="57">
        <f t="shared" si="2"/>
        <v>645.3900000000001</v>
      </c>
      <c r="E161" s="57">
        <v>643.95000000000005</v>
      </c>
      <c r="F161" s="57">
        <v>1.44</v>
      </c>
      <c r="G161" s="77" t="s">
        <v>508</v>
      </c>
    </row>
    <row r="162" spans="2:7" x14ac:dyDescent="0.25">
      <c r="B162" s="63" t="s">
        <v>510</v>
      </c>
      <c r="C162" s="56" t="s">
        <v>511</v>
      </c>
      <c r="D162" s="57">
        <f t="shared" si="2"/>
        <v>829.19999999999993</v>
      </c>
      <c r="E162" s="57">
        <v>826.86999999999989</v>
      </c>
      <c r="F162" s="57">
        <v>2.33</v>
      </c>
      <c r="G162" s="77" t="s">
        <v>510</v>
      </c>
    </row>
    <row r="163" spans="2:7" x14ac:dyDescent="0.25">
      <c r="B163" s="56" t="s">
        <v>512</v>
      </c>
      <c r="C163" s="56" t="s">
        <v>513</v>
      </c>
      <c r="D163" s="57">
        <f t="shared" si="2"/>
        <v>1572.8199999999997</v>
      </c>
      <c r="E163" s="57">
        <v>1547.7099999999998</v>
      </c>
      <c r="F163" s="57">
        <v>25.11</v>
      </c>
      <c r="G163" s="77" t="s">
        <v>512</v>
      </c>
    </row>
    <row r="164" spans="2:7" x14ac:dyDescent="0.25">
      <c r="B164" s="56" t="s">
        <v>514</v>
      </c>
      <c r="C164" s="56" t="s">
        <v>515</v>
      </c>
      <c r="D164" s="57">
        <f t="shared" si="2"/>
        <v>71.819999999999993</v>
      </c>
      <c r="E164" s="57">
        <v>71.599999999999994</v>
      </c>
      <c r="F164" s="57">
        <v>0.22</v>
      </c>
      <c r="G164" s="77" t="s">
        <v>514</v>
      </c>
    </row>
    <row r="165" spans="2:7" x14ac:dyDescent="0.25">
      <c r="B165" s="56" t="s">
        <v>516</v>
      </c>
      <c r="C165" s="56" t="s">
        <v>517</v>
      </c>
      <c r="D165" s="57">
        <f t="shared" si="2"/>
        <v>6656.4699999999975</v>
      </c>
      <c r="E165" s="57">
        <v>6539.0299999999979</v>
      </c>
      <c r="F165" s="57">
        <v>117.44</v>
      </c>
      <c r="G165" s="77" t="s">
        <v>516</v>
      </c>
    </row>
    <row r="166" spans="2:7" x14ac:dyDescent="0.25">
      <c r="B166" s="62" t="s">
        <v>518</v>
      </c>
      <c r="C166" s="56" t="s">
        <v>519</v>
      </c>
      <c r="D166" s="57">
        <f t="shared" si="2"/>
        <v>464.16</v>
      </c>
      <c r="E166" s="57">
        <v>464.16</v>
      </c>
      <c r="F166" s="57">
        <v>0</v>
      </c>
      <c r="G166" s="77" t="s">
        <v>518</v>
      </c>
    </row>
    <row r="167" spans="2:7" x14ac:dyDescent="0.25">
      <c r="B167" s="56" t="s">
        <v>520</v>
      </c>
      <c r="C167" s="56" t="s">
        <v>521</v>
      </c>
      <c r="D167" s="57">
        <f t="shared" si="2"/>
        <v>15449.850000000002</v>
      </c>
      <c r="E167" s="57">
        <v>15203.520000000002</v>
      </c>
      <c r="F167" s="57">
        <v>246.33</v>
      </c>
      <c r="G167" s="77" t="s">
        <v>520</v>
      </c>
    </row>
    <row r="168" spans="2:7" x14ac:dyDescent="0.25">
      <c r="B168" s="56" t="s">
        <v>522</v>
      </c>
      <c r="C168" s="56" t="s">
        <v>523</v>
      </c>
      <c r="D168" s="57">
        <f t="shared" si="2"/>
        <v>1305.2400000000002</v>
      </c>
      <c r="E168" s="57">
        <v>1296.2400000000002</v>
      </c>
      <c r="F168" s="57">
        <v>9</v>
      </c>
      <c r="G168" s="77" t="s">
        <v>522</v>
      </c>
    </row>
    <row r="169" spans="2:7" x14ac:dyDescent="0.25">
      <c r="B169" s="56" t="s">
        <v>524</v>
      </c>
      <c r="C169" s="56" t="s">
        <v>525</v>
      </c>
      <c r="D169" s="57">
        <f t="shared" si="2"/>
        <v>837.4699999999998</v>
      </c>
      <c r="E169" s="57">
        <v>820.79999999999984</v>
      </c>
      <c r="F169" s="57">
        <v>16.670000000000002</v>
      </c>
      <c r="G169" s="77" t="s">
        <v>524</v>
      </c>
    </row>
    <row r="170" spans="2:7" x14ac:dyDescent="0.25">
      <c r="B170" s="56" t="s">
        <v>526</v>
      </c>
      <c r="C170" s="56" t="s">
        <v>527</v>
      </c>
      <c r="D170" s="57">
        <f t="shared" si="2"/>
        <v>317.62</v>
      </c>
      <c r="E170" s="57">
        <v>316.73</v>
      </c>
      <c r="F170" s="57">
        <v>0.89</v>
      </c>
      <c r="G170" s="77" t="s">
        <v>526</v>
      </c>
    </row>
    <row r="171" spans="2:7" x14ac:dyDescent="0.25">
      <c r="B171" s="56" t="s">
        <v>528</v>
      </c>
      <c r="C171" s="56" t="s">
        <v>529</v>
      </c>
      <c r="D171" s="57">
        <f t="shared" si="2"/>
        <v>182.13</v>
      </c>
      <c r="E171" s="57">
        <v>176.79999999999998</v>
      </c>
      <c r="F171" s="57">
        <v>5.33</v>
      </c>
      <c r="G171" s="77" t="s">
        <v>528</v>
      </c>
    </row>
    <row r="172" spans="2:7" x14ac:dyDescent="0.25">
      <c r="B172" s="56" t="s">
        <v>530</v>
      </c>
      <c r="C172" s="56" t="s">
        <v>531</v>
      </c>
      <c r="D172" s="57">
        <f t="shared" si="2"/>
        <v>1184.67</v>
      </c>
      <c r="E172" s="57">
        <v>1164.1100000000001</v>
      </c>
      <c r="F172" s="57">
        <v>20.56</v>
      </c>
      <c r="G172" s="77" t="s">
        <v>530</v>
      </c>
    </row>
    <row r="173" spans="2:7" x14ac:dyDescent="0.25">
      <c r="B173" s="56" t="s">
        <v>532</v>
      </c>
      <c r="C173" s="56" t="s">
        <v>533</v>
      </c>
      <c r="D173" s="57">
        <f t="shared" si="2"/>
        <v>1415.3200000000002</v>
      </c>
      <c r="E173" s="57">
        <v>1410.43</v>
      </c>
      <c r="F173" s="57">
        <v>4.8899999999999997</v>
      </c>
      <c r="G173" s="77" t="s">
        <v>532</v>
      </c>
    </row>
    <row r="174" spans="2:7" x14ac:dyDescent="0.25">
      <c r="B174" s="56" t="s">
        <v>534</v>
      </c>
      <c r="C174" s="56" t="s">
        <v>535</v>
      </c>
      <c r="D174" s="57">
        <f t="shared" si="2"/>
        <v>2024.4099999999999</v>
      </c>
      <c r="E174" s="57">
        <v>1990.9699999999998</v>
      </c>
      <c r="F174" s="57">
        <v>33.44</v>
      </c>
      <c r="G174" s="77" t="s">
        <v>534</v>
      </c>
    </row>
    <row r="175" spans="2:7" x14ac:dyDescent="0.25">
      <c r="B175" s="56" t="s">
        <v>536</v>
      </c>
      <c r="C175" s="56" t="s">
        <v>537</v>
      </c>
      <c r="D175" s="57">
        <f t="shared" si="2"/>
        <v>633.46</v>
      </c>
      <c r="E175" s="57">
        <v>624.68000000000006</v>
      </c>
      <c r="F175" s="57">
        <v>8.7799999999999994</v>
      </c>
      <c r="G175" s="77" t="s">
        <v>536</v>
      </c>
    </row>
    <row r="176" spans="2:7" x14ac:dyDescent="0.25">
      <c r="B176" s="56" t="s">
        <v>538</v>
      </c>
      <c r="C176" s="56" t="s">
        <v>539</v>
      </c>
      <c r="D176" s="57">
        <f t="shared" si="2"/>
        <v>2061.27</v>
      </c>
      <c r="E176" s="57">
        <v>2029.6000000000001</v>
      </c>
      <c r="F176" s="57">
        <v>31.67</v>
      </c>
      <c r="G176" s="77" t="s">
        <v>538</v>
      </c>
    </row>
    <row r="177" spans="2:7" x14ac:dyDescent="0.25">
      <c r="B177" s="56" t="s">
        <v>540</v>
      </c>
      <c r="C177" s="56" t="s">
        <v>541</v>
      </c>
      <c r="D177" s="57">
        <f t="shared" si="2"/>
        <v>5296.619999999999</v>
      </c>
      <c r="E177" s="57">
        <v>5212.8399999999992</v>
      </c>
      <c r="F177" s="57">
        <v>83.78</v>
      </c>
      <c r="G177" s="77" t="s">
        <v>540</v>
      </c>
    </row>
    <row r="178" spans="2:7" x14ac:dyDescent="0.25">
      <c r="B178" s="56" t="s">
        <v>542</v>
      </c>
      <c r="C178" s="56" t="s">
        <v>543</v>
      </c>
      <c r="D178" s="57">
        <f t="shared" si="2"/>
        <v>2332.46</v>
      </c>
      <c r="E178" s="57">
        <v>2308.6799999999998</v>
      </c>
      <c r="F178" s="57">
        <v>23.78</v>
      </c>
      <c r="G178" s="77" t="s">
        <v>542</v>
      </c>
    </row>
    <row r="179" spans="2:7" x14ac:dyDescent="0.25">
      <c r="B179" s="56" t="s">
        <v>544</v>
      </c>
      <c r="C179" s="56" t="s">
        <v>545</v>
      </c>
      <c r="D179" s="57">
        <f t="shared" si="2"/>
        <v>52.150000000000013</v>
      </c>
      <c r="E179" s="57">
        <v>52.150000000000013</v>
      </c>
      <c r="F179" s="57">
        <v>0</v>
      </c>
      <c r="G179" s="77" t="s">
        <v>544</v>
      </c>
    </row>
    <row r="180" spans="2:7" x14ac:dyDescent="0.25">
      <c r="B180" s="56" t="s">
        <v>546</v>
      </c>
      <c r="C180" s="56" t="s">
        <v>547</v>
      </c>
      <c r="D180" s="57">
        <f t="shared" si="2"/>
        <v>15236.000000000002</v>
      </c>
      <c r="E180" s="57">
        <v>14877.220000000001</v>
      </c>
      <c r="F180" s="57">
        <v>358.78</v>
      </c>
      <c r="G180" s="77" t="s">
        <v>546</v>
      </c>
    </row>
    <row r="181" spans="2:7" x14ac:dyDescent="0.25">
      <c r="B181" s="56" t="s">
        <v>548</v>
      </c>
      <c r="C181" s="56" t="s">
        <v>549</v>
      </c>
      <c r="D181" s="57">
        <f t="shared" si="2"/>
        <v>270.95</v>
      </c>
      <c r="E181" s="57">
        <v>268.27999999999997</v>
      </c>
      <c r="F181" s="57">
        <v>2.67</v>
      </c>
      <c r="G181" s="77" t="s">
        <v>548</v>
      </c>
    </row>
    <row r="182" spans="2:7" x14ac:dyDescent="0.25">
      <c r="B182" s="56" t="s">
        <v>550</v>
      </c>
      <c r="C182" s="56" t="s">
        <v>551</v>
      </c>
      <c r="D182" s="57">
        <f t="shared" si="2"/>
        <v>22391.21</v>
      </c>
      <c r="E182" s="57">
        <v>22137.26</v>
      </c>
      <c r="F182" s="57">
        <v>253.95</v>
      </c>
      <c r="G182" s="77" t="s">
        <v>550</v>
      </c>
    </row>
    <row r="183" spans="2:7" x14ac:dyDescent="0.25">
      <c r="B183" s="56" t="s">
        <v>552</v>
      </c>
      <c r="C183" s="56" t="s">
        <v>553</v>
      </c>
      <c r="D183" s="57">
        <f t="shared" si="2"/>
        <v>5603.77</v>
      </c>
      <c r="E183" s="57">
        <v>5470.1</v>
      </c>
      <c r="F183" s="57">
        <v>133.66999999999999</v>
      </c>
      <c r="G183" s="77" t="s">
        <v>552</v>
      </c>
    </row>
    <row r="184" spans="2:7" x14ac:dyDescent="0.25">
      <c r="B184" s="56" t="s">
        <v>554</v>
      </c>
      <c r="C184" s="56" t="s">
        <v>555</v>
      </c>
      <c r="D184" s="57">
        <f t="shared" si="2"/>
        <v>147</v>
      </c>
      <c r="E184" s="57">
        <v>146.22</v>
      </c>
      <c r="F184" s="57">
        <v>0.78</v>
      </c>
      <c r="G184" s="77" t="s">
        <v>554</v>
      </c>
    </row>
    <row r="185" spans="2:7" x14ac:dyDescent="0.25">
      <c r="B185" s="56" t="s">
        <v>556</v>
      </c>
      <c r="C185" s="56" t="s">
        <v>557</v>
      </c>
      <c r="D185" s="57">
        <f t="shared" si="2"/>
        <v>331.56</v>
      </c>
      <c r="E185" s="57">
        <v>321.89</v>
      </c>
      <c r="F185" s="57">
        <v>9.67</v>
      </c>
      <c r="G185" s="77" t="s">
        <v>556</v>
      </c>
    </row>
    <row r="186" spans="2:7" x14ac:dyDescent="0.25">
      <c r="B186" s="56" t="s">
        <v>558</v>
      </c>
      <c r="C186" s="56" t="s">
        <v>559</v>
      </c>
      <c r="D186" s="57">
        <f t="shared" si="2"/>
        <v>956.8499999999998</v>
      </c>
      <c r="E186" s="57">
        <v>936.17999999999984</v>
      </c>
      <c r="F186" s="57">
        <v>20.67</v>
      </c>
      <c r="G186" s="77" t="s">
        <v>558</v>
      </c>
    </row>
    <row r="187" spans="2:7" x14ac:dyDescent="0.25">
      <c r="B187" s="56" t="s">
        <v>560</v>
      </c>
      <c r="C187" s="56" t="s">
        <v>561</v>
      </c>
      <c r="D187" s="57">
        <f t="shared" si="2"/>
        <v>586.11</v>
      </c>
      <c r="E187" s="57">
        <v>582.44000000000005</v>
      </c>
      <c r="F187" s="57">
        <v>3.67</v>
      </c>
      <c r="G187" s="77" t="s">
        <v>560</v>
      </c>
    </row>
    <row r="188" spans="2:7" x14ac:dyDescent="0.25">
      <c r="B188" s="56" t="s">
        <v>562</v>
      </c>
      <c r="C188" s="56" t="s">
        <v>563</v>
      </c>
      <c r="D188" s="57">
        <f t="shared" si="2"/>
        <v>216.13000000000002</v>
      </c>
      <c r="E188" s="57">
        <v>216.13000000000002</v>
      </c>
      <c r="F188" s="57">
        <v>0</v>
      </c>
      <c r="G188" s="77" t="s">
        <v>562</v>
      </c>
    </row>
    <row r="189" spans="2:7" x14ac:dyDescent="0.25">
      <c r="B189" s="56" t="s">
        <v>564</v>
      </c>
      <c r="C189" s="56" t="s">
        <v>565</v>
      </c>
      <c r="D189" s="57">
        <f t="shared" si="2"/>
        <v>1082.7500000000002</v>
      </c>
      <c r="E189" s="57">
        <v>1070.0400000000002</v>
      </c>
      <c r="F189" s="57">
        <v>12.71</v>
      </c>
      <c r="G189" s="77" t="s">
        <v>564</v>
      </c>
    </row>
    <row r="190" spans="2:7" x14ac:dyDescent="0.25">
      <c r="B190" s="56" t="s">
        <v>566</v>
      </c>
      <c r="C190" s="56" t="s">
        <v>567</v>
      </c>
      <c r="D190" s="57">
        <f t="shared" si="2"/>
        <v>9674.6699999999983</v>
      </c>
      <c r="E190" s="57">
        <v>9532.8499999999985</v>
      </c>
      <c r="F190" s="57">
        <v>141.82</v>
      </c>
      <c r="G190" s="77" t="s">
        <v>566</v>
      </c>
    </row>
    <row r="191" spans="2:7" x14ac:dyDescent="0.25">
      <c r="B191" s="56" t="s">
        <v>568</v>
      </c>
      <c r="C191" s="56" t="s">
        <v>569</v>
      </c>
      <c r="D191" s="57">
        <f t="shared" si="2"/>
        <v>6001.12</v>
      </c>
      <c r="E191" s="57">
        <v>5975.12</v>
      </c>
      <c r="F191" s="57">
        <v>26</v>
      </c>
      <c r="G191" s="77" t="s">
        <v>568</v>
      </c>
    </row>
    <row r="192" spans="2:7" x14ac:dyDescent="0.25">
      <c r="B192" s="56" t="s">
        <v>570</v>
      </c>
      <c r="C192" s="56" t="s">
        <v>571</v>
      </c>
      <c r="D192" s="57">
        <f t="shared" si="2"/>
        <v>881.14</v>
      </c>
      <c r="E192" s="57">
        <v>873.14</v>
      </c>
      <c r="F192" s="57">
        <v>8</v>
      </c>
      <c r="G192" s="77" t="s">
        <v>570</v>
      </c>
    </row>
    <row r="193" spans="2:7" x14ac:dyDescent="0.25">
      <c r="B193" s="56" t="s">
        <v>572</v>
      </c>
      <c r="C193" s="56" t="s">
        <v>573</v>
      </c>
      <c r="D193" s="57">
        <f t="shared" si="2"/>
        <v>41.100000000000009</v>
      </c>
      <c r="E193" s="57">
        <v>41.100000000000009</v>
      </c>
      <c r="F193" s="57">
        <v>0</v>
      </c>
      <c r="G193" s="77" t="s">
        <v>572</v>
      </c>
    </row>
    <row r="194" spans="2:7" x14ac:dyDescent="0.25">
      <c r="B194" s="56" t="s">
        <v>574</v>
      </c>
      <c r="C194" s="56" t="s">
        <v>575</v>
      </c>
      <c r="D194" s="57">
        <f t="shared" si="2"/>
        <v>785.6</v>
      </c>
      <c r="E194" s="57">
        <v>777.27</v>
      </c>
      <c r="F194" s="57">
        <v>8.33</v>
      </c>
      <c r="G194" s="77" t="s">
        <v>574</v>
      </c>
    </row>
    <row r="195" spans="2:7" x14ac:dyDescent="0.25">
      <c r="B195" s="56" t="s">
        <v>576</v>
      </c>
      <c r="C195" s="56" t="s">
        <v>577</v>
      </c>
      <c r="D195" s="57">
        <f t="shared" si="2"/>
        <v>76.8</v>
      </c>
      <c r="E195" s="57">
        <v>76.8</v>
      </c>
      <c r="F195" s="57">
        <v>0</v>
      </c>
      <c r="G195" s="77" t="s">
        <v>576</v>
      </c>
    </row>
    <row r="196" spans="2:7" x14ac:dyDescent="0.25">
      <c r="B196" s="56" t="s">
        <v>578</v>
      </c>
      <c r="C196" s="56" t="s">
        <v>579</v>
      </c>
      <c r="D196" s="57">
        <f t="shared" si="2"/>
        <v>43.06</v>
      </c>
      <c r="E196" s="57">
        <v>43.06</v>
      </c>
      <c r="F196" s="57">
        <v>0</v>
      </c>
      <c r="G196" s="77" t="s">
        <v>578</v>
      </c>
    </row>
    <row r="197" spans="2:7" x14ac:dyDescent="0.25">
      <c r="B197" s="56" t="s">
        <v>580</v>
      </c>
      <c r="C197" s="56" t="s">
        <v>581</v>
      </c>
      <c r="D197" s="57">
        <f t="shared" si="2"/>
        <v>110</v>
      </c>
      <c r="E197" s="57">
        <v>108</v>
      </c>
      <c r="F197" s="57">
        <v>2</v>
      </c>
      <c r="G197" s="77" t="s">
        <v>580</v>
      </c>
    </row>
    <row r="198" spans="2:7" x14ac:dyDescent="0.25">
      <c r="B198" s="56" t="s">
        <v>582</v>
      </c>
      <c r="C198" s="56" t="s">
        <v>583</v>
      </c>
      <c r="D198" s="57">
        <f t="shared" si="2"/>
        <v>527.12</v>
      </c>
      <c r="E198" s="57">
        <v>511.56</v>
      </c>
      <c r="F198" s="57">
        <v>15.56</v>
      </c>
      <c r="G198" s="77" t="s">
        <v>582</v>
      </c>
    </row>
    <row r="199" spans="2:7" x14ac:dyDescent="0.25">
      <c r="B199" s="56" t="s">
        <v>584</v>
      </c>
      <c r="C199" s="56" t="s">
        <v>585</v>
      </c>
      <c r="D199" s="57">
        <f t="shared" si="2"/>
        <v>2845.8100000000004</v>
      </c>
      <c r="E199" s="57">
        <v>2787.7000000000003</v>
      </c>
      <c r="F199" s="57">
        <v>58.11</v>
      </c>
      <c r="G199" s="77" t="s">
        <v>584</v>
      </c>
    </row>
    <row r="200" spans="2:7" x14ac:dyDescent="0.25">
      <c r="B200" s="56" t="s">
        <v>586</v>
      </c>
      <c r="C200" s="56" t="s">
        <v>587</v>
      </c>
      <c r="D200" s="57">
        <f t="shared" ref="D200:D263" si="3">+E200+F200</f>
        <v>4584.16</v>
      </c>
      <c r="E200" s="57">
        <v>4536.38</v>
      </c>
      <c r="F200" s="57">
        <v>47.78</v>
      </c>
      <c r="G200" s="77" t="s">
        <v>586</v>
      </c>
    </row>
    <row r="201" spans="2:7" x14ac:dyDescent="0.25">
      <c r="B201" s="56" t="s">
        <v>588</v>
      </c>
      <c r="C201" s="56" t="s">
        <v>589</v>
      </c>
      <c r="D201" s="57">
        <f t="shared" si="3"/>
        <v>31.1</v>
      </c>
      <c r="E201" s="57">
        <v>31.1</v>
      </c>
      <c r="F201" s="57">
        <v>0</v>
      </c>
      <c r="G201" s="77" t="s">
        <v>588</v>
      </c>
    </row>
    <row r="202" spans="2:7" x14ac:dyDescent="0.25">
      <c r="B202" s="56" t="s">
        <v>590</v>
      </c>
      <c r="C202" s="56" t="s">
        <v>591</v>
      </c>
      <c r="D202" s="57">
        <f t="shared" si="3"/>
        <v>178.06</v>
      </c>
      <c r="E202" s="57">
        <v>177.95</v>
      </c>
      <c r="F202" s="57">
        <v>0.11</v>
      </c>
      <c r="G202" s="77" t="s">
        <v>590</v>
      </c>
    </row>
    <row r="203" spans="2:7" x14ac:dyDescent="0.25">
      <c r="B203" t="s">
        <v>1011</v>
      </c>
      <c r="C203" t="s">
        <v>1012</v>
      </c>
      <c r="D203" s="57">
        <f t="shared" si="3"/>
        <v>150.43</v>
      </c>
      <c r="E203" s="57">
        <v>147.32</v>
      </c>
      <c r="F203" s="57">
        <v>3.11</v>
      </c>
      <c r="G203" s="77" t="s">
        <v>1011</v>
      </c>
    </row>
    <row r="204" spans="2:7" x14ac:dyDescent="0.25">
      <c r="B204" s="56" t="s">
        <v>592</v>
      </c>
      <c r="C204" s="56" t="s">
        <v>593</v>
      </c>
      <c r="D204" s="57">
        <f t="shared" si="3"/>
        <v>18444.530000000002</v>
      </c>
      <c r="E204" s="57">
        <v>18281.420000000002</v>
      </c>
      <c r="F204" s="57">
        <v>163.11000000000001</v>
      </c>
      <c r="G204" s="77" t="s">
        <v>592</v>
      </c>
    </row>
    <row r="205" spans="2:7" x14ac:dyDescent="0.25">
      <c r="B205" s="56" t="s">
        <v>594</v>
      </c>
      <c r="C205" s="56" t="s">
        <v>595</v>
      </c>
      <c r="D205" s="57">
        <f t="shared" si="3"/>
        <v>232.79999999999998</v>
      </c>
      <c r="E205" s="57">
        <v>231.13</v>
      </c>
      <c r="F205" s="57">
        <v>1.67</v>
      </c>
      <c r="G205" s="77" t="s">
        <v>594</v>
      </c>
    </row>
    <row r="206" spans="2:7" x14ac:dyDescent="0.25">
      <c r="B206" s="56" t="s">
        <v>596</v>
      </c>
      <c r="C206" s="56" t="s">
        <v>597</v>
      </c>
      <c r="D206" s="57">
        <f t="shared" si="3"/>
        <v>136</v>
      </c>
      <c r="E206" s="57">
        <v>136</v>
      </c>
      <c r="F206" s="57">
        <v>0</v>
      </c>
      <c r="G206" s="77" t="s">
        <v>596</v>
      </c>
    </row>
    <row r="207" spans="2:7" x14ac:dyDescent="0.25">
      <c r="B207" s="56" t="s">
        <v>598</v>
      </c>
      <c r="C207" s="56" t="s">
        <v>599</v>
      </c>
      <c r="D207" s="57">
        <f t="shared" si="3"/>
        <v>282.55</v>
      </c>
      <c r="E207" s="57">
        <v>280.22000000000003</v>
      </c>
      <c r="F207" s="57">
        <v>2.33</v>
      </c>
      <c r="G207" s="77" t="s">
        <v>598</v>
      </c>
    </row>
    <row r="208" spans="2:7" x14ac:dyDescent="0.25">
      <c r="B208" s="56" t="s">
        <v>600</v>
      </c>
      <c r="C208" s="56" t="s">
        <v>601</v>
      </c>
      <c r="D208" s="57">
        <f t="shared" si="3"/>
        <v>8858.3000000000011</v>
      </c>
      <c r="E208" s="57">
        <v>8745.86</v>
      </c>
      <c r="F208" s="57">
        <v>112.44</v>
      </c>
      <c r="G208" s="77" t="s">
        <v>600</v>
      </c>
    </row>
    <row r="209" spans="2:7" x14ac:dyDescent="0.25">
      <c r="B209" s="58" t="s">
        <v>602</v>
      </c>
      <c r="C209" s="59" t="s">
        <v>603</v>
      </c>
      <c r="D209" s="57">
        <f t="shared" si="3"/>
        <v>222.79999999999998</v>
      </c>
      <c r="E209" s="57">
        <v>222.79999999999998</v>
      </c>
      <c r="F209" s="57">
        <v>0</v>
      </c>
      <c r="G209" s="77" t="s">
        <v>602</v>
      </c>
    </row>
    <row r="210" spans="2:7" x14ac:dyDescent="0.25">
      <c r="B210" s="56" t="s">
        <v>604</v>
      </c>
      <c r="C210" s="56" t="s">
        <v>605</v>
      </c>
      <c r="D210" s="57">
        <f t="shared" si="3"/>
        <v>734.99</v>
      </c>
      <c r="E210" s="57">
        <v>720.55</v>
      </c>
      <c r="F210" s="57">
        <v>14.44</v>
      </c>
      <c r="G210" s="77" t="s">
        <v>604</v>
      </c>
    </row>
    <row r="211" spans="2:7" x14ac:dyDescent="0.25">
      <c r="B211" s="56" t="s">
        <v>606</v>
      </c>
      <c r="C211" s="56" t="s">
        <v>607</v>
      </c>
      <c r="D211" s="57">
        <f t="shared" si="3"/>
        <v>343.55</v>
      </c>
      <c r="E211" s="57">
        <v>339.77000000000004</v>
      </c>
      <c r="F211" s="57">
        <v>3.78</v>
      </c>
      <c r="G211" s="77" t="s">
        <v>606</v>
      </c>
    </row>
    <row r="212" spans="2:7" x14ac:dyDescent="0.25">
      <c r="B212" s="56" t="s">
        <v>608</v>
      </c>
      <c r="C212" s="56" t="s">
        <v>609</v>
      </c>
      <c r="D212" s="57">
        <f t="shared" si="3"/>
        <v>3456.9100000000003</v>
      </c>
      <c r="E212" s="57">
        <v>3417.5800000000004</v>
      </c>
      <c r="F212" s="57">
        <v>39.33</v>
      </c>
      <c r="G212" s="77" t="s">
        <v>608</v>
      </c>
    </row>
    <row r="213" spans="2:7" x14ac:dyDescent="0.25">
      <c r="B213" s="56" t="s">
        <v>610</v>
      </c>
      <c r="C213" s="56" t="s">
        <v>611</v>
      </c>
      <c r="D213" s="57">
        <f t="shared" si="3"/>
        <v>1259.8799999999999</v>
      </c>
      <c r="E213" s="57">
        <v>1250.55</v>
      </c>
      <c r="F213" s="57">
        <v>9.33</v>
      </c>
      <c r="G213" s="77" t="s">
        <v>610</v>
      </c>
    </row>
    <row r="214" spans="2:7" x14ac:dyDescent="0.25">
      <c r="B214" s="56" t="s">
        <v>612</v>
      </c>
      <c r="C214" s="56" t="s">
        <v>613</v>
      </c>
      <c r="D214" s="57">
        <f t="shared" si="3"/>
        <v>271.04000000000002</v>
      </c>
      <c r="E214" s="57">
        <v>271.04000000000002</v>
      </c>
      <c r="F214" s="57">
        <v>0</v>
      </c>
      <c r="G214" s="77" t="s">
        <v>612</v>
      </c>
    </row>
    <row r="215" spans="2:7" x14ac:dyDescent="0.25">
      <c r="B215" s="59" t="s">
        <v>614</v>
      </c>
      <c r="C215" s="56" t="s">
        <v>615</v>
      </c>
      <c r="D215" s="57">
        <f t="shared" si="3"/>
        <v>230.26</v>
      </c>
      <c r="E215" s="57">
        <v>230.26</v>
      </c>
      <c r="F215" s="57">
        <v>0</v>
      </c>
      <c r="G215" s="77" t="s">
        <v>614</v>
      </c>
    </row>
    <row r="216" spans="2:7" x14ac:dyDescent="0.25">
      <c r="B216" s="56" t="s">
        <v>616</v>
      </c>
      <c r="C216" s="56" t="s">
        <v>617</v>
      </c>
      <c r="D216" s="57">
        <f t="shared" si="3"/>
        <v>2487.6599999999994</v>
      </c>
      <c r="E216" s="57">
        <v>2466.6599999999994</v>
      </c>
      <c r="F216" s="57">
        <v>21</v>
      </c>
      <c r="G216" s="77" t="s">
        <v>616</v>
      </c>
    </row>
    <row r="217" spans="2:7" x14ac:dyDescent="0.25">
      <c r="B217" s="56" t="s">
        <v>618</v>
      </c>
      <c r="C217" s="56" t="s">
        <v>619</v>
      </c>
      <c r="D217" s="57">
        <f t="shared" si="3"/>
        <v>2695.0699999999997</v>
      </c>
      <c r="E217" s="57">
        <v>2646.6299999999997</v>
      </c>
      <c r="F217" s="57">
        <v>48.44</v>
      </c>
      <c r="G217" s="77" t="s">
        <v>618</v>
      </c>
    </row>
    <row r="218" spans="2:7" x14ac:dyDescent="0.25">
      <c r="B218" s="56" t="s">
        <v>620</v>
      </c>
      <c r="C218" s="56" t="s">
        <v>621</v>
      </c>
      <c r="D218" s="57">
        <f t="shared" si="3"/>
        <v>23440.879999999997</v>
      </c>
      <c r="E218" s="57">
        <v>23095.1</v>
      </c>
      <c r="F218" s="57">
        <v>345.78</v>
      </c>
      <c r="G218" s="77" t="s">
        <v>620</v>
      </c>
    </row>
    <row r="219" spans="2:7" x14ac:dyDescent="0.25">
      <c r="B219" s="56" t="s">
        <v>622</v>
      </c>
      <c r="C219" s="56" t="s">
        <v>623</v>
      </c>
      <c r="D219" s="57">
        <f t="shared" si="3"/>
        <v>37.299999999999997</v>
      </c>
      <c r="E219" s="57">
        <v>37.299999999999997</v>
      </c>
      <c r="F219" s="57">
        <v>0</v>
      </c>
      <c r="G219" s="77" t="s">
        <v>622</v>
      </c>
    </row>
    <row r="220" spans="2:7" x14ac:dyDescent="0.25">
      <c r="B220" s="56" t="s">
        <v>624</v>
      </c>
      <c r="C220" s="56" t="s">
        <v>625</v>
      </c>
      <c r="D220" s="57">
        <f t="shared" si="3"/>
        <v>664.4000000000002</v>
      </c>
      <c r="E220" s="57">
        <v>661.96000000000015</v>
      </c>
      <c r="F220" s="57">
        <v>2.44</v>
      </c>
      <c r="G220" s="77" t="s">
        <v>624</v>
      </c>
    </row>
    <row r="221" spans="2:7" x14ac:dyDescent="0.25">
      <c r="B221" s="61" t="s">
        <v>626</v>
      </c>
      <c r="C221" s="56" t="s">
        <v>627</v>
      </c>
      <c r="D221" s="57">
        <f t="shared" si="3"/>
        <v>109.78</v>
      </c>
      <c r="E221" s="57">
        <v>109.78</v>
      </c>
      <c r="F221" s="57">
        <v>0</v>
      </c>
      <c r="G221" s="77" t="s">
        <v>626</v>
      </c>
    </row>
    <row r="222" spans="2:7" x14ac:dyDescent="0.25">
      <c r="B222" s="56" t="s">
        <v>628</v>
      </c>
      <c r="C222" s="56" t="s">
        <v>629</v>
      </c>
      <c r="D222" s="57">
        <f t="shared" si="3"/>
        <v>4006.9799999999996</v>
      </c>
      <c r="E222" s="57">
        <v>3996.8699999999994</v>
      </c>
      <c r="F222" s="57">
        <v>10.11</v>
      </c>
      <c r="G222" s="77" t="s">
        <v>628</v>
      </c>
    </row>
    <row r="223" spans="2:7" x14ac:dyDescent="0.25">
      <c r="B223" s="56" t="s">
        <v>630</v>
      </c>
      <c r="C223" s="56" t="s">
        <v>631</v>
      </c>
      <c r="D223" s="57">
        <f t="shared" si="3"/>
        <v>211.4</v>
      </c>
      <c r="E223" s="57">
        <v>210.4</v>
      </c>
      <c r="F223" s="57">
        <v>1</v>
      </c>
      <c r="G223" s="77" t="s">
        <v>630</v>
      </c>
    </row>
    <row r="224" spans="2:7" x14ac:dyDescent="0.25">
      <c r="B224" s="56" t="s">
        <v>632</v>
      </c>
      <c r="C224" s="56" t="s">
        <v>633</v>
      </c>
      <c r="D224" s="57">
        <f t="shared" si="3"/>
        <v>3259.1200000000003</v>
      </c>
      <c r="E224" s="57">
        <v>3233.1200000000003</v>
      </c>
      <c r="F224" s="57">
        <v>26</v>
      </c>
      <c r="G224" s="77" t="s">
        <v>632</v>
      </c>
    </row>
    <row r="225" spans="2:7" x14ac:dyDescent="0.25">
      <c r="B225" s="56" t="s">
        <v>634</v>
      </c>
      <c r="C225" s="56" t="s">
        <v>635</v>
      </c>
      <c r="D225" s="57">
        <f t="shared" si="3"/>
        <v>978.25999999999988</v>
      </c>
      <c r="E225" s="57">
        <v>963.36999999999989</v>
      </c>
      <c r="F225" s="57">
        <v>14.89</v>
      </c>
      <c r="G225" s="77" t="s">
        <v>634</v>
      </c>
    </row>
    <row r="226" spans="2:7" x14ac:dyDescent="0.25">
      <c r="B226" s="59" t="s">
        <v>636</v>
      </c>
      <c r="C226" s="56" t="s">
        <v>637</v>
      </c>
      <c r="D226" s="57">
        <f t="shared" si="3"/>
        <v>358.70000000000005</v>
      </c>
      <c r="E226" s="57">
        <v>358.70000000000005</v>
      </c>
      <c r="F226" s="57">
        <v>0</v>
      </c>
      <c r="G226" s="77" t="s">
        <v>636</v>
      </c>
    </row>
    <row r="227" spans="2:7" x14ac:dyDescent="0.25">
      <c r="B227" s="56" t="s">
        <v>638</v>
      </c>
      <c r="C227" s="56" t="s">
        <v>639</v>
      </c>
      <c r="D227" s="57">
        <f t="shared" si="3"/>
        <v>482.34</v>
      </c>
      <c r="E227" s="57">
        <v>481.78</v>
      </c>
      <c r="F227" s="57">
        <v>0.56000000000000005</v>
      </c>
      <c r="G227" s="77" t="s">
        <v>638</v>
      </c>
    </row>
    <row r="228" spans="2:7" x14ac:dyDescent="0.25">
      <c r="B228" s="56" t="s">
        <v>640</v>
      </c>
      <c r="C228" s="56" t="s">
        <v>641</v>
      </c>
      <c r="D228" s="57">
        <f t="shared" si="3"/>
        <v>711.81000000000006</v>
      </c>
      <c r="E228" s="57">
        <v>711.03000000000009</v>
      </c>
      <c r="F228" s="57">
        <v>0.78</v>
      </c>
      <c r="G228" s="77" t="s">
        <v>640</v>
      </c>
    </row>
    <row r="229" spans="2:7" x14ac:dyDescent="0.25">
      <c r="B229" s="56" t="s">
        <v>642</v>
      </c>
      <c r="C229" s="56" t="s">
        <v>643</v>
      </c>
      <c r="D229" s="57">
        <f t="shared" si="3"/>
        <v>14663.939999999999</v>
      </c>
      <c r="E229" s="57">
        <v>14397.609999999999</v>
      </c>
      <c r="F229" s="57">
        <v>266.33</v>
      </c>
      <c r="G229" s="77" t="s">
        <v>642</v>
      </c>
    </row>
    <row r="230" spans="2:7" x14ac:dyDescent="0.25">
      <c r="B230" s="56" t="s">
        <v>644</v>
      </c>
      <c r="C230" s="56" t="s">
        <v>645</v>
      </c>
      <c r="D230" s="57">
        <f t="shared" si="3"/>
        <v>518.14999999999986</v>
      </c>
      <c r="E230" s="57">
        <v>516.25999999999988</v>
      </c>
      <c r="F230" s="57">
        <v>1.89</v>
      </c>
      <c r="G230" s="77" t="s">
        <v>644</v>
      </c>
    </row>
    <row r="231" spans="2:7" x14ac:dyDescent="0.25">
      <c r="B231" s="56" t="s">
        <v>646</v>
      </c>
      <c r="C231" s="56" t="s">
        <v>647</v>
      </c>
      <c r="D231" s="57">
        <f t="shared" si="3"/>
        <v>14070.43</v>
      </c>
      <c r="E231" s="57">
        <v>13856.9</v>
      </c>
      <c r="F231" s="57">
        <v>213.53</v>
      </c>
      <c r="G231" s="77" t="s">
        <v>646</v>
      </c>
    </row>
    <row r="232" spans="2:7" x14ac:dyDescent="0.25">
      <c r="B232" s="56" t="s">
        <v>648</v>
      </c>
      <c r="C232" s="56" t="s">
        <v>649</v>
      </c>
      <c r="D232" s="57">
        <f t="shared" si="3"/>
        <v>4203.87</v>
      </c>
      <c r="E232" s="57">
        <v>4154.6499999999996</v>
      </c>
      <c r="F232" s="57">
        <v>49.22</v>
      </c>
      <c r="G232" s="77" t="s">
        <v>648</v>
      </c>
    </row>
    <row r="233" spans="2:7" x14ac:dyDescent="0.25">
      <c r="B233" s="56" t="s">
        <v>650</v>
      </c>
      <c r="C233" s="56" t="s">
        <v>651</v>
      </c>
      <c r="D233" s="57">
        <f t="shared" si="3"/>
        <v>398.97999999999996</v>
      </c>
      <c r="E233" s="57">
        <v>393.97999999999996</v>
      </c>
      <c r="F233" s="57">
        <v>5</v>
      </c>
      <c r="G233" s="77" t="s">
        <v>650</v>
      </c>
    </row>
    <row r="234" spans="2:7" x14ac:dyDescent="0.25">
      <c r="B234" s="56" t="s">
        <v>652</v>
      </c>
      <c r="C234" s="56" t="s">
        <v>653</v>
      </c>
      <c r="D234" s="57">
        <f t="shared" si="3"/>
        <v>1478.8799999999999</v>
      </c>
      <c r="E234" s="57">
        <v>1462.1</v>
      </c>
      <c r="F234" s="57">
        <v>16.78</v>
      </c>
      <c r="G234" s="77" t="s">
        <v>652</v>
      </c>
    </row>
    <row r="235" spans="2:7" x14ac:dyDescent="0.25">
      <c r="B235" s="56" t="s">
        <v>654</v>
      </c>
      <c r="C235" s="56" t="s">
        <v>655</v>
      </c>
      <c r="D235" s="57">
        <f t="shared" si="3"/>
        <v>2987.65</v>
      </c>
      <c r="E235" s="57">
        <v>2959.54</v>
      </c>
      <c r="F235" s="57">
        <v>28.11</v>
      </c>
      <c r="G235" s="77" t="s">
        <v>654</v>
      </c>
    </row>
    <row r="236" spans="2:7" x14ac:dyDescent="0.25">
      <c r="B236" s="56" t="s">
        <v>656</v>
      </c>
      <c r="C236" s="56" t="s">
        <v>657</v>
      </c>
      <c r="D236" s="57">
        <f t="shared" si="3"/>
        <v>2133.86</v>
      </c>
      <c r="E236" s="57">
        <v>2102.19</v>
      </c>
      <c r="F236" s="57">
        <v>31.67</v>
      </c>
      <c r="G236" s="77" t="s">
        <v>656</v>
      </c>
    </row>
    <row r="237" spans="2:7" x14ac:dyDescent="0.25">
      <c r="B237" s="56" t="s">
        <v>658</v>
      </c>
      <c r="C237" s="56" t="s">
        <v>659</v>
      </c>
      <c r="D237" s="57">
        <f t="shared" si="3"/>
        <v>24.7</v>
      </c>
      <c r="E237" s="57">
        <v>24.7</v>
      </c>
      <c r="F237" s="57">
        <v>0</v>
      </c>
      <c r="G237" s="77" t="s">
        <v>658</v>
      </c>
    </row>
    <row r="238" spans="2:7" x14ac:dyDescent="0.25">
      <c r="B238" s="76" t="s">
        <v>1007</v>
      </c>
      <c r="C238" t="s">
        <v>1008</v>
      </c>
      <c r="D238" s="57">
        <f t="shared" si="3"/>
        <v>53.69</v>
      </c>
      <c r="E238" s="57">
        <v>53.69</v>
      </c>
      <c r="F238" s="57">
        <v>0</v>
      </c>
      <c r="G238" s="77" t="s">
        <v>1007</v>
      </c>
    </row>
    <row r="239" spans="2:7" x14ac:dyDescent="0.25">
      <c r="B239" s="56" t="s">
        <v>660</v>
      </c>
      <c r="C239" s="56" t="s">
        <v>661</v>
      </c>
      <c r="D239" s="57">
        <f t="shared" si="3"/>
        <v>145.43</v>
      </c>
      <c r="E239" s="57">
        <v>145.43</v>
      </c>
      <c r="F239" s="57">
        <v>0</v>
      </c>
      <c r="G239" s="77" t="s">
        <v>660</v>
      </c>
    </row>
    <row r="240" spans="2:7" x14ac:dyDescent="0.25">
      <c r="B240" s="56" t="s">
        <v>662</v>
      </c>
      <c r="C240" s="56" t="s">
        <v>663</v>
      </c>
      <c r="D240" s="57">
        <f t="shared" si="3"/>
        <v>1740.74</v>
      </c>
      <c r="E240" s="57">
        <v>1728.07</v>
      </c>
      <c r="F240" s="57">
        <v>12.67</v>
      </c>
      <c r="G240" s="77" t="s">
        <v>662</v>
      </c>
    </row>
    <row r="241" spans="2:7" x14ac:dyDescent="0.25">
      <c r="B241" s="56" t="s">
        <v>664</v>
      </c>
      <c r="C241" s="56" t="s">
        <v>665</v>
      </c>
      <c r="D241" s="57">
        <f t="shared" si="3"/>
        <v>802.58000000000015</v>
      </c>
      <c r="E241" s="57">
        <v>799.1400000000001</v>
      </c>
      <c r="F241" s="57">
        <v>3.44</v>
      </c>
      <c r="G241" s="77" t="s">
        <v>664</v>
      </c>
    </row>
    <row r="242" spans="2:7" x14ac:dyDescent="0.25">
      <c r="B242" s="56" t="s">
        <v>666</v>
      </c>
      <c r="C242" s="56" t="s">
        <v>667</v>
      </c>
      <c r="D242" s="57">
        <f t="shared" si="3"/>
        <v>67.08</v>
      </c>
      <c r="E242" s="57">
        <v>62.300000000000004</v>
      </c>
      <c r="F242" s="57">
        <v>4.78</v>
      </c>
      <c r="G242" s="77" t="s">
        <v>666</v>
      </c>
    </row>
    <row r="243" spans="2:7" x14ac:dyDescent="0.25">
      <c r="B243" s="56" t="s">
        <v>668</v>
      </c>
      <c r="C243" s="56" t="s">
        <v>669</v>
      </c>
      <c r="D243" s="57">
        <f t="shared" si="3"/>
        <v>50542.029999999992</v>
      </c>
      <c r="E243" s="57">
        <v>49851.029999999992</v>
      </c>
      <c r="F243" s="57">
        <v>691</v>
      </c>
      <c r="G243" s="77" t="s">
        <v>668</v>
      </c>
    </row>
    <row r="244" spans="2:7" x14ac:dyDescent="0.25">
      <c r="B244" s="56" t="s">
        <v>670</v>
      </c>
      <c r="C244" s="56" t="s">
        <v>671</v>
      </c>
      <c r="D244" s="57">
        <f t="shared" si="3"/>
        <v>4499.4800000000005</v>
      </c>
      <c r="E244" s="57">
        <v>4424.26</v>
      </c>
      <c r="F244" s="57">
        <v>75.22</v>
      </c>
      <c r="G244" s="77" t="s">
        <v>670</v>
      </c>
    </row>
    <row r="245" spans="2:7" x14ac:dyDescent="0.25">
      <c r="B245" s="56" t="s">
        <v>672</v>
      </c>
      <c r="C245" s="56" t="s">
        <v>673</v>
      </c>
      <c r="D245" s="57">
        <f t="shared" si="3"/>
        <v>3694.7900000000004</v>
      </c>
      <c r="E245" s="57">
        <v>3640.8500000000004</v>
      </c>
      <c r="F245" s="57">
        <v>53.94</v>
      </c>
      <c r="G245" s="77" t="s">
        <v>672</v>
      </c>
    </row>
    <row r="246" spans="2:7" x14ac:dyDescent="0.25">
      <c r="B246" s="56" t="s">
        <v>674</v>
      </c>
      <c r="C246" s="56" t="s">
        <v>675</v>
      </c>
      <c r="D246" s="57">
        <f t="shared" si="3"/>
        <v>256.46999999999997</v>
      </c>
      <c r="E246" s="57">
        <v>255.79999999999995</v>
      </c>
      <c r="F246" s="57">
        <v>0.67</v>
      </c>
      <c r="G246" s="77" t="s">
        <v>674</v>
      </c>
    </row>
    <row r="247" spans="2:7" x14ac:dyDescent="0.25">
      <c r="B247" s="56" t="s">
        <v>676</v>
      </c>
      <c r="C247" s="56" t="s">
        <v>677</v>
      </c>
      <c r="D247" s="57">
        <f t="shared" si="3"/>
        <v>2598.0499999999997</v>
      </c>
      <c r="E247" s="57">
        <v>2565.83</v>
      </c>
      <c r="F247" s="57">
        <v>32.22</v>
      </c>
      <c r="G247" s="77" t="s">
        <v>676</v>
      </c>
    </row>
    <row r="248" spans="2:7" x14ac:dyDescent="0.25">
      <c r="B248" s="56" t="s">
        <v>678</v>
      </c>
      <c r="C248" s="56" t="s">
        <v>679</v>
      </c>
      <c r="D248" s="57">
        <f t="shared" si="3"/>
        <v>7.08</v>
      </c>
      <c r="E248" s="57">
        <v>7.08</v>
      </c>
      <c r="F248" s="57">
        <v>0</v>
      </c>
      <c r="G248" s="77" t="s">
        <v>678</v>
      </c>
    </row>
    <row r="249" spans="2:7" x14ac:dyDescent="0.25">
      <c r="B249" s="56" t="s">
        <v>680</v>
      </c>
      <c r="C249" s="56" t="s">
        <v>681</v>
      </c>
      <c r="D249" s="57">
        <f t="shared" si="3"/>
        <v>4455.2599999999993</v>
      </c>
      <c r="E249" s="57">
        <v>4341.1299999999992</v>
      </c>
      <c r="F249" s="57">
        <v>114.13</v>
      </c>
      <c r="G249" s="77" t="s">
        <v>680</v>
      </c>
    </row>
    <row r="250" spans="2:7" x14ac:dyDescent="0.25">
      <c r="B250" s="56" t="s">
        <v>682</v>
      </c>
      <c r="C250" s="56" t="s">
        <v>683</v>
      </c>
      <c r="D250" s="57">
        <f t="shared" si="3"/>
        <v>9392.8700000000008</v>
      </c>
      <c r="E250" s="57">
        <v>9239.7200000000012</v>
      </c>
      <c r="F250" s="57">
        <v>153.15</v>
      </c>
      <c r="G250" s="77" t="s">
        <v>682</v>
      </c>
    </row>
    <row r="251" spans="2:7" x14ac:dyDescent="0.25">
      <c r="B251" s="56" t="s">
        <v>684</v>
      </c>
      <c r="C251" s="56" t="s">
        <v>685</v>
      </c>
      <c r="D251" s="57">
        <f t="shared" si="3"/>
        <v>110.48</v>
      </c>
      <c r="E251" s="57">
        <v>109.7</v>
      </c>
      <c r="F251" s="57">
        <v>0.78</v>
      </c>
      <c r="G251" s="77" t="s">
        <v>684</v>
      </c>
    </row>
    <row r="252" spans="2:7" x14ac:dyDescent="0.25">
      <c r="B252" s="56" t="s">
        <v>686</v>
      </c>
      <c r="C252" s="56" t="s">
        <v>687</v>
      </c>
      <c r="D252" s="57">
        <f t="shared" si="3"/>
        <v>41.230000000000004</v>
      </c>
      <c r="E252" s="57">
        <v>40.56</v>
      </c>
      <c r="F252" s="57">
        <v>0.67</v>
      </c>
      <c r="G252" s="77" t="s">
        <v>686</v>
      </c>
    </row>
    <row r="253" spans="2:7" x14ac:dyDescent="0.25">
      <c r="B253" s="56" t="s">
        <v>688</v>
      </c>
      <c r="C253" s="56" t="s">
        <v>689</v>
      </c>
      <c r="D253" s="57">
        <f t="shared" si="3"/>
        <v>9693.8799999999992</v>
      </c>
      <c r="E253" s="57">
        <v>9564.0999999999985</v>
      </c>
      <c r="F253" s="57">
        <v>129.78</v>
      </c>
      <c r="G253" s="77" t="s">
        <v>688</v>
      </c>
    </row>
    <row r="254" spans="2:7" x14ac:dyDescent="0.25">
      <c r="B254" s="56" t="s">
        <v>690</v>
      </c>
      <c r="C254" s="56" t="s">
        <v>691</v>
      </c>
      <c r="D254" s="57">
        <f t="shared" si="3"/>
        <v>7129.5299999999988</v>
      </c>
      <c r="E254" s="57">
        <v>7041.9699999999984</v>
      </c>
      <c r="F254" s="57">
        <v>87.56</v>
      </c>
      <c r="G254" s="77" t="s">
        <v>690</v>
      </c>
    </row>
    <row r="255" spans="2:7" x14ac:dyDescent="0.25">
      <c r="B255" s="56" t="s">
        <v>692</v>
      </c>
      <c r="C255" s="56" t="s">
        <v>693</v>
      </c>
      <c r="D255" s="57">
        <f t="shared" si="3"/>
        <v>547.81000000000006</v>
      </c>
      <c r="E255" s="57">
        <v>546.37</v>
      </c>
      <c r="F255" s="57">
        <v>1.44</v>
      </c>
      <c r="G255" s="77" t="s">
        <v>692</v>
      </c>
    </row>
    <row r="256" spans="2:7" x14ac:dyDescent="0.25">
      <c r="B256" s="56" t="s">
        <v>694</v>
      </c>
      <c r="C256" s="56" t="s">
        <v>695</v>
      </c>
      <c r="D256" s="57">
        <f t="shared" si="3"/>
        <v>1381.2099999999998</v>
      </c>
      <c r="E256" s="57">
        <v>1378.7699999999998</v>
      </c>
      <c r="F256" s="57">
        <v>2.44</v>
      </c>
      <c r="G256" s="77" t="s">
        <v>694</v>
      </c>
    </row>
    <row r="257" spans="2:9" x14ac:dyDescent="0.25">
      <c r="B257" s="56" t="s">
        <v>696</v>
      </c>
      <c r="C257" s="56" t="s">
        <v>697</v>
      </c>
      <c r="D257" s="57">
        <f t="shared" si="3"/>
        <v>9289.340000000002</v>
      </c>
      <c r="E257" s="57">
        <v>9164.2300000000014</v>
      </c>
      <c r="F257" s="57">
        <v>125.11</v>
      </c>
      <c r="G257" s="77" t="s">
        <v>696</v>
      </c>
    </row>
    <row r="258" spans="2:9" x14ac:dyDescent="0.25">
      <c r="B258" s="56" t="s">
        <v>698</v>
      </c>
      <c r="C258" s="56" t="s">
        <v>699</v>
      </c>
      <c r="D258" s="57">
        <f t="shared" si="3"/>
        <v>1191.3499999999997</v>
      </c>
      <c r="E258" s="57">
        <v>1186.7899999999997</v>
      </c>
      <c r="F258" s="57">
        <v>4.5599999999999996</v>
      </c>
      <c r="G258" s="77" t="s">
        <v>698</v>
      </c>
    </row>
    <row r="259" spans="2:9" x14ac:dyDescent="0.25">
      <c r="B259" s="56" t="s">
        <v>700</v>
      </c>
      <c r="C259" s="56" t="s">
        <v>701</v>
      </c>
      <c r="D259" s="57">
        <f t="shared" si="3"/>
        <v>218.36</v>
      </c>
      <c r="E259" s="57">
        <v>209.8</v>
      </c>
      <c r="F259" s="57">
        <v>8.56</v>
      </c>
      <c r="G259" s="77" t="s">
        <v>700</v>
      </c>
    </row>
    <row r="260" spans="2:9" x14ac:dyDescent="0.25">
      <c r="B260" s="56" t="s">
        <v>702</v>
      </c>
      <c r="C260" s="56" t="s">
        <v>703</v>
      </c>
      <c r="D260" s="57">
        <f t="shared" si="3"/>
        <v>29229.69</v>
      </c>
      <c r="E260" s="57">
        <v>28794.02</v>
      </c>
      <c r="F260" s="57">
        <v>435.67</v>
      </c>
      <c r="G260" s="77" t="s">
        <v>702</v>
      </c>
    </row>
    <row r="261" spans="2:9" x14ac:dyDescent="0.25">
      <c r="B261" s="59" t="s">
        <v>704</v>
      </c>
      <c r="C261" s="56" t="s">
        <v>705</v>
      </c>
      <c r="D261" s="57">
        <f t="shared" si="3"/>
        <v>826.18999999999983</v>
      </c>
      <c r="E261" s="57">
        <v>826.18999999999983</v>
      </c>
      <c r="F261" s="57">
        <v>0</v>
      </c>
      <c r="G261" s="77" t="s">
        <v>704</v>
      </c>
    </row>
    <row r="262" spans="2:9" x14ac:dyDescent="0.25">
      <c r="B262" s="56" t="s">
        <v>706</v>
      </c>
      <c r="C262" s="56" t="s">
        <v>707</v>
      </c>
      <c r="D262" s="57">
        <f t="shared" si="3"/>
        <v>48.440000000000005</v>
      </c>
      <c r="E262" s="57">
        <v>47.550000000000004</v>
      </c>
      <c r="F262" s="57">
        <v>0.89</v>
      </c>
      <c r="G262" s="77" t="s">
        <v>706</v>
      </c>
    </row>
    <row r="263" spans="2:9" x14ac:dyDescent="0.25">
      <c r="B263" s="56" t="s">
        <v>708</v>
      </c>
      <c r="C263" s="56" t="s">
        <v>709</v>
      </c>
      <c r="D263" s="57">
        <f t="shared" si="3"/>
        <v>153.47000000000003</v>
      </c>
      <c r="E263" s="57">
        <v>153.25000000000003</v>
      </c>
      <c r="F263" s="57">
        <v>0.22</v>
      </c>
      <c r="G263" s="77" t="s">
        <v>708</v>
      </c>
    </row>
    <row r="264" spans="2:9" x14ac:dyDescent="0.25">
      <c r="B264" s="56" t="s">
        <v>710</v>
      </c>
      <c r="C264" s="56" t="s">
        <v>711</v>
      </c>
      <c r="D264" s="57">
        <f t="shared" ref="D264:D327" si="4">+E264+F264</f>
        <v>4853.6699999999983</v>
      </c>
      <c r="E264" s="57">
        <v>4794.8899999999985</v>
      </c>
      <c r="F264" s="57">
        <v>58.78</v>
      </c>
      <c r="G264" s="77" t="s">
        <v>710</v>
      </c>
    </row>
    <row r="265" spans="2:9" x14ac:dyDescent="0.25">
      <c r="B265" s="56" t="s">
        <v>712</v>
      </c>
      <c r="C265" s="56" t="s">
        <v>713</v>
      </c>
      <c r="D265" s="57">
        <f t="shared" si="4"/>
        <v>13</v>
      </c>
      <c r="E265" s="57">
        <v>13</v>
      </c>
      <c r="F265" s="57">
        <v>0</v>
      </c>
      <c r="G265" s="77" t="s">
        <v>712</v>
      </c>
    </row>
    <row r="266" spans="2:9" x14ac:dyDescent="0.25">
      <c r="B266" s="56" t="s">
        <v>714</v>
      </c>
      <c r="C266" s="56" t="s">
        <v>715</v>
      </c>
      <c r="D266" s="57">
        <f t="shared" si="4"/>
        <v>787.4</v>
      </c>
      <c r="E266" s="57">
        <v>787.4</v>
      </c>
      <c r="F266" s="57">
        <v>0</v>
      </c>
      <c r="G266" s="77" t="s">
        <v>714</v>
      </c>
    </row>
    <row r="267" spans="2:9" x14ac:dyDescent="0.25">
      <c r="B267" s="56" t="s">
        <v>716</v>
      </c>
      <c r="C267" s="56" t="s">
        <v>717</v>
      </c>
      <c r="D267" s="57">
        <f t="shared" si="4"/>
        <v>11.739999999999998</v>
      </c>
      <c r="E267" s="57">
        <v>11.739999999999998</v>
      </c>
      <c r="F267" s="57">
        <v>0</v>
      </c>
      <c r="G267" s="77" t="s">
        <v>716</v>
      </c>
    </row>
    <row r="268" spans="2:9" x14ac:dyDescent="0.25">
      <c r="B268" s="56" t="s">
        <v>718</v>
      </c>
      <c r="C268" s="56" t="s">
        <v>719</v>
      </c>
      <c r="D268" s="57">
        <f t="shared" si="4"/>
        <v>3042.0700000000006</v>
      </c>
      <c r="E268" s="57">
        <v>3002.5100000000007</v>
      </c>
      <c r="F268" s="57">
        <v>39.56</v>
      </c>
      <c r="G268" s="77" t="s">
        <v>718</v>
      </c>
      <c r="I268" s="27"/>
    </row>
    <row r="269" spans="2:9" x14ac:dyDescent="0.25">
      <c r="B269" s="56" t="s">
        <v>720</v>
      </c>
      <c r="C269" s="56" t="s">
        <v>721</v>
      </c>
      <c r="D269" s="57">
        <f t="shared" si="4"/>
        <v>32.1</v>
      </c>
      <c r="E269" s="57">
        <v>32.1</v>
      </c>
      <c r="F269" s="57">
        <v>0</v>
      </c>
      <c r="G269" s="77" t="s">
        <v>720</v>
      </c>
      <c r="I269" s="27"/>
    </row>
    <row r="270" spans="2:9" x14ac:dyDescent="0.25">
      <c r="B270" s="56" t="s">
        <v>722</v>
      </c>
      <c r="C270" s="56" t="s">
        <v>723</v>
      </c>
      <c r="D270" s="57">
        <f t="shared" si="4"/>
        <v>743.12999999999988</v>
      </c>
      <c r="E270" s="57">
        <v>732.90999999999985</v>
      </c>
      <c r="F270" s="57">
        <v>10.220000000000001</v>
      </c>
      <c r="G270" s="77" t="s">
        <v>722</v>
      </c>
    </row>
    <row r="271" spans="2:9" x14ac:dyDescent="0.25">
      <c r="B271" s="56" t="s">
        <v>724</v>
      </c>
      <c r="C271" s="56" t="s">
        <v>725</v>
      </c>
      <c r="D271" s="57">
        <f t="shared" si="4"/>
        <v>2195.6099999999997</v>
      </c>
      <c r="E271" s="57">
        <v>2158.39</v>
      </c>
      <c r="F271" s="57">
        <v>37.22</v>
      </c>
      <c r="G271" s="77" t="s">
        <v>724</v>
      </c>
    </row>
    <row r="272" spans="2:9" x14ac:dyDescent="0.25">
      <c r="B272" s="58" t="s">
        <v>726</v>
      </c>
      <c r="C272" s="56" t="s">
        <v>727</v>
      </c>
      <c r="D272" s="57">
        <f t="shared" si="4"/>
        <v>566.80000000000007</v>
      </c>
      <c r="E272" s="57">
        <v>566.80000000000007</v>
      </c>
      <c r="F272" s="57">
        <v>0</v>
      </c>
      <c r="G272" s="77" t="s">
        <v>726</v>
      </c>
      <c r="I272" s="27"/>
    </row>
    <row r="273" spans="2:9" x14ac:dyDescent="0.25">
      <c r="B273" s="59" t="s">
        <v>728</v>
      </c>
      <c r="C273" s="56" t="s">
        <v>729</v>
      </c>
      <c r="D273" s="57">
        <f t="shared" si="4"/>
        <v>102.4</v>
      </c>
      <c r="E273" s="57">
        <v>102.4</v>
      </c>
      <c r="F273" s="57">
        <v>0</v>
      </c>
      <c r="G273" s="77" t="s">
        <v>728</v>
      </c>
      <c r="I273" s="27"/>
    </row>
    <row r="274" spans="2:9" x14ac:dyDescent="0.25">
      <c r="B274" s="61" t="s">
        <v>730</v>
      </c>
      <c r="C274" s="56" t="s">
        <v>731</v>
      </c>
      <c r="D274" s="57">
        <f t="shared" si="4"/>
        <v>211.44</v>
      </c>
      <c r="E274" s="57">
        <v>211.44</v>
      </c>
      <c r="F274" s="57">
        <v>0</v>
      </c>
      <c r="G274" s="77" t="s">
        <v>730</v>
      </c>
    </row>
    <row r="275" spans="2:9" x14ac:dyDescent="0.25">
      <c r="B275" s="56" t="s">
        <v>732</v>
      </c>
      <c r="C275" s="56" t="s">
        <v>733</v>
      </c>
      <c r="D275" s="57">
        <f t="shared" si="4"/>
        <v>96.14</v>
      </c>
      <c r="E275" s="57">
        <v>95.7</v>
      </c>
      <c r="F275" s="57">
        <v>0.44</v>
      </c>
      <c r="G275" s="77" t="s">
        <v>732</v>
      </c>
      <c r="I275" s="27"/>
    </row>
    <row r="276" spans="2:9" x14ac:dyDescent="0.25">
      <c r="B276" s="56" t="s">
        <v>734</v>
      </c>
      <c r="C276" s="56" t="s">
        <v>735</v>
      </c>
      <c r="D276" s="57">
        <f t="shared" si="4"/>
        <v>10656.160000000002</v>
      </c>
      <c r="E276" s="57">
        <v>10489.490000000002</v>
      </c>
      <c r="F276" s="57">
        <v>166.67</v>
      </c>
      <c r="G276" s="77" t="s">
        <v>734</v>
      </c>
    </row>
    <row r="277" spans="2:9" x14ac:dyDescent="0.25">
      <c r="B277" s="56" t="s">
        <v>736</v>
      </c>
      <c r="C277" s="56" t="s">
        <v>737</v>
      </c>
      <c r="D277" s="57">
        <f t="shared" si="4"/>
        <v>6049.52</v>
      </c>
      <c r="E277" s="57">
        <v>5985.1900000000005</v>
      </c>
      <c r="F277" s="57">
        <v>64.33</v>
      </c>
      <c r="G277" s="77" t="s">
        <v>736</v>
      </c>
    </row>
    <row r="278" spans="2:9" x14ac:dyDescent="0.25">
      <c r="B278" s="62" t="s">
        <v>738</v>
      </c>
      <c r="C278" s="56" t="s">
        <v>739</v>
      </c>
      <c r="D278" s="57">
        <f t="shared" si="4"/>
        <v>75.759999999999991</v>
      </c>
      <c r="E278" s="57">
        <v>75.759999999999991</v>
      </c>
      <c r="F278" s="57">
        <v>0</v>
      </c>
      <c r="G278" s="77" t="s">
        <v>738</v>
      </c>
    </row>
    <row r="279" spans="2:9" x14ac:dyDescent="0.25">
      <c r="B279" s="56" t="s">
        <v>740</v>
      </c>
      <c r="C279" s="56" t="s">
        <v>741</v>
      </c>
      <c r="D279" s="57">
        <f t="shared" si="4"/>
        <v>28161.170000000002</v>
      </c>
      <c r="E279" s="57">
        <v>27780.560000000001</v>
      </c>
      <c r="F279" s="57">
        <v>380.61</v>
      </c>
      <c r="G279" s="77" t="s">
        <v>740</v>
      </c>
    </row>
    <row r="280" spans="2:9" x14ac:dyDescent="0.25">
      <c r="B280" s="56" t="s">
        <v>742</v>
      </c>
      <c r="C280" s="56" t="s">
        <v>743</v>
      </c>
      <c r="D280" s="57">
        <f t="shared" si="4"/>
        <v>188.4</v>
      </c>
      <c r="E280" s="57">
        <v>187.4</v>
      </c>
      <c r="F280" s="57">
        <v>1</v>
      </c>
      <c r="G280" s="77" t="s">
        <v>742</v>
      </c>
    </row>
    <row r="281" spans="2:9" x14ac:dyDescent="0.25">
      <c r="B281" s="56" t="s">
        <v>744</v>
      </c>
      <c r="C281" s="56" t="s">
        <v>745</v>
      </c>
      <c r="D281" s="57">
        <f t="shared" si="4"/>
        <v>9126.44</v>
      </c>
      <c r="E281" s="57">
        <v>9017.77</v>
      </c>
      <c r="F281" s="57">
        <v>108.67</v>
      </c>
      <c r="G281" s="77" t="s">
        <v>744</v>
      </c>
    </row>
    <row r="282" spans="2:9" x14ac:dyDescent="0.25">
      <c r="B282" s="56" t="s">
        <v>746</v>
      </c>
      <c r="C282" s="56" t="s">
        <v>747</v>
      </c>
      <c r="D282" s="57">
        <f t="shared" si="4"/>
        <v>194.01</v>
      </c>
      <c r="E282" s="57">
        <v>193.23</v>
      </c>
      <c r="F282" s="57">
        <v>0.78</v>
      </c>
      <c r="G282" s="77" t="s">
        <v>746</v>
      </c>
    </row>
    <row r="283" spans="2:9" x14ac:dyDescent="0.25">
      <c r="B283" s="56" t="s">
        <v>748</v>
      </c>
      <c r="C283" s="56" t="s">
        <v>749</v>
      </c>
      <c r="D283" s="57">
        <f t="shared" si="4"/>
        <v>1276.9899999999998</v>
      </c>
      <c r="E283" s="57">
        <v>1260.9899999999998</v>
      </c>
      <c r="F283" s="57">
        <v>16</v>
      </c>
      <c r="G283" s="77" t="s">
        <v>748</v>
      </c>
    </row>
    <row r="284" spans="2:9" x14ac:dyDescent="0.25">
      <c r="B284" s="56" t="s">
        <v>750</v>
      </c>
      <c r="C284" s="56" t="s">
        <v>751</v>
      </c>
      <c r="D284" s="57">
        <f t="shared" si="4"/>
        <v>250.91000000000003</v>
      </c>
      <c r="E284" s="57">
        <v>249.91000000000003</v>
      </c>
      <c r="F284" s="57">
        <v>1</v>
      </c>
      <c r="G284" s="77" t="s">
        <v>750</v>
      </c>
    </row>
    <row r="285" spans="2:9" x14ac:dyDescent="0.25">
      <c r="B285" s="56" t="s">
        <v>752</v>
      </c>
      <c r="C285" s="56" t="s">
        <v>753</v>
      </c>
      <c r="D285" s="57">
        <f t="shared" si="4"/>
        <v>913.18999999999994</v>
      </c>
      <c r="E285" s="57">
        <v>906.18999999999994</v>
      </c>
      <c r="F285" s="57">
        <v>7</v>
      </c>
      <c r="G285" s="77" t="s">
        <v>752</v>
      </c>
    </row>
    <row r="286" spans="2:9" x14ac:dyDescent="0.25">
      <c r="B286" s="56" t="s">
        <v>754</v>
      </c>
      <c r="C286" s="56" t="s">
        <v>755</v>
      </c>
      <c r="D286" s="57">
        <f t="shared" si="4"/>
        <v>1062.1300000000001</v>
      </c>
      <c r="E286" s="57">
        <v>1055.24</v>
      </c>
      <c r="F286" s="57">
        <v>6.89</v>
      </c>
      <c r="G286" s="77" t="s">
        <v>754</v>
      </c>
    </row>
    <row r="287" spans="2:9" x14ac:dyDescent="0.25">
      <c r="B287" s="56" t="s">
        <v>756</v>
      </c>
      <c r="C287" s="56" t="s">
        <v>757</v>
      </c>
      <c r="D287" s="57">
        <f t="shared" si="4"/>
        <v>3903.7</v>
      </c>
      <c r="E287" s="57">
        <v>3865.81</v>
      </c>
      <c r="F287" s="57">
        <v>37.89</v>
      </c>
      <c r="G287" s="77" t="s">
        <v>756</v>
      </c>
    </row>
    <row r="288" spans="2:9" x14ac:dyDescent="0.25">
      <c r="B288" s="56" t="s">
        <v>758</v>
      </c>
      <c r="C288" s="56" t="s">
        <v>759</v>
      </c>
      <c r="D288" s="57">
        <f t="shared" si="4"/>
        <v>248.06</v>
      </c>
      <c r="E288" s="57">
        <v>248.06</v>
      </c>
      <c r="F288" s="57">
        <v>0</v>
      </c>
      <c r="G288" s="77" t="s">
        <v>758</v>
      </c>
    </row>
    <row r="289" spans="2:7" x14ac:dyDescent="0.25">
      <c r="B289" s="56" t="s">
        <v>760</v>
      </c>
      <c r="C289" s="56" t="s">
        <v>761</v>
      </c>
      <c r="D289" s="57">
        <f t="shared" si="4"/>
        <v>673.68</v>
      </c>
      <c r="E289" s="57">
        <v>665.12</v>
      </c>
      <c r="F289" s="57">
        <v>8.56</v>
      </c>
      <c r="G289" s="77" t="s">
        <v>760</v>
      </c>
    </row>
    <row r="290" spans="2:7" x14ac:dyDescent="0.25">
      <c r="B290" s="56" t="s">
        <v>762</v>
      </c>
      <c r="C290" s="56" t="s">
        <v>763</v>
      </c>
      <c r="D290" s="57">
        <f t="shared" si="4"/>
        <v>212.60999999999999</v>
      </c>
      <c r="E290" s="57">
        <v>211.17</v>
      </c>
      <c r="F290" s="57">
        <v>1.44</v>
      </c>
      <c r="G290" s="77" t="s">
        <v>762</v>
      </c>
    </row>
    <row r="291" spans="2:7" x14ac:dyDescent="0.25">
      <c r="B291" s="56" t="s">
        <v>764</v>
      </c>
      <c r="C291" s="56" t="s">
        <v>765</v>
      </c>
      <c r="D291" s="57">
        <f t="shared" si="4"/>
        <v>2819.31</v>
      </c>
      <c r="E291" s="57">
        <v>2769.31</v>
      </c>
      <c r="F291" s="57">
        <v>50</v>
      </c>
      <c r="G291" s="77" t="s">
        <v>764</v>
      </c>
    </row>
    <row r="292" spans="2:7" x14ac:dyDescent="0.25">
      <c r="B292" s="56" t="s">
        <v>766</v>
      </c>
      <c r="C292" s="56" t="s">
        <v>767</v>
      </c>
      <c r="D292" s="57">
        <f t="shared" si="4"/>
        <v>6791.7500000000009</v>
      </c>
      <c r="E292" s="57">
        <v>6697.9800000000005</v>
      </c>
      <c r="F292" s="57">
        <v>93.77</v>
      </c>
      <c r="G292" s="77" t="s">
        <v>766</v>
      </c>
    </row>
    <row r="293" spans="2:7" x14ac:dyDescent="0.25">
      <c r="B293" s="56" t="s">
        <v>768</v>
      </c>
      <c r="C293" s="56" t="s">
        <v>769</v>
      </c>
      <c r="D293" s="57">
        <f t="shared" si="4"/>
        <v>552.87999999999988</v>
      </c>
      <c r="E293" s="57">
        <v>540.09999999999991</v>
      </c>
      <c r="F293" s="57">
        <v>12.78</v>
      </c>
      <c r="G293" s="77" t="s">
        <v>768</v>
      </c>
    </row>
    <row r="294" spans="2:7" x14ac:dyDescent="0.25">
      <c r="B294" s="56" t="s">
        <v>770</v>
      </c>
      <c r="C294" s="56" t="s">
        <v>771</v>
      </c>
      <c r="D294" s="57">
        <f t="shared" si="4"/>
        <v>5667.6100000000006</v>
      </c>
      <c r="E294" s="57">
        <v>5600.05</v>
      </c>
      <c r="F294" s="57">
        <v>67.56</v>
      </c>
      <c r="G294" s="77" t="s">
        <v>770</v>
      </c>
    </row>
    <row r="295" spans="2:7" x14ac:dyDescent="0.25">
      <c r="B295" s="56" t="s">
        <v>772</v>
      </c>
      <c r="C295" s="56" t="s">
        <v>773</v>
      </c>
      <c r="D295" s="57">
        <f t="shared" si="4"/>
        <v>1021.61</v>
      </c>
      <c r="E295" s="57">
        <v>1014.5</v>
      </c>
      <c r="F295" s="57">
        <v>7.11</v>
      </c>
      <c r="G295" s="77" t="s">
        <v>772</v>
      </c>
    </row>
    <row r="296" spans="2:7" x14ac:dyDescent="0.25">
      <c r="B296" s="56" t="s">
        <v>774</v>
      </c>
      <c r="C296" s="56" t="s">
        <v>775</v>
      </c>
      <c r="D296" s="57">
        <f t="shared" si="4"/>
        <v>21475.4</v>
      </c>
      <c r="E296" s="57">
        <v>21227.18</v>
      </c>
      <c r="F296" s="57">
        <v>248.22</v>
      </c>
      <c r="G296" s="77" t="s">
        <v>774</v>
      </c>
    </row>
    <row r="297" spans="2:7" x14ac:dyDescent="0.25">
      <c r="B297" s="56" t="s">
        <v>776</v>
      </c>
      <c r="C297" s="56" t="s">
        <v>777</v>
      </c>
      <c r="D297" s="57">
        <f t="shared" si="4"/>
        <v>1439.65</v>
      </c>
      <c r="E297" s="57">
        <v>1421.8700000000001</v>
      </c>
      <c r="F297" s="57">
        <v>17.78</v>
      </c>
      <c r="G297" s="77" t="s">
        <v>776</v>
      </c>
    </row>
    <row r="298" spans="2:7" x14ac:dyDescent="0.25">
      <c r="B298" s="58" t="s">
        <v>778</v>
      </c>
      <c r="C298" s="56" t="s">
        <v>779</v>
      </c>
      <c r="D298" s="57">
        <f t="shared" si="4"/>
        <v>135.1</v>
      </c>
      <c r="E298" s="57">
        <v>135.1</v>
      </c>
      <c r="F298" s="57">
        <v>0</v>
      </c>
      <c r="G298" s="77" t="s">
        <v>778</v>
      </c>
    </row>
    <row r="299" spans="2:7" x14ac:dyDescent="0.25">
      <c r="B299" s="56" t="s">
        <v>780</v>
      </c>
      <c r="C299" s="56" t="s">
        <v>781</v>
      </c>
      <c r="D299" s="57">
        <f t="shared" si="4"/>
        <v>403.80000000000007</v>
      </c>
      <c r="E299" s="57">
        <v>398.80000000000007</v>
      </c>
      <c r="F299" s="57">
        <v>5</v>
      </c>
      <c r="G299" s="77" t="s">
        <v>780</v>
      </c>
    </row>
    <row r="300" spans="2:7" x14ac:dyDescent="0.25">
      <c r="B300" s="56" t="s">
        <v>782</v>
      </c>
      <c r="C300" s="56" t="s">
        <v>783</v>
      </c>
      <c r="D300" s="57">
        <f t="shared" si="4"/>
        <v>2338.69</v>
      </c>
      <c r="E300" s="57">
        <v>2312.4700000000003</v>
      </c>
      <c r="F300" s="57">
        <v>26.22</v>
      </c>
      <c r="G300" s="77" t="s">
        <v>782</v>
      </c>
    </row>
    <row r="301" spans="2:7" x14ac:dyDescent="0.25">
      <c r="B301" s="56" t="s">
        <v>784</v>
      </c>
      <c r="C301" s="56" t="s">
        <v>785</v>
      </c>
      <c r="D301" s="57">
        <f t="shared" si="4"/>
        <v>282.31</v>
      </c>
      <c r="E301" s="57">
        <v>278.98</v>
      </c>
      <c r="F301" s="57">
        <v>3.33</v>
      </c>
      <c r="G301" s="77" t="s">
        <v>784</v>
      </c>
    </row>
    <row r="302" spans="2:7" x14ac:dyDescent="0.25">
      <c r="B302" s="56" t="s">
        <v>786</v>
      </c>
      <c r="C302" s="56" t="s">
        <v>787</v>
      </c>
      <c r="D302" s="57">
        <f t="shared" si="4"/>
        <v>5395.0999999999995</v>
      </c>
      <c r="E302" s="57">
        <v>5330.41</v>
      </c>
      <c r="F302" s="57">
        <v>64.69</v>
      </c>
      <c r="G302" s="77" t="s">
        <v>786</v>
      </c>
    </row>
    <row r="303" spans="2:7" x14ac:dyDescent="0.25">
      <c r="B303" s="63" t="s">
        <v>788</v>
      </c>
      <c r="C303" s="56" t="s">
        <v>789</v>
      </c>
      <c r="D303" s="57">
        <f t="shared" si="4"/>
        <v>3137.64</v>
      </c>
      <c r="E303" s="57">
        <v>3116.64</v>
      </c>
      <c r="F303" s="57">
        <v>21</v>
      </c>
      <c r="G303" s="77" t="s">
        <v>788</v>
      </c>
    </row>
    <row r="304" spans="2:7" x14ac:dyDescent="0.25">
      <c r="B304" s="56" t="s">
        <v>790</v>
      </c>
      <c r="C304" s="56" t="s">
        <v>791</v>
      </c>
      <c r="D304" s="57">
        <f t="shared" si="4"/>
        <v>923.29999999999984</v>
      </c>
      <c r="E304" s="57">
        <v>907.51999999999987</v>
      </c>
      <c r="F304" s="57">
        <v>15.78</v>
      </c>
      <c r="G304" s="77" t="s">
        <v>790</v>
      </c>
    </row>
    <row r="305" spans="2:7" x14ac:dyDescent="0.25">
      <c r="B305" s="56" t="s">
        <v>792</v>
      </c>
      <c r="C305" s="56" t="s">
        <v>793</v>
      </c>
      <c r="D305" s="57">
        <f t="shared" si="4"/>
        <v>2691.6</v>
      </c>
      <c r="E305" s="57">
        <v>2652.6</v>
      </c>
      <c r="F305" s="57">
        <v>39</v>
      </c>
      <c r="G305" s="77" t="s">
        <v>792</v>
      </c>
    </row>
    <row r="306" spans="2:7" x14ac:dyDescent="0.25">
      <c r="B306" s="56" t="s">
        <v>794</v>
      </c>
      <c r="C306" s="56" t="s">
        <v>795</v>
      </c>
      <c r="D306" s="57">
        <f t="shared" si="4"/>
        <v>61.01</v>
      </c>
      <c r="E306" s="57">
        <v>59.68</v>
      </c>
      <c r="F306" s="57">
        <v>1.33</v>
      </c>
      <c r="G306" s="77" t="s">
        <v>794</v>
      </c>
    </row>
    <row r="307" spans="2:7" x14ac:dyDescent="0.25">
      <c r="B307" s="56" t="s">
        <v>796</v>
      </c>
      <c r="C307" s="56" t="s">
        <v>797</v>
      </c>
      <c r="D307" s="57">
        <f t="shared" si="4"/>
        <v>258.94000000000005</v>
      </c>
      <c r="E307" s="57">
        <v>258.72000000000003</v>
      </c>
      <c r="F307" s="57">
        <v>0.22</v>
      </c>
      <c r="G307" s="77" t="s">
        <v>796</v>
      </c>
    </row>
    <row r="308" spans="2:7" x14ac:dyDescent="0.25">
      <c r="B308" s="56" t="s">
        <v>798</v>
      </c>
      <c r="C308" s="56" t="s">
        <v>799</v>
      </c>
      <c r="D308" s="57">
        <f t="shared" si="4"/>
        <v>422.21999999999997</v>
      </c>
      <c r="E308" s="57">
        <v>415.78</v>
      </c>
      <c r="F308" s="57">
        <v>6.44</v>
      </c>
      <c r="G308" s="77" t="s">
        <v>798</v>
      </c>
    </row>
    <row r="309" spans="2:7" x14ac:dyDescent="0.25">
      <c r="B309" s="56" t="s">
        <v>800</v>
      </c>
      <c r="C309" s="56" t="s">
        <v>801</v>
      </c>
      <c r="D309" s="57">
        <f t="shared" si="4"/>
        <v>7084.7300000000005</v>
      </c>
      <c r="E309" s="57">
        <v>6983.6200000000008</v>
      </c>
      <c r="F309" s="57">
        <v>101.11</v>
      </c>
      <c r="G309" s="77" t="s">
        <v>800</v>
      </c>
    </row>
    <row r="310" spans="2:7" x14ac:dyDescent="0.25">
      <c r="B310" s="56" t="s">
        <v>802</v>
      </c>
      <c r="C310" s="56" t="s">
        <v>803</v>
      </c>
      <c r="D310" s="57">
        <f t="shared" si="4"/>
        <v>3445.8600000000006</v>
      </c>
      <c r="E310" s="57">
        <v>3399.6400000000008</v>
      </c>
      <c r="F310" s="57">
        <v>46.22</v>
      </c>
      <c r="G310" s="77" t="s">
        <v>802</v>
      </c>
    </row>
    <row r="311" spans="2:7" x14ac:dyDescent="0.25">
      <c r="B311" s="63" t="s">
        <v>804</v>
      </c>
      <c r="C311" s="56" t="s">
        <v>805</v>
      </c>
      <c r="D311" s="57">
        <f t="shared" si="4"/>
        <v>5408.18</v>
      </c>
      <c r="E311" s="57">
        <v>5344.62</v>
      </c>
      <c r="F311" s="57">
        <v>63.56</v>
      </c>
      <c r="G311" s="77" t="s">
        <v>804</v>
      </c>
    </row>
    <row r="312" spans="2:7" x14ac:dyDescent="0.25">
      <c r="B312" s="58" t="s">
        <v>806</v>
      </c>
      <c r="C312" s="59" t="s">
        <v>807</v>
      </c>
      <c r="D312" s="57">
        <f t="shared" si="4"/>
        <v>100.14000000000001</v>
      </c>
      <c r="E312" s="57">
        <v>100.14000000000001</v>
      </c>
      <c r="F312" s="57">
        <v>0</v>
      </c>
      <c r="G312" s="77" t="s">
        <v>806</v>
      </c>
    </row>
    <row r="313" spans="2:7" x14ac:dyDescent="0.25">
      <c r="B313" s="56" t="s">
        <v>808</v>
      </c>
      <c r="C313" s="56" t="s">
        <v>809</v>
      </c>
      <c r="D313" s="57">
        <f t="shared" si="4"/>
        <v>352.81000000000006</v>
      </c>
      <c r="E313" s="57">
        <v>348.92000000000007</v>
      </c>
      <c r="F313" s="57">
        <v>3.89</v>
      </c>
      <c r="G313" s="77" t="s">
        <v>808</v>
      </c>
    </row>
    <row r="314" spans="2:7" x14ac:dyDescent="0.25">
      <c r="B314" s="56" t="s">
        <v>810</v>
      </c>
      <c r="C314" s="56" t="s">
        <v>811</v>
      </c>
      <c r="D314" s="57">
        <f t="shared" si="4"/>
        <v>4406.3300000000008</v>
      </c>
      <c r="E314" s="57">
        <v>4347.7700000000004</v>
      </c>
      <c r="F314" s="57">
        <v>58.56</v>
      </c>
      <c r="G314" s="77" t="s">
        <v>810</v>
      </c>
    </row>
    <row r="315" spans="2:7" x14ac:dyDescent="0.25">
      <c r="B315" s="56" t="s">
        <v>812</v>
      </c>
      <c r="C315" s="56" t="s">
        <v>813</v>
      </c>
      <c r="D315" s="57">
        <f t="shared" si="4"/>
        <v>1096.7399999999998</v>
      </c>
      <c r="E315" s="57">
        <v>1085.4099999999999</v>
      </c>
      <c r="F315" s="57">
        <v>11.33</v>
      </c>
      <c r="G315" s="77" t="s">
        <v>812</v>
      </c>
    </row>
    <row r="316" spans="2:7" x14ac:dyDescent="0.25">
      <c r="B316" s="58" t="s">
        <v>814</v>
      </c>
      <c r="C316" s="59" t="s">
        <v>815</v>
      </c>
      <c r="D316" s="57">
        <f t="shared" si="4"/>
        <v>142.22</v>
      </c>
      <c r="E316" s="57">
        <v>142.22</v>
      </c>
      <c r="F316" s="57">
        <v>0</v>
      </c>
      <c r="G316" s="77" t="s">
        <v>814</v>
      </c>
    </row>
    <row r="317" spans="2:7" x14ac:dyDescent="0.25">
      <c r="B317" s="56" t="s">
        <v>816</v>
      </c>
      <c r="C317" s="56" t="s">
        <v>817</v>
      </c>
      <c r="D317" s="57">
        <f t="shared" si="4"/>
        <v>226.27000000000004</v>
      </c>
      <c r="E317" s="57">
        <v>226.27000000000004</v>
      </c>
      <c r="F317" s="57">
        <v>0</v>
      </c>
      <c r="G317" s="77" t="s">
        <v>816</v>
      </c>
    </row>
    <row r="318" spans="2:7" x14ac:dyDescent="0.25">
      <c r="B318" s="56" t="s">
        <v>818</v>
      </c>
      <c r="C318" s="56" t="s">
        <v>819</v>
      </c>
      <c r="D318" s="57">
        <f t="shared" si="4"/>
        <v>355.16</v>
      </c>
      <c r="E318" s="57">
        <v>350.94</v>
      </c>
      <c r="F318" s="57">
        <v>4.22</v>
      </c>
      <c r="G318" s="77" t="s">
        <v>818</v>
      </c>
    </row>
    <row r="319" spans="2:7" x14ac:dyDescent="0.25">
      <c r="B319" s="56" t="s">
        <v>820</v>
      </c>
      <c r="C319" s="56" t="s">
        <v>821</v>
      </c>
      <c r="D319" s="57">
        <f t="shared" si="4"/>
        <v>122.83</v>
      </c>
      <c r="E319" s="57">
        <v>122.83</v>
      </c>
      <c r="F319" s="57">
        <v>0</v>
      </c>
      <c r="G319" s="77" t="s">
        <v>820</v>
      </c>
    </row>
    <row r="320" spans="2:7" x14ac:dyDescent="0.25">
      <c r="B320" s="56" t="s">
        <v>822</v>
      </c>
      <c r="C320" s="56" t="s">
        <v>823</v>
      </c>
      <c r="D320" s="57">
        <f t="shared" si="4"/>
        <v>773.02</v>
      </c>
      <c r="E320" s="57">
        <v>765.13</v>
      </c>
      <c r="F320" s="57">
        <v>7.89</v>
      </c>
      <c r="G320" s="77" t="s">
        <v>822</v>
      </c>
    </row>
    <row r="321" spans="2:7" x14ac:dyDescent="0.25">
      <c r="B321" s="56" t="s">
        <v>824</v>
      </c>
      <c r="C321" s="56" t="s">
        <v>825</v>
      </c>
      <c r="D321" s="57">
        <f t="shared" si="4"/>
        <v>174.41</v>
      </c>
      <c r="E321" s="57">
        <v>174.41</v>
      </c>
      <c r="F321" s="57">
        <v>0</v>
      </c>
      <c r="G321" s="77" t="s">
        <v>824</v>
      </c>
    </row>
    <row r="322" spans="2:7" x14ac:dyDescent="0.25">
      <c r="B322" s="56" t="s">
        <v>826</v>
      </c>
      <c r="C322" s="56" t="s">
        <v>827</v>
      </c>
      <c r="D322" s="57">
        <f t="shared" si="4"/>
        <v>91.679999999999993</v>
      </c>
      <c r="E322" s="57">
        <v>90.789999999999992</v>
      </c>
      <c r="F322" s="57">
        <v>0.89</v>
      </c>
      <c r="G322" s="77" t="s">
        <v>826</v>
      </c>
    </row>
    <row r="323" spans="2:7" x14ac:dyDescent="0.25">
      <c r="B323" s="56" t="s">
        <v>828</v>
      </c>
      <c r="C323" s="56" t="s">
        <v>829</v>
      </c>
      <c r="D323" s="57">
        <f t="shared" si="4"/>
        <v>2399.0900000000006</v>
      </c>
      <c r="E323" s="57">
        <v>2368.0900000000006</v>
      </c>
      <c r="F323" s="57">
        <v>31</v>
      </c>
      <c r="G323" s="77" t="s">
        <v>828</v>
      </c>
    </row>
    <row r="324" spans="2:7" x14ac:dyDescent="0.25">
      <c r="B324" s="58" t="s">
        <v>830</v>
      </c>
      <c r="C324" s="56" t="s">
        <v>831</v>
      </c>
      <c r="D324" s="57">
        <f t="shared" si="4"/>
        <v>132.20000000000002</v>
      </c>
      <c r="E324" s="57">
        <v>132.20000000000002</v>
      </c>
      <c r="F324" s="57">
        <v>0</v>
      </c>
      <c r="G324" s="77" t="s">
        <v>830</v>
      </c>
    </row>
    <row r="325" spans="2:7" x14ac:dyDescent="0.25">
      <c r="B325" s="56" t="s">
        <v>832</v>
      </c>
      <c r="C325" s="56" t="s">
        <v>833</v>
      </c>
      <c r="D325" s="57">
        <f t="shared" si="4"/>
        <v>15593.84</v>
      </c>
      <c r="E325" s="57">
        <v>15309.02</v>
      </c>
      <c r="F325" s="57">
        <v>284.82</v>
      </c>
      <c r="G325" s="77" t="s">
        <v>832</v>
      </c>
    </row>
    <row r="326" spans="2:7" x14ac:dyDescent="0.25">
      <c r="B326" s="56" t="s">
        <v>834</v>
      </c>
      <c r="C326" s="56" t="s">
        <v>835</v>
      </c>
      <c r="D326" s="57">
        <f t="shared" si="4"/>
        <v>5639.05</v>
      </c>
      <c r="E326" s="57">
        <v>5567.83</v>
      </c>
      <c r="F326" s="57">
        <v>71.22</v>
      </c>
      <c r="G326" s="77" t="s">
        <v>834</v>
      </c>
    </row>
    <row r="327" spans="2:7" x14ac:dyDescent="0.25">
      <c r="B327" s="63" t="s">
        <v>836</v>
      </c>
      <c r="C327" s="56" t="s">
        <v>837</v>
      </c>
      <c r="D327" s="57">
        <f t="shared" si="4"/>
        <v>1326.36</v>
      </c>
      <c r="E327" s="57">
        <v>1324.1399999999999</v>
      </c>
      <c r="F327" s="57">
        <v>2.2200000000000002</v>
      </c>
      <c r="G327" s="77" t="s">
        <v>836</v>
      </c>
    </row>
    <row r="328" spans="2:7" x14ac:dyDescent="0.25">
      <c r="B328" s="102"/>
      <c r="C328" s="102"/>
      <c r="D328" s="102"/>
      <c r="E328" s="102"/>
      <c r="F328" s="102"/>
      <c r="G328" s="77"/>
    </row>
    <row r="329" spans="2:7" x14ac:dyDescent="0.25">
      <c r="B329" s="101"/>
      <c r="C329" s="101"/>
      <c r="D329" s="101"/>
      <c r="E329" s="101"/>
      <c r="F329" s="101"/>
    </row>
    <row r="330" spans="2:7" x14ac:dyDescent="0.25">
      <c r="B330" s="69"/>
      <c r="C330" s="69"/>
      <c r="D330" s="69"/>
      <c r="E330" s="69"/>
      <c r="F330" s="69"/>
    </row>
    <row r="331" spans="2:7" x14ac:dyDescent="0.25">
      <c r="B331" s="70"/>
      <c r="C331" s="71"/>
      <c r="D331" s="71"/>
      <c r="E331" s="71"/>
      <c r="F331" s="71"/>
    </row>
    <row r="332" spans="2:7" ht="15.75" thickBot="1" x14ac:dyDescent="0.3"/>
    <row r="333" spans="2:7" ht="15.75" thickBot="1" x14ac:dyDescent="0.3">
      <c r="B333" s="72"/>
      <c r="C333" s="73"/>
      <c r="D333" s="74"/>
      <c r="E333" s="74"/>
      <c r="F333" s="75"/>
    </row>
    <row r="334" spans="2:7" x14ac:dyDescent="0.25">
      <c r="B334" s="54"/>
      <c r="C334" s="54"/>
      <c r="D334" s="55"/>
      <c r="E334" s="55"/>
      <c r="F334" s="55"/>
    </row>
    <row r="335" spans="2:7" x14ac:dyDescent="0.25">
      <c r="B335" s="56"/>
      <c r="C335" s="56"/>
      <c r="D335" s="57"/>
      <c r="E335" s="57"/>
      <c r="F335" s="57"/>
    </row>
    <row r="336" spans="2:7" x14ac:dyDescent="0.25">
      <c r="B336" s="56"/>
      <c r="C336" s="56"/>
      <c r="D336" s="57"/>
      <c r="E336" s="57"/>
      <c r="F336" s="57"/>
    </row>
    <row r="337" spans="2:6" x14ac:dyDescent="0.25">
      <c r="B337" s="56"/>
      <c r="C337" s="56"/>
      <c r="D337" s="57"/>
      <c r="E337" s="57"/>
      <c r="F337" s="57"/>
    </row>
    <row r="338" spans="2:6" x14ac:dyDescent="0.25">
      <c r="B338" s="56"/>
      <c r="C338" s="56"/>
      <c r="D338" s="57"/>
      <c r="E338" s="57"/>
      <c r="F338" s="57"/>
    </row>
    <row r="339" spans="2:6" x14ac:dyDescent="0.25">
      <c r="B339" s="56"/>
      <c r="C339" s="56"/>
      <c r="D339" s="57"/>
      <c r="E339" s="57"/>
      <c r="F339" s="57"/>
    </row>
    <row r="340" spans="2:6" x14ac:dyDescent="0.25">
      <c r="B340" s="56"/>
      <c r="C340" s="56"/>
      <c r="D340" s="57"/>
      <c r="E340" s="57"/>
      <c r="F340" s="57"/>
    </row>
    <row r="341" spans="2:6" x14ac:dyDescent="0.25">
      <c r="B341" s="56"/>
      <c r="C341" s="56"/>
      <c r="D341" s="57"/>
      <c r="E341" s="57"/>
      <c r="F341" s="57"/>
    </row>
    <row r="342" spans="2:6" x14ac:dyDescent="0.25">
      <c r="B342" s="56"/>
      <c r="C342" s="56"/>
      <c r="D342" s="57"/>
      <c r="E342" s="57"/>
      <c r="F342" s="57"/>
    </row>
    <row r="343" spans="2:6" x14ac:dyDescent="0.25">
      <c r="B343" s="56"/>
      <c r="C343" s="56"/>
      <c r="D343" s="57"/>
      <c r="E343" s="57"/>
      <c r="F343" s="57"/>
    </row>
    <row r="344" spans="2:6" x14ac:dyDescent="0.25">
      <c r="B344" s="56"/>
      <c r="C344" s="56"/>
      <c r="D344" s="57"/>
      <c r="E344" s="57"/>
      <c r="F344" s="57"/>
    </row>
    <row r="345" spans="2:6" x14ac:dyDescent="0.25">
      <c r="B345" s="56"/>
      <c r="C345" s="56"/>
      <c r="D345" s="57"/>
      <c r="E345" s="57"/>
      <c r="F345" s="57"/>
    </row>
    <row r="346" spans="2:6" x14ac:dyDescent="0.25">
      <c r="B346" s="56"/>
      <c r="C346" s="56"/>
      <c r="D346" s="57"/>
      <c r="E346" s="57"/>
      <c r="F346" s="57"/>
    </row>
    <row r="347" spans="2:6" x14ac:dyDescent="0.25">
      <c r="B347" s="56"/>
      <c r="C347" s="56"/>
      <c r="D347" s="57"/>
      <c r="E347" s="57"/>
      <c r="F347" s="57"/>
    </row>
    <row r="348" spans="2:6" x14ac:dyDescent="0.25">
      <c r="B348" s="56"/>
      <c r="C348" s="56"/>
      <c r="D348" s="57"/>
      <c r="E348" s="57"/>
      <c r="F348" s="57"/>
    </row>
    <row r="349" spans="2:6" x14ac:dyDescent="0.25">
      <c r="B349" s="56"/>
      <c r="C349" s="56"/>
      <c r="D349" s="57"/>
      <c r="E349" s="57"/>
      <c r="F349" s="57"/>
    </row>
    <row r="350" spans="2:6" x14ac:dyDescent="0.25">
      <c r="B350" s="56"/>
      <c r="C350" s="56"/>
      <c r="D350" s="57"/>
      <c r="E350" s="57"/>
      <c r="F350" s="57"/>
    </row>
    <row r="351" spans="2:6" x14ac:dyDescent="0.25">
      <c r="B351" s="56"/>
      <c r="C351" s="56"/>
      <c r="D351" s="57"/>
      <c r="E351" s="57"/>
      <c r="F351" s="57"/>
    </row>
    <row r="352" spans="2:6" x14ac:dyDescent="0.25">
      <c r="B352" s="56"/>
      <c r="C352" s="56"/>
      <c r="D352" s="57"/>
      <c r="E352" s="57"/>
      <c r="F352" s="57"/>
    </row>
    <row r="353" spans="2:6" x14ac:dyDescent="0.25">
      <c r="B353" s="56"/>
      <c r="C353" s="56"/>
      <c r="D353" s="57"/>
      <c r="E353" s="57"/>
      <c r="F353" s="57"/>
    </row>
    <row r="354" spans="2:6" x14ac:dyDescent="0.25">
      <c r="B354" s="56"/>
      <c r="C354" s="56"/>
      <c r="D354" s="57"/>
      <c r="E354" s="57"/>
      <c r="F354" s="57"/>
    </row>
    <row r="355" spans="2:6" x14ac:dyDescent="0.25">
      <c r="B355" s="56"/>
      <c r="C355" s="56"/>
      <c r="D355" s="57"/>
      <c r="E355" s="57"/>
      <c r="F355" s="57"/>
    </row>
    <row r="356" spans="2:6" x14ac:dyDescent="0.25">
      <c r="B356" s="56"/>
      <c r="C356" s="56"/>
      <c r="D356" s="57"/>
      <c r="E356" s="57"/>
      <c r="F356" s="57"/>
    </row>
    <row r="357" spans="2:6" x14ac:dyDescent="0.25">
      <c r="B357" s="56"/>
      <c r="C357" s="56"/>
      <c r="D357" s="57"/>
      <c r="E357" s="57"/>
      <c r="F357" s="57"/>
    </row>
    <row r="358" spans="2:6" x14ac:dyDescent="0.25">
      <c r="B358" s="56"/>
      <c r="C358" s="56"/>
      <c r="D358" s="57"/>
      <c r="E358" s="57"/>
      <c r="F358" s="57"/>
    </row>
    <row r="359" spans="2:6" x14ac:dyDescent="0.25">
      <c r="B359" s="56"/>
      <c r="C359" s="56"/>
      <c r="D359" s="57"/>
      <c r="E359" s="57"/>
      <c r="F359" s="57"/>
    </row>
    <row r="360" spans="2:6" x14ac:dyDescent="0.25">
      <c r="B360" s="56"/>
      <c r="C360" s="56"/>
      <c r="D360" s="57"/>
      <c r="E360" s="57"/>
      <c r="F360" s="57"/>
    </row>
    <row r="361" spans="2:6" x14ac:dyDescent="0.25">
      <c r="B361" s="56"/>
      <c r="C361" s="56"/>
      <c r="D361" s="57"/>
      <c r="E361" s="57"/>
      <c r="F361" s="57"/>
    </row>
    <row r="362" spans="2:6" x14ac:dyDescent="0.25">
      <c r="B362" s="58"/>
      <c r="C362" s="59"/>
      <c r="D362" s="57"/>
      <c r="E362" s="57"/>
      <c r="F362" s="57"/>
    </row>
    <row r="363" spans="2:6" x14ac:dyDescent="0.25">
      <c r="B363" s="56"/>
      <c r="C363" s="56"/>
      <c r="D363" s="57"/>
      <c r="E363" s="57"/>
      <c r="F363" s="57"/>
    </row>
    <row r="364" spans="2:6" x14ac:dyDescent="0.25">
      <c r="B364" s="56"/>
      <c r="C364" s="56"/>
      <c r="D364" s="57"/>
      <c r="E364" s="57"/>
      <c r="F364" s="57"/>
    </row>
    <row r="365" spans="2:6" x14ac:dyDescent="0.25">
      <c r="B365" s="56"/>
      <c r="C365" s="56"/>
      <c r="D365" s="57"/>
      <c r="E365" s="57"/>
      <c r="F365" s="57"/>
    </row>
    <row r="366" spans="2:6" x14ac:dyDescent="0.25">
      <c r="B366" s="56"/>
      <c r="C366" s="56"/>
      <c r="D366" s="57"/>
      <c r="E366" s="57"/>
      <c r="F366" s="57"/>
    </row>
    <row r="367" spans="2:6" x14ac:dyDescent="0.25">
      <c r="B367" s="56"/>
      <c r="C367" s="56"/>
      <c r="D367" s="57"/>
      <c r="E367" s="57"/>
      <c r="F367" s="57"/>
    </row>
    <row r="368" spans="2:6" x14ac:dyDescent="0.25">
      <c r="B368" s="56"/>
      <c r="C368" s="56"/>
      <c r="D368" s="57"/>
      <c r="E368" s="57"/>
      <c r="F368" s="57"/>
    </row>
    <row r="369" spans="2:6" x14ac:dyDescent="0.25">
      <c r="B369" s="56"/>
      <c r="C369" s="56"/>
      <c r="D369" s="57"/>
      <c r="E369" s="57"/>
      <c r="F369" s="57"/>
    </row>
    <row r="370" spans="2:6" x14ac:dyDescent="0.25">
      <c r="B370" s="60"/>
      <c r="C370" s="59"/>
      <c r="D370" s="57"/>
      <c r="E370" s="57"/>
      <c r="F370" s="57"/>
    </row>
    <row r="371" spans="2:6" x14ac:dyDescent="0.25">
      <c r="B371" s="56"/>
      <c r="C371" s="56"/>
      <c r="D371" s="57"/>
      <c r="E371" s="57"/>
      <c r="F371" s="57"/>
    </row>
    <row r="372" spans="2:6" x14ac:dyDescent="0.25">
      <c r="B372" s="56"/>
      <c r="C372" s="56"/>
      <c r="D372" s="57"/>
      <c r="E372" s="57"/>
      <c r="F372" s="57"/>
    </row>
    <row r="373" spans="2:6" x14ac:dyDescent="0.25">
      <c r="B373" s="56"/>
      <c r="C373" s="56"/>
      <c r="D373" s="57"/>
      <c r="E373" s="57"/>
      <c r="F373" s="57"/>
    </row>
    <row r="374" spans="2:6" x14ac:dyDescent="0.25">
      <c r="B374" s="56"/>
      <c r="C374" s="56"/>
      <c r="D374" s="57"/>
      <c r="E374" s="57"/>
      <c r="F374" s="57"/>
    </row>
    <row r="375" spans="2:6" x14ac:dyDescent="0.25">
      <c r="B375" s="56"/>
      <c r="C375" s="56"/>
      <c r="D375" s="57"/>
      <c r="E375" s="57"/>
      <c r="F375" s="57"/>
    </row>
    <row r="376" spans="2:6" x14ac:dyDescent="0.25">
      <c r="B376" s="56"/>
      <c r="C376" s="56"/>
      <c r="D376" s="57"/>
      <c r="E376" s="57"/>
      <c r="F376" s="57"/>
    </row>
    <row r="377" spans="2:6" x14ac:dyDescent="0.25">
      <c r="B377" s="56"/>
      <c r="C377" s="56"/>
      <c r="D377" s="57"/>
      <c r="E377" s="57"/>
      <c r="F377" s="57"/>
    </row>
    <row r="378" spans="2:6" x14ac:dyDescent="0.25">
      <c r="B378" s="56"/>
      <c r="C378" s="56"/>
      <c r="D378" s="57"/>
      <c r="E378" s="57"/>
      <c r="F378" s="57"/>
    </row>
    <row r="379" spans="2:6" x14ac:dyDescent="0.25">
      <c r="B379" s="56"/>
      <c r="C379" s="56"/>
      <c r="D379" s="57"/>
      <c r="E379" s="57"/>
      <c r="F379" s="57"/>
    </row>
    <row r="380" spans="2:6" x14ac:dyDescent="0.25">
      <c r="B380" s="56"/>
      <c r="C380" s="56"/>
      <c r="D380" s="57"/>
      <c r="E380" s="57"/>
      <c r="F380" s="57"/>
    </row>
    <row r="381" spans="2:6" x14ac:dyDescent="0.25">
      <c r="B381" s="56"/>
      <c r="C381" s="56"/>
      <c r="D381" s="57"/>
      <c r="E381" s="57"/>
      <c r="F381" s="57"/>
    </row>
    <row r="382" spans="2:6" x14ac:dyDescent="0.25">
      <c r="B382" s="56"/>
      <c r="C382" s="56"/>
      <c r="D382" s="57"/>
      <c r="E382" s="57"/>
      <c r="F382" s="57"/>
    </row>
    <row r="383" spans="2:6" x14ac:dyDescent="0.25">
      <c r="B383" s="56"/>
      <c r="C383" s="56"/>
      <c r="D383" s="57"/>
      <c r="E383" s="57"/>
      <c r="F383" s="57"/>
    </row>
    <row r="384" spans="2:6" x14ac:dyDescent="0.25">
      <c r="B384" s="56"/>
      <c r="C384" s="56"/>
      <c r="D384" s="57"/>
      <c r="E384" s="57"/>
      <c r="F384" s="57"/>
    </row>
    <row r="385" spans="2:6" x14ac:dyDescent="0.25">
      <c r="B385" s="56"/>
      <c r="C385" s="56"/>
      <c r="D385" s="57"/>
      <c r="E385" s="57"/>
      <c r="F385" s="57"/>
    </row>
    <row r="386" spans="2:6" x14ac:dyDescent="0.25">
      <c r="B386" s="56"/>
      <c r="C386" s="56"/>
      <c r="D386" s="57"/>
      <c r="E386" s="57"/>
      <c r="F386" s="57"/>
    </row>
    <row r="387" spans="2:6" x14ac:dyDescent="0.25">
      <c r="B387" s="56"/>
      <c r="C387" s="56"/>
      <c r="D387" s="57"/>
      <c r="E387" s="57"/>
      <c r="F387" s="57"/>
    </row>
    <row r="388" spans="2:6" x14ac:dyDescent="0.25">
      <c r="B388" s="56"/>
      <c r="C388" s="56"/>
      <c r="D388" s="57"/>
      <c r="E388" s="57"/>
      <c r="F388" s="57"/>
    </row>
    <row r="389" spans="2:6" x14ac:dyDescent="0.25">
      <c r="B389" s="56"/>
      <c r="C389" s="56"/>
      <c r="D389" s="57"/>
      <c r="E389" s="57"/>
      <c r="F389" s="57"/>
    </row>
    <row r="390" spans="2:6" x14ac:dyDescent="0.25">
      <c r="B390" s="56"/>
      <c r="C390" s="56"/>
      <c r="D390" s="57"/>
      <c r="E390" s="57"/>
      <c r="F390" s="57"/>
    </row>
    <row r="391" spans="2:6" x14ac:dyDescent="0.25">
      <c r="B391" s="56"/>
      <c r="C391" s="56"/>
      <c r="D391" s="57"/>
      <c r="E391" s="57"/>
      <c r="F391" s="57"/>
    </row>
    <row r="392" spans="2:6" x14ac:dyDescent="0.25">
      <c r="B392" s="56"/>
      <c r="C392" s="56"/>
      <c r="D392" s="57"/>
      <c r="E392" s="57"/>
      <c r="F392" s="57"/>
    </row>
    <row r="393" spans="2:6" x14ac:dyDescent="0.25">
      <c r="B393" s="56"/>
      <c r="C393" s="56"/>
      <c r="D393" s="57"/>
      <c r="E393" s="57"/>
      <c r="F393" s="57"/>
    </row>
    <row r="394" spans="2:6" x14ac:dyDescent="0.25">
      <c r="B394" s="56"/>
      <c r="C394" s="56"/>
      <c r="D394" s="57"/>
      <c r="E394" s="57"/>
      <c r="F394" s="57"/>
    </row>
    <row r="395" spans="2:6" x14ac:dyDescent="0.25">
      <c r="B395" s="56"/>
      <c r="C395" s="56"/>
      <c r="D395" s="57"/>
      <c r="E395" s="57"/>
      <c r="F395" s="57"/>
    </row>
    <row r="396" spans="2:6" x14ac:dyDescent="0.25">
      <c r="B396" s="56"/>
      <c r="C396" s="56"/>
      <c r="D396" s="57"/>
      <c r="E396" s="57"/>
      <c r="F396" s="57"/>
    </row>
    <row r="397" spans="2:6" x14ac:dyDescent="0.25">
      <c r="B397" s="56"/>
      <c r="C397" s="56"/>
      <c r="D397" s="57"/>
      <c r="E397" s="57"/>
      <c r="F397" s="57"/>
    </row>
    <row r="398" spans="2:6" x14ac:dyDescent="0.25">
      <c r="B398" s="56"/>
      <c r="C398" s="56"/>
      <c r="D398" s="57"/>
      <c r="E398" s="57"/>
      <c r="F398" s="57"/>
    </row>
    <row r="399" spans="2:6" x14ac:dyDescent="0.25">
      <c r="B399" s="56"/>
      <c r="C399" s="56"/>
      <c r="D399" s="57"/>
      <c r="E399" s="57"/>
      <c r="F399" s="57"/>
    </row>
    <row r="400" spans="2:6" x14ac:dyDescent="0.25">
      <c r="B400" s="56"/>
      <c r="C400" s="56"/>
      <c r="D400" s="57"/>
      <c r="E400" s="57"/>
      <c r="F400" s="57"/>
    </row>
    <row r="401" spans="2:6" x14ac:dyDescent="0.25">
      <c r="B401" s="56"/>
      <c r="C401" s="56"/>
      <c r="D401" s="57"/>
      <c r="E401" s="57"/>
      <c r="F401" s="57"/>
    </row>
    <row r="402" spans="2:6" x14ac:dyDescent="0.25">
      <c r="B402" s="56"/>
      <c r="C402" s="56"/>
      <c r="D402" s="57"/>
      <c r="E402" s="57"/>
      <c r="F402" s="57"/>
    </row>
    <row r="403" spans="2:6" x14ac:dyDescent="0.25">
      <c r="B403" s="56"/>
      <c r="C403" s="56"/>
      <c r="D403" s="57"/>
      <c r="E403" s="57"/>
      <c r="F403" s="57"/>
    </row>
    <row r="404" spans="2:6" x14ac:dyDescent="0.25">
      <c r="B404" s="56"/>
      <c r="C404" s="56"/>
      <c r="D404" s="57"/>
      <c r="E404" s="57"/>
      <c r="F404" s="57"/>
    </row>
    <row r="405" spans="2:6" x14ac:dyDescent="0.25">
      <c r="B405" s="56"/>
      <c r="C405" s="56"/>
      <c r="D405" s="57"/>
      <c r="E405" s="57"/>
      <c r="F405" s="57"/>
    </row>
    <row r="406" spans="2:6" x14ac:dyDescent="0.25">
      <c r="B406" s="56"/>
      <c r="C406" s="56"/>
      <c r="D406" s="57"/>
      <c r="E406" s="57"/>
      <c r="F406" s="57"/>
    </row>
    <row r="407" spans="2:6" x14ac:dyDescent="0.25">
      <c r="B407" s="56"/>
      <c r="C407" s="56"/>
      <c r="D407" s="57"/>
      <c r="E407" s="57"/>
      <c r="F407" s="57"/>
    </row>
    <row r="408" spans="2:6" x14ac:dyDescent="0.25">
      <c r="B408" s="56"/>
      <c r="C408" s="56"/>
      <c r="D408" s="57"/>
      <c r="E408" s="57"/>
      <c r="F408" s="57"/>
    </row>
    <row r="409" spans="2:6" x14ac:dyDescent="0.25">
      <c r="B409" s="56"/>
      <c r="C409" s="56"/>
      <c r="D409" s="57"/>
      <c r="E409" s="57"/>
      <c r="F409" s="57"/>
    </row>
    <row r="410" spans="2:6" x14ac:dyDescent="0.25">
      <c r="B410" s="56"/>
      <c r="C410" s="56"/>
      <c r="D410" s="57"/>
      <c r="E410" s="57"/>
      <c r="F410" s="57"/>
    </row>
    <row r="411" spans="2:6" x14ac:dyDescent="0.25">
      <c r="B411" s="56"/>
      <c r="C411" s="56"/>
      <c r="D411" s="57"/>
      <c r="E411" s="57"/>
      <c r="F411" s="57"/>
    </row>
    <row r="412" spans="2:6" x14ac:dyDescent="0.25">
      <c r="B412" s="56"/>
      <c r="C412" s="56"/>
      <c r="D412" s="57"/>
      <c r="E412" s="57"/>
      <c r="F412" s="57"/>
    </row>
    <row r="413" spans="2:6" x14ac:dyDescent="0.25">
      <c r="B413" s="56"/>
      <c r="C413" s="56"/>
      <c r="D413" s="57"/>
      <c r="E413" s="57"/>
      <c r="F413" s="57"/>
    </row>
    <row r="414" spans="2:6" x14ac:dyDescent="0.25">
      <c r="B414" s="56"/>
      <c r="C414" s="56"/>
      <c r="D414" s="57"/>
      <c r="E414" s="57"/>
      <c r="F414" s="57"/>
    </row>
    <row r="415" spans="2:6" x14ac:dyDescent="0.25">
      <c r="B415" s="56"/>
      <c r="C415" s="56"/>
      <c r="D415" s="57"/>
      <c r="E415" s="57"/>
      <c r="F415" s="57"/>
    </row>
    <row r="416" spans="2:6" x14ac:dyDescent="0.25">
      <c r="B416" s="56"/>
      <c r="C416" s="56"/>
      <c r="D416" s="57"/>
      <c r="E416" s="57"/>
      <c r="F416" s="57"/>
    </row>
    <row r="417" spans="2:6" x14ac:dyDescent="0.25">
      <c r="B417" s="56"/>
      <c r="C417" s="56"/>
      <c r="D417" s="57"/>
      <c r="E417" s="57"/>
      <c r="F417" s="57"/>
    </row>
    <row r="418" spans="2:6" x14ac:dyDescent="0.25">
      <c r="B418" s="56"/>
      <c r="C418" s="56"/>
      <c r="D418" s="57"/>
      <c r="E418" s="57"/>
      <c r="F418" s="57"/>
    </row>
    <row r="419" spans="2:6" x14ac:dyDescent="0.25">
      <c r="B419" s="56"/>
      <c r="C419" s="56"/>
      <c r="D419" s="57"/>
      <c r="E419" s="57"/>
      <c r="F419" s="57"/>
    </row>
    <row r="420" spans="2:6" x14ac:dyDescent="0.25">
      <c r="B420" s="56"/>
      <c r="C420" s="56"/>
      <c r="D420" s="57"/>
      <c r="E420" s="57"/>
      <c r="F420" s="57"/>
    </row>
    <row r="421" spans="2:6" x14ac:dyDescent="0.25">
      <c r="B421" s="56"/>
      <c r="C421" s="56"/>
      <c r="D421" s="57"/>
      <c r="E421" s="57"/>
      <c r="F421" s="57"/>
    </row>
    <row r="422" spans="2:6" x14ac:dyDescent="0.25">
      <c r="B422" s="56"/>
      <c r="C422" s="56"/>
      <c r="D422" s="57"/>
      <c r="E422" s="57"/>
      <c r="F422" s="57"/>
    </row>
    <row r="423" spans="2:6" x14ac:dyDescent="0.25">
      <c r="B423" s="56"/>
      <c r="C423" s="56"/>
      <c r="D423" s="57"/>
      <c r="E423" s="57"/>
      <c r="F423" s="57"/>
    </row>
    <row r="424" spans="2:6" x14ac:dyDescent="0.25">
      <c r="B424" s="56"/>
      <c r="C424" s="56"/>
      <c r="D424" s="57"/>
      <c r="E424" s="57"/>
      <c r="F424" s="57"/>
    </row>
    <row r="425" spans="2:6" x14ac:dyDescent="0.25">
      <c r="B425" s="56"/>
      <c r="C425" s="56"/>
      <c r="D425" s="57"/>
      <c r="E425" s="57"/>
      <c r="F425" s="57"/>
    </row>
    <row r="426" spans="2:6" x14ac:dyDescent="0.25">
      <c r="B426" s="56"/>
      <c r="C426" s="56"/>
      <c r="D426" s="57"/>
      <c r="E426" s="57"/>
      <c r="F426" s="57"/>
    </row>
    <row r="427" spans="2:6" x14ac:dyDescent="0.25">
      <c r="B427" s="56"/>
      <c r="C427" s="56"/>
      <c r="D427" s="57"/>
      <c r="E427" s="57"/>
      <c r="F427" s="57"/>
    </row>
    <row r="428" spans="2:6" x14ac:dyDescent="0.25">
      <c r="B428" s="60"/>
      <c r="C428" s="56"/>
      <c r="D428" s="57"/>
      <c r="E428" s="57"/>
      <c r="F428" s="57"/>
    </row>
    <row r="429" spans="2:6" x14ac:dyDescent="0.25">
      <c r="B429" s="56"/>
      <c r="C429" s="56"/>
      <c r="D429" s="57"/>
      <c r="E429" s="57"/>
      <c r="F429" s="57"/>
    </row>
    <row r="430" spans="2:6" x14ac:dyDescent="0.25">
      <c r="B430" s="56"/>
      <c r="C430" s="56"/>
      <c r="D430" s="57"/>
      <c r="E430" s="57"/>
      <c r="F430" s="57"/>
    </row>
    <row r="431" spans="2:6" x14ac:dyDescent="0.25">
      <c r="B431" s="56"/>
      <c r="C431" s="56"/>
      <c r="D431" s="57"/>
      <c r="E431" s="57"/>
      <c r="F431" s="57"/>
    </row>
    <row r="432" spans="2:6" x14ac:dyDescent="0.25">
      <c r="B432" s="56"/>
      <c r="C432" s="56"/>
      <c r="D432" s="57"/>
      <c r="E432" s="57"/>
      <c r="F432" s="57"/>
    </row>
    <row r="433" spans="2:6" x14ac:dyDescent="0.25">
      <c r="B433" s="56"/>
      <c r="C433" s="56"/>
      <c r="D433" s="57"/>
      <c r="E433" s="57"/>
      <c r="F433" s="57"/>
    </row>
    <row r="434" spans="2:6" x14ac:dyDescent="0.25">
      <c r="B434" s="56"/>
      <c r="C434" s="56"/>
      <c r="D434" s="57"/>
      <c r="E434" s="57"/>
      <c r="F434" s="57"/>
    </row>
    <row r="435" spans="2:6" x14ac:dyDescent="0.25">
      <c r="B435" s="56"/>
      <c r="C435" s="56"/>
      <c r="D435" s="57"/>
      <c r="E435" s="57"/>
      <c r="F435" s="57"/>
    </row>
    <row r="436" spans="2:6" x14ac:dyDescent="0.25">
      <c r="B436" s="56"/>
      <c r="C436" s="56"/>
      <c r="D436" s="57"/>
      <c r="E436" s="57"/>
      <c r="F436" s="57"/>
    </row>
    <row r="437" spans="2:6" x14ac:dyDescent="0.25">
      <c r="D437" s="57"/>
      <c r="E437" s="57"/>
      <c r="F437" s="57"/>
    </row>
    <row r="438" spans="2:6" x14ac:dyDescent="0.25">
      <c r="B438" s="58"/>
      <c r="C438" s="59"/>
      <c r="D438" s="57"/>
      <c r="E438" s="57"/>
      <c r="F438" s="57"/>
    </row>
    <row r="439" spans="2:6" x14ac:dyDescent="0.25">
      <c r="B439" s="61"/>
      <c r="C439" s="59"/>
      <c r="D439" s="57"/>
      <c r="E439" s="57"/>
      <c r="F439" s="57"/>
    </row>
    <row r="440" spans="2:6" x14ac:dyDescent="0.25">
      <c r="B440" s="58"/>
      <c r="C440" s="59"/>
      <c r="D440" s="57"/>
      <c r="E440" s="57"/>
      <c r="F440" s="57"/>
    </row>
    <row r="441" spans="2:6" x14ac:dyDescent="0.25">
      <c r="B441" s="56"/>
      <c r="C441" s="56"/>
      <c r="D441" s="57"/>
      <c r="E441" s="57"/>
      <c r="F441" s="57"/>
    </row>
    <row r="442" spans="2:6" x14ac:dyDescent="0.25">
      <c r="B442" s="56"/>
      <c r="C442" s="56"/>
      <c r="D442" s="57"/>
      <c r="E442" s="57"/>
      <c r="F442" s="57"/>
    </row>
    <row r="443" spans="2:6" x14ac:dyDescent="0.25">
      <c r="B443" s="56"/>
      <c r="C443" s="56"/>
      <c r="D443" s="57"/>
      <c r="E443" s="57"/>
      <c r="F443" s="57"/>
    </row>
    <row r="444" spans="2:6" x14ac:dyDescent="0.25">
      <c r="B444" s="56"/>
      <c r="C444" s="56"/>
      <c r="D444" s="57"/>
      <c r="E444" s="57"/>
      <c r="F444" s="57"/>
    </row>
    <row r="445" spans="2:6" x14ac:dyDescent="0.25">
      <c r="B445" s="56"/>
      <c r="C445" s="56"/>
      <c r="D445" s="57"/>
      <c r="E445" s="57"/>
      <c r="F445" s="57"/>
    </row>
    <row r="446" spans="2:6" x14ac:dyDescent="0.25">
      <c r="B446" s="56"/>
      <c r="C446" s="56"/>
      <c r="D446" s="57"/>
      <c r="E446" s="57"/>
      <c r="F446" s="57"/>
    </row>
    <row r="447" spans="2:6" x14ac:dyDescent="0.25">
      <c r="B447" s="56"/>
      <c r="C447" s="56"/>
      <c r="D447" s="57"/>
      <c r="E447" s="57"/>
      <c r="F447" s="57"/>
    </row>
    <row r="448" spans="2:6" x14ac:dyDescent="0.25">
      <c r="B448" s="56"/>
      <c r="C448" s="56"/>
      <c r="D448" s="57"/>
      <c r="E448" s="57"/>
      <c r="F448" s="57"/>
    </row>
    <row r="449" spans="2:6" x14ac:dyDescent="0.25">
      <c r="B449" s="56"/>
      <c r="C449" s="56"/>
      <c r="D449" s="57"/>
      <c r="E449" s="57"/>
      <c r="F449" s="57"/>
    </row>
    <row r="450" spans="2:6" x14ac:dyDescent="0.25">
      <c r="B450" s="56"/>
      <c r="C450" s="56"/>
      <c r="D450" s="57"/>
      <c r="E450" s="57"/>
      <c r="F450" s="57"/>
    </row>
    <row r="451" spans="2:6" x14ac:dyDescent="0.25">
      <c r="B451" s="56"/>
      <c r="C451" s="56"/>
      <c r="D451" s="57"/>
      <c r="E451" s="57"/>
      <c r="F451" s="57"/>
    </row>
    <row r="452" spans="2:6" x14ac:dyDescent="0.25">
      <c r="B452" s="56"/>
      <c r="C452" s="56"/>
      <c r="D452" s="57"/>
      <c r="E452" s="57"/>
      <c r="F452" s="57"/>
    </row>
    <row r="453" spans="2:6" x14ac:dyDescent="0.25">
      <c r="B453" s="56"/>
      <c r="C453" s="56"/>
      <c r="D453" s="57"/>
      <c r="E453" s="57"/>
      <c r="F453" s="57"/>
    </row>
    <row r="454" spans="2:6" x14ac:dyDescent="0.25">
      <c r="B454" s="56"/>
      <c r="C454" s="56"/>
      <c r="D454" s="57"/>
      <c r="E454" s="57"/>
      <c r="F454" s="57"/>
    </row>
    <row r="455" spans="2:6" x14ac:dyDescent="0.25">
      <c r="B455" s="56"/>
      <c r="C455" s="56"/>
      <c r="D455" s="57"/>
      <c r="E455" s="57"/>
      <c r="F455" s="57"/>
    </row>
    <row r="456" spans="2:6" x14ac:dyDescent="0.25">
      <c r="B456" s="56"/>
      <c r="C456" s="56"/>
      <c r="D456" s="57"/>
      <c r="E456" s="57"/>
      <c r="F456" s="57"/>
    </row>
    <row r="457" spans="2:6" x14ac:dyDescent="0.25">
      <c r="B457" s="56"/>
      <c r="C457" s="56"/>
      <c r="D457" s="57"/>
      <c r="E457" s="57"/>
      <c r="F457" s="57"/>
    </row>
    <row r="458" spans="2:6" x14ac:dyDescent="0.25">
      <c r="B458" s="56"/>
      <c r="C458" s="56"/>
      <c r="D458" s="57"/>
      <c r="E458" s="57"/>
      <c r="F458" s="57"/>
    </row>
    <row r="459" spans="2:6" x14ac:dyDescent="0.25">
      <c r="B459" s="56"/>
      <c r="C459" s="56"/>
      <c r="D459" s="57"/>
      <c r="E459" s="57"/>
      <c r="F459" s="57"/>
    </row>
    <row r="460" spans="2:6" x14ac:dyDescent="0.25">
      <c r="B460" s="56"/>
      <c r="C460" s="56"/>
      <c r="D460" s="57"/>
      <c r="E460" s="57"/>
      <c r="F460" s="57"/>
    </row>
    <row r="461" spans="2:6" x14ac:dyDescent="0.25">
      <c r="B461" s="56"/>
      <c r="C461" s="56"/>
      <c r="D461" s="57"/>
      <c r="E461" s="57"/>
      <c r="F461" s="57"/>
    </row>
    <row r="462" spans="2:6" x14ac:dyDescent="0.25">
      <c r="B462" s="56"/>
      <c r="C462" s="56"/>
      <c r="D462" s="57"/>
      <c r="E462" s="57"/>
      <c r="F462" s="57"/>
    </row>
    <row r="463" spans="2:6" x14ac:dyDescent="0.25">
      <c r="B463" s="56"/>
      <c r="C463" s="56"/>
      <c r="D463" s="57"/>
      <c r="E463" s="57"/>
      <c r="F463" s="57"/>
    </row>
    <row r="464" spans="2:6" x14ac:dyDescent="0.25">
      <c r="B464" s="56"/>
      <c r="C464" s="56"/>
      <c r="D464" s="57"/>
      <c r="E464" s="57"/>
      <c r="F464" s="57"/>
    </row>
    <row r="465" spans="2:6" x14ac:dyDescent="0.25">
      <c r="B465" s="56"/>
      <c r="C465" s="56"/>
      <c r="D465" s="57"/>
      <c r="E465" s="57"/>
      <c r="F465" s="57"/>
    </row>
    <row r="466" spans="2:6" x14ac:dyDescent="0.25">
      <c r="B466" s="56"/>
      <c r="C466" s="56"/>
      <c r="D466" s="57"/>
      <c r="E466" s="57"/>
      <c r="F466" s="57"/>
    </row>
    <row r="467" spans="2:6" x14ac:dyDescent="0.25">
      <c r="B467" s="58"/>
      <c r="C467" s="59"/>
      <c r="D467" s="57"/>
      <c r="E467" s="57"/>
      <c r="F467" s="57"/>
    </row>
    <row r="468" spans="2:6" x14ac:dyDescent="0.25">
      <c r="B468" s="62"/>
      <c r="C468" s="56"/>
      <c r="D468" s="57"/>
      <c r="E468" s="57"/>
      <c r="F468" s="57"/>
    </row>
    <row r="469" spans="2:6" x14ac:dyDescent="0.25">
      <c r="B469" s="56"/>
      <c r="C469" s="56"/>
      <c r="D469" s="57"/>
      <c r="E469" s="57"/>
      <c r="F469" s="57"/>
    </row>
    <row r="470" spans="2:6" x14ac:dyDescent="0.25">
      <c r="B470" s="56"/>
      <c r="C470" s="56"/>
      <c r="D470" s="57"/>
      <c r="E470" s="57"/>
      <c r="F470" s="57"/>
    </row>
    <row r="471" spans="2:6" x14ac:dyDescent="0.25">
      <c r="B471" s="56"/>
      <c r="C471" s="56"/>
      <c r="D471" s="57"/>
      <c r="E471" s="57"/>
      <c r="F471" s="57"/>
    </row>
    <row r="472" spans="2:6" x14ac:dyDescent="0.25">
      <c r="B472" s="56"/>
      <c r="C472" s="56"/>
      <c r="D472" s="57"/>
      <c r="E472" s="57"/>
      <c r="F472" s="57"/>
    </row>
    <row r="473" spans="2:6" x14ac:dyDescent="0.25">
      <c r="B473" s="56"/>
      <c r="C473" s="56"/>
      <c r="D473" s="57"/>
      <c r="E473" s="57"/>
      <c r="F473" s="57"/>
    </row>
    <row r="474" spans="2:6" x14ac:dyDescent="0.25">
      <c r="B474" s="56"/>
      <c r="C474" s="56"/>
      <c r="D474" s="57"/>
      <c r="E474" s="57"/>
      <c r="F474" s="57"/>
    </row>
    <row r="475" spans="2:6" x14ac:dyDescent="0.25">
      <c r="B475" s="56"/>
      <c r="C475" s="56"/>
      <c r="D475" s="57"/>
      <c r="E475" s="57"/>
      <c r="F475" s="57"/>
    </row>
    <row r="476" spans="2:6" x14ac:dyDescent="0.25">
      <c r="B476" s="56"/>
      <c r="C476" s="56"/>
      <c r="D476" s="57"/>
      <c r="E476" s="57"/>
      <c r="F476" s="57"/>
    </row>
    <row r="477" spans="2:6" x14ac:dyDescent="0.25">
      <c r="B477" s="56"/>
      <c r="C477" s="56"/>
      <c r="D477" s="57"/>
      <c r="E477" s="57"/>
      <c r="F477" s="57"/>
    </row>
    <row r="478" spans="2:6" x14ac:dyDescent="0.25">
      <c r="B478" s="56"/>
      <c r="C478" s="56"/>
      <c r="D478" s="57"/>
      <c r="E478" s="57"/>
      <c r="F478" s="57"/>
    </row>
    <row r="479" spans="2:6" x14ac:dyDescent="0.25">
      <c r="B479" s="56"/>
      <c r="C479" s="56"/>
      <c r="D479" s="57"/>
      <c r="E479" s="57"/>
      <c r="F479" s="57"/>
    </row>
    <row r="480" spans="2:6" x14ac:dyDescent="0.25">
      <c r="B480" s="56"/>
      <c r="C480" s="56"/>
      <c r="D480" s="57"/>
      <c r="E480" s="57"/>
      <c r="F480" s="57"/>
    </row>
    <row r="481" spans="2:6" x14ac:dyDescent="0.25">
      <c r="B481" s="56"/>
      <c r="C481" s="56"/>
      <c r="D481" s="57"/>
      <c r="E481" s="57"/>
      <c r="F481" s="57"/>
    </row>
    <row r="482" spans="2:6" x14ac:dyDescent="0.25">
      <c r="B482" s="56"/>
      <c r="C482" s="56"/>
      <c r="D482" s="57"/>
      <c r="E482" s="57"/>
      <c r="F482" s="57"/>
    </row>
    <row r="483" spans="2:6" x14ac:dyDescent="0.25">
      <c r="B483" s="56"/>
      <c r="C483" s="56"/>
      <c r="D483" s="57"/>
      <c r="E483" s="57"/>
      <c r="F483" s="57"/>
    </row>
    <row r="484" spans="2:6" x14ac:dyDescent="0.25">
      <c r="B484" s="56"/>
      <c r="C484" s="56"/>
      <c r="D484" s="57"/>
      <c r="E484" s="57"/>
      <c r="F484" s="57"/>
    </row>
    <row r="485" spans="2:6" x14ac:dyDescent="0.25">
      <c r="B485" s="56"/>
      <c r="C485" s="56"/>
      <c r="D485" s="57"/>
      <c r="E485" s="57"/>
      <c r="F485" s="57"/>
    </row>
    <row r="486" spans="2:6" x14ac:dyDescent="0.25">
      <c r="B486" s="56"/>
      <c r="C486" s="56"/>
      <c r="D486" s="57"/>
      <c r="E486" s="57"/>
      <c r="F486" s="57"/>
    </row>
    <row r="487" spans="2:6" x14ac:dyDescent="0.25">
      <c r="B487" s="56"/>
      <c r="C487" s="56"/>
      <c r="D487" s="57"/>
      <c r="E487" s="57"/>
      <c r="F487" s="57"/>
    </row>
    <row r="488" spans="2:6" x14ac:dyDescent="0.25">
      <c r="B488" s="56"/>
      <c r="C488" s="56"/>
      <c r="D488" s="57"/>
      <c r="E488" s="57"/>
      <c r="F488" s="57"/>
    </row>
    <row r="489" spans="2:6" x14ac:dyDescent="0.25">
      <c r="B489" s="63"/>
      <c r="C489" s="56"/>
      <c r="D489" s="57"/>
      <c r="E489" s="57"/>
      <c r="F489" s="57"/>
    </row>
    <row r="490" spans="2:6" x14ac:dyDescent="0.25">
      <c r="B490" s="56"/>
      <c r="C490" s="56"/>
      <c r="D490" s="57"/>
      <c r="E490" s="57"/>
      <c r="F490" s="57"/>
    </row>
    <row r="491" spans="2:6" x14ac:dyDescent="0.25">
      <c r="B491" s="56"/>
      <c r="C491" s="56"/>
      <c r="D491" s="57"/>
      <c r="E491" s="57"/>
      <c r="F491" s="57"/>
    </row>
    <row r="492" spans="2:6" x14ac:dyDescent="0.25">
      <c r="B492" s="56"/>
      <c r="C492" s="56"/>
      <c r="D492" s="57"/>
      <c r="E492" s="57"/>
      <c r="F492" s="57"/>
    </row>
    <row r="493" spans="2:6" x14ac:dyDescent="0.25">
      <c r="B493" s="62"/>
      <c r="C493" s="56"/>
      <c r="D493" s="57"/>
      <c r="E493" s="57"/>
      <c r="F493" s="57"/>
    </row>
    <row r="494" spans="2:6" x14ac:dyDescent="0.25">
      <c r="B494" s="56"/>
      <c r="C494" s="56"/>
      <c r="D494" s="57"/>
      <c r="E494" s="57"/>
      <c r="F494" s="57"/>
    </row>
    <row r="495" spans="2:6" x14ac:dyDescent="0.25">
      <c r="B495" s="56"/>
      <c r="C495" s="56"/>
      <c r="D495" s="57"/>
      <c r="E495" s="57"/>
      <c r="F495" s="57"/>
    </row>
    <row r="496" spans="2:6" x14ac:dyDescent="0.25">
      <c r="B496" s="56"/>
      <c r="C496" s="56"/>
      <c r="D496" s="57"/>
      <c r="E496" s="57"/>
      <c r="F496" s="57"/>
    </row>
    <row r="497" spans="2:6" x14ac:dyDescent="0.25">
      <c r="B497" s="56"/>
      <c r="C497" s="56"/>
      <c r="D497" s="57"/>
      <c r="E497" s="57"/>
      <c r="F497" s="57"/>
    </row>
    <row r="498" spans="2:6" x14ac:dyDescent="0.25">
      <c r="B498" s="56"/>
      <c r="C498" s="56"/>
      <c r="D498" s="57"/>
      <c r="E498" s="57"/>
      <c r="F498" s="57"/>
    </row>
    <row r="499" spans="2:6" x14ac:dyDescent="0.25">
      <c r="B499" s="56"/>
      <c r="C499" s="56"/>
      <c r="D499" s="57"/>
      <c r="E499" s="57"/>
      <c r="F499" s="57"/>
    </row>
    <row r="500" spans="2:6" x14ac:dyDescent="0.25">
      <c r="B500" s="56"/>
      <c r="C500" s="56"/>
      <c r="D500" s="57"/>
      <c r="E500" s="57"/>
      <c r="F500" s="57"/>
    </row>
    <row r="501" spans="2:6" x14ac:dyDescent="0.25">
      <c r="B501" s="56"/>
      <c r="C501" s="56"/>
      <c r="D501" s="57"/>
      <c r="E501" s="57"/>
      <c r="F501" s="57"/>
    </row>
    <row r="502" spans="2:6" x14ac:dyDescent="0.25">
      <c r="B502" s="56"/>
      <c r="C502" s="56"/>
      <c r="D502" s="57"/>
      <c r="E502" s="57"/>
      <c r="F502" s="57"/>
    </row>
    <row r="503" spans="2:6" x14ac:dyDescent="0.25">
      <c r="B503" s="56"/>
      <c r="C503" s="56"/>
      <c r="D503" s="57"/>
      <c r="E503" s="57"/>
      <c r="F503" s="57"/>
    </row>
    <row r="504" spans="2:6" x14ac:dyDescent="0.25">
      <c r="B504" s="56"/>
      <c r="C504" s="56"/>
      <c r="D504" s="57"/>
      <c r="E504" s="57"/>
      <c r="F504" s="57"/>
    </row>
    <row r="505" spans="2:6" x14ac:dyDescent="0.25">
      <c r="B505" s="56"/>
      <c r="C505" s="56"/>
      <c r="D505" s="57"/>
      <c r="E505" s="57"/>
      <c r="F505" s="57"/>
    </row>
    <row r="506" spans="2:6" x14ac:dyDescent="0.25">
      <c r="B506" s="56"/>
      <c r="C506" s="56"/>
      <c r="D506" s="57"/>
      <c r="E506" s="57"/>
      <c r="F506" s="57"/>
    </row>
    <row r="507" spans="2:6" x14ac:dyDescent="0.25">
      <c r="B507" s="56"/>
      <c r="C507" s="56"/>
      <c r="D507" s="57"/>
      <c r="E507" s="57"/>
      <c r="F507" s="57"/>
    </row>
    <row r="508" spans="2:6" x14ac:dyDescent="0.25">
      <c r="B508" s="56"/>
      <c r="C508" s="56"/>
      <c r="D508" s="57"/>
      <c r="E508" s="57"/>
      <c r="F508" s="57"/>
    </row>
    <row r="509" spans="2:6" x14ac:dyDescent="0.25">
      <c r="B509" s="56"/>
      <c r="C509" s="56"/>
      <c r="D509" s="57"/>
      <c r="E509" s="57"/>
      <c r="F509" s="57"/>
    </row>
    <row r="510" spans="2:6" x14ac:dyDescent="0.25">
      <c r="B510" s="56"/>
      <c r="C510" s="56"/>
      <c r="D510" s="57"/>
      <c r="E510" s="57"/>
      <c r="F510" s="57"/>
    </row>
    <row r="511" spans="2:6" x14ac:dyDescent="0.25">
      <c r="B511" s="56"/>
      <c r="C511" s="56"/>
      <c r="D511" s="57"/>
      <c r="E511" s="57"/>
      <c r="F511" s="57"/>
    </row>
    <row r="512" spans="2:6" x14ac:dyDescent="0.25">
      <c r="B512" s="56"/>
      <c r="C512" s="56"/>
      <c r="D512" s="57"/>
      <c r="E512" s="57"/>
      <c r="F512" s="57"/>
    </row>
    <row r="513" spans="2:6" x14ac:dyDescent="0.25">
      <c r="B513" s="56"/>
      <c r="C513" s="56"/>
      <c r="D513" s="57"/>
      <c r="E513" s="57"/>
      <c r="F513" s="57"/>
    </row>
    <row r="514" spans="2:6" x14ac:dyDescent="0.25">
      <c r="B514" s="56"/>
      <c r="C514" s="56"/>
      <c r="D514" s="57"/>
      <c r="E514" s="57"/>
      <c r="F514" s="57"/>
    </row>
    <row r="515" spans="2:6" x14ac:dyDescent="0.25">
      <c r="B515" s="56"/>
      <c r="C515" s="56"/>
      <c r="D515" s="57"/>
      <c r="E515" s="57"/>
      <c r="F515" s="57"/>
    </row>
    <row r="516" spans="2:6" x14ac:dyDescent="0.25">
      <c r="B516" s="56"/>
      <c r="C516" s="56"/>
      <c r="D516" s="57"/>
      <c r="E516" s="57"/>
      <c r="F516" s="57"/>
    </row>
    <row r="517" spans="2:6" x14ac:dyDescent="0.25">
      <c r="B517" s="56"/>
      <c r="C517" s="56"/>
      <c r="D517" s="57"/>
      <c r="E517" s="57"/>
      <c r="F517" s="57"/>
    </row>
    <row r="518" spans="2:6" x14ac:dyDescent="0.25">
      <c r="B518" s="56"/>
      <c r="C518" s="56"/>
      <c r="D518" s="57"/>
      <c r="E518" s="57"/>
      <c r="F518" s="57"/>
    </row>
    <row r="519" spans="2:6" x14ac:dyDescent="0.25">
      <c r="B519" s="56"/>
      <c r="C519" s="56"/>
      <c r="D519" s="57"/>
      <c r="E519" s="57"/>
      <c r="F519" s="57"/>
    </row>
    <row r="520" spans="2:6" x14ac:dyDescent="0.25">
      <c r="B520" s="56"/>
      <c r="C520" s="56"/>
      <c r="D520" s="57"/>
      <c r="E520" s="57"/>
      <c r="F520" s="57"/>
    </row>
    <row r="521" spans="2:6" x14ac:dyDescent="0.25">
      <c r="B521" s="56"/>
      <c r="C521" s="56"/>
      <c r="D521" s="57"/>
      <c r="E521" s="57"/>
      <c r="F521" s="57"/>
    </row>
    <row r="522" spans="2:6" x14ac:dyDescent="0.25">
      <c r="B522" s="56"/>
      <c r="C522" s="56"/>
      <c r="D522" s="57"/>
      <c r="E522" s="57"/>
      <c r="F522" s="57"/>
    </row>
    <row r="523" spans="2:6" x14ac:dyDescent="0.25">
      <c r="B523" s="56"/>
      <c r="C523" s="56"/>
      <c r="D523" s="57"/>
      <c r="E523" s="57"/>
      <c r="F523" s="57"/>
    </row>
    <row r="524" spans="2:6" x14ac:dyDescent="0.25">
      <c r="B524" s="56"/>
      <c r="C524" s="56"/>
      <c r="D524" s="57"/>
      <c r="E524" s="57"/>
      <c r="F524" s="57"/>
    </row>
    <row r="525" spans="2:6" x14ac:dyDescent="0.25">
      <c r="B525" s="56"/>
      <c r="C525" s="56"/>
      <c r="D525" s="57"/>
      <c r="E525" s="57"/>
      <c r="F525" s="57"/>
    </row>
    <row r="526" spans="2:6" x14ac:dyDescent="0.25">
      <c r="B526" s="56"/>
      <c r="C526" s="56"/>
      <c r="D526" s="57"/>
      <c r="E526" s="57"/>
      <c r="F526" s="57"/>
    </row>
    <row r="527" spans="2:6" x14ac:dyDescent="0.25">
      <c r="B527" s="56"/>
      <c r="C527" s="56"/>
      <c r="D527" s="57"/>
      <c r="E527" s="57"/>
      <c r="F527" s="57"/>
    </row>
    <row r="528" spans="2:6" x14ac:dyDescent="0.25">
      <c r="B528" s="56"/>
      <c r="C528" s="56"/>
      <c r="D528" s="57"/>
      <c r="E528" s="57"/>
      <c r="F528" s="57"/>
    </row>
    <row r="529" spans="2:6" x14ac:dyDescent="0.25">
      <c r="B529" s="56"/>
      <c r="C529" s="56"/>
      <c r="D529" s="57"/>
      <c r="E529" s="57"/>
      <c r="F529" s="57"/>
    </row>
    <row r="530" spans="2:6" x14ac:dyDescent="0.25">
      <c r="D530" s="57"/>
      <c r="E530" s="57"/>
      <c r="F530" s="57"/>
    </row>
    <row r="531" spans="2:6" x14ac:dyDescent="0.25">
      <c r="B531" s="56"/>
      <c r="C531" s="56"/>
      <c r="D531" s="57"/>
      <c r="E531" s="57"/>
      <c r="F531" s="57"/>
    </row>
    <row r="532" spans="2:6" x14ac:dyDescent="0.25">
      <c r="B532" s="56"/>
      <c r="C532" s="56"/>
      <c r="D532" s="57"/>
      <c r="E532" s="57"/>
      <c r="F532" s="57"/>
    </row>
    <row r="533" spans="2:6" x14ac:dyDescent="0.25">
      <c r="B533" s="56"/>
      <c r="C533" s="56"/>
      <c r="D533" s="57"/>
      <c r="E533" s="57"/>
      <c r="F533" s="57"/>
    </row>
    <row r="534" spans="2:6" x14ac:dyDescent="0.25">
      <c r="B534" s="56"/>
      <c r="C534" s="56"/>
      <c r="D534" s="57"/>
      <c r="E534" s="57"/>
      <c r="F534" s="57"/>
    </row>
    <row r="535" spans="2:6" x14ac:dyDescent="0.25">
      <c r="B535" s="56"/>
      <c r="C535" s="56"/>
      <c r="D535" s="57"/>
      <c r="E535" s="57"/>
      <c r="F535" s="57"/>
    </row>
    <row r="536" spans="2:6" x14ac:dyDescent="0.25">
      <c r="B536" s="58"/>
      <c r="C536" s="59"/>
      <c r="D536" s="57"/>
      <c r="E536" s="57"/>
      <c r="F536" s="57"/>
    </row>
    <row r="537" spans="2:6" x14ac:dyDescent="0.25">
      <c r="B537" s="56"/>
      <c r="C537" s="56"/>
      <c r="D537" s="57"/>
      <c r="E537" s="57"/>
      <c r="F537" s="57"/>
    </row>
    <row r="538" spans="2:6" x14ac:dyDescent="0.25">
      <c r="B538" s="56"/>
      <c r="C538" s="56"/>
      <c r="D538" s="57"/>
      <c r="E538" s="57"/>
      <c r="F538" s="57"/>
    </row>
    <row r="539" spans="2:6" x14ac:dyDescent="0.25">
      <c r="B539" s="56"/>
      <c r="C539" s="56"/>
      <c r="D539" s="57"/>
      <c r="E539" s="57"/>
      <c r="F539" s="57"/>
    </row>
    <row r="540" spans="2:6" x14ac:dyDescent="0.25">
      <c r="B540" s="56"/>
      <c r="C540" s="56"/>
      <c r="D540" s="57"/>
      <c r="E540" s="57"/>
      <c r="F540" s="57"/>
    </row>
    <row r="541" spans="2:6" x14ac:dyDescent="0.25">
      <c r="B541" s="56"/>
      <c r="C541" s="56"/>
      <c r="D541" s="57"/>
      <c r="E541" s="57"/>
      <c r="F541" s="57"/>
    </row>
    <row r="542" spans="2:6" x14ac:dyDescent="0.25">
      <c r="B542" s="59"/>
      <c r="C542" s="56"/>
      <c r="D542" s="57"/>
      <c r="E542" s="57"/>
      <c r="F542" s="57"/>
    </row>
    <row r="543" spans="2:6" x14ac:dyDescent="0.25">
      <c r="B543" s="56"/>
      <c r="C543" s="56"/>
      <c r="D543" s="57"/>
      <c r="E543" s="57"/>
      <c r="F543" s="57"/>
    </row>
    <row r="544" spans="2:6" x14ac:dyDescent="0.25">
      <c r="B544" s="56"/>
      <c r="C544" s="56"/>
      <c r="D544" s="57"/>
      <c r="E544" s="57"/>
      <c r="F544" s="57"/>
    </row>
    <row r="545" spans="2:6" x14ac:dyDescent="0.25">
      <c r="B545" s="58"/>
      <c r="C545" s="59"/>
      <c r="D545" s="57"/>
      <c r="E545" s="57"/>
      <c r="F545" s="57"/>
    </row>
    <row r="546" spans="2:6" x14ac:dyDescent="0.25">
      <c r="B546" s="56"/>
      <c r="C546" s="56"/>
      <c r="D546" s="57"/>
      <c r="E546" s="57"/>
      <c r="F546" s="57"/>
    </row>
    <row r="547" spans="2:6" x14ac:dyDescent="0.25">
      <c r="B547" s="56"/>
      <c r="C547" s="56"/>
      <c r="D547" s="57"/>
      <c r="E547" s="57"/>
      <c r="F547" s="57"/>
    </row>
    <row r="548" spans="2:6" x14ac:dyDescent="0.25">
      <c r="B548" s="56"/>
      <c r="C548" s="56"/>
      <c r="D548" s="57"/>
      <c r="E548" s="57"/>
      <c r="F548" s="57"/>
    </row>
    <row r="549" spans="2:6" x14ac:dyDescent="0.25">
      <c r="B549" s="61"/>
      <c r="C549" s="56"/>
      <c r="D549" s="57"/>
      <c r="E549" s="57"/>
      <c r="F549" s="57"/>
    </row>
    <row r="550" spans="2:6" x14ac:dyDescent="0.25">
      <c r="B550" s="56"/>
      <c r="C550" s="56"/>
      <c r="D550" s="57"/>
      <c r="E550" s="57"/>
      <c r="F550" s="57"/>
    </row>
    <row r="551" spans="2:6" x14ac:dyDescent="0.25">
      <c r="B551" s="56"/>
      <c r="C551" s="56"/>
      <c r="D551" s="57"/>
      <c r="E551" s="57"/>
      <c r="F551" s="57"/>
    </row>
    <row r="552" spans="2:6" x14ac:dyDescent="0.25">
      <c r="B552" s="56"/>
      <c r="C552" s="56"/>
      <c r="D552" s="57"/>
      <c r="E552" s="57"/>
      <c r="F552" s="57"/>
    </row>
    <row r="553" spans="2:6" x14ac:dyDescent="0.25">
      <c r="B553" s="56"/>
      <c r="C553" s="56"/>
      <c r="D553" s="57"/>
      <c r="E553" s="57"/>
      <c r="F553" s="57"/>
    </row>
    <row r="554" spans="2:6" x14ac:dyDescent="0.25">
      <c r="B554" s="59"/>
      <c r="C554" s="56"/>
      <c r="D554" s="57"/>
      <c r="E554" s="57"/>
      <c r="F554" s="57"/>
    </row>
    <row r="555" spans="2:6" x14ac:dyDescent="0.25">
      <c r="B555" s="56"/>
      <c r="C555" s="56"/>
      <c r="D555" s="57"/>
      <c r="E555" s="57"/>
      <c r="F555" s="57"/>
    </row>
    <row r="556" spans="2:6" x14ac:dyDescent="0.25">
      <c r="B556" s="56"/>
      <c r="C556" s="56"/>
      <c r="D556" s="57"/>
      <c r="E556" s="57"/>
      <c r="F556" s="57"/>
    </row>
    <row r="557" spans="2:6" x14ac:dyDescent="0.25">
      <c r="B557" s="56"/>
      <c r="C557" s="56"/>
      <c r="D557" s="57"/>
      <c r="E557" s="57"/>
      <c r="F557" s="57"/>
    </row>
    <row r="558" spans="2:6" x14ac:dyDescent="0.25">
      <c r="B558" s="56"/>
      <c r="C558" s="56"/>
      <c r="D558" s="57"/>
      <c r="E558" s="57"/>
      <c r="F558" s="57"/>
    </row>
    <row r="559" spans="2:6" x14ac:dyDescent="0.25">
      <c r="B559" s="56"/>
      <c r="C559" s="56"/>
      <c r="D559" s="57"/>
      <c r="E559" s="57"/>
      <c r="F559" s="57"/>
    </row>
    <row r="560" spans="2:6" x14ac:dyDescent="0.25">
      <c r="B560" s="56"/>
      <c r="C560" s="56"/>
      <c r="D560" s="57"/>
      <c r="E560" s="57"/>
      <c r="F560" s="57"/>
    </row>
    <row r="561" spans="2:6" x14ac:dyDescent="0.25">
      <c r="B561" s="56"/>
      <c r="C561" s="56"/>
      <c r="D561" s="57"/>
      <c r="E561" s="57"/>
      <c r="F561" s="57"/>
    </row>
    <row r="562" spans="2:6" x14ac:dyDescent="0.25">
      <c r="B562" s="56"/>
      <c r="C562" s="56"/>
      <c r="D562" s="57"/>
      <c r="E562" s="57"/>
      <c r="F562" s="57"/>
    </row>
    <row r="563" spans="2:6" x14ac:dyDescent="0.25">
      <c r="B563" s="56"/>
      <c r="C563" s="56"/>
      <c r="D563" s="57"/>
      <c r="E563" s="57"/>
      <c r="F563" s="57"/>
    </row>
    <row r="564" spans="2:6" x14ac:dyDescent="0.25">
      <c r="B564" s="56"/>
      <c r="C564" s="56"/>
      <c r="D564" s="57"/>
      <c r="E564" s="57"/>
      <c r="F564" s="57"/>
    </row>
    <row r="565" spans="2:6" x14ac:dyDescent="0.25">
      <c r="B565" s="56"/>
      <c r="C565" s="56"/>
      <c r="D565" s="57"/>
      <c r="E565" s="57"/>
      <c r="F565" s="57"/>
    </row>
    <row r="566" spans="2:6" x14ac:dyDescent="0.25">
      <c r="B566" s="76"/>
      <c r="D566" s="57"/>
      <c r="E566" s="57"/>
      <c r="F566" s="57"/>
    </row>
    <row r="567" spans="2:6" x14ac:dyDescent="0.25">
      <c r="B567" s="56"/>
      <c r="C567" s="56"/>
      <c r="D567" s="57"/>
      <c r="E567" s="57"/>
      <c r="F567" s="57"/>
    </row>
    <row r="568" spans="2:6" x14ac:dyDescent="0.25">
      <c r="B568" s="56"/>
      <c r="C568" s="56"/>
      <c r="D568" s="57"/>
      <c r="E568" s="57"/>
      <c r="F568" s="57"/>
    </row>
    <row r="569" spans="2:6" x14ac:dyDescent="0.25">
      <c r="B569" s="56"/>
      <c r="C569" s="56"/>
      <c r="D569" s="57"/>
      <c r="E569" s="57"/>
      <c r="F569" s="57"/>
    </row>
    <row r="570" spans="2:6" x14ac:dyDescent="0.25">
      <c r="B570" s="56"/>
      <c r="C570" s="56"/>
      <c r="D570" s="57"/>
      <c r="E570" s="57"/>
      <c r="F570" s="57"/>
    </row>
    <row r="571" spans="2:6" x14ac:dyDescent="0.25">
      <c r="B571" s="56"/>
      <c r="C571" s="56"/>
      <c r="D571" s="57"/>
      <c r="E571" s="57"/>
      <c r="F571" s="57"/>
    </row>
    <row r="572" spans="2:6" x14ac:dyDescent="0.25">
      <c r="B572" s="56"/>
      <c r="C572" s="56"/>
      <c r="D572" s="57"/>
      <c r="E572" s="57"/>
      <c r="F572" s="57"/>
    </row>
    <row r="573" spans="2:6" x14ac:dyDescent="0.25">
      <c r="B573" s="56"/>
      <c r="C573" s="56"/>
      <c r="D573" s="57"/>
      <c r="E573" s="57"/>
      <c r="F573" s="57"/>
    </row>
    <row r="574" spans="2:6" x14ac:dyDescent="0.25">
      <c r="B574" s="56"/>
      <c r="C574" s="56"/>
      <c r="D574" s="57"/>
      <c r="E574" s="57"/>
      <c r="F574" s="57"/>
    </row>
    <row r="575" spans="2:6" x14ac:dyDescent="0.25">
      <c r="B575" s="56"/>
      <c r="C575" s="56"/>
      <c r="D575" s="57"/>
      <c r="E575" s="57"/>
      <c r="F575" s="57"/>
    </row>
    <row r="576" spans="2:6" x14ac:dyDescent="0.25">
      <c r="B576" s="56"/>
      <c r="C576" s="56"/>
      <c r="D576" s="57"/>
      <c r="E576" s="57"/>
      <c r="F576" s="57"/>
    </row>
    <row r="577" spans="2:6" x14ac:dyDescent="0.25">
      <c r="B577" s="56"/>
      <c r="C577" s="56"/>
      <c r="D577" s="57"/>
      <c r="E577" s="57"/>
      <c r="F577" s="57"/>
    </row>
    <row r="578" spans="2:6" x14ac:dyDescent="0.25">
      <c r="B578" s="56"/>
      <c r="C578" s="56"/>
      <c r="D578" s="57"/>
      <c r="E578" s="57"/>
      <c r="F578" s="57"/>
    </row>
    <row r="579" spans="2:6" x14ac:dyDescent="0.25">
      <c r="B579" s="56"/>
      <c r="C579" s="56"/>
      <c r="D579" s="57"/>
      <c r="E579" s="57"/>
      <c r="F579" s="57"/>
    </row>
    <row r="580" spans="2:6" x14ac:dyDescent="0.25">
      <c r="B580" s="56"/>
      <c r="C580" s="56"/>
      <c r="D580" s="57"/>
      <c r="E580" s="57"/>
      <c r="F580" s="57"/>
    </row>
    <row r="581" spans="2:6" x14ac:dyDescent="0.25">
      <c r="B581" s="56"/>
      <c r="C581" s="56"/>
      <c r="D581" s="57"/>
      <c r="E581" s="57"/>
      <c r="F581" s="57"/>
    </row>
    <row r="582" spans="2:6" x14ac:dyDescent="0.25">
      <c r="B582" s="56"/>
      <c r="C582" s="56"/>
      <c r="D582" s="57"/>
      <c r="E582" s="57"/>
      <c r="F582" s="57"/>
    </row>
    <row r="583" spans="2:6" x14ac:dyDescent="0.25">
      <c r="B583" s="56"/>
      <c r="C583" s="56"/>
      <c r="D583" s="57"/>
      <c r="E583" s="57"/>
      <c r="F583" s="57"/>
    </row>
    <row r="584" spans="2:6" x14ac:dyDescent="0.25">
      <c r="B584" s="56"/>
      <c r="C584" s="56"/>
      <c r="D584" s="57"/>
      <c r="E584" s="57"/>
      <c r="F584" s="57"/>
    </row>
    <row r="585" spans="2:6" x14ac:dyDescent="0.25">
      <c r="B585" s="56"/>
      <c r="C585" s="56"/>
      <c r="D585" s="57"/>
      <c r="E585" s="57"/>
      <c r="F585" s="57"/>
    </row>
    <row r="586" spans="2:6" x14ac:dyDescent="0.25">
      <c r="B586" s="56"/>
      <c r="C586" s="56"/>
      <c r="D586" s="57"/>
      <c r="E586" s="57"/>
      <c r="F586" s="57"/>
    </row>
    <row r="587" spans="2:6" x14ac:dyDescent="0.25">
      <c r="B587" s="56"/>
      <c r="C587" s="56"/>
      <c r="D587" s="57"/>
      <c r="E587" s="57"/>
      <c r="F587" s="57"/>
    </row>
    <row r="588" spans="2:6" x14ac:dyDescent="0.25">
      <c r="B588" s="56"/>
      <c r="C588" s="56"/>
      <c r="D588" s="57"/>
      <c r="E588" s="57"/>
      <c r="F588" s="57"/>
    </row>
    <row r="589" spans="2:6" x14ac:dyDescent="0.25">
      <c r="B589" s="59"/>
      <c r="C589" s="56"/>
      <c r="D589" s="57"/>
      <c r="E589" s="57"/>
      <c r="F589" s="57"/>
    </row>
    <row r="590" spans="2:6" x14ac:dyDescent="0.25">
      <c r="B590" s="56"/>
      <c r="C590" s="56"/>
      <c r="D590" s="57"/>
      <c r="E590" s="57"/>
      <c r="F590" s="57"/>
    </row>
    <row r="591" spans="2:6" x14ac:dyDescent="0.25">
      <c r="B591" s="56"/>
      <c r="C591" s="56"/>
      <c r="D591" s="57"/>
      <c r="E591" s="57"/>
      <c r="F591" s="57"/>
    </row>
    <row r="592" spans="2:6" x14ac:dyDescent="0.25">
      <c r="B592" s="56"/>
      <c r="C592" s="56"/>
      <c r="D592" s="57"/>
      <c r="E592" s="57"/>
      <c r="F592" s="57"/>
    </row>
    <row r="593" spans="2:6" x14ac:dyDescent="0.25">
      <c r="B593" s="56"/>
      <c r="C593" s="56"/>
      <c r="D593" s="57"/>
      <c r="E593" s="57"/>
      <c r="F593" s="57"/>
    </row>
    <row r="594" spans="2:6" x14ac:dyDescent="0.25">
      <c r="B594" s="56"/>
      <c r="C594" s="56"/>
      <c r="D594" s="57"/>
      <c r="E594" s="57"/>
      <c r="F594" s="57"/>
    </row>
    <row r="595" spans="2:6" x14ac:dyDescent="0.25">
      <c r="B595" s="56"/>
      <c r="C595" s="56"/>
      <c r="D595" s="57"/>
      <c r="E595" s="57"/>
      <c r="F595" s="57"/>
    </row>
    <row r="596" spans="2:6" x14ac:dyDescent="0.25">
      <c r="B596" s="56"/>
      <c r="C596" s="56"/>
      <c r="D596" s="57"/>
      <c r="E596" s="57"/>
      <c r="F596" s="57"/>
    </row>
    <row r="597" spans="2:6" x14ac:dyDescent="0.25">
      <c r="B597" s="56"/>
      <c r="C597" s="56"/>
      <c r="D597" s="57"/>
      <c r="E597" s="57"/>
      <c r="F597" s="57"/>
    </row>
    <row r="598" spans="2:6" x14ac:dyDescent="0.25">
      <c r="B598" s="56"/>
      <c r="C598" s="56"/>
      <c r="D598" s="57"/>
      <c r="E598" s="57"/>
      <c r="F598" s="57"/>
    </row>
    <row r="599" spans="2:6" x14ac:dyDescent="0.25">
      <c r="B599" s="56"/>
      <c r="C599" s="56"/>
      <c r="D599" s="57"/>
      <c r="E599" s="57"/>
      <c r="F599" s="57"/>
    </row>
    <row r="600" spans="2:6" x14ac:dyDescent="0.25">
      <c r="B600" s="58"/>
      <c r="C600" s="56"/>
      <c r="D600" s="57"/>
      <c r="E600" s="57"/>
      <c r="F600" s="57"/>
    </row>
    <row r="601" spans="2:6" x14ac:dyDescent="0.25">
      <c r="B601" s="59"/>
      <c r="C601" s="56"/>
      <c r="D601" s="57"/>
      <c r="E601" s="57"/>
      <c r="F601" s="57"/>
    </row>
    <row r="602" spans="2:6" x14ac:dyDescent="0.25">
      <c r="B602" s="61"/>
      <c r="C602" s="56"/>
      <c r="D602" s="57"/>
      <c r="E602" s="57"/>
      <c r="F602" s="57"/>
    </row>
    <row r="603" spans="2:6" x14ac:dyDescent="0.25">
      <c r="B603" s="56"/>
      <c r="C603" s="56"/>
      <c r="D603" s="57"/>
      <c r="E603" s="57"/>
      <c r="F603" s="57"/>
    </row>
    <row r="604" spans="2:6" x14ac:dyDescent="0.25">
      <c r="B604" s="56"/>
      <c r="C604" s="56"/>
      <c r="D604" s="57"/>
      <c r="E604" s="57"/>
      <c r="F604" s="57"/>
    </row>
    <row r="605" spans="2:6" x14ac:dyDescent="0.25">
      <c r="B605" s="56"/>
      <c r="C605" s="56"/>
      <c r="D605" s="57"/>
      <c r="E605" s="57"/>
      <c r="F605" s="57"/>
    </row>
    <row r="606" spans="2:6" x14ac:dyDescent="0.25">
      <c r="B606" s="62"/>
      <c r="C606" s="56"/>
      <c r="D606" s="57"/>
      <c r="E606" s="57"/>
      <c r="F606" s="57"/>
    </row>
    <row r="607" spans="2:6" x14ac:dyDescent="0.25">
      <c r="B607" s="56"/>
      <c r="C607" s="56"/>
      <c r="D607" s="57"/>
      <c r="E607" s="57"/>
      <c r="F607" s="57"/>
    </row>
    <row r="608" spans="2:6" x14ac:dyDescent="0.25">
      <c r="B608" s="56"/>
      <c r="C608" s="56"/>
      <c r="D608" s="57"/>
      <c r="E608" s="57"/>
      <c r="F608" s="57"/>
    </row>
    <row r="609" spans="2:6" x14ac:dyDescent="0.25">
      <c r="B609" s="56"/>
      <c r="C609" s="56"/>
      <c r="D609" s="57"/>
      <c r="E609" s="57"/>
      <c r="F609" s="57"/>
    </row>
    <row r="610" spans="2:6" x14ac:dyDescent="0.25">
      <c r="B610" s="56"/>
      <c r="C610" s="56"/>
      <c r="D610" s="57"/>
      <c r="E610" s="57"/>
      <c r="F610" s="57"/>
    </row>
    <row r="611" spans="2:6" x14ac:dyDescent="0.25">
      <c r="B611" s="56"/>
      <c r="C611" s="56"/>
      <c r="D611" s="57"/>
      <c r="E611" s="57"/>
      <c r="F611" s="57"/>
    </row>
    <row r="612" spans="2:6" x14ac:dyDescent="0.25">
      <c r="B612" s="56"/>
      <c r="C612" s="56"/>
      <c r="D612" s="57"/>
      <c r="E612" s="57"/>
      <c r="F612" s="57"/>
    </row>
    <row r="613" spans="2:6" x14ac:dyDescent="0.25">
      <c r="B613" s="56"/>
      <c r="C613" s="56"/>
      <c r="D613" s="57"/>
      <c r="E613" s="57"/>
      <c r="F613" s="57"/>
    </row>
    <row r="614" spans="2:6" x14ac:dyDescent="0.25">
      <c r="B614" s="56"/>
      <c r="C614" s="56"/>
      <c r="D614" s="57"/>
      <c r="E614" s="57"/>
      <c r="F614" s="57"/>
    </row>
    <row r="615" spans="2:6" x14ac:dyDescent="0.25">
      <c r="B615" s="56"/>
      <c r="C615" s="56"/>
      <c r="D615" s="57"/>
      <c r="E615" s="57"/>
      <c r="F615" s="57"/>
    </row>
    <row r="616" spans="2:6" x14ac:dyDescent="0.25">
      <c r="B616" s="56"/>
      <c r="C616" s="56"/>
      <c r="D616" s="57"/>
      <c r="E616" s="57"/>
      <c r="F616" s="57"/>
    </row>
    <row r="617" spans="2:6" x14ac:dyDescent="0.25">
      <c r="B617" s="56"/>
      <c r="C617" s="56"/>
      <c r="D617" s="57"/>
      <c r="E617" s="57"/>
      <c r="F617" s="57"/>
    </row>
    <row r="618" spans="2:6" x14ac:dyDescent="0.25">
      <c r="B618" s="56"/>
      <c r="C618" s="56"/>
      <c r="D618" s="57"/>
      <c r="E618" s="57"/>
      <c r="F618" s="57"/>
    </row>
    <row r="619" spans="2:6" x14ac:dyDescent="0.25">
      <c r="B619" s="56"/>
      <c r="C619" s="56"/>
      <c r="D619" s="57"/>
      <c r="E619" s="57"/>
      <c r="F619" s="57"/>
    </row>
    <row r="620" spans="2:6" x14ac:dyDescent="0.25">
      <c r="B620" s="56"/>
      <c r="C620" s="56"/>
      <c r="D620" s="57"/>
      <c r="E620" s="57"/>
      <c r="F620" s="57"/>
    </row>
    <row r="621" spans="2:6" x14ac:dyDescent="0.25">
      <c r="B621" s="56"/>
      <c r="C621" s="56"/>
      <c r="D621" s="57"/>
      <c r="E621" s="57"/>
      <c r="F621" s="57"/>
    </row>
    <row r="622" spans="2:6" x14ac:dyDescent="0.25">
      <c r="B622" s="56"/>
      <c r="C622" s="56"/>
      <c r="D622" s="57"/>
      <c r="E622" s="57"/>
      <c r="F622" s="57"/>
    </row>
    <row r="623" spans="2:6" x14ac:dyDescent="0.25">
      <c r="B623" s="56"/>
      <c r="C623" s="56"/>
      <c r="D623" s="57"/>
      <c r="E623" s="57"/>
      <c r="F623" s="57"/>
    </row>
    <row r="624" spans="2:6" x14ac:dyDescent="0.25">
      <c r="B624" s="56"/>
      <c r="C624" s="56"/>
      <c r="D624" s="57"/>
      <c r="E624" s="57"/>
      <c r="F624" s="57"/>
    </row>
    <row r="625" spans="2:6" x14ac:dyDescent="0.25">
      <c r="B625" s="56"/>
      <c r="C625" s="56"/>
      <c r="D625" s="57"/>
      <c r="E625" s="57"/>
      <c r="F625" s="57"/>
    </row>
    <row r="626" spans="2:6" x14ac:dyDescent="0.25">
      <c r="B626" s="58"/>
      <c r="C626" s="56"/>
      <c r="D626" s="57"/>
      <c r="E626" s="57"/>
      <c r="F626" s="57"/>
    </row>
    <row r="627" spans="2:6" x14ac:dyDescent="0.25">
      <c r="B627" s="56"/>
      <c r="C627" s="56"/>
      <c r="D627" s="57"/>
      <c r="E627" s="57"/>
      <c r="F627" s="57"/>
    </row>
    <row r="628" spans="2:6" x14ac:dyDescent="0.25">
      <c r="B628" s="56"/>
      <c r="C628" s="56"/>
      <c r="D628" s="57"/>
      <c r="E628" s="57"/>
      <c r="F628" s="57"/>
    </row>
    <row r="629" spans="2:6" x14ac:dyDescent="0.25">
      <c r="B629" s="56"/>
      <c r="C629" s="56"/>
      <c r="D629" s="57"/>
      <c r="E629" s="57"/>
      <c r="F629" s="57"/>
    </row>
    <row r="630" spans="2:6" x14ac:dyDescent="0.25">
      <c r="B630" s="56"/>
      <c r="C630" s="56"/>
      <c r="D630" s="57"/>
      <c r="E630" s="57"/>
      <c r="F630" s="57"/>
    </row>
    <row r="631" spans="2:6" x14ac:dyDescent="0.25">
      <c r="B631" s="63"/>
      <c r="C631" s="56"/>
      <c r="D631" s="57"/>
      <c r="E631" s="57"/>
      <c r="F631" s="57"/>
    </row>
    <row r="632" spans="2:6" x14ac:dyDescent="0.25">
      <c r="B632" s="56"/>
      <c r="C632" s="56"/>
      <c r="D632" s="57"/>
      <c r="E632" s="57"/>
      <c r="F632" s="57"/>
    </row>
    <row r="633" spans="2:6" x14ac:dyDescent="0.25">
      <c r="B633" s="56"/>
      <c r="C633" s="56"/>
      <c r="D633" s="57"/>
      <c r="E633" s="57"/>
      <c r="F633" s="57"/>
    </row>
    <row r="634" spans="2:6" x14ac:dyDescent="0.25">
      <c r="B634" s="56"/>
      <c r="C634" s="56"/>
      <c r="D634" s="57"/>
      <c r="E634" s="57"/>
      <c r="F634" s="57"/>
    </row>
    <row r="635" spans="2:6" x14ac:dyDescent="0.25">
      <c r="B635" s="56"/>
      <c r="C635" s="56"/>
      <c r="D635" s="57"/>
      <c r="E635" s="57"/>
      <c r="F635" s="57"/>
    </row>
    <row r="636" spans="2:6" x14ac:dyDescent="0.25">
      <c r="B636" s="56"/>
      <c r="C636" s="56"/>
      <c r="D636" s="57"/>
      <c r="E636" s="57"/>
      <c r="F636" s="57"/>
    </row>
    <row r="637" spans="2:6" x14ac:dyDescent="0.25">
      <c r="B637" s="56"/>
      <c r="C637" s="56"/>
      <c r="D637" s="57"/>
      <c r="E637" s="57"/>
      <c r="F637" s="57"/>
    </row>
    <row r="638" spans="2:6" x14ac:dyDescent="0.25">
      <c r="B638" s="56"/>
      <c r="C638" s="56"/>
      <c r="D638" s="57"/>
      <c r="E638" s="57"/>
      <c r="F638" s="57"/>
    </row>
    <row r="639" spans="2:6" x14ac:dyDescent="0.25">
      <c r="B639" s="63"/>
      <c r="C639" s="56"/>
      <c r="D639" s="57"/>
      <c r="E639" s="57"/>
      <c r="F639" s="57"/>
    </row>
    <row r="640" spans="2:6" x14ac:dyDescent="0.25">
      <c r="B640" s="58"/>
      <c r="C640" s="59"/>
      <c r="D640" s="57"/>
      <c r="E640" s="57"/>
      <c r="F640" s="57"/>
    </row>
    <row r="641" spans="2:6" x14ac:dyDescent="0.25">
      <c r="B641" s="56"/>
      <c r="C641" s="56"/>
      <c r="D641" s="57"/>
      <c r="E641" s="57"/>
      <c r="F641" s="57"/>
    </row>
    <row r="642" spans="2:6" x14ac:dyDescent="0.25">
      <c r="B642" s="56"/>
      <c r="C642" s="56"/>
      <c r="D642" s="57"/>
      <c r="E642" s="57"/>
      <c r="F642" s="57"/>
    </row>
    <row r="643" spans="2:6" x14ac:dyDescent="0.25">
      <c r="B643" s="56"/>
      <c r="C643" s="56"/>
      <c r="D643" s="57"/>
      <c r="E643" s="57"/>
      <c r="F643" s="57"/>
    </row>
    <row r="644" spans="2:6" x14ac:dyDescent="0.25">
      <c r="B644" s="58"/>
      <c r="C644" s="59"/>
      <c r="D644" s="57"/>
      <c r="E644" s="57"/>
      <c r="F644" s="57"/>
    </row>
    <row r="645" spans="2:6" x14ac:dyDescent="0.25">
      <c r="B645" s="56"/>
      <c r="C645" s="56"/>
      <c r="D645" s="57"/>
      <c r="E645" s="57"/>
      <c r="F645" s="57"/>
    </row>
    <row r="646" spans="2:6" x14ac:dyDescent="0.25">
      <c r="B646" s="56"/>
      <c r="C646" s="56"/>
      <c r="D646" s="57"/>
      <c r="E646" s="57"/>
      <c r="F646" s="57"/>
    </row>
    <row r="647" spans="2:6" x14ac:dyDescent="0.25">
      <c r="B647" s="56"/>
      <c r="C647" s="56"/>
      <c r="D647" s="57"/>
      <c r="E647" s="57"/>
      <c r="F647" s="57"/>
    </row>
    <row r="648" spans="2:6" x14ac:dyDescent="0.25">
      <c r="B648" s="56"/>
      <c r="C648" s="56"/>
      <c r="D648" s="57"/>
      <c r="E648" s="57"/>
      <c r="F648" s="57"/>
    </row>
    <row r="649" spans="2:6" x14ac:dyDescent="0.25">
      <c r="B649" s="56"/>
      <c r="C649" s="56"/>
      <c r="D649" s="57"/>
      <c r="E649" s="57"/>
      <c r="F649" s="57"/>
    </row>
    <row r="650" spans="2:6" x14ac:dyDescent="0.25">
      <c r="B650" s="56"/>
      <c r="C650" s="56"/>
      <c r="D650" s="57"/>
      <c r="E650" s="57"/>
      <c r="F650" s="57"/>
    </row>
    <row r="651" spans="2:6" x14ac:dyDescent="0.25">
      <c r="B651" s="56"/>
      <c r="C651" s="56"/>
      <c r="D651" s="57"/>
      <c r="E651" s="57"/>
      <c r="F651" s="57"/>
    </row>
    <row r="652" spans="2:6" x14ac:dyDescent="0.25">
      <c r="B652" s="58"/>
      <c r="C652" s="56"/>
      <c r="D652" s="57"/>
      <c r="E652" s="57"/>
      <c r="F652" s="57"/>
    </row>
    <row r="653" spans="2:6" x14ac:dyDescent="0.25">
      <c r="B653" s="56"/>
      <c r="C653" s="56"/>
      <c r="D653" s="57"/>
      <c r="E653" s="57"/>
      <c r="F653" s="57"/>
    </row>
    <row r="654" spans="2:6" x14ac:dyDescent="0.25">
      <c r="B654" s="56"/>
      <c r="C654" s="56"/>
      <c r="D654" s="57"/>
      <c r="E654" s="57"/>
      <c r="F654" s="57"/>
    </row>
    <row r="655" spans="2:6" x14ac:dyDescent="0.25">
      <c r="B655" s="63"/>
      <c r="C655" s="56"/>
      <c r="D655" s="57"/>
      <c r="E655" s="57"/>
      <c r="F655" s="57"/>
    </row>
  </sheetData>
  <mergeCells count="4">
    <mergeCell ref="B329:F329"/>
    <mergeCell ref="B328:F328"/>
    <mergeCell ref="B1:F1"/>
    <mergeCell ref="B2:F2"/>
  </mergeCells>
  <conditionalFormatting sqref="B313">
    <cfRule type="duplicateValues" dxfId="7" priority="1"/>
  </conditionalFormatting>
  <conditionalFormatting sqref="B314:B324 B8:B312">
    <cfRule type="duplicateValues" dxfId="6" priority="4"/>
  </conditionalFormatting>
  <conditionalFormatting sqref="B641">
    <cfRule type="duplicateValues" dxfId="5" priority="5"/>
  </conditionalFormatting>
  <conditionalFormatting sqref="B642:B652 B335:B640">
    <cfRule type="duplicateValues" dxfId="4" priority="8"/>
  </conditionalFormatting>
  <conditionalFormatting sqref="C313">
    <cfRule type="duplicateValues" dxfId="3" priority="2"/>
  </conditionalFormatting>
  <conditionalFormatting sqref="C314:C316 C8:C312">
    <cfRule type="duplicateValues" dxfId="2" priority="3"/>
  </conditionalFormatting>
  <conditionalFormatting sqref="C641">
    <cfRule type="duplicateValues" dxfId="1" priority="6"/>
  </conditionalFormatting>
  <conditionalFormatting sqref="C642:C644 C335:C640">
    <cfRule type="duplicateValues" dxfId="0" priority="7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63EC1-C4DB-410E-81C6-0518392C3DAA}">
  <sheetPr>
    <tabColor theme="7" tint="0.79998168889431442"/>
  </sheetPr>
  <dimension ref="B1:CV332"/>
  <sheetViews>
    <sheetView topLeftCell="B6" workbookViewId="0">
      <selection activeCell="B6" sqref="B6:CV6"/>
    </sheetView>
  </sheetViews>
  <sheetFormatPr defaultRowHeight="15" x14ac:dyDescent="0.25"/>
  <cols>
    <col min="1" max="1" width="16.42578125" customWidth="1"/>
    <col min="2" max="2" width="12.28515625" bestFit="1" customWidth="1"/>
    <col min="3" max="3" width="30.28515625" bestFit="1" customWidth="1"/>
    <col min="4" max="99" width="16.42578125" customWidth="1"/>
    <col min="100" max="101" width="14.5703125" customWidth="1"/>
  </cols>
  <sheetData>
    <row r="1" spans="2:100" x14ac:dyDescent="0.25">
      <c r="B1" t="s">
        <v>1025</v>
      </c>
      <c r="D1" s="80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</row>
    <row r="2" spans="2:100" x14ac:dyDescent="0.25">
      <c r="B2" s="78"/>
      <c r="C2" s="78"/>
      <c r="D2" s="79"/>
      <c r="E2" s="106" t="s">
        <v>1004</v>
      </c>
      <c r="F2" s="107"/>
      <c r="G2" s="107"/>
      <c r="H2" s="107"/>
      <c r="I2" s="107"/>
      <c r="J2" s="107"/>
      <c r="K2" s="108"/>
      <c r="L2" s="106" t="s">
        <v>1003</v>
      </c>
      <c r="M2" s="107"/>
      <c r="N2" s="107"/>
      <c r="O2" s="107"/>
      <c r="P2" s="107"/>
      <c r="Q2" s="108"/>
      <c r="R2" s="106" t="s">
        <v>1002</v>
      </c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8"/>
      <c r="AJ2" s="106" t="s">
        <v>1001</v>
      </c>
      <c r="AK2" s="107"/>
      <c r="AL2" s="107"/>
      <c r="AM2" s="107"/>
      <c r="AN2" s="107"/>
      <c r="AO2" s="108"/>
      <c r="AP2" s="106" t="s">
        <v>1000</v>
      </c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8"/>
      <c r="CM2" s="106" t="s">
        <v>999</v>
      </c>
      <c r="CN2" s="108"/>
      <c r="CO2" s="106" t="s">
        <v>998</v>
      </c>
      <c r="CP2" s="107"/>
      <c r="CQ2" s="107"/>
      <c r="CR2" s="107"/>
      <c r="CS2" s="107"/>
      <c r="CT2" s="107"/>
      <c r="CU2" s="107"/>
      <c r="CV2" s="108"/>
    </row>
    <row r="3" spans="2:100" x14ac:dyDescent="0.25">
      <c r="B3" s="78"/>
      <c r="C3" s="78"/>
      <c r="D3" s="79"/>
      <c r="E3" s="109" t="s">
        <v>1017</v>
      </c>
      <c r="F3" s="110"/>
      <c r="G3" s="110"/>
      <c r="H3" s="110"/>
      <c r="I3" s="110"/>
      <c r="J3" s="110"/>
      <c r="K3" s="111"/>
      <c r="L3" s="109" t="s">
        <v>1018</v>
      </c>
      <c r="M3" s="110"/>
      <c r="N3" s="110"/>
      <c r="O3" s="110"/>
      <c r="P3" s="110"/>
      <c r="Q3" s="111"/>
      <c r="R3" s="109" t="s">
        <v>1019</v>
      </c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1"/>
      <c r="AJ3" s="109" t="s">
        <v>1020</v>
      </c>
      <c r="AK3" s="110"/>
      <c r="AL3" s="110"/>
      <c r="AM3" s="110"/>
      <c r="AN3" s="110"/>
      <c r="AO3" s="111"/>
      <c r="AP3" s="109" t="s">
        <v>1021</v>
      </c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1"/>
      <c r="CM3" s="109" t="s">
        <v>1022</v>
      </c>
      <c r="CN3" s="111"/>
      <c r="CO3" s="109" t="s">
        <v>1023</v>
      </c>
      <c r="CP3" s="110"/>
      <c r="CQ3" s="110"/>
      <c r="CR3" s="110"/>
      <c r="CS3" s="110"/>
      <c r="CT3" s="110"/>
      <c r="CU3" s="110"/>
      <c r="CV3" s="111"/>
    </row>
    <row r="4" spans="2:100" x14ac:dyDescent="0.25">
      <c r="B4" s="78"/>
      <c r="C4" s="78"/>
      <c r="D4" s="79"/>
      <c r="E4" s="82" t="s">
        <v>996</v>
      </c>
      <c r="F4" s="83" t="s">
        <v>995</v>
      </c>
      <c r="G4" s="83" t="s">
        <v>994</v>
      </c>
      <c r="H4" s="83" t="s">
        <v>993</v>
      </c>
      <c r="I4" s="83" t="s">
        <v>992</v>
      </c>
      <c r="J4" s="83" t="s">
        <v>991</v>
      </c>
      <c r="K4" s="84" t="s">
        <v>997</v>
      </c>
      <c r="L4" s="82" t="s">
        <v>996</v>
      </c>
      <c r="M4" s="83" t="s">
        <v>995</v>
      </c>
      <c r="N4" s="83" t="s">
        <v>994</v>
      </c>
      <c r="O4" s="83" t="s">
        <v>993</v>
      </c>
      <c r="P4" s="83" t="s">
        <v>992</v>
      </c>
      <c r="Q4" s="84" t="s">
        <v>991</v>
      </c>
      <c r="R4" s="82" t="s">
        <v>990</v>
      </c>
      <c r="S4" s="83" t="s">
        <v>989</v>
      </c>
      <c r="T4" s="83" t="s">
        <v>988</v>
      </c>
      <c r="U4" s="83" t="s">
        <v>987</v>
      </c>
      <c r="V4" s="83" t="s">
        <v>986</v>
      </c>
      <c r="W4" s="83" t="s">
        <v>985</v>
      </c>
      <c r="X4" s="83" t="s">
        <v>984</v>
      </c>
      <c r="Y4" s="83" t="s">
        <v>983</v>
      </c>
      <c r="Z4" s="83" t="s">
        <v>982</v>
      </c>
      <c r="AA4" s="83" t="s">
        <v>981</v>
      </c>
      <c r="AB4" s="83" t="s">
        <v>980</v>
      </c>
      <c r="AC4" s="83" t="s">
        <v>979</v>
      </c>
      <c r="AD4" s="83" t="s">
        <v>978</v>
      </c>
      <c r="AE4" s="83" t="s">
        <v>977</v>
      </c>
      <c r="AF4" s="83" t="s">
        <v>976</v>
      </c>
      <c r="AG4" s="83" t="s">
        <v>975</v>
      </c>
      <c r="AH4" s="83" t="s">
        <v>974</v>
      </c>
      <c r="AI4" s="84" t="s">
        <v>973</v>
      </c>
      <c r="AJ4" s="82" t="s">
        <v>972</v>
      </c>
      <c r="AK4" s="83" t="s">
        <v>933</v>
      </c>
      <c r="AL4" s="83" t="s">
        <v>971</v>
      </c>
      <c r="AM4" s="83" t="s">
        <v>970</v>
      </c>
      <c r="AN4" s="83" t="s">
        <v>969</v>
      </c>
      <c r="AO4" s="84" t="s">
        <v>968</v>
      </c>
      <c r="AP4" s="82" t="s">
        <v>967</v>
      </c>
      <c r="AQ4" s="83" t="s">
        <v>966</v>
      </c>
      <c r="AR4" s="83" t="s">
        <v>965</v>
      </c>
      <c r="AS4" s="83" t="s">
        <v>964</v>
      </c>
      <c r="AT4" s="83" t="s">
        <v>963</v>
      </c>
      <c r="AU4" s="83" t="s">
        <v>962</v>
      </c>
      <c r="AV4" s="83" t="s">
        <v>961</v>
      </c>
      <c r="AW4" s="83" t="s">
        <v>960</v>
      </c>
      <c r="AX4" s="83" t="s">
        <v>959</v>
      </c>
      <c r="AY4" s="83" t="s">
        <v>958</v>
      </c>
      <c r="AZ4" s="83" t="s">
        <v>957</v>
      </c>
      <c r="BA4" s="83" t="s">
        <v>956</v>
      </c>
      <c r="BB4" s="83" t="s">
        <v>955</v>
      </c>
      <c r="BC4" s="83" t="s">
        <v>954</v>
      </c>
      <c r="BD4" s="83" t="s">
        <v>953</v>
      </c>
      <c r="BE4" s="83" t="s">
        <v>952</v>
      </c>
      <c r="BF4" s="83" t="s">
        <v>951</v>
      </c>
      <c r="BG4" s="83" t="s">
        <v>950</v>
      </c>
      <c r="BH4" s="83" t="s">
        <v>949</v>
      </c>
      <c r="BI4" s="83" t="s">
        <v>948</v>
      </c>
      <c r="BJ4" s="83" t="s">
        <v>947</v>
      </c>
      <c r="BK4" s="83" t="s">
        <v>946</v>
      </c>
      <c r="BL4" s="83" t="s">
        <v>945</v>
      </c>
      <c r="BM4" s="83" t="s">
        <v>1016</v>
      </c>
      <c r="BN4" s="83" t="s">
        <v>944</v>
      </c>
      <c r="BO4" s="83" t="s">
        <v>943</v>
      </c>
      <c r="BP4" s="83" t="s">
        <v>942</v>
      </c>
      <c r="BQ4" s="83" t="s">
        <v>941</v>
      </c>
      <c r="BR4" s="83" t="s">
        <v>940</v>
      </c>
      <c r="BS4" s="83" t="s">
        <v>939</v>
      </c>
      <c r="BT4" s="83" t="s">
        <v>938</v>
      </c>
      <c r="BU4" s="83" t="s">
        <v>937</v>
      </c>
      <c r="BV4" s="103" t="s">
        <v>922</v>
      </c>
      <c r="BW4" s="103"/>
      <c r="BX4" s="83" t="s">
        <v>936</v>
      </c>
      <c r="BY4" s="83" t="s">
        <v>935</v>
      </c>
      <c r="BZ4" s="83" t="s">
        <v>934</v>
      </c>
      <c r="CA4" s="83" t="s">
        <v>933</v>
      </c>
      <c r="CB4" s="83" t="s">
        <v>932</v>
      </c>
      <c r="CC4" s="83" t="s">
        <v>931</v>
      </c>
      <c r="CD4" s="83" t="s">
        <v>930</v>
      </c>
      <c r="CE4" s="83" t="s">
        <v>929</v>
      </c>
      <c r="CF4" s="83" t="s">
        <v>928</v>
      </c>
      <c r="CG4" s="83" t="s">
        <v>927</v>
      </c>
      <c r="CH4" s="83" t="s">
        <v>926</v>
      </c>
      <c r="CI4" s="83" t="s">
        <v>925</v>
      </c>
      <c r="CJ4" s="83" t="s">
        <v>924</v>
      </c>
      <c r="CK4" s="83" t="s">
        <v>923</v>
      </c>
      <c r="CL4" s="84" t="s">
        <v>913</v>
      </c>
      <c r="CM4" s="104" t="s">
        <v>922</v>
      </c>
      <c r="CN4" s="105"/>
      <c r="CO4" s="82" t="s">
        <v>921</v>
      </c>
      <c r="CP4" s="83" t="s">
        <v>920</v>
      </c>
      <c r="CQ4" s="83" t="s">
        <v>919</v>
      </c>
      <c r="CR4" s="83" t="s">
        <v>918</v>
      </c>
      <c r="CS4" s="83" t="s">
        <v>917</v>
      </c>
      <c r="CT4" s="83" t="s">
        <v>916</v>
      </c>
      <c r="CU4" s="83" t="s">
        <v>915</v>
      </c>
      <c r="CV4" s="84" t="s">
        <v>914</v>
      </c>
    </row>
    <row r="5" spans="2:100" s="89" customFormat="1" ht="44.25" customHeight="1" x14ac:dyDescent="0.25">
      <c r="B5" s="85" t="s">
        <v>912</v>
      </c>
      <c r="C5" s="85" t="s">
        <v>911</v>
      </c>
      <c r="D5" s="86" t="s">
        <v>1026</v>
      </c>
      <c r="E5" s="87" t="s">
        <v>909</v>
      </c>
      <c r="F5" s="85" t="s">
        <v>908</v>
      </c>
      <c r="G5" s="85" t="s">
        <v>907</v>
      </c>
      <c r="H5" s="85" t="s">
        <v>175</v>
      </c>
      <c r="I5" s="85" t="s">
        <v>173</v>
      </c>
      <c r="J5" s="85" t="s">
        <v>906</v>
      </c>
      <c r="K5" s="88" t="s">
        <v>910</v>
      </c>
      <c r="L5" s="87" t="s">
        <v>909</v>
      </c>
      <c r="M5" s="85" t="s">
        <v>908</v>
      </c>
      <c r="N5" s="85" t="s">
        <v>907</v>
      </c>
      <c r="O5" s="85" t="s">
        <v>175</v>
      </c>
      <c r="P5" s="85" t="s">
        <v>173</v>
      </c>
      <c r="Q5" s="88" t="s">
        <v>906</v>
      </c>
      <c r="R5" s="87" t="s">
        <v>905</v>
      </c>
      <c r="S5" s="85" t="s">
        <v>904</v>
      </c>
      <c r="T5" s="85" t="s">
        <v>903</v>
      </c>
      <c r="U5" s="85" t="s">
        <v>902</v>
      </c>
      <c r="V5" s="85" t="s">
        <v>901</v>
      </c>
      <c r="W5" s="85" t="s">
        <v>900</v>
      </c>
      <c r="X5" s="85" t="s">
        <v>899</v>
      </c>
      <c r="Y5" s="85" t="s">
        <v>898</v>
      </c>
      <c r="Z5" s="85" t="s">
        <v>897</v>
      </c>
      <c r="AA5" s="85" t="s">
        <v>896</v>
      </c>
      <c r="AB5" s="85" t="s">
        <v>895</v>
      </c>
      <c r="AC5" s="85" t="s">
        <v>894</v>
      </c>
      <c r="AD5" s="85" t="s">
        <v>893</v>
      </c>
      <c r="AE5" s="85" t="s">
        <v>892</v>
      </c>
      <c r="AF5" s="85" t="s">
        <v>891</v>
      </c>
      <c r="AG5" s="85" t="s">
        <v>890</v>
      </c>
      <c r="AH5" s="85" t="s">
        <v>889</v>
      </c>
      <c r="AI5" s="88" t="s">
        <v>888</v>
      </c>
      <c r="AJ5" s="87" t="s">
        <v>887</v>
      </c>
      <c r="AK5" s="85" t="s">
        <v>863</v>
      </c>
      <c r="AL5" s="85" t="s">
        <v>886</v>
      </c>
      <c r="AM5" s="85" t="s">
        <v>1027</v>
      </c>
      <c r="AN5" s="85" t="s">
        <v>125</v>
      </c>
      <c r="AO5" s="88" t="s">
        <v>885</v>
      </c>
      <c r="AP5" s="87" t="s">
        <v>120</v>
      </c>
      <c r="AQ5" s="85" t="s">
        <v>118</v>
      </c>
      <c r="AR5" s="85" t="s">
        <v>884</v>
      </c>
      <c r="AS5" s="85" t="s">
        <v>114</v>
      </c>
      <c r="AT5" s="85" t="s">
        <v>112</v>
      </c>
      <c r="AU5" s="85" t="s">
        <v>883</v>
      </c>
      <c r="AV5" s="85" t="s">
        <v>882</v>
      </c>
      <c r="AW5" s="85" t="s">
        <v>881</v>
      </c>
      <c r="AX5" s="85" t="s">
        <v>104</v>
      </c>
      <c r="AY5" s="85" t="s">
        <v>880</v>
      </c>
      <c r="AZ5" s="85" t="s">
        <v>100</v>
      </c>
      <c r="BA5" s="85" t="s">
        <v>98</v>
      </c>
      <c r="BB5" s="85" t="s">
        <v>96</v>
      </c>
      <c r="BC5" s="85" t="s">
        <v>94</v>
      </c>
      <c r="BD5" s="85" t="s">
        <v>879</v>
      </c>
      <c r="BE5" s="85" t="s">
        <v>878</v>
      </c>
      <c r="BF5" s="85" t="s">
        <v>877</v>
      </c>
      <c r="BG5" s="85" t="s">
        <v>876</v>
      </c>
      <c r="BH5" s="85" t="s">
        <v>875</v>
      </c>
      <c r="BI5" s="85" t="s">
        <v>82</v>
      </c>
      <c r="BJ5" s="85" t="s">
        <v>874</v>
      </c>
      <c r="BK5" s="85" t="s">
        <v>873</v>
      </c>
      <c r="BL5" s="85" t="s">
        <v>872</v>
      </c>
      <c r="BM5" s="85" t="s">
        <v>1028</v>
      </c>
      <c r="BN5" s="85" t="s">
        <v>871</v>
      </c>
      <c r="BO5" s="85" t="s">
        <v>870</v>
      </c>
      <c r="BP5" s="85" t="s">
        <v>68</v>
      </c>
      <c r="BQ5" s="85" t="s">
        <v>66</v>
      </c>
      <c r="BR5" s="85" t="s">
        <v>64</v>
      </c>
      <c r="BS5" s="85" t="s">
        <v>869</v>
      </c>
      <c r="BT5" s="85" t="s">
        <v>868</v>
      </c>
      <c r="BU5" s="85" t="s">
        <v>867</v>
      </c>
      <c r="BV5" s="85" t="s">
        <v>855</v>
      </c>
      <c r="BW5" s="85" t="s">
        <v>854</v>
      </c>
      <c r="BX5" s="85" t="s">
        <v>866</v>
      </c>
      <c r="BY5" s="85" t="s">
        <v>865</v>
      </c>
      <c r="BZ5" s="85" t="s">
        <v>864</v>
      </c>
      <c r="CA5" s="85" t="s">
        <v>863</v>
      </c>
      <c r="CB5" s="85" t="s">
        <v>862</v>
      </c>
      <c r="CC5" s="85" t="s">
        <v>861</v>
      </c>
      <c r="CD5" s="85" t="s">
        <v>40</v>
      </c>
      <c r="CE5" s="85" t="s">
        <v>38</v>
      </c>
      <c r="CF5" s="85" t="s">
        <v>860</v>
      </c>
      <c r="CG5" s="85" t="s">
        <v>859</v>
      </c>
      <c r="CH5" s="85" t="s">
        <v>858</v>
      </c>
      <c r="CI5" s="85" t="s">
        <v>857</v>
      </c>
      <c r="CJ5" s="85" t="s">
        <v>856</v>
      </c>
      <c r="CK5" s="85" t="s">
        <v>26</v>
      </c>
      <c r="CL5" s="88" t="s">
        <v>24</v>
      </c>
      <c r="CM5" s="87" t="s">
        <v>855</v>
      </c>
      <c r="CN5" s="88" t="s">
        <v>854</v>
      </c>
      <c r="CO5" s="87" t="s">
        <v>19</v>
      </c>
      <c r="CP5" s="85" t="s">
        <v>17</v>
      </c>
      <c r="CQ5" s="85" t="s">
        <v>15</v>
      </c>
      <c r="CR5" s="85" t="s">
        <v>13</v>
      </c>
      <c r="CS5" s="85" t="s">
        <v>11</v>
      </c>
      <c r="CT5" s="85" t="s">
        <v>853</v>
      </c>
      <c r="CU5" s="85" t="s">
        <v>852</v>
      </c>
      <c r="CV5" s="88" t="s">
        <v>5</v>
      </c>
    </row>
    <row r="6" spans="2:100" x14ac:dyDescent="0.25">
      <c r="B6" s="95" t="s">
        <v>1030</v>
      </c>
      <c r="C6" s="95" t="s">
        <v>1031</v>
      </c>
      <c r="D6" s="96" t="s">
        <v>1032</v>
      </c>
      <c r="E6" s="96" t="s">
        <v>1033</v>
      </c>
      <c r="F6" s="96" t="s">
        <v>1034</v>
      </c>
      <c r="G6" s="96" t="s">
        <v>1035</v>
      </c>
      <c r="H6" s="96" t="s">
        <v>1036</v>
      </c>
      <c r="I6" s="96" t="s">
        <v>1037</v>
      </c>
      <c r="J6" s="96" t="s">
        <v>1038</v>
      </c>
      <c r="K6" s="96" t="s">
        <v>1039</v>
      </c>
      <c r="L6" s="96" t="s">
        <v>1040</v>
      </c>
      <c r="M6" s="96" t="s">
        <v>1041</v>
      </c>
      <c r="N6" s="96" t="s">
        <v>1042</v>
      </c>
      <c r="O6" s="96" t="s">
        <v>1043</v>
      </c>
      <c r="P6" s="96" t="s">
        <v>1044</v>
      </c>
      <c r="Q6" s="96" t="s">
        <v>1045</v>
      </c>
      <c r="R6" s="96" t="s">
        <v>1046</v>
      </c>
      <c r="S6" s="96" t="s">
        <v>1047</v>
      </c>
      <c r="T6" s="96" t="s">
        <v>1048</v>
      </c>
      <c r="U6" s="96" t="s">
        <v>1049</v>
      </c>
      <c r="V6" s="96" t="s">
        <v>1050</v>
      </c>
      <c r="W6" s="96" t="s">
        <v>1051</v>
      </c>
      <c r="X6" s="96" t="s">
        <v>1052</v>
      </c>
      <c r="Y6" s="96" t="s">
        <v>1053</v>
      </c>
      <c r="Z6" s="96" t="s">
        <v>1054</v>
      </c>
      <c r="AA6" s="96" t="s">
        <v>1055</v>
      </c>
      <c r="AB6" s="96" t="s">
        <v>1056</v>
      </c>
      <c r="AC6" s="96" t="s">
        <v>1057</v>
      </c>
      <c r="AD6" s="96" t="s">
        <v>1058</v>
      </c>
      <c r="AE6" s="96" t="s">
        <v>1059</v>
      </c>
      <c r="AF6" s="96" t="s">
        <v>1060</v>
      </c>
      <c r="AG6" s="96" t="s">
        <v>1061</v>
      </c>
      <c r="AH6" s="96" t="s">
        <v>1062</v>
      </c>
      <c r="AI6" s="96" t="s">
        <v>1063</v>
      </c>
      <c r="AJ6" s="96" t="s">
        <v>1064</v>
      </c>
      <c r="AK6" s="96" t="s">
        <v>1065</v>
      </c>
      <c r="AL6" s="96" t="s">
        <v>1066</v>
      </c>
      <c r="AM6" s="96" t="s">
        <v>1067</v>
      </c>
      <c r="AN6" s="96" t="s">
        <v>1068</v>
      </c>
      <c r="AO6" s="96" t="s">
        <v>1069</v>
      </c>
      <c r="AP6" s="96" t="s">
        <v>1070</v>
      </c>
      <c r="AQ6" s="96" t="s">
        <v>1071</v>
      </c>
      <c r="AR6" s="96" t="s">
        <v>1072</v>
      </c>
      <c r="AS6" s="96" t="s">
        <v>1073</v>
      </c>
      <c r="AT6" s="96" t="s">
        <v>1074</v>
      </c>
      <c r="AU6" s="96" t="s">
        <v>1075</v>
      </c>
      <c r="AV6" s="96" t="s">
        <v>1076</v>
      </c>
      <c r="AW6" s="96" t="s">
        <v>1077</v>
      </c>
      <c r="AX6" s="96" t="s">
        <v>1078</v>
      </c>
      <c r="AY6" s="96" t="s">
        <v>1079</v>
      </c>
      <c r="AZ6" s="96" t="s">
        <v>1080</v>
      </c>
      <c r="BA6" s="96" t="s">
        <v>1081</v>
      </c>
      <c r="BB6" s="96" t="s">
        <v>1082</v>
      </c>
      <c r="BC6" s="96" t="s">
        <v>1083</v>
      </c>
      <c r="BD6" s="96" t="s">
        <v>1084</v>
      </c>
      <c r="BE6" s="96" t="s">
        <v>1085</v>
      </c>
      <c r="BF6" s="96" t="s">
        <v>1086</v>
      </c>
      <c r="BG6" s="96" t="s">
        <v>1087</v>
      </c>
      <c r="BH6" s="96" t="s">
        <v>1088</v>
      </c>
      <c r="BI6" s="96" t="s">
        <v>1089</v>
      </c>
      <c r="BJ6" s="96" t="s">
        <v>1090</v>
      </c>
      <c r="BK6" s="96" t="s">
        <v>1091</v>
      </c>
      <c r="BL6" s="96" t="s">
        <v>1092</v>
      </c>
      <c r="BM6" s="96" t="s">
        <v>1093</v>
      </c>
      <c r="BN6" s="96" t="s">
        <v>1094</v>
      </c>
      <c r="BO6" s="96" t="s">
        <v>1095</v>
      </c>
      <c r="BP6" s="96" t="s">
        <v>1096</v>
      </c>
      <c r="BQ6" s="96" t="s">
        <v>1097</v>
      </c>
      <c r="BR6" s="96" t="s">
        <v>1098</v>
      </c>
      <c r="BS6" s="96" t="s">
        <v>1099</v>
      </c>
      <c r="BT6" s="96" t="s">
        <v>1100</v>
      </c>
      <c r="BU6" s="96" t="s">
        <v>1101</v>
      </c>
      <c r="BV6" s="96" t="s">
        <v>1102</v>
      </c>
      <c r="BW6" s="96" t="s">
        <v>1103</v>
      </c>
      <c r="BX6" s="96" t="s">
        <v>1104</v>
      </c>
      <c r="BY6" s="96" t="s">
        <v>1105</v>
      </c>
      <c r="BZ6" s="96" t="s">
        <v>1106</v>
      </c>
      <c r="CA6" s="96" t="s">
        <v>1107</v>
      </c>
      <c r="CB6" s="96" t="s">
        <v>1108</v>
      </c>
      <c r="CC6" s="96" t="s">
        <v>1109</v>
      </c>
      <c r="CD6" s="96" t="s">
        <v>1110</v>
      </c>
      <c r="CE6" s="96" t="s">
        <v>1111</v>
      </c>
      <c r="CF6" s="96" t="s">
        <v>1112</v>
      </c>
      <c r="CG6" s="96" t="s">
        <v>1113</v>
      </c>
      <c r="CH6" s="96" t="s">
        <v>1114</v>
      </c>
      <c r="CI6" s="96" t="s">
        <v>1115</v>
      </c>
      <c r="CJ6" s="96" t="s">
        <v>1116</v>
      </c>
      <c r="CK6" s="96" t="s">
        <v>1117</v>
      </c>
      <c r="CL6" s="96" t="s">
        <v>1118</v>
      </c>
      <c r="CM6" s="96" t="s">
        <v>1119</v>
      </c>
      <c r="CN6" s="96" t="s">
        <v>1120</v>
      </c>
      <c r="CO6" s="96" t="s">
        <v>1121</v>
      </c>
      <c r="CP6" s="96" t="s">
        <v>1122</v>
      </c>
      <c r="CQ6" s="96" t="s">
        <v>1123</v>
      </c>
      <c r="CR6" s="96" t="s">
        <v>1124</v>
      </c>
      <c r="CS6" s="96" t="s">
        <v>1125</v>
      </c>
      <c r="CT6" s="96" t="s">
        <v>1126</v>
      </c>
      <c r="CU6" s="96" t="s">
        <v>1127</v>
      </c>
      <c r="CV6" s="96" t="s">
        <v>1128</v>
      </c>
    </row>
    <row r="7" spans="2:100" x14ac:dyDescent="0.25">
      <c r="B7" s="90" t="s">
        <v>1006</v>
      </c>
      <c r="C7" s="90" t="s">
        <v>1029</v>
      </c>
      <c r="D7" s="91">
        <v>21081063857.939999</v>
      </c>
      <c r="E7" s="91">
        <v>7956277656.3099566</v>
      </c>
      <c r="F7" s="91">
        <v>253415524.88000011</v>
      </c>
      <c r="G7" s="91">
        <v>206112309.63999972</v>
      </c>
      <c r="H7" s="91">
        <v>219187.81</v>
      </c>
      <c r="I7" s="91">
        <v>728862779.61999738</v>
      </c>
      <c r="J7" s="91">
        <v>106746732.97999966</v>
      </c>
      <c r="K7" s="91">
        <v>41585370.749999925</v>
      </c>
      <c r="L7" s="91">
        <v>3175370403.6800022</v>
      </c>
      <c r="M7" s="91">
        <v>148975284.89000002</v>
      </c>
      <c r="N7" s="91">
        <v>131106149.19999994</v>
      </c>
      <c r="O7" s="91">
        <v>100886.07</v>
      </c>
      <c r="P7" s="91">
        <v>120809475.46000011</v>
      </c>
      <c r="Q7" s="91">
        <v>53515427.839999817</v>
      </c>
      <c r="R7" s="91">
        <v>9802691.1299999785</v>
      </c>
      <c r="S7" s="91">
        <v>8213522.9199999673</v>
      </c>
      <c r="T7" s="91">
        <v>688786525.2100085</v>
      </c>
      <c r="U7" s="91">
        <v>266785207.79000065</v>
      </c>
      <c r="V7" s="91">
        <v>880113248.46999586</v>
      </c>
      <c r="W7" s="91">
        <v>348903285.25999832</v>
      </c>
      <c r="X7" s="91">
        <v>324122.31000000006</v>
      </c>
      <c r="Y7" s="91">
        <v>311869.51000000007</v>
      </c>
      <c r="Z7" s="91">
        <v>234438.59</v>
      </c>
      <c r="AA7" s="91">
        <v>53467.360000000001</v>
      </c>
      <c r="AB7" s="91">
        <v>24964407.869999979</v>
      </c>
      <c r="AC7" s="91">
        <v>10763855.679999849</v>
      </c>
      <c r="AD7" s="91">
        <v>45752842.179999776</v>
      </c>
      <c r="AE7" s="91">
        <v>66297958.700000711</v>
      </c>
      <c r="AF7" s="91">
        <v>1147952893.4199796</v>
      </c>
      <c r="AG7" s="91">
        <v>955203819.45999575</v>
      </c>
      <c r="AH7" s="91">
        <v>19945714.759999894</v>
      </c>
      <c r="AI7" s="91">
        <v>12735310.119999992</v>
      </c>
      <c r="AJ7" s="91">
        <v>408485867.44000036</v>
      </c>
      <c r="AK7" s="91">
        <v>67064.01999999999</v>
      </c>
      <c r="AL7" s="91">
        <v>58861649.450000063</v>
      </c>
      <c r="AM7" s="91">
        <v>219828128.22000015</v>
      </c>
      <c r="AN7" s="91">
        <v>70398227.029999912</v>
      </c>
      <c r="AO7" s="91">
        <v>127433982.52999945</v>
      </c>
      <c r="AP7" s="91">
        <v>17973517.839999966</v>
      </c>
      <c r="AQ7" s="91">
        <v>4161318.95</v>
      </c>
      <c r="AR7" s="91">
        <v>250478754.48000014</v>
      </c>
      <c r="AS7" s="91">
        <v>21538072.360000003</v>
      </c>
      <c r="AT7" s="91">
        <v>98561224.789999917</v>
      </c>
      <c r="AU7" s="91">
        <v>41643985.530000061</v>
      </c>
      <c r="AV7" s="91">
        <v>390679690.14000046</v>
      </c>
      <c r="AW7" s="91">
        <v>16438669.009999994</v>
      </c>
      <c r="AX7" s="91">
        <v>10306235.990000013</v>
      </c>
      <c r="AY7" s="91">
        <v>8958202.2400000021</v>
      </c>
      <c r="AZ7" s="91">
        <v>34637441.079999976</v>
      </c>
      <c r="BA7" s="91">
        <v>13076248.699999999</v>
      </c>
      <c r="BB7" s="91">
        <v>10114989.02</v>
      </c>
      <c r="BC7" s="91">
        <v>68784286.149999902</v>
      </c>
      <c r="BD7" s="91">
        <v>46961207.460000023</v>
      </c>
      <c r="BE7" s="91">
        <v>75670481.069999918</v>
      </c>
      <c r="BF7" s="91">
        <v>21727302.799999978</v>
      </c>
      <c r="BG7" s="91">
        <v>13983309.959999986</v>
      </c>
      <c r="BH7" s="91">
        <v>9887834.7899999823</v>
      </c>
      <c r="BI7" s="91">
        <v>1574654.179999999</v>
      </c>
      <c r="BJ7" s="91">
        <v>28977592.500000045</v>
      </c>
      <c r="BK7" s="91">
        <v>1344056.9100000001</v>
      </c>
      <c r="BL7" s="91">
        <v>16475210.289999997</v>
      </c>
      <c r="BM7" s="91">
        <v>84961.93</v>
      </c>
      <c r="BN7" s="91">
        <v>186342964.86999992</v>
      </c>
      <c r="BO7" s="91">
        <v>277250936.06000024</v>
      </c>
      <c r="BP7" s="91">
        <v>132948502.1199999</v>
      </c>
      <c r="BQ7" s="91">
        <v>1258666.0800000008</v>
      </c>
      <c r="BR7" s="91">
        <v>5454662.0699999975</v>
      </c>
      <c r="BS7" s="91">
        <v>231912754.69000021</v>
      </c>
      <c r="BT7" s="91">
        <v>117439258.15000004</v>
      </c>
      <c r="BU7" s="91">
        <v>66925277.860000007</v>
      </c>
      <c r="BV7" s="91">
        <v>22329627.839999985</v>
      </c>
      <c r="BW7" s="91">
        <v>22329627.839999985</v>
      </c>
      <c r="BX7" s="91">
        <v>81896640.349999949</v>
      </c>
      <c r="BY7" s="91">
        <v>2306881.41</v>
      </c>
      <c r="BZ7" s="91">
        <v>51822290.17999994</v>
      </c>
      <c r="CA7" s="91">
        <v>173447696.37000006</v>
      </c>
      <c r="CB7" s="91">
        <v>1683701.6099999999</v>
      </c>
      <c r="CC7" s="91">
        <v>1109265.05</v>
      </c>
      <c r="CD7" s="91">
        <v>1397131.3199999994</v>
      </c>
      <c r="CE7" s="91">
        <v>42834858.900000058</v>
      </c>
      <c r="CF7" s="91">
        <v>6768425.6199999992</v>
      </c>
      <c r="CG7" s="91">
        <v>37919593.020000026</v>
      </c>
      <c r="CH7" s="91">
        <v>2296020.2700000005</v>
      </c>
      <c r="CI7" s="91">
        <v>177157.86</v>
      </c>
      <c r="CJ7" s="91">
        <v>4749921.459999999</v>
      </c>
      <c r="CK7" s="91">
        <v>497361.90000000008</v>
      </c>
      <c r="CL7" s="91">
        <v>4143.0200000000004</v>
      </c>
      <c r="CM7" s="91">
        <v>35789867.529999919</v>
      </c>
      <c r="CN7" s="91">
        <v>35789867.529999919</v>
      </c>
      <c r="CO7" s="91">
        <v>1001885.8200000001</v>
      </c>
      <c r="CP7" s="91">
        <v>6587806.71</v>
      </c>
      <c r="CQ7" s="91">
        <v>7432986.5300000031</v>
      </c>
      <c r="CR7" s="91">
        <v>11149520.58</v>
      </c>
      <c r="CS7" s="91">
        <v>4044892.5100000012</v>
      </c>
      <c r="CT7" s="91">
        <v>18160047.110000003</v>
      </c>
      <c r="CU7" s="91">
        <v>24805763.520000003</v>
      </c>
      <c r="CV7" s="91">
        <v>21960812.82</v>
      </c>
    </row>
    <row r="8" spans="2:100" x14ac:dyDescent="0.25">
      <c r="B8" s="92" t="s">
        <v>794</v>
      </c>
      <c r="C8" s="92" t="s">
        <v>795</v>
      </c>
      <c r="D8" s="93">
        <v>2940519.66</v>
      </c>
      <c r="E8" s="94">
        <v>1083278.8500000001</v>
      </c>
      <c r="F8" s="94">
        <v>11745</v>
      </c>
      <c r="G8" s="94">
        <v>3222.64</v>
      </c>
      <c r="I8" s="94">
        <v>55721.79</v>
      </c>
      <c r="J8" s="94">
        <v>2511.42</v>
      </c>
      <c r="K8" s="94">
        <v>13618.4</v>
      </c>
      <c r="L8" s="94">
        <v>377062.55</v>
      </c>
      <c r="M8" s="94">
        <v>33705.740000000005</v>
      </c>
      <c r="N8" s="94">
        <v>4622.66</v>
      </c>
      <c r="T8" s="94">
        <v>86974.16</v>
      </c>
      <c r="U8" s="94">
        <v>30425.149999999998</v>
      </c>
      <c r="V8" s="94">
        <v>108810.42</v>
      </c>
      <c r="W8" s="94">
        <v>38667.339999999997</v>
      </c>
      <c r="AB8" s="94">
        <v>365.96</v>
      </c>
      <c r="AC8" s="94">
        <v>157.05000000000001</v>
      </c>
      <c r="AD8" s="94">
        <v>5100.99</v>
      </c>
      <c r="AE8" s="94">
        <v>9428.869999999999</v>
      </c>
      <c r="AF8" s="94">
        <v>181412</v>
      </c>
      <c r="AG8" s="94">
        <v>150784</v>
      </c>
      <c r="AJ8" s="94">
        <v>45097.369999999995</v>
      </c>
      <c r="AL8" s="94">
        <v>30886.2</v>
      </c>
      <c r="AM8" s="94">
        <v>31273.64</v>
      </c>
      <c r="AN8" s="94">
        <v>16971.45</v>
      </c>
      <c r="AO8" s="94">
        <v>4667.83</v>
      </c>
      <c r="AP8" s="94">
        <v>1140</v>
      </c>
      <c r="AR8" s="94">
        <v>53182.92</v>
      </c>
      <c r="AT8" s="94">
        <v>28799.98</v>
      </c>
      <c r="AU8" s="94">
        <v>8407.9500000000007</v>
      </c>
      <c r="AV8" s="94">
        <v>21554.489999999998</v>
      </c>
      <c r="AW8" s="94">
        <v>737.5</v>
      </c>
      <c r="AX8" s="94">
        <v>2782</v>
      </c>
      <c r="AZ8" s="94">
        <v>71528.13</v>
      </c>
      <c r="BA8" s="94">
        <v>250</v>
      </c>
      <c r="BB8" s="94">
        <v>279.66000000000003</v>
      </c>
      <c r="BC8" s="94">
        <v>9451.56</v>
      </c>
      <c r="BD8" s="94">
        <v>6219.88</v>
      </c>
      <c r="BE8" s="94">
        <v>21620.82</v>
      </c>
      <c r="BI8" s="94">
        <v>2124.7199999999998</v>
      </c>
      <c r="BO8" s="94">
        <v>162526.69999999998</v>
      </c>
      <c r="BP8" s="94">
        <v>18712.120000000003</v>
      </c>
      <c r="BQ8" s="94">
        <v>526.5</v>
      </c>
      <c r="BR8" s="94">
        <v>359.24</v>
      </c>
      <c r="BS8" s="94">
        <v>10372.5</v>
      </c>
      <c r="BT8" s="94">
        <v>10775.12</v>
      </c>
      <c r="BV8" s="94">
        <v>5529</v>
      </c>
      <c r="BW8" s="94">
        <v>5529</v>
      </c>
      <c r="BX8" s="94">
        <v>55183.03</v>
      </c>
      <c r="CA8" s="94">
        <v>86825.279999999999</v>
      </c>
      <c r="CE8" s="94">
        <v>3401.9300000000003</v>
      </c>
      <c r="CM8" s="94">
        <v>5278.75</v>
      </c>
      <c r="CN8" s="94">
        <v>5278.75</v>
      </c>
      <c r="CV8" s="94">
        <v>26438.400000000001</v>
      </c>
    </row>
    <row r="9" spans="2:100" x14ac:dyDescent="0.25">
      <c r="B9" s="92" t="s">
        <v>226</v>
      </c>
      <c r="C9" s="92" t="s">
        <v>227</v>
      </c>
      <c r="D9" s="93">
        <v>559913.14999999979</v>
      </c>
      <c r="E9" s="94">
        <v>176448.31</v>
      </c>
      <c r="F9" s="94">
        <v>3075</v>
      </c>
      <c r="G9" s="94">
        <v>19242.47</v>
      </c>
      <c r="I9" s="94">
        <v>5376.96</v>
      </c>
      <c r="L9" s="94">
        <v>44739.520000000004</v>
      </c>
      <c r="M9" s="94">
        <v>15732.29</v>
      </c>
      <c r="N9" s="94">
        <v>32132.489999999998</v>
      </c>
      <c r="P9" s="94">
        <v>500</v>
      </c>
      <c r="T9" s="94">
        <v>15092.720000000001</v>
      </c>
      <c r="U9" s="94">
        <v>7011.42</v>
      </c>
      <c r="V9" s="94">
        <v>15397.27</v>
      </c>
      <c r="W9" s="94">
        <v>7557.84</v>
      </c>
      <c r="AD9" s="94">
        <v>1883.15</v>
      </c>
      <c r="AE9" s="94">
        <v>3383.51</v>
      </c>
      <c r="AF9" s="94">
        <v>28272</v>
      </c>
      <c r="AG9" s="94">
        <v>14136</v>
      </c>
      <c r="AJ9" s="94">
        <v>28474.690000000002</v>
      </c>
      <c r="AL9" s="94">
        <v>12588.88</v>
      </c>
      <c r="AM9" s="94">
        <v>8216.2000000000007</v>
      </c>
      <c r="AN9" s="94">
        <v>1813.81</v>
      </c>
      <c r="AO9" s="94">
        <v>1418.51</v>
      </c>
      <c r="AV9" s="94">
        <v>9280.32</v>
      </c>
      <c r="AX9" s="94">
        <v>1391</v>
      </c>
      <c r="BC9" s="94">
        <v>2937</v>
      </c>
      <c r="BD9" s="94">
        <v>790.2</v>
      </c>
      <c r="BE9" s="94">
        <v>4383.5600000000004</v>
      </c>
      <c r="BF9" s="94">
        <v>1239.33</v>
      </c>
      <c r="BO9" s="94">
        <v>23520.57</v>
      </c>
      <c r="BP9" s="94">
        <v>5554.86</v>
      </c>
      <c r="BV9" s="94">
        <v>110</v>
      </c>
      <c r="BW9" s="94">
        <v>110</v>
      </c>
      <c r="BX9" s="94">
        <v>47481.22</v>
      </c>
      <c r="CE9" s="94">
        <v>5715.8</v>
      </c>
      <c r="CM9" s="94">
        <v>376.6</v>
      </c>
      <c r="CN9" s="94">
        <v>376.6</v>
      </c>
      <c r="CT9" s="94">
        <v>5675.65</v>
      </c>
      <c r="CV9" s="94">
        <v>8964</v>
      </c>
    </row>
    <row r="10" spans="2:100" x14ac:dyDescent="0.25">
      <c r="B10" s="92" t="s">
        <v>586</v>
      </c>
      <c r="C10" s="92" t="s">
        <v>587</v>
      </c>
      <c r="D10" s="93">
        <v>81567922.600000024</v>
      </c>
      <c r="E10" s="94">
        <v>29092381.700000003</v>
      </c>
      <c r="F10" s="94">
        <v>1021698.3200000001</v>
      </c>
      <c r="G10" s="94">
        <v>940041.25</v>
      </c>
      <c r="I10" s="94">
        <v>3125741.2100000004</v>
      </c>
      <c r="J10" s="94">
        <v>417634.05999999988</v>
      </c>
      <c r="K10" s="94">
        <v>299793.40000000002</v>
      </c>
      <c r="L10" s="94">
        <v>9656517.3300000019</v>
      </c>
      <c r="M10" s="94">
        <v>1122406.8600000001</v>
      </c>
      <c r="N10" s="94">
        <v>436129.60000000009</v>
      </c>
      <c r="P10" s="94">
        <v>2238527.48</v>
      </c>
      <c r="Q10" s="94">
        <v>296610.82</v>
      </c>
      <c r="T10" s="94">
        <v>2616575.2399999993</v>
      </c>
      <c r="U10" s="94">
        <v>1020780.61</v>
      </c>
      <c r="V10" s="94">
        <v>3311123.7</v>
      </c>
      <c r="W10" s="94">
        <v>1340361.8700000003</v>
      </c>
      <c r="AB10" s="94">
        <v>174784.03</v>
      </c>
      <c r="AC10" s="94">
        <v>69541.369999999981</v>
      </c>
      <c r="AD10" s="94">
        <v>139687.44999999998</v>
      </c>
      <c r="AE10" s="94">
        <v>325651.14999999997</v>
      </c>
      <c r="AF10" s="94">
        <v>4648475.49</v>
      </c>
      <c r="AG10" s="94">
        <v>4342842.5100000007</v>
      </c>
      <c r="AH10" s="94">
        <v>447145.45</v>
      </c>
      <c r="AJ10" s="94">
        <v>1800163.3000000003</v>
      </c>
      <c r="AL10" s="94">
        <v>261446.58000000002</v>
      </c>
      <c r="AM10" s="94">
        <v>1899270.1600000001</v>
      </c>
      <c r="AN10" s="94">
        <v>360177.89</v>
      </c>
      <c r="AO10" s="94">
        <v>832029.55</v>
      </c>
      <c r="AP10" s="94">
        <v>30215.059999999998</v>
      </c>
      <c r="AR10" s="94">
        <v>68389</v>
      </c>
      <c r="AT10" s="94">
        <v>12040</v>
      </c>
      <c r="AU10" s="94">
        <v>309996.75</v>
      </c>
      <c r="AV10" s="94">
        <v>709742.6</v>
      </c>
      <c r="AW10" s="94">
        <v>265186.2</v>
      </c>
      <c r="AX10" s="94">
        <v>49790.85</v>
      </c>
      <c r="AZ10" s="94">
        <v>362902.54000000004</v>
      </c>
      <c r="BB10" s="94">
        <v>67396.69</v>
      </c>
      <c r="BC10" s="94">
        <v>281525.04000000004</v>
      </c>
      <c r="BD10" s="94">
        <v>181975.68000000002</v>
      </c>
      <c r="BE10" s="94">
        <v>372969.44000000006</v>
      </c>
      <c r="BF10" s="94">
        <v>83986.76</v>
      </c>
      <c r="BG10" s="94">
        <v>1456.5</v>
      </c>
      <c r="BH10" s="94">
        <v>106032.13999999998</v>
      </c>
      <c r="BO10" s="94">
        <v>1087433.96</v>
      </c>
      <c r="BP10" s="94">
        <v>1978037.9000000001</v>
      </c>
      <c r="BQ10" s="94">
        <v>1146.54</v>
      </c>
      <c r="BS10" s="94">
        <v>1039078.8</v>
      </c>
      <c r="BT10" s="94">
        <v>289211.83999999997</v>
      </c>
      <c r="BV10" s="94">
        <v>36448.42</v>
      </c>
      <c r="BW10" s="94">
        <v>36448.42</v>
      </c>
      <c r="BX10" s="94">
        <v>228105.68</v>
      </c>
      <c r="BZ10" s="94">
        <v>234750</v>
      </c>
      <c r="CA10" s="94">
        <v>466697.20999999996</v>
      </c>
      <c r="CE10" s="94">
        <v>82739.89</v>
      </c>
      <c r="CM10" s="94">
        <v>265416.13</v>
      </c>
      <c r="CN10" s="94">
        <v>265416.13</v>
      </c>
      <c r="CR10" s="94">
        <v>184708.24</v>
      </c>
      <c r="CS10" s="94">
        <v>129878.95</v>
      </c>
      <c r="CV10" s="94">
        <v>403125.41000000003</v>
      </c>
    </row>
    <row r="11" spans="2:100" x14ac:dyDescent="0.25">
      <c r="B11" s="92" t="s">
        <v>458</v>
      </c>
      <c r="C11" s="92" t="s">
        <v>459</v>
      </c>
      <c r="D11" s="93">
        <v>5852340.6499999985</v>
      </c>
      <c r="E11" s="94">
        <v>1857733.8800000004</v>
      </c>
      <c r="F11" s="94">
        <v>30652.42</v>
      </c>
      <c r="G11" s="94">
        <v>31336.980000000003</v>
      </c>
      <c r="I11" s="94">
        <v>25563.43</v>
      </c>
      <c r="J11" s="94">
        <v>91328.44</v>
      </c>
      <c r="K11" s="94">
        <v>22648</v>
      </c>
      <c r="L11" s="94">
        <v>992457.49000000022</v>
      </c>
      <c r="M11" s="94">
        <v>59672.820000000007</v>
      </c>
      <c r="N11" s="94">
        <v>56008.700000000004</v>
      </c>
      <c r="P11" s="94">
        <v>5736</v>
      </c>
      <c r="Q11" s="94">
        <v>8665.1099999999988</v>
      </c>
      <c r="T11" s="94">
        <v>154405.46</v>
      </c>
      <c r="U11" s="94">
        <v>80720.55</v>
      </c>
      <c r="V11" s="94">
        <v>191149.82000000004</v>
      </c>
      <c r="W11" s="94">
        <v>108735.91</v>
      </c>
      <c r="AB11" s="94">
        <v>771.40000000000009</v>
      </c>
      <c r="AC11" s="94">
        <v>497.06999999999994</v>
      </c>
      <c r="AD11" s="94">
        <v>7687.41</v>
      </c>
      <c r="AE11" s="94">
        <v>27682.11</v>
      </c>
      <c r="AF11" s="94">
        <v>311110.05</v>
      </c>
      <c r="AG11" s="94">
        <v>405138.82</v>
      </c>
      <c r="AH11" s="94">
        <v>16143.23</v>
      </c>
      <c r="AI11" s="94">
        <v>2751.01</v>
      </c>
      <c r="AJ11" s="94">
        <v>273060.56999999995</v>
      </c>
      <c r="AL11" s="94">
        <v>213422.16999999998</v>
      </c>
      <c r="AM11" s="94">
        <v>103687.34</v>
      </c>
      <c r="AN11" s="94">
        <v>2467.8500000000004</v>
      </c>
      <c r="AO11" s="94">
        <v>14072.84</v>
      </c>
      <c r="AU11" s="94">
        <v>11625.33</v>
      </c>
      <c r="AV11" s="94">
        <v>216191.62000000002</v>
      </c>
      <c r="AX11" s="94">
        <v>5703.1</v>
      </c>
      <c r="AZ11" s="94">
        <v>21001.81</v>
      </c>
      <c r="BC11" s="94">
        <v>39790.89</v>
      </c>
      <c r="BD11" s="94">
        <v>714.94</v>
      </c>
      <c r="BE11" s="94">
        <v>111867.05</v>
      </c>
      <c r="BF11" s="94">
        <v>6121.6</v>
      </c>
      <c r="BH11" s="94">
        <v>6520.5599999999995</v>
      </c>
      <c r="BO11" s="94">
        <v>183474.51</v>
      </c>
      <c r="BP11" s="94">
        <v>26911.82</v>
      </c>
      <c r="BV11" s="94">
        <v>3072.37</v>
      </c>
      <c r="BW11" s="94">
        <v>3072.37</v>
      </c>
      <c r="BZ11" s="94">
        <v>33317.94</v>
      </c>
      <c r="CA11" s="94">
        <v>61659.72</v>
      </c>
      <c r="CE11" s="94">
        <v>4136.92</v>
      </c>
      <c r="CM11" s="94">
        <v>9564.3100000000013</v>
      </c>
      <c r="CN11" s="94">
        <v>9564.3100000000013</v>
      </c>
      <c r="CR11" s="94">
        <v>15359.28</v>
      </c>
    </row>
    <row r="12" spans="2:100" x14ac:dyDescent="0.25">
      <c r="B12" s="92" t="s">
        <v>650</v>
      </c>
      <c r="C12" s="92" t="s">
        <v>651</v>
      </c>
      <c r="D12" s="93">
        <v>6899270.2700000005</v>
      </c>
      <c r="E12" s="94">
        <v>2519023.21</v>
      </c>
      <c r="F12" s="94">
        <v>78364.639999999999</v>
      </c>
      <c r="G12" s="94">
        <v>40381.69</v>
      </c>
      <c r="I12" s="94">
        <v>80192.040000000008</v>
      </c>
      <c r="J12" s="94">
        <v>36287.97</v>
      </c>
      <c r="K12" s="94">
        <v>12648</v>
      </c>
      <c r="L12" s="94">
        <v>939272.53999999992</v>
      </c>
      <c r="M12" s="94">
        <v>36923.22</v>
      </c>
      <c r="N12" s="94">
        <v>2742.08</v>
      </c>
      <c r="P12" s="94">
        <v>175729.35</v>
      </c>
      <c r="Q12" s="94">
        <v>7340.32</v>
      </c>
      <c r="T12" s="94">
        <v>203959.22</v>
      </c>
      <c r="U12" s="94">
        <v>87273.9</v>
      </c>
      <c r="V12" s="94">
        <v>258542.18</v>
      </c>
      <c r="W12" s="94">
        <v>104962.95999999999</v>
      </c>
      <c r="AB12" s="94">
        <v>1901.6800000000003</v>
      </c>
      <c r="AC12" s="94">
        <v>964.18999999999994</v>
      </c>
      <c r="AD12" s="94">
        <v>15852.960000000001</v>
      </c>
      <c r="AE12" s="94">
        <v>17615.18</v>
      </c>
      <c r="AF12" s="94">
        <v>419932.78</v>
      </c>
      <c r="AG12" s="94">
        <v>330453.22000000003</v>
      </c>
      <c r="AH12" s="94">
        <v>20125.98</v>
      </c>
      <c r="AI12" s="94">
        <v>3112.4999999999995</v>
      </c>
      <c r="AJ12" s="94">
        <v>233060.85000000003</v>
      </c>
      <c r="AL12" s="94">
        <v>2995.68</v>
      </c>
      <c r="AM12" s="94">
        <v>113074.59</v>
      </c>
      <c r="AN12" s="94">
        <v>16373.24</v>
      </c>
      <c r="AO12" s="94">
        <v>19822.86</v>
      </c>
      <c r="AR12" s="94">
        <v>12094</v>
      </c>
      <c r="AU12" s="94">
        <v>17408.169999999998</v>
      </c>
      <c r="AV12" s="94">
        <v>386005.52</v>
      </c>
      <c r="AX12" s="94">
        <v>5355.35</v>
      </c>
      <c r="AZ12" s="94">
        <v>2980.09</v>
      </c>
      <c r="BB12" s="94">
        <v>3780.38</v>
      </c>
      <c r="BC12" s="94">
        <v>53863.729999999996</v>
      </c>
      <c r="BD12" s="94">
        <v>790.05</v>
      </c>
      <c r="BE12" s="94">
        <v>33510.43</v>
      </c>
      <c r="BF12" s="94">
        <v>23223.759999999998</v>
      </c>
      <c r="BH12" s="94">
        <v>8738.2000000000007</v>
      </c>
      <c r="BL12" s="94">
        <v>70350.559999999998</v>
      </c>
      <c r="BO12" s="94">
        <v>210260.66</v>
      </c>
      <c r="BP12" s="94">
        <v>25769.589999999997</v>
      </c>
      <c r="BS12" s="94">
        <v>44583.63</v>
      </c>
      <c r="BV12" s="94">
        <v>4947.25</v>
      </c>
      <c r="BW12" s="94">
        <v>4947.25</v>
      </c>
      <c r="BZ12" s="94">
        <v>52823.83</v>
      </c>
      <c r="CA12" s="94">
        <v>98376.510000000009</v>
      </c>
      <c r="CE12" s="94">
        <v>1610</v>
      </c>
      <c r="CF12" s="94">
        <v>39673.14</v>
      </c>
      <c r="CM12" s="94">
        <v>24196.39</v>
      </c>
      <c r="CN12" s="94">
        <v>24196.39</v>
      </c>
    </row>
    <row r="13" spans="2:100" x14ac:dyDescent="0.25">
      <c r="B13" s="92" t="s">
        <v>278</v>
      </c>
      <c r="C13" s="92" t="s">
        <v>279</v>
      </c>
      <c r="D13" s="93">
        <v>44774173.579999983</v>
      </c>
      <c r="E13" s="94">
        <v>15977948.939999998</v>
      </c>
      <c r="F13" s="94">
        <v>597078.85</v>
      </c>
      <c r="I13" s="94">
        <v>1661644.5100000005</v>
      </c>
      <c r="J13" s="94">
        <v>211940.01</v>
      </c>
      <c r="L13" s="94">
        <v>7589359.4900000012</v>
      </c>
      <c r="M13" s="94">
        <v>298130.31000000006</v>
      </c>
      <c r="N13" s="94">
        <v>5886.76</v>
      </c>
      <c r="P13" s="94">
        <v>822061.47</v>
      </c>
      <c r="Q13" s="94">
        <v>85120.41</v>
      </c>
      <c r="T13" s="94">
        <v>1366559.03</v>
      </c>
      <c r="U13" s="94">
        <v>642605.27</v>
      </c>
      <c r="V13" s="94">
        <v>1755467.1400000001</v>
      </c>
      <c r="W13" s="94">
        <v>834319.98000000033</v>
      </c>
      <c r="AB13" s="94">
        <v>43015.780000000006</v>
      </c>
      <c r="AC13" s="94">
        <v>21266.850000000002</v>
      </c>
      <c r="AD13" s="94">
        <v>81535.17</v>
      </c>
      <c r="AE13" s="94">
        <v>226251.08000000005</v>
      </c>
      <c r="AF13" s="94">
        <v>2386476.8600000003</v>
      </c>
      <c r="AG13" s="94">
        <v>2755587.0300000003</v>
      </c>
      <c r="AH13" s="94">
        <v>140982.55000000002</v>
      </c>
      <c r="AI13" s="94">
        <v>114807.44999999995</v>
      </c>
      <c r="AJ13" s="94">
        <v>892535.05000000016</v>
      </c>
      <c r="AL13" s="94">
        <v>128631.26</v>
      </c>
      <c r="AM13" s="94">
        <v>845850.30999999994</v>
      </c>
      <c r="AN13" s="94">
        <v>54209.099999999991</v>
      </c>
      <c r="AO13" s="94">
        <v>668961.57000000007</v>
      </c>
      <c r="AP13" s="94">
        <v>1308.45</v>
      </c>
      <c r="AQ13" s="94">
        <v>27767.22</v>
      </c>
      <c r="AR13" s="94">
        <v>5410</v>
      </c>
      <c r="AS13" s="94">
        <v>7000</v>
      </c>
      <c r="AU13" s="94">
        <v>57869.630000000005</v>
      </c>
      <c r="AV13" s="94">
        <v>320373.09999999998</v>
      </c>
      <c r="AW13" s="94">
        <v>204707.38</v>
      </c>
      <c r="AX13" s="94">
        <v>24064.3</v>
      </c>
      <c r="AZ13" s="94">
        <v>317944.07</v>
      </c>
      <c r="BB13" s="94">
        <v>13922.63</v>
      </c>
      <c r="BC13" s="94">
        <v>175091.84</v>
      </c>
      <c r="BD13" s="94">
        <v>20327.75</v>
      </c>
      <c r="BE13" s="94">
        <v>117227.32</v>
      </c>
      <c r="BF13" s="94">
        <v>15674.92</v>
      </c>
      <c r="BG13" s="94">
        <v>83091.06</v>
      </c>
      <c r="BH13" s="94">
        <v>100320.57999999999</v>
      </c>
      <c r="BN13" s="94">
        <v>13575.75</v>
      </c>
      <c r="BO13" s="94">
        <v>878455.48</v>
      </c>
      <c r="BP13" s="94">
        <v>169125.74</v>
      </c>
      <c r="BQ13" s="94">
        <v>2572.0700000000002</v>
      </c>
      <c r="BR13" s="94">
        <v>11357.310000000001</v>
      </c>
      <c r="BS13" s="94">
        <v>197712.72</v>
      </c>
      <c r="BT13" s="94">
        <v>265269.65000000002</v>
      </c>
      <c r="BV13" s="94">
        <v>42739.53</v>
      </c>
      <c r="BW13" s="94">
        <v>42739.53</v>
      </c>
      <c r="BX13" s="94">
        <v>173766.84</v>
      </c>
      <c r="BZ13" s="94">
        <v>230939.5</v>
      </c>
      <c r="CA13" s="94">
        <v>593980.77</v>
      </c>
      <c r="CE13" s="94">
        <v>51538.15</v>
      </c>
      <c r="CF13" s="94">
        <v>65220.2</v>
      </c>
      <c r="CG13" s="94">
        <v>144837.65</v>
      </c>
      <c r="CH13" s="94">
        <v>23165.670000000002</v>
      </c>
      <c r="CM13" s="94">
        <v>99777.180000000008</v>
      </c>
      <c r="CN13" s="94">
        <v>99777.180000000008</v>
      </c>
      <c r="CQ13" s="94">
        <v>39010.92</v>
      </c>
      <c r="CR13" s="94">
        <v>50017.3</v>
      </c>
      <c r="CT13" s="94">
        <v>20778.669999999998</v>
      </c>
    </row>
    <row r="14" spans="2:100" x14ac:dyDescent="0.25">
      <c r="B14" s="92" t="s">
        <v>214</v>
      </c>
      <c r="C14" s="92" t="s">
        <v>215</v>
      </c>
      <c r="D14" s="93">
        <v>11460156.470000001</v>
      </c>
      <c r="E14" s="94">
        <v>4181704</v>
      </c>
      <c r="F14" s="94">
        <v>98961.63</v>
      </c>
      <c r="G14" s="94">
        <v>193097.71999999997</v>
      </c>
      <c r="I14" s="94">
        <v>47565.060000000005</v>
      </c>
      <c r="J14" s="94">
        <v>51275.040000000001</v>
      </c>
      <c r="L14" s="94">
        <v>1638359.45</v>
      </c>
      <c r="M14" s="94">
        <v>84146.510000000009</v>
      </c>
      <c r="N14" s="94">
        <v>95702.48000000001</v>
      </c>
      <c r="P14" s="94">
        <v>221212.68</v>
      </c>
      <c r="Q14" s="94">
        <v>8135.13</v>
      </c>
      <c r="T14" s="94">
        <v>340747.29</v>
      </c>
      <c r="U14" s="94">
        <v>151069.25999999998</v>
      </c>
      <c r="V14" s="94">
        <v>443918.60000000003</v>
      </c>
      <c r="W14" s="94">
        <v>182776.4</v>
      </c>
      <c r="AB14" s="94">
        <v>21408.61</v>
      </c>
      <c r="AC14" s="94">
        <v>15254.57</v>
      </c>
      <c r="AD14" s="94">
        <v>24503.26</v>
      </c>
      <c r="AE14" s="94">
        <v>58606.450000000004</v>
      </c>
      <c r="AF14" s="94">
        <v>674755.16</v>
      </c>
      <c r="AG14" s="94">
        <v>567485</v>
      </c>
      <c r="AJ14" s="94">
        <v>465862.41000000003</v>
      </c>
      <c r="AL14" s="94">
        <v>55152.68</v>
      </c>
      <c r="AM14" s="94">
        <v>120114.66</v>
      </c>
      <c r="AN14" s="94">
        <v>23877.440000000002</v>
      </c>
      <c r="AO14" s="94">
        <v>84646.22</v>
      </c>
      <c r="AT14" s="94">
        <v>13872.07</v>
      </c>
      <c r="AU14" s="94">
        <v>19798</v>
      </c>
      <c r="AV14" s="94">
        <v>195009.2</v>
      </c>
      <c r="AW14" s="94">
        <v>40828.980000000003</v>
      </c>
      <c r="AX14" s="94">
        <v>40154.21</v>
      </c>
      <c r="AZ14" s="94">
        <v>12283.31</v>
      </c>
      <c r="BA14" s="94">
        <v>40093.78</v>
      </c>
      <c r="BB14" s="94">
        <v>7615.95</v>
      </c>
      <c r="BC14" s="94">
        <v>24754.18</v>
      </c>
      <c r="BD14" s="94">
        <v>12619.47</v>
      </c>
      <c r="BE14" s="94">
        <v>295947.15000000002</v>
      </c>
      <c r="BG14" s="94">
        <v>10800.82</v>
      </c>
      <c r="BH14" s="94">
        <v>8108.49</v>
      </c>
      <c r="BO14" s="94">
        <v>266178.96000000002</v>
      </c>
      <c r="BP14" s="94">
        <v>45650.26</v>
      </c>
      <c r="BQ14" s="94">
        <v>2643.27</v>
      </c>
      <c r="BR14" s="94">
        <v>5012.96</v>
      </c>
      <c r="BS14" s="94">
        <v>180375.21</v>
      </c>
      <c r="BT14" s="94">
        <v>28579.45</v>
      </c>
      <c r="BU14" s="94">
        <v>2.5</v>
      </c>
      <c r="BV14" s="94">
        <v>20862.669999999998</v>
      </c>
      <c r="BW14" s="94">
        <v>20862.669999999998</v>
      </c>
      <c r="BZ14" s="94">
        <v>33558.14</v>
      </c>
      <c r="CA14" s="94">
        <v>144793.35999999999</v>
      </c>
      <c r="CB14" s="94">
        <v>333.79</v>
      </c>
      <c r="CE14" s="94">
        <v>33721.520000000004</v>
      </c>
      <c r="CM14" s="94">
        <v>44284.42</v>
      </c>
      <c r="CN14" s="94">
        <v>44284.42</v>
      </c>
      <c r="CQ14" s="94">
        <v>57339.64</v>
      </c>
      <c r="CS14" s="94">
        <v>17956.34</v>
      </c>
      <c r="CV14" s="94">
        <v>6640.66</v>
      </c>
    </row>
    <row r="15" spans="2:100" x14ac:dyDescent="0.25">
      <c r="B15" s="92" t="s">
        <v>428</v>
      </c>
      <c r="C15" s="92" t="s">
        <v>429</v>
      </c>
      <c r="D15" s="93">
        <v>320010497.24000013</v>
      </c>
      <c r="E15" s="94">
        <v>134289468.03</v>
      </c>
      <c r="F15" s="94">
        <v>2410055.08</v>
      </c>
      <c r="G15" s="94">
        <v>3908093.96</v>
      </c>
      <c r="I15" s="94">
        <v>6430497.96</v>
      </c>
      <c r="J15" s="94">
        <v>1701382.3999999997</v>
      </c>
      <c r="L15" s="94">
        <v>46669313.150000021</v>
      </c>
      <c r="M15" s="94">
        <v>1585992.0400000005</v>
      </c>
      <c r="N15" s="94">
        <v>298476.12</v>
      </c>
      <c r="P15" s="94">
        <v>856438.61</v>
      </c>
      <c r="Q15" s="94">
        <v>1592185.2400000005</v>
      </c>
      <c r="T15" s="94">
        <v>10958620.150000002</v>
      </c>
      <c r="U15" s="94">
        <v>3713104.51</v>
      </c>
      <c r="V15" s="94">
        <v>14018056.969999997</v>
      </c>
      <c r="W15" s="94">
        <v>4761876.6500000022</v>
      </c>
      <c r="Z15" s="94">
        <v>34051.93</v>
      </c>
      <c r="AB15" s="94">
        <v>356062.11999999988</v>
      </c>
      <c r="AC15" s="94">
        <v>120378.67000000004</v>
      </c>
      <c r="AD15" s="94">
        <v>334936.98000000004</v>
      </c>
      <c r="AE15" s="94">
        <v>833569.1399999999</v>
      </c>
      <c r="AF15" s="94">
        <v>19079470.219999999</v>
      </c>
      <c r="AG15" s="94">
        <v>17504477.319999993</v>
      </c>
      <c r="AJ15" s="94">
        <v>5882478.0899999999</v>
      </c>
      <c r="AL15" s="94">
        <v>877868.77</v>
      </c>
      <c r="AM15" s="94">
        <v>832747.62999999989</v>
      </c>
      <c r="AN15" s="94">
        <v>3779265.2</v>
      </c>
      <c r="AO15" s="94">
        <v>4058163.29</v>
      </c>
      <c r="AP15" s="94">
        <v>720602.45000000007</v>
      </c>
      <c r="AQ15" s="94">
        <v>11072.08</v>
      </c>
      <c r="AR15" s="94">
        <v>6842643.1499999994</v>
      </c>
      <c r="AU15" s="94">
        <v>577517.52</v>
      </c>
      <c r="AV15" s="94">
        <v>4470142.3199999994</v>
      </c>
      <c r="AW15" s="94">
        <v>80050</v>
      </c>
      <c r="AX15" s="94">
        <v>64013.82</v>
      </c>
      <c r="AY15" s="94">
        <v>9746.5</v>
      </c>
      <c r="AZ15" s="94">
        <v>480888.64</v>
      </c>
      <c r="BC15" s="94">
        <v>376746.91000000003</v>
      </c>
      <c r="BD15" s="94">
        <v>586366.89</v>
      </c>
      <c r="BE15" s="94">
        <v>627101.88</v>
      </c>
      <c r="BF15" s="94">
        <v>35478.18</v>
      </c>
      <c r="BG15" s="94">
        <v>43080.42</v>
      </c>
      <c r="BH15" s="94">
        <v>9595.01</v>
      </c>
      <c r="BJ15" s="94">
        <v>6437.0300000000007</v>
      </c>
      <c r="BO15" s="94">
        <v>3896734.5700000003</v>
      </c>
      <c r="BP15" s="94">
        <v>118428.45999999999</v>
      </c>
      <c r="BQ15" s="94">
        <v>3152.11</v>
      </c>
      <c r="BR15" s="94">
        <v>26591.7</v>
      </c>
      <c r="BU15" s="94">
        <v>5353337.8499999996</v>
      </c>
      <c r="BV15" s="94">
        <v>18489.599999999999</v>
      </c>
      <c r="BW15" s="94">
        <v>18489.599999999999</v>
      </c>
      <c r="BX15" s="94">
        <v>2621556</v>
      </c>
      <c r="BZ15" s="94">
        <v>1139959.8700000001</v>
      </c>
      <c r="CA15" s="94">
        <v>1976277.8199999998</v>
      </c>
      <c r="CB15" s="94">
        <v>124.02</v>
      </c>
      <c r="CE15" s="94">
        <v>274746.14</v>
      </c>
      <c r="CF15" s="94">
        <v>752740.52</v>
      </c>
      <c r="CM15" s="94">
        <v>691532.93</v>
      </c>
      <c r="CN15" s="94">
        <v>691532.93</v>
      </c>
      <c r="CP15" s="94">
        <v>205621.78</v>
      </c>
      <c r="CR15" s="94">
        <v>218195.59</v>
      </c>
      <c r="CS15" s="94">
        <v>198189.85</v>
      </c>
      <c r="CT15" s="94">
        <v>601851.69999999995</v>
      </c>
      <c r="CV15" s="94">
        <v>84453.700000000012</v>
      </c>
    </row>
    <row r="16" spans="2:100" x14ac:dyDescent="0.25">
      <c r="B16" s="92" t="s">
        <v>596</v>
      </c>
      <c r="C16" s="92" t="s">
        <v>597</v>
      </c>
      <c r="D16" s="93">
        <v>3002412.5399999996</v>
      </c>
      <c r="E16" s="94">
        <v>1123990.5999999999</v>
      </c>
      <c r="F16" s="94">
        <v>16053.65</v>
      </c>
      <c r="G16" s="94">
        <v>68038.540000000008</v>
      </c>
      <c r="L16" s="94">
        <v>408035.38</v>
      </c>
      <c r="M16" s="94">
        <v>20766.43</v>
      </c>
      <c r="N16" s="94">
        <v>27483.010000000002</v>
      </c>
      <c r="P16" s="94">
        <v>2400</v>
      </c>
      <c r="T16" s="94">
        <v>88741.290000000008</v>
      </c>
      <c r="U16" s="94">
        <v>33671.79</v>
      </c>
      <c r="V16" s="94">
        <v>116125.40000000001</v>
      </c>
      <c r="W16" s="94">
        <v>45596.399999999994</v>
      </c>
      <c r="AD16" s="94">
        <v>3967.97</v>
      </c>
      <c r="AE16" s="94">
        <v>7252.8099999999995</v>
      </c>
      <c r="AF16" s="94">
        <v>184267</v>
      </c>
      <c r="AG16" s="94">
        <v>145006</v>
      </c>
      <c r="AJ16" s="94">
        <v>214860.61</v>
      </c>
      <c r="AM16" s="94">
        <v>52585.15</v>
      </c>
      <c r="AO16" s="94">
        <v>20657.55</v>
      </c>
      <c r="AR16" s="94">
        <v>34168</v>
      </c>
      <c r="AU16" s="94">
        <v>13942.79</v>
      </c>
      <c r="AV16" s="94">
        <v>187488.78</v>
      </c>
      <c r="BA16" s="94">
        <v>-43.17</v>
      </c>
      <c r="BC16" s="94">
        <v>37768.49</v>
      </c>
      <c r="BO16" s="94">
        <v>91681.48</v>
      </c>
      <c r="BV16" s="94">
        <v>584.79999999999995</v>
      </c>
      <c r="BW16" s="94">
        <v>584.79999999999995</v>
      </c>
      <c r="BX16" s="94">
        <v>33838.19</v>
      </c>
      <c r="CE16" s="94">
        <v>6479.65</v>
      </c>
      <c r="CM16" s="94">
        <v>17003.949999999997</v>
      </c>
      <c r="CN16" s="94">
        <v>17003.949999999997</v>
      </c>
    </row>
    <row r="17" spans="2:100" x14ac:dyDescent="0.25">
      <c r="B17" s="92" t="s">
        <v>434</v>
      </c>
      <c r="C17" s="92" t="s">
        <v>435</v>
      </c>
      <c r="D17" s="93">
        <v>24866510.639999986</v>
      </c>
      <c r="E17" s="94">
        <v>9011574.0299999993</v>
      </c>
      <c r="F17" s="94">
        <v>181757.24</v>
      </c>
      <c r="G17" s="94">
        <v>362465.63</v>
      </c>
      <c r="I17" s="94">
        <v>520486.01000000013</v>
      </c>
      <c r="J17" s="94">
        <v>243741.21999999997</v>
      </c>
      <c r="K17" s="94">
        <v>97386.4</v>
      </c>
      <c r="L17" s="94">
        <v>3895938.0500000007</v>
      </c>
      <c r="M17" s="94">
        <v>201780.78999999998</v>
      </c>
      <c r="N17" s="94">
        <v>201333.97</v>
      </c>
      <c r="P17" s="94">
        <v>195698.54</v>
      </c>
      <c r="Q17" s="94">
        <v>93354.83</v>
      </c>
      <c r="T17" s="94">
        <v>765254.33000000007</v>
      </c>
      <c r="U17" s="94">
        <v>342224.61</v>
      </c>
      <c r="V17" s="94">
        <v>991791.56</v>
      </c>
      <c r="W17" s="94">
        <v>403901.93999999994</v>
      </c>
      <c r="AB17" s="94">
        <v>15690.04</v>
      </c>
      <c r="AC17" s="94">
        <v>7105.6800000000012</v>
      </c>
      <c r="AD17" s="94">
        <v>51689.25</v>
      </c>
      <c r="AE17" s="94">
        <v>120202.84000000001</v>
      </c>
      <c r="AF17" s="94">
        <v>1433641.1600000001</v>
      </c>
      <c r="AG17" s="94">
        <v>1418164.6600000001</v>
      </c>
      <c r="AH17" s="94">
        <v>82530.850000000006</v>
      </c>
      <c r="AI17" s="94">
        <v>16914.039999999997</v>
      </c>
      <c r="AJ17" s="94">
        <v>469602.14999999997</v>
      </c>
      <c r="AL17" s="94">
        <v>92509.35</v>
      </c>
      <c r="AM17" s="94">
        <v>458559.79</v>
      </c>
      <c r="AN17" s="94">
        <v>126884.73999999999</v>
      </c>
      <c r="AO17" s="94">
        <v>279793.11</v>
      </c>
      <c r="AP17" s="94">
        <v>4673.17</v>
      </c>
      <c r="AQ17" s="94">
        <v>17339.48</v>
      </c>
      <c r="AR17" s="94">
        <v>7295.05</v>
      </c>
      <c r="AU17" s="94">
        <v>45308.84</v>
      </c>
      <c r="AV17" s="94">
        <v>466706.29</v>
      </c>
      <c r="AW17" s="94">
        <v>14088.95</v>
      </c>
      <c r="AX17" s="94">
        <v>47933.86</v>
      </c>
      <c r="AZ17" s="94">
        <v>42804.58</v>
      </c>
      <c r="BA17" s="94">
        <v>38331.870000000003</v>
      </c>
      <c r="BC17" s="94">
        <v>36024.28</v>
      </c>
      <c r="BD17" s="94">
        <v>45932.509999999995</v>
      </c>
      <c r="BE17" s="94">
        <v>32.479999999999997</v>
      </c>
      <c r="BG17" s="94">
        <v>13538.29</v>
      </c>
      <c r="BH17" s="94">
        <v>96665.69</v>
      </c>
      <c r="BO17" s="94">
        <v>504063.16</v>
      </c>
      <c r="BP17" s="94">
        <v>121351.82999999999</v>
      </c>
      <c r="BS17" s="94">
        <v>442950.51</v>
      </c>
      <c r="BV17" s="94">
        <v>7275.26</v>
      </c>
      <c r="BW17" s="94">
        <v>7275.26</v>
      </c>
      <c r="BX17" s="94">
        <v>476456.97</v>
      </c>
      <c r="CA17" s="94">
        <v>208231.32</v>
      </c>
      <c r="CC17" s="94">
        <v>65708.3</v>
      </c>
      <c r="CE17" s="94">
        <v>30553.24</v>
      </c>
      <c r="CM17" s="94">
        <v>30360.520000000004</v>
      </c>
      <c r="CN17" s="94">
        <v>30360.520000000004</v>
      </c>
      <c r="CS17" s="94">
        <v>20907.38</v>
      </c>
    </row>
    <row r="18" spans="2:100" x14ac:dyDescent="0.25">
      <c r="B18" s="92" t="s">
        <v>366</v>
      </c>
      <c r="C18" s="92" t="s">
        <v>367</v>
      </c>
      <c r="D18" s="93">
        <v>15508160.410000004</v>
      </c>
      <c r="E18" s="94">
        <v>5876255.5199999996</v>
      </c>
      <c r="F18" s="94">
        <v>158082.18</v>
      </c>
      <c r="G18" s="94">
        <v>141423.97</v>
      </c>
      <c r="I18" s="94">
        <v>202690.66</v>
      </c>
      <c r="J18" s="94">
        <v>5179</v>
      </c>
      <c r="K18" s="94">
        <v>45296</v>
      </c>
      <c r="L18" s="94">
        <v>2222876.62</v>
      </c>
      <c r="M18" s="94">
        <v>68656.210000000006</v>
      </c>
      <c r="N18" s="94">
        <v>57149.88</v>
      </c>
      <c r="P18" s="94">
        <v>179869.42</v>
      </c>
      <c r="T18" s="94">
        <v>462650.23</v>
      </c>
      <c r="U18" s="94">
        <v>191115.22999999998</v>
      </c>
      <c r="V18" s="94">
        <v>639422.32000000007</v>
      </c>
      <c r="W18" s="94">
        <v>203874.78000000003</v>
      </c>
      <c r="AB18" s="94">
        <v>907.24999999999989</v>
      </c>
      <c r="AC18" s="94">
        <v>433.03000000000003</v>
      </c>
      <c r="AD18" s="94">
        <v>42607.44</v>
      </c>
      <c r="AE18" s="94">
        <v>75426.03</v>
      </c>
      <c r="AF18" s="94">
        <v>872553.28999999992</v>
      </c>
      <c r="AG18" s="94">
        <v>889234.71</v>
      </c>
      <c r="AH18" s="94">
        <v>15769.66</v>
      </c>
      <c r="AI18" s="94">
        <v>6174.92</v>
      </c>
      <c r="AJ18" s="94">
        <v>261621.32</v>
      </c>
      <c r="AL18" s="94">
        <v>75035.02</v>
      </c>
      <c r="AM18" s="94">
        <v>408443.86</v>
      </c>
      <c r="AN18" s="94">
        <v>11110.94</v>
      </c>
      <c r="AO18" s="94">
        <v>357950.89</v>
      </c>
      <c r="AP18" s="94">
        <v>83952.680000000008</v>
      </c>
      <c r="AR18" s="94">
        <v>67500</v>
      </c>
      <c r="AU18" s="94">
        <v>29153.72</v>
      </c>
      <c r="AV18" s="94">
        <v>222814.22999999998</v>
      </c>
      <c r="AY18" s="94">
        <v>10989.2</v>
      </c>
      <c r="AZ18" s="94">
        <v>33218.75</v>
      </c>
      <c r="BA18" s="94">
        <v>63099.680000000008</v>
      </c>
      <c r="BB18" s="94">
        <v>21586.629999999997</v>
      </c>
      <c r="BD18" s="94">
        <v>30244.21</v>
      </c>
      <c r="BE18" s="94">
        <v>245610.78000000003</v>
      </c>
      <c r="BF18" s="94">
        <v>21331.71</v>
      </c>
      <c r="BH18" s="94">
        <v>23443.84</v>
      </c>
      <c r="BK18" s="94">
        <v>26406.49</v>
      </c>
      <c r="BN18" s="94">
        <v>25819</v>
      </c>
      <c r="BO18" s="94">
        <v>302700.09999999998</v>
      </c>
      <c r="BP18" s="94">
        <v>103110.81000000001</v>
      </c>
      <c r="BQ18" s="94">
        <v>276.61</v>
      </c>
      <c r="BR18" s="94">
        <v>5155.59</v>
      </c>
      <c r="BS18" s="94">
        <v>207064.3</v>
      </c>
      <c r="BT18" s="94">
        <v>26500</v>
      </c>
      <c r="BV18" s="94">
        <v>20871.79</v>
      </c>
      <c r="BW18" s="94">
        <v>20871.79</v>
      </c>
      <c r="BX18" s="94">
        <v>37779.83</v>
      </c>
      <c r="BZ18" s="94">
        <v>51782.119999999995</v>
      </c>
      <c r="CA18" s="94">
        <v>218930.59999999998</v>
      </c>
      <c r="CE18" s="94">
        <v>9533.5400000000009</v>
      </c>
      <c r="CM18" s="94">
        <v>37725.599999999999</v>
      </c>
      <c r="CN18" s="94">
        <v>37725.599999999999</v>
      </c>
      <c r="CR18" s="94">
        <v>109748.22</v>
      </c>
    </row>
    <row r="19" spans="2:100" x14ac:dyDescent="0.25">
      <c r="B19" s="92" t="s">
        <v>616</v>
      </c>
      <c r="C19" s="92" t="s">
        <v>617</v>
      </c>
      <c r="D19" s="93">
        <v>46910769.25999999</v>
      </c>
      <c r="E19" s="94">
        <v>17285331.73</v>
      </c>
      <c r="F19" s="94">
        <v>444710.86000000004</v>
      </c>
      <c r="G19" s="94">
        <v>459.44000000000005</v>
      </c>
      <c r="I19" s="94">
        <v>1152185.56</v>
      </c>
      <c r="J19" s="94">
        <v>139001.96999999997</v>
      </c>
      <c r="K19" s="94">
        <v>86062.399999999994</v>
      </c>
      <c r="L19" s="94">
        <v>6459525.8099999987</v>
      </c>
      <c r="M19" s="94">
        <v>489457.52</v>
      </c>
      <c r="N19" s="94">
        <v>438862.97</v>
      </c>
      <c r="Q19" s="94">
        <v>997993.49</v>
      </c>
      <c r="T19" s="94">
        <v>1427172.38</v>
      </c>
      <c r="U19" s="94">
        <v>617533.93000000005</v>
      </c>
      <c r="V19" s="94">
        <v>1826444.56</v>
      </c>
      <c r="W19" s="94">
        <v>765105.01</v>
      </c>
      <c r="AB19" s="94">
        <v>78452.94</v>
      </c>
      <c r="AC19" s="94">
        <v>38469.660000000003</v>
      </c>
      <c r="AD19" s="94">
        <v>90325.8</v>
      </c>
      <c r="AE19" s="94">
        <v>216001.26</v>
      </c>
      <c r="AF19" s="94">
        <v>2619993.1799999997</v>
      </c>
      <c r="AG19" s="94">
        <v>2484280.8199999998</v>
      </c>
      <c r="AH19" s="94">
        <v>705869.13</v>
      </c>
      <c r="AI19" s="94">
        <v>217974.25</v>
      </c>
      <c r="AJ19" s="94">
        <v>1577016.6</v>
      </c>
      <c r="AL19" s="94">
        <v>18128.400000000001</v>
      </c>
      <c r="AM19" s="94">
        <v>919718.79</v>
      </c>
      <c r="AN19" s="94">
        <v>53596.9</v>
      </c>
      <c r="AO19" s="94">
        <v>234142.09</v>
      </c>
      <c r="AU19" s="94">
        <v>9025.3799999999992</v>
      </c>
      <c r="AV19" s="94">
        <v>3414573.6999999997</v>
      </c>
      <c r="AW19" s="94">
        <v>13880.55</v>
      </c>
      <c r="AX19" s="94">
        <v>42929.39</v>
      </c>
      <c r="AY19" s="94">
        <v>25440.7</v>
      </c>
      <c r="AZ19" s="94">
        <v>2986.26</v>
      </c>
      <c r="BB19" s="94">
        <v>98425.15</v>
      </c>
      <c r="BC19" s="94">
        <v>302010.11</v>
      </c>
      <c r="BE19" s="94">
        <v>1004.3000000000001</v>
      </c>
      <c r="BF19" s="94">
        <v>3475.55</v>
      </c>
      <c r="BG19" s="94">
        <v>15918.169999999998</v>
      </c>
      <c r="BJ19" s="94">
        <v>40457.31</v>
      </c>
      <c r="BO19" s="94">
        <v>765562.89</v>
      </c>
      <c r="BP19" s="94">
        <v>-37.22</v>
      </c>
      <c r="BQ19" s="94">
        <v>8921.67</v>
      </c>
      <c r="BR19" s="94">
        <v>5749.4</v>
      </c>
      <c r="BV19" s="94">
        <v>40774.870000000003</v>
      </c>
      <c r="BW19" s="94">
        <v>40774.870000000003</v>
      </c>
      <c r="BZ19" s="94">
        <v>208225.68</v>
      </c>
      <c r="CA19" s="94">
        <v>327529.74</v>
      </c>
      <c r="CD19" s="94">
        <v>13968.3</v>
      </c>
      <c r="CE19" s="94">
        <v>54953.21</v>
      </c>
      <c r="CM19" s="94">
        <v>103673.23999999999</v>
      </c>
      <c r="CN19" s="94">
        <v>103673.23999999999</v>
      </c>
      <c r="CT19" s="94">
        <v>26472.59</v>
      </c>
      <c r="CV19" s="94">
        <v>1030.8699999999999</v>
      </c>
    </row>
    <row r="20" spans="2:100" x14ac:dyDescent="0.25">
      <c r="B20" s="92" t="s">
        <v>646</v>
      </c>
      <c r="C20" s="92" t="s">
        <v>647</v>
      </c>
      <c r="D20" s="93">
        <v>234413680.73000008</v>
      </c>
      <c r="E20" s="94">
        <v>98442337.839999989</v>
      </c>
      <c r="F20" s="94">
        <v>4748672.8999999994</v>
      </c>
      <c r="G20" s="94">
        <v>2942465.5999999996</v>
      </c>
      <c r="I20" s="94">
        <v>6388355.9000000013</v>
      </c>
      <c r="J20" s="94">
        <v>1706182.1400000001</v>
      </c>
      <c r="L20" s="94">
        <v>29563256.049999993</v>
      </c>
      <c r="M20" s="94">
        <v>2863586.4200000004</v>
      </c>
      <c r="N20" s="94">
        <v>2014674.3999999994</v>
      </c>
      <c r="P20" s="94">
        <v>15000</v>
      </c>
      <c r="Q20" s="94">
        <v>267138.08</v>
      </c>
      <c r="T20" s="94">
        <v>8792459.3299999982</v>
      </c>
      <c r="U20" s="94">
        <v>2645893.69</v>
      </c>
      <c r="V20" s="94">
        <v>10826475.77</v>
      </c>
      <c r="W20" s="94">
        <v>3562992.99</v>
      </c>
      <c r="AD20" s="94">
        <v>205293.73</v>
      </c>
      <c r="AE20" s="94">
        <v>211530.52999999997</v>
      </c>
      <c r="AF20" s="94">
        <v>13929365.24</v>
      </c>
      <c r="AG20" s="94">
        <v>11097882.019999996</v>
      </c>
      <c r="AJ20" s="94">
        <v>7472334.419999999</v>
      </c>
      <c r="AL20" s="94">
        <v>745942.36</v>
      </c>
      <c r="AM20" s="94">
        <v>439592.47000000003</v>
      </c>
      <c r="AO20" s="94">
        <v>89488.73</v>
      </c>
      <c r="AP20" s="94">
        <v>33231.53</v>
      </c>
      <c r="AU20" s="94">
        <v>162857.38</v>
      </c>
      <c r="AV20" s="94">
        <v>9506352.2400000002</v>
      </c>
      <c r="AX20" s="94">
        <v>61593.48</v>
      </c>
      <c r="AY20" s="94">
        <v>214477.9</v>
      </c>
      <c r="BC20" s="94">
        <v>880180.99999999977</v>
      </c>
      <c r="BG20" s="94">
        <v>7542.4</v>
      </c>
      <c r="BH20" s="94">
        <v>13747.32</v>
      </c>
      <c r="BN20" s="94">
        <v>9430.73</v>
      </c>
      <c r="BO20" s="94">
        <v>4581497.57</v>
      </c>
      <c r="BR20" s="94">
        <v>1106.75</v>
      </c>
      <c r="BS20" s="94">
        <v>3136579.0599999996</v>
      </c>
      <c r="BU20" s="94">
        <v>3055500.56</v>
      </c>
      <c r="BZ20" s="94">
        <v>785856.16999999993</v>
      </c>
      <c r="CA20" s="94">
        <v>1757887.56</v>
      </c>
      <c r="CG20" s="94">
        <v>388533.05</v>
      </c>
      <c r="CJ20" s="94">
        <v>198200.17</v>
      </c>
      <c r="CM20" s="94">
        <v>341240.47</v>
      </c>
      <c r="CN20" s="94">
        <v>341240.47</v>
      </c>
      <c r="CT20" s="94">
        <v>227739.68000000002</v>
      </c>
      <c r="CV20" s="94">
        <v>79205.100000000006</v>
      </c>
    </row>
    <row r="21" spans="2:100" x14ac:dyDescent="0.25">
      <c r="B21" s="92" t="s">
        <v>478</v>
      </c>
      <c r="C21" s="92" t="s">
        <v>479</v>
      </c>
      <c r="D21" s="93">
        <v>13312431.27</v>
      </c>
      <c r="E21" s="94">
        <v>4483223.04</v>
      </c>
      <c r="F21" s="94">
        <v>82625.94</v>
      </c>
      <c r="G21" s="94">
        <v>45864.520000000004</v>
      </c>
      <c r="I21" s="94">
        <v>154807.79999999999</v>
      </c>
      <c r="J21" s="94">
        <v>28989.66</v>
      </c>
      <c r="K21" s="94">
        <v>128358.39999999999</v>
      </c>
      <c r="L21" s="94">
        <v>2066570.6100000003</v>
      </c>
      <c r="M21" s="94">
        <v>87118.61</v>
      </c>
      <c r="N21" s="94">
        <v>102099.32</v>
      </c>
      <c r="P21" s="94">
        <v>5558.34</v>
      </c>
      <c r="Q21" s="94">
        <v>49909.55</v>
      </c>
      <c r="T21" s="94">
        <v>370882</v>
      </c>
      <c r="U21" s="94">
        <v>169223.44</v>
      </c>
      <c r="V21" s="94">
        <v>479807.24000000005</v>
      </c>
      <c r="W21" s="94">
        <v>218695.21</v>
      </c>
      <c r="AB21" s="94">
        <v>4022.9400000000005</v>
      </c>
      <c r="AC21" s="94">
        <v>2302.5700000000002</v>
      </c>
      <c r="AD21" s="94">
        <v>21942.870000000003</v>
      </c>
      <c r="AE21" s="94">
        <v>43361.130000000005</v>
      </c>
      <c r="AF21" s="94">
        <v>754081.6100000001</v>
      </c>
      <c r="AG21" s="94">
        <v>624207.2699999999</v>
      </c>
      <c r="AH21" s="94">
        <v>11905.28</v>
      </c>
      <c r="AI21" s="94">
        <v>5634.67</v>
      </c>
      <c r="AJ21" s="94">
        <v>398167.63999999996</v>
      </c>
      <c r="AL21" s="94">
        <v>39431.980000000003</v>
      </c>
      <c r="AM21" s="94">
        <v>253058.03</v>
      </c>
      <c r="AN21" s="94">
        <v>140704.20000000001</v>
      </c>
      <c r="AO21" s="94">
        <v>7099.1</v>
      </c>
      <c r="AP21" s="94">
        <v>32347.65</v>
      </c>
      <c r="AR21" s="94">
        <v>1445765.4100000001</v>
      </c>
      <c r="AT21" s="94">
        <v>45790.84</v>
      </c>
      <c r="AU21" s="94">
        <v>21197.47</v>
      </c>
      <c r="AV21" s="94">
        <v>73636.23000000001</v>
      </c>
      <c r="AW21" s="94">
        <v>14894.9</v>
      </c>
      <c r="AX21" s="94">
        <v>21599.37</v>
      </c>
      <c r="AZ21" s="94">
        <v>55742.18</v>
      </c>
      <c r="BC21" s="94">
        <v>71762.48</v>
      </c>
      <c r="BD21" s="94">
        <v>8835.4699999999993</v>
      </c>
      <c r="BE21" s="94">
        <v>72279.490000000005</v>
      </c>
      <c r="BF21" s="94">
        <v>4176.13</v>
      </c>
      <c r="BH21" s="94">
        <v>45713.200000000004</v>
      </c>
      <c r="BK21" s="94">
        <v>29611.9</v>
      </c>
      <c r="BO21" s="94">
        <v>217503</v>
      </c>
      <c r="BP21" s="94">
        <v>46146.62</v>
      </c>
      <c r="BQ21" s="94">
        <v>135</v>
      </c>
      <c r="BS21" s="94">
        <v>650</v>
      </c>
      <c r="BV21" s="94">
        <v>32597.22</v>
      </c>
      <c r="BW21" s="94">
        <v>32597.22</v>
      </c>
      <c r="BX21" s="94">
        <v>98377.16</v>
      </c>
      <c r="CA21" s="94">
        <v>59283.6</v>
      </c>
      <c r="CE21" s="94">
        <v>16109.58</v>
      </c>
      <c r="CM21" s="94">
        <v>66930.45</v>
      </c>
      <c r="CN21" s="94">
        <v>66930.45</v>
      </c>
      <c r="CS21" s="94">
        <v>4524.51</v>
      </c>
      <c r="CU21" s="94">
        <v>18941.18</v>
      </c>
      <c r="CV21" s="94">
        <v>28227.260000000002</v>
      </c>
    </row>
    <row r="22" spans="2:100" x14ac:dyDescent="0.25">
      <c r="B22" s="92" t="s">
        <v>716</v>
      </c>
      <c r="C22" s="92" t="s">
        <v>717</v>
      </c>
      <c r="D22" s="93">
        <v>364949.12</v>
      </c>
      <c r="E22" s="94">
        <v>98753.600000000006</v>
      </c>
      <c r="F22" s="94">
        <v>213.15</v>
      </c>
      <c r="I22" s="94">
        <v>5408</v>
      </c>
      <c r="L22" s="94">
        <v>66720.790000000008</v>
      </c>
      <c r="M22" s="94">
        <v>16215.15</v>
      </c>
      <c r="T22" s="94">
        <v>7957.8</v>
      </c>
      <c r="U22" s="94">
        <v>6288.33</v>
      </c>
      <c r="V22" s="94">
        <v>12925.8</v>
      </c>
      <c r="AB22" s="94">
        <v>256.26</v>
      </c>
      <c r="AC22" s="94">
        <v>456.07</v>
      </c>
      <c r="AD22" s="94">
        <v>390.47</v>
      </c>
      <c r="AE22" s="94">
        <v>919.81999999999994</v>
      </c>
      <c r="AF22" s="94">
        <v>14281.35</v>
      </c>
      <c r="AG22" s="94">
        <v>6922.65</v>
      </c>
      <c r="AJ22" s="94">
        <v>10134.789999999999</v>
      </c>
      <c r="AL22" s="94">
        <v>57.61</v>
      </c>
      <c r="AN22" s="94">
        <v>6525.06</v>
      </c>
      <c r="AO22" s="94">
        <v>1953.85</v>
      </c>
      <c r="AP22" s="94">
        <v>23</v>
      </c>
      <c r="AU22" s="94">
        <v>80</v>
      </c>
      <c r="AV22" s="94">
        <v>526.43000000000006</v>
      </c>
      <c r="AX22" s="94">
        <v>2782</v>
      </c>
      <c r="AZ22" s="94">
        <v>504.4</v>
      </c>
      <c r="BD22" s="94">
        <v>569.1</v>
      </c>
      <c r="BG22" s="94">
        <v>6080</v>
      </c>
      <c r="BO22" s="94">
        <v>23370.14</v>
      </c>
      <c r="BR22" s="94">
        <v>1312</v>
      </c>
      <c r="BX22" s="94">
        <v>59515.19</v>
      </c>
      <c r="CA22" s="94">
        <v>11737.1</v>
      </c>
      <c r="CE22" s="94">
        <v>1300.3</v>
      </c>
      <c r="CM22" s="94">
        <v>768.91</v>
      </c>
      <c r="CN22" s="94">
        <v>768.91</v>
      </c>
    </row>
    <row r="23" spans="2:100" x14ac:dyDescent="0.25">
      <c r="B23" s="92" t="s">
        <v>346</v>
      </c>
      <c r="C23" s="92" t="s">
        <v>347</v>
      </c>
      <c r="D23" s="93">
        <v>8439629.7899999991</v>
      </c>
      <c r="E23" s="94">
        <v>2864710.5799999996</v>
      </c>
      <c r="F23" s="94">
        <v>71006.429999999993</v>
      </c>
      <c r="G23" s="94">
        <v>42601.1</v>
      </c>
      <c r="I23" s="94">
        <v>113931.36</v>
      </c>
      <c r="J23" s="94">
        <v>31771.5</v>
      </c>
      <c r="K23" s="94">
        <v>16036.02</v>
      </c>
      <c r="L23" s="94">
        <v>1122207.5599999998</v>
      </c>
      <c r="M23" s="94">
        <v>93422.889999999985</v>
      </c>
      <c r="N23" s="94">
        <v>73662.039999999994</v>
      </c>
      <c r="P23" s="94">
        <v>79953.119999999995</v>
      </c>
      <c r="Q23" s="94">
        <v>16028.2</v>
      </c>
      <c r="T23" s="94">
        <v>232652.89</v>
      </c>
      <c r="U23" s="94">
        <v>101343.83</v>
      </c>
      <c r="V23" s="94">
        <v>289862.62</v>
      </c>
      <c r="W23" s="94">
        <v>131820.28999999998</v>
      </c>
      <c r="AB23" s="94">
        <v>28252.080000000002</v>
      </c>
      <c r="AC23" s="94">
        <v>12555.87</v>
      </c>
      <c r="AD23" s="94">
        <v>15694.58</v>
      </c>
      <c r="AE23" s="94">
        <v>32117.8</v>
      </c>
      <c r="AF23" s="94">
        <v>462112.33999999997</v>
      </c>
      <c r="AG23" s="94">
        <v>400183.66</v>
      </c>
      <c r="AJ23" s="94">
        <v>231668.21999999997</v>
      </c>
      <c r="AL23" s="94">
        <v>35553.520000000004</v>
      </c>
      <c r="AM23" s="94">
        <v>183369.75</v>
      </c>
      <c r="AN23" s="94">
        <v>120851.95</v>
      </c>
      <c r="AO23" s="94">
        <v>134958.60999999999</v>
      </c>
      <c r="AP23" s="94">
        <v>1475</v>
      </c>
      <c r="AQ23" s="94">
        <v>7018.09</v>
      </c>
      <c r="AR23" s="94">
        <v>70833.67</v>
      </c>
      <c r="AU23" s="94">
        <v>41210.17</v>
      </c>
      <c r="AV23" s="94">
        <v>22047.3</v>
      </c>
      <c r="AW23" s="94">
        <v>368</v>
      </c>
      <c r="AX23" s="94">
        <v>30480.560000000001</v>
      </c>
      <c r="AY23" s="94">
        <v>1017</v>
      </c>
      <c r="AZ23" s="94">
        <v>14277.91</v>
      </c>
      <c r="BB23" s="94">
        <v>973.32</v>
      </c>
      <c r="BC23" s="94">
        <v>13566.5</v>
      </c>
      <c r="BD23" s="94">
        <v>17391.939999999999</v>
      </c>
      <c r="BE23" s="94">
        <v>53724.38</v>
      </c>
      <c r="BF23" s="94">
        <v>536.58000000000004</v>
      </c>
      <c r="BG23" s="94">
        <v>456.98</v>
      </c>
      <c r="BH23" s="94">
        <v>22075.42</v>
      </c>
      <c r="BO23" s="94">
        <v>183412.02000000002</v>
      </c>
      <c r="BP23" s="94">
        <v>36089.730000000003</v>
      </c>
      <c r="BQ23" s="94">
        <v>522.19000000000005</v>
      </c>
      <c r="BS23" s="94">
        <v>76035.539999999994</v>
      </c>
      <c r="BV23" s="94">
        <v>1900</v>
      </c>
      <c r="BW23" s="94">
        <v>1900</v>
      </c>
      <c r="BX23" s="94">
        <v>822161.64999999991</v>
      </c>
      <c r="CA23" s="94">
        <v>49548.07</v>
      </c>
      <c r="CE23" s="94">
        <v>12814.21</v>
      </c>
      <c r="CG23" s="94">
        <v>6829.79</v>
      </c>
      <c r="CH23" s="94">
        <v>38.65</v>
      </c>
      <c r="CM23" s="94">
        <v>14496.310000000001</v>
      </c>
      <c r="CN23" s="94">
        <v>14496.310000000001</v>
      </c>
    </row>
    <row r="24" spans="2:100" x14ac:dyDescent="0.25">
      <c r="B24" s="92" t="s">
        <v>446</v>
      </c>
      <c r="C24" s="92" t="s">
        <v>447</v>
      </c>
      <c r="D24" s="93">
        <v>23830975.709999997</v>
      </c>
      <c r="E24" s="94">
        <v>8717985.9199999999</v>
      </c>
      <c r="F24" s="94">
        <v>155834.54</v>
      </c>
      <c r="G24" s="94">
        <v>126876.59</v>
      </c>
      <c r="I24" s="94">
        <v>865050.04</v>
      </c>
      <c r="J24" s="94">
        <v>91237.83</v>
      </c>
      <c r="L24" s="94">
        <v>3789914.1100000017</v>
      </c>
      <c r="M24" s="94">
        <v>214992.3299999999</v>
      </c>
      <c r="N24" s="94">
        <v>172128.75999999998</v>
      </c>
      <c r="P24" s="94">
        <v>384412.83</v>
      </c>
      <c r="Q24" s="94">
        <v>31670.859999999997</v>
      </c>
      <c r="T24" s="94">
        <v>735511.02</v>
      </c>
      <c r="U24" s="94">
        <v>339910.72000000009</v>
      </c>
      <c r="V24" s="94">
        <v>950973.61999999988</v>
      </c>
      <c r="W24" s="94">
        <v>417535.59</v>
      </c>
      <c r="Z24" s="94">
        <v>52</v>
      </c>
      <c r="AB24" s="94">
        <v>41606.75</v>
      </c>
      <c r="AC24" s="94">
        <v>21780.25</v>
      </c>
      <c r="AD24" s="94">
        <v>37608.929999999993</v>
      </c>
      <c r="AE24" s="94">
        <v>81544.379999999976</v>
      </c>
      <c r="AF24" s="94">
        <v>1382760.24</v>
      </c>
      <c r="AG24" s="94">
        <v>1308047.75</v>
      </c>
      <c r="AJ24" s="94">
        <v>746127.21000000043</v>
      </c>
      <c r="AL24" s="94">
        <v>106222.01</v>
      </c>
      <c r="AM24" s="94">
        <v>440918.16</v>
      </c>
      <c r="AN24" s="94">
        <v>140190.78999999998</v>
      </c>
      <c r="AO24" s="94">
        <v>38702.020000000004</v>
      </c>
      <c r="AP24" s="94">
        <v>86297.16</v>
      </c>
      <c r="AQ24" s="94">
        <v>22404.639999999999</v>
      </c>
      <c r="AR24" s="94">
        <v>39563.869999999995</v>
      </c>
      <c r="AU24" s="94">
        <v>18355.550000000003</v>
      </c>
      <c r="AV24" s="94">
        <v>129384.13</v>
      </c>
      <c r="AW24" s="94">
        <v>11720.5</v>
      </c>
      <c r="AX24" s="94">
        <v>27263.599999999999</v>
      </c>
      <c r="BB24" s="94">
        <v>25142.06</v>
      </c>
      <c r="BC24" s="94">
        <v>171801.42</v>
      </c>
      <c r="BD24" s="94">
        <v>7894.5</v>
      </c>
      <c r="BE24" s="94">
        <v>167897.32000000004</v>
      </c>
      <c r="BG24" s="94">
        <v>3622</v>
      </c>
      <c r="BH24" s="94">
        <v>47250.17</v>
      </c>
      <c r="BO24" s="94">
        <v>440636.93999999994</v>
      </c>
      <c r="BP24" s="94">
        <v>131570.38</v>
      </c>
      <c r="BQ24" s="94">
        <v>950.2</v>
      </c>
      <c r="BR24" s="94">
        <v>3288.09</v>
      </c>
      <c r="BS24" s="94">
        <v>1165</v>
      </c>
      <c r="BT24" s="94">
        <v>223050.16</v>
      </c>
      <c r="BV24" s="94">
        <v>50695.44</v>
      </c>
      <c r="BW24" s="94">
        <v>50695.44</v>
      </c>
      <c r="BX24" s="94">
        <v>423884.47</v>
      </c>
      <c r="CA24" s="94">
        <v>149015.94</v>
      </c>
      <c r="CB24" s="94">
        <v>12009.11</v>
      </c>
      <c r="CE24" s="94">
        <v>52176.44</v>
      </c>
      <c r="CG24" s="94">
        <v>31374.3</v>
      </c>
      <c r="CH24" s="94">
        <v>13681.56</v>
      </c>
      <c r="CM24" s="94">
        <v>144640.19</v>
      </c>
      <c r="CN24" s="94">
        <v>144640.19</v>
      </c>
      <c r="CS24" s="94">
        <v>5274.8600000000006</v>
      </c>
      <c r="CU24" s="94">
        <v>48469.21</v>
      </c>
      <c r="CV24" s="94">
        <v>901.25</v>
      </c>
    </row>
    <row r="25" spans="2:100" x14ac:dyDescent="0.25">
      <c r="B25" s="92" t="s">
        <v>254</v>
      </c>
      <c r="C25" s="92" t="s">
        <v>255</v>
      </c>
      <c r="D25" s="93">
        <v>26847596.32</v>
      </c>
      <c r="E25" s="94">
        <v>10512102.890000001</v>
      </c>
      <c r="F25" s="94">
        <v>381993.89</v>
      </c>
      <c r="G25" s="94">
        <v>374382.19999999995</v>
      </c>
      <c r="I25" s="94">
        <v>582740.87</v>
      </c>
      <c r="J25" s="94">
        <v>189327.56</v>
      </c>
      <c r="K25" s="94">
        <v>128035.5</v>
      </c>
      <c r="L25" s="94">
        <v>3535071.4500000007</v>
      </c>
      <c r="M25" s="94">
        <v>228145.2</v>
      </c>
      <c r="N25" s="94">
        <v>222209.69</v>
      </c>
      <c r="P25" s="94">
        <v>529019.89</v>
      </c>
      <c r="Q25" s="94">
        <v>20039.740000000002</v>
      </c>
      <c r="T25" s="94">
        <v>894282.50999999978</v>
      </c>
      <c r="U25" s="94">
        <v>335678.22000000003</v>
      </c>
      <c r="V25" s="94">
        <v>1144772.0300000003</v>
      </c>
      <c r="W25" s="94">
        <v>431216.78</v>
      </c>
      <c r="AB25" s="94">
        <v>6694.0499999999993</v>
      </c>
      <c r="AC25" s="94">
        <v>3268.8800000000006</v>
      </c>
      <c r="AD25" s="94">
        <v>55301.369999999995</v>
      </c>
      <c r="AE25" s="94">
        <v>87808.560000000012</v>
      </c>
      <c r="AF25" s="94">
        <v>1716375.23</v>
      </c>
      <c r="AG25" s="94">
        <v>1211219.77</v>
      </c>
      <c r="AH25" s="94">
        <v>29740.86</v>
      </c>
      <c r="AI25" s="94">
        <v>11079.840000000002</v>
      </c>
      <c r="AJ25" s="94">
        <v>788618.55999999994</v>
      </c>
      <c r="AL25" s="94">
        <v>93896.88</v>
      </c>
      <c r="AM25" s="94">
        <v>285986.49</v>
      </c>
      <c r="AN25" s="94">
        <v>17966.16</v>
      </c>
      <c r="AO25" s="94">
        <v>148344.13</v>
      </c>
      <c r="AP25" s="94">
        <v>1134.5999999999999</v>
      </c>
      <c r="AQ25" s="94">
        <v>18905.27</v>
      </c>
      <c r="AR25" s="94">
        <v>15607.54</v>
      </c>
      <c r="AU25" s="94">
        <v>10243.83</v>
      </c>
      <c r="AV25" s="94">
        <v>366286.01</v>
      </c>
      <c r="AW25" s="94">
        <v>72768.61</v>
      </c>
      <c r="AX25" s="94">
        <v>15883.42</v>
      </c>
      <c r="BA25" s="94">
        <v>4000</v>
      </c>
      <c r="BB25" s="94">
        <v>2146.3200000000002</v>
      </c>
      <c r="BC25" s="94">
        <v>29658.65</v>
      </c>
      <c r="BD25" s="94">
        <v>99548.080000000016</v>
      </c>
      <c r="BE25" s="94">
        <v>237365.72</v>
      </c>
      <c r="BF25" s="94">
        <v>383.4</v>
      </c>
      <c r="BI25" s="94">
        <v>4260.5599999999995</v>
      </c>
      <c r="BO25" s="94">
        <v>433767.02</v>
      </c>
      <c r="BP25" s="94">
        <v>168551.96999999997</v>
      </c>
      <c r="BQ25" s="94">
        <v>994.22</v>
      </c>
      <c r="BR25" s="94">
        <v>867.5</v>
      </c>
      <c r="BS25" s="94">
        <v>310286.44</v>
      </c>
      <c r="BU25" s="94">
        <v>350</v>
      </c>
      <c r="BV25" s="94">
        <v>76935.649999999994</v>
      </c>
      <c r="BW25" s="94">
        <v>76935.649999999994</v>
      </c>
      <c r="BX25" s="94">
        <v>330725.33999999997</v>
      </c>
      <c r="CA25" s="94">
        <v>199462.44</v>
      </c>
      <c r="CB25" s="94">
        <v>5421.8600000000006</v>
      </c>
      <c r="CE25" s="94">
        <v>31759.909999999996</v>
      </c>
      <c r="CG25" s="94">
        <v>22475.54</v>
      </c>
      <c r="CJ25" s="94">
        <v>1369.3</v>
      </c>
      <c r="CM25" s="94">
        <v>132801.85999999999</v>
      </c>
      <c r="CN25" s="94">
        <v>132801.85999999999</v>
      </c>
      <c r="CR25" s="94">
        <v>173078</v>
      </c>
      <c r="CT25" s="94">
        <v>40584.959999999999</v>
      </c>
      <c r="CV25" s="94">
        <v>74653.100000000006</v>
      </c>
    </row>
    <row r="26" spans="2:100" x14ac:dyDescent="0.25">
      <c r="B26" s="92" t="s">
        <v>252</v>
      </c>
      <c r="C26" s="92" t="s">
        <v>253</v>
      </c>
      <c r="D26" s="93">
        <v>21631630.140000001</v>
      </c>
      <c r="E26" s="94">
        <v>8541946.0299999993</v>
      </c>
      <c r="F26" s="94">
        <v>258587.68000000002</v>
      </c>
      <c r="G26" s="94">
        <v>352751.43000000011</v>
      </c>
      <c r="I26" s="94">
        <v>341067.95</v>
      </c>
      <c r="J26" s="94">
        <v>42416.229999999996</v>
      </c>
      <c r="L26" s="94">
        <v>3144768.3</v>
      </c>
      <c r="M26" s="94">
        <v>142443.6</v>
      </c>
      <c r="N26" s="94">
        <v>72921.23000000001</v>
      </c>
      <c r="P26" s="94">
        <v>302525.75</v>
      </c>
      <c r="Q26" s="94">
        <v>10817.36</v>
      </c>
      <c r="T26" s="94">
        <v>716082.43</v>
      </c>
      <c r="U26" s="94">
        <v>274846.15999999997</v>
      </c>
      <c r="V26" s="94">
        <v>902313.36</v>
      </c>
      <c r="W26" s="94">
        <v>351945.65000000014</v>
      </c>
      <c r="Z26" s="94">
        <v>1161.3900000000001</v>
      </c>
      <c r="AA26" s="94">
        <v>1.86</v>
      </c>
      <c r="AB26" s="94">
        <v>13468.24</v>
      </c>
      <c r="AC26" s="94">
        <v>6741.9199999999992</v>
      </c>
      <c r="AD26" s="94">
        <v>118364.93999999999</v>
      </c>
      <c r="AE26" s="94">
        <v>106518.36000000002</v>
      </c>
      <c r="AF26" s="94">
        <v>1325781.81</v>
      </c>
      <c r="AG26" s="94">
        <v>1153182.19</v>
      </c>
      <c r="AJ26" s="94">
        <v>569004.09</v>
      </c>
      <c r="AL26" s="94">
        <v>101963.83</v>
      </c>
      <c r="AM26" s="94">
        <v>198659.79</v>
      </c>
      <c r="AN26" s="94">
        <v>5509.6900000000005</v>
      </c>
      <c r="AO26" s="94">
        <v>195702.1</v>
      </c>
      <c r="AR26" s="94">
        <v>540775.49</v>
      </c>
      <c r="AU26" s="94">
        <v>66715.48000000001</v>
      </c>
      <c r="AV26" s="94">
        <v>103575.75</v>
      </c>
      <c r="AX26" s="94">
        <v>17985.63</v>
      </c>
      <c r="AY26" s="94">
        <v>25406.92</v>
      </c>
      <c r="AZ26" s="94">
        <v>32659.279999999999</v>
      </c>
      <c r="BC26" s="94">
        <v>138607.17000000001</v>
      </c>
      <c r="BD26" s="94">
        <v>49519.229999999996</v>
      </c>
      <c r="BE26" s="94">
        <v>48933.79</v>
      </c>
      <c r="BO26" s="94">
        <v>424935.39999999997</v>
      </c>
      <c r="BP26" s="94">
        <v>30540.63</v>
      </c>
      <c r="BQ26" s="94">
        <v>905.56999999999994</v>
      </c>
      <c r="BR26" s="94">
        <v>4965.1100000000006</v>
      </c>
      <c r="BS26" s="94">
        <v>386462.77</v>
      </c>
      <c r="BV26" s="94">
        <v>6522.6</v>
      </c>
      <c r="BW26" s="94">
        <v>6522.6</v>
      </c>
      <c r="BX26" s="94">
        <v>92676.45</v>
      </c>
      <c r="CA26" s="94">
        <v>196622.79</v>
      </c>
      <c r="CE26" s="94">
        <v>71353.13</v>
      </c>
      <c r="CG26" s="94">
        <v>66378.91</v>
      </c>
      <c r="CH26" s="94">
        <v>4146.29</v>
      </c>
      <c r="CM26" s="94">
        <v>40825.56</v>
      </c>
      <c r="CN26" s="94">
        <v>40825.56</v>
      </c>
      <c r="CV26" s="94">
        <v>29622.82</v>
      </c>
    </row>
    <row r="27" spans="2:100" x14ac:dyDescent="0.25">
      <c r="B27" s="92" t="s">
        <v>800</v>
      </c>
      <c r="C27" s="92" t="s">
        <v>801</v>
      </c>
      <c r="D27" s="93">
        <v>128601993.22999994</v>
      </c>
      <c r="E27" s="94">
        <v>49659274.580000006</v>
      </c>
      <c r="F27" s="94">
        <v>1117590.0100000002</v>
      </c>
      <c r="G27" s="94">
        <v>417160.55000000005</v>
      </c>
      <c r="I27" s="94">
        <v>3071652.82</v>
      </c>
      <c r="J27" s="94">
        <v>466675.00000000006</v>
      </c>
      <c r="K27" s="94">
        <v>891507.19999999995</v>
      </c>
      <c r="L27" s="94">
        <v>18622596.900000002</v>
      </c>
      <c r="M27" s="94">
        <v>986360.2200000002</v>
      </c>
      <c r="N27" s="94">
        <v>910370.04</v>
      </c>
      <c r="P27" s="94">
        <v>1303678.92</v>
      </c>
      <c r="Q27" s="94">
        <v>102620.09000000001</v>
      </c>
      <c r="T27" s="94">
        <v>4138202.3900000011</v>
      </c>
      <c r="U27" s="94">
        <v>1615257.3000000003</v>
      </c>
      <c r="V27" s="94">
        <v>5312752.959999999</v>
      </c>
      <c r="W27" s="94">
        <v>2086531.1099999999</v>
      </c>
      <c r="AB27" s="94">
        <v>80803.130000000019</v>
      </c>
      <c r="AC27" s="94">
        <v>42484.210000000006</v>
      </c>
      <c r="AD27" s="94">
        <v>333916.44</v>
      </c>
      <c r="AE27" s="94">
        <v>604760.44999999995</v>
      </c>
      <c r="AF27" s="94">
        <v>7642145.1700000018</v>
      </c>
      <c r="AG27" s="94">
        <v>7034640.9900000002</v>
      </c>
      <c r="AH27" s="94">
        <v>263444.7</v>
      </c>
      <c r="AI27" s="94">
        <v>114481.66</v>
      </c>
      <c r="AJ27" s="94">
        <v>3443614.72</v>
      </c>
      <c r="AL27" s="94">
        <v>335771.51</v>
      </c>
      <c r="AM27" s="94">
        <v>1329700.55</v>
      </c>
      <c r="AN27" s="94">
        <v>352590.52</v>
      </c>
      <c r="AO27" s="94">
        <v>1608814.38</v>
      </c>
      <c r="AP27" s="94">
        <v>50358.36</v>
      </c>
      <c r="AR27" s="94">
        <v>34107.68</v>
      </c>
      <c r="AU27" s="94">
        <v>1295207.0000000002</v>
      </c>
      <c r="AV27" s="94">
        <v>2151606.21</v>
      </c>
      <c r="AW27" s="94">
        <v>70466.7</v>
      </c>
      <c r="AX27" s="94">
        <v>42995.81</v>
      </c>
      <c r="AZ27" s="94">
        <v>17939.080000000002</v>
      </c>
      <c r="BB27" s="94">
        <v>433770.97</v>
      </c>
      <c r="BC27" s="94">
        <v>445626.13</v>
      </c>
      <c r="BD27" s="94">
        <v>199315.07</v>
      </c>
      <c r="BE27" s="94">
        <v>175666.56</v>
      </c>
      <c r="BF27" s="94">
        <v>208705.66999999998</v>
      </c>
      <c r="BG27" s="94">
        <v>36012.959999999999</v>
      </c>
      <c r="BH27" s="94">
        <v>10126.709999999999</v>
      </c>
      <c r="BI27" s="94">
        <v>7779.66</v>
      </c>
      <c r="BO27" s="94">
        <v>1709900.21</v>
      </c>
      <c r="BP27" s="94">
        <v>220325.44</v>
      </c>
      <c r="BQ27" s="94">
        <v>9212.7000000000007</v>
      </c>
      <c r="BR27" s="94">
        <v>25368.629999999997</v>
      </c>
      <c r="BS27" s="94">
        <v>3959533.3200000003</v>
      </c>
      <c r="BV27" s="94">
        <v>270994.57</v>
      </c>
      <c r="BW27" s="94">
        <v>270994.57</v>
      </c>
      <c r="BX27" s="94">
        <v>511058.16</v>
      </c>
      <c r="BZ27" s="94">
        <v>299535.15999999997</v>
      </c>
      <c r="CA27" s="94">
        <v>638785.12999999989</v>
      </c>
      <c r="CB27" s="94">
        <v>9381.76</v>
      </c>
      <c r="CE27" s="94">
        <v>101045.59</v>
      </c>
      <c r="CG27" s="94">
        <v>118898.98999999999</v>
      </c>
      <c r="CH27" s="94">
        <v>789.05</v>
      </c>
      <c r="CM27" s="94">
        <v>328858.17</v>
      </c>
      <c r="CN27" s="94">
        <v>328858.17</v>
      </c>
      <c r="CQ27" s="94">
        <v>485767.12</v>
      </c>
      <c r="CR27" s="94">
        <v>244463.1</v>
      </c>
      <c r="CT27" s="94">
        <v>531911.63</v>
      </c>
      <c r="CV27" s="94">
        <v>67081.41</v>
      </c>
    </row>
    <row r="28" spans="2:100" x14ac:dyDescent="0.25">
      <c r="B28" s="92" t="s">
        <v>602</v>
      </c>
      <c r="C28" s="92" t="s">
        <v>603</v>
      </c>
      <c r="D28" s="93">
        <v>4752040.6399999997</v>
      </c>
      <c r="E28" s="94">
        <v>1687088.6600000001</v>
      </c>
      <c r="F28" s="94">
        <v>51368.77</v>
      </c>
      <c r="I28" s="94">
        <v>28354.34</v>
      </c>
      <c r="L28" s="94">
        <v>612614.67999999993</v>
      </c>
      <c r="P28" s="94">
        <v>7500</v>
      </c>
      <c r="T28" s="94">
        <v>104933.18</v>
      </c>
      <c r="U28" s="94">
        <v>36829.39</v>
      </c>
      <c r="V28" s="94">
        <v>165916.64000000001</v>
      </c>
      <c r="W28" s="94">
        <v>58233.350000000006</v>
      </c>
      <c r="AD28" s="94">
        <v>11269.880000000001</v>
      </c>
      <c r="AE28" s="94">
        <v>3955.5</v>
      </c>
      <c r="AF28" s="94">
        <v>325183.32</v>
      </c>
      <c r="AG28" s="94">
        <v>114132.67000000001</v>
      </c>
      <c r="AH28" s="94">
        <v>6568.27</v>
      </c>
      <c r="AI28" s="94">
        <v>2305.33</v>
      </c>
      <c r="AJ28" s="94">
        <v>197912.43</v>
      </c>
      <c r="AL28" s="94">
        <v>10236.85</v>
      </c>
      <c r="AM28" s="94">
        <v>98090.559999999998</v>
      </c>
      <c r="AN28" s="94">
        <v>22263.79</v>
      </c>
      <c r="AO28" s="94">
        <v>69872.62</v>
      </c>
      <c r="AP28" s="94">
        <v>155250.85</v>
      </c>
      <c r="AR28" s="94">
        <v>189840</v>
      </c>
      <c r="AU28" s="94">
        <v>34977.33</v>
      </c>
      <c r="AV28" s="94">
        <v>300</v>
      </c>
      <c r="AW28" s="94">
        <v>25002.25</v>
      </c>
      <c r="AX28" s="94">
        <v>47287.85</v>
      </c>
      <c r="AZ28" s="94">
        <v>5775.37</v>
      </c>
      <c r="BC28" s="94">
        <v>46804.959999999999</v>
      </c>
      <c r="BD28" s="94">
        <v>8812.35</v>
      </c>
      <c r="BE28" s="94">
        <v>47626.189999999995</v>
      </c>
      <c r="BG28" s="94">
        <v>143799.48000000001</v>
      </c>
      <c r="BO28" s="94">
        <v>42468.31</v>
      </c>
      <c r="BP28" s="94">
        <v>15353.18</v>
      </c>
      <c r="BQ28" s="94">
        <v>44494.2</v>
      </c>
      <c r="BR28" s="94">
        <v>23431.31</v>
      </c>
      <c r="BS28" s="94">
        <v>2233.59</v>
      </c>
      <c r="BX28" s="94">
        <v>116174.05</v>
      </c>
      <c r="CE28" s="94">
        <v>2675.25</v>
      </c>
      <c r="CG28" s="94">
        <v>102213.92</v>
      </c>
      <c r="CH28" s="94">
        <v>4666.1099999999997</v>
      </c>
      <c r="CT28" s="94">
        <v>78223.86</v>
      </c>
    </row>
    <row r="29" spans="2:100" x14ac:dyDescent="0.25">
      <c r="B29" s="92" t="s">
        <v>608</v>
      </c>
      <c r="C29" s="92" t="s">
        <v>609</v>
      </c>
      <c r="D29" s="93">
        <v>59818936.889999986</v>
      </c>
      <c r="E29" s="94">
        <v>23114867.190000001</v>
      </c>
      <c r="F29" s="94">
        <v>954547.37999999989</v>
      </c>
      <c r="G29" s="94">
        <v>354483.89999999997</v>
      </c>
      <c r="I29" s="94">
        <v>862672.85000000009</v>
      </c>
      <c r="J29" s="94">
        <v>752904.87</v>
      </c>
      <c r="K29" s="94">
        <v>119184</v>
      </c>
      <c r="L29" s="94">
        <v>9128377.709999999</v>
      </c>
      <c r="M29" s="94">
        <v>487647.78</v>
      </c>
      <c r="N29" s="94">
        <v>301176.21999999997</v>
      </c>
      <c r="P29" s="94">
        <v>423474.82</v>
      </c>
      <c r="Q29" s="94">
        <v>210660.30999999997</v>
      </c>
      <c r="T29" s="94">
        <v>1949095.9200000002</v>
      </c>
      <c r="U29" s="94">
        <v>780657.24000000022</v>
      </c>
      <c r="V29" s="94">
        <v>109214.32</v>
      </c>
      <c r="W29" s="94">
        <v>32821.46</v>
      </c>
      <c r="AB29" s="94">
        <v>32076.53</v>
      </c>
      <c r="AC29" s="94">
        <v>1053935.2</v>
      </c>
      <c r="AD29" s="94">
        <v>121830.66</v>
      </c>
      <c r="AE29" s="94">
        <v>2565189.2999999998</v>
      </c>
      <c r="AF29" s="94">
        <v>3680221.9600000004</v>
      </c>
      <c r="AG29" s="94">
        <v>3064665.0399999991</v>
      </c>
      <c r="AH29" s="94">
        <v>64159.89</v>
      </c>
      <c r="AI29" s="94">
        <v>25427.159999999996</v>
      </c>
      <c r="AJ29" s="94">
        <v>1196667.7499999998</v>
      </c>
      <c r="AL29" s="94">
        <v>228246.18</v>
      </c>
      <c r="AM29" s="94">
        <v>3642.15</v>
      </c>
      <c r="AN29" s="94">
        <v>101271.02</v>
      </c>
      <c r="AO29" s="94">
        <v>411140.66000000003</v>
      </c>
      <c r="AQ29" s="94">
        <v>8580.01</v>
      </c>
      <c r="AR29" s="94">
        <v>2850</v>
      </c>
      <c r="AU29" s="94">
        <v>64952.42</v>
      </c>
      <c r="AV29" s="94">
        <v>1640070.38</v>
      </c>
      <c r="AX29" s="94">
        <v>43566.12</v>
      </c>
      <c r="AY29" s="94">
        <v>1414</v>
      </c>
      <c r="AZ29" s="94">
        <v>17162.87</v>
      </c>
      <c r="BB29" s="94">
        <v>19602.11</v>
      </c>
      <c r="BC29" s="94">
        <v>190496.59</v>
      </c>
      <c r="BD29" s="94">
        <v>124561.57</v>
      </c>
      <c r="BE29" s="94">
        <v>130543.28</v>
      </c>
      <c r="BF29" s="94">
        <v>47105.67</v>
      </c>
      <c r="BG29" s="94">
        <v>19005.5</v>
      </c>
      <c r="BH29" s="94">
        <v>14091.439999999999</v>
      </c>
      <c r="BL29" s="94">
        <v>1785.98</v>
      </c>
      <c r="BN29" s="94">
        <v>8485</v>
      </c>
      <c r="BO29" s="94">
        <v>946231</v>
      </c>
      <c r="BP29" s="94">
        <v>490430.06</v>
      </c>
      <c r="BQ29" s="94">
        <v>482.79999999999995</v>
      </c>
      <c r="BR29" s="94">
        <v>2595.83</v>
      </c>
      <c r="BS29" s="94">
        <v>1075748.08</v>
      </c>
      <c r="BU29" s="94">
        <v>890084.66</v>
      </c>
      <c r="BV29" s="94">
        <v>25555.41</v>
      </c>
      <c r="BW29" s="94">
        <v>25555.41</v>
      </c>
      <c r="BX29" s="94">
        <v>720482.21</v>
      </c>
      <c r="CA29" s="94">
        <v>641848.01</v>
      </c>
      <c r="CB29" s="94">
        <v>70163.100000000006</v>
      </c>
      <c r="CE29" s="94">
        <v>313322.73</v>
      </c>
      <c r="CK29" s="94">
        <v>9120.4</v>
      </c>
      <c r="CM29" s="94">
        <v>113051.93999999999</v>
      </c>
      <c r="CN29" s="94">
        <v>113051.93999999999</v>
      </c>
      <c r="CU29" s="94">
        <v>8017.42</v>
      </c>
      <c r="CV29" s="94">
        <v>47270.83</v>
      </c>
    </row>
    <row r="30" spans="2:100" x14ac:dyDescent="0.25">
      <c r="B30" s="92" t="s">
        <v>306</v>
      </c>
      <c r="C30" s="92" t="s">
        <v>307</v>
      </c>
      <c r="D30" s="93">
        <v>7586005.7899999982</v>
      </c>
      <c r="E30" s="94">
        <v>2538804.7700000005</v>
      </c>
      <c r="F30" s="94">
        <v>69657.960000000006</v>
      </c>
      <c r="G30" s="94">
        <v>111384.87</v>
      </c>
      <c r="I30" s="94">
        <v>105056.9</v>
      </c>
      <c r="J30" s="94">
        <v>11696.53</v>
      </c>
      <c r="K30" s="94">
        <v>33972</v>
      </c>
      <c r="L30" s="94">
        <v>1280608.2999999998</v>
      </c>
      <c r="M30" s="94">
        <v>30514.460000000006</v>
      </c>
      <c r="N30" s="94">
        <v>72651.95</v>
      </c>
      <c r="P30" s="94">
        <v>38899.520000000004</v>
      </c>
      <c r="Q30" s="94">
        <v>23586.409999999996</v>
      </c>
      <c r="T30" s="94">
        <v>214447.7</v>
      </c>
      <c r="U30" s="94">
        <v>107948.01000000001</v>
      </c>
      <c r="V30" s="94">
        <v>274561.7</v>
      </c>
      <c r="W30" s="94">
        <v>124869.01</v>
      </c>
      <c r="AB30" s="94">
        <v>1750.09</v>
      </c>
      <c r="AC30" s="94">
        <v>1156.7400000000002</v>
      </c>
      <c r="AD30" s="94">
        <v>14188.51</v>
      </c>
      <c r="AE30" s="94">
        <v>26904.469999999998</v>
      </c>
      <c r="AF30" s="94">
        <v>412546.35</v>
      </c>
      <c r="AG30" s="94">
        <v>366111.64999999991</v>
      </c>
      <c r="AH30" s="94">
        <v>7034.99</v>
      </c>
      <c r="AI30" s="94">
        <v>3543.6499999999996</v>
      </c>
      <c r="AJ30" s="94">
        <v>146870.28</v>
      </c>
      <c r="AL30" s="94">
        <v>27246.42</v>
      </c>
      <c r="AM30" s="94">
        <v>80933.87</v>
      </c>
      <c r="AN30" s="94">
        <v>103836.1</v>
      </c>
      <c r="AO30" s="94">
        <v>119986.12</v>
      </c>
      <c r="AP30" s="94">
        <v>-27.42</v>
      </c>
      <c r="AQ30" s="94">
        <v>23302.11</v>
      </c>
      <c r="AR30" s="94">
        <v>3200</v>
      </c>
      <c r="AU30" s="94">
        <v>7893.2000000000007</v>
      </c>
      <c r="AV30" s="94">
        <v>19990.29</v>
      </c>
      <c r="AW30" s="94">
        <v>19475</v>
      </c>
      <c r="AX30" s="94">
        <v>21421.4</v>
      </c>
      <c r="AZ30" s="94">
        <v>12395.82</v>
      </c>
      <c r="BB30" s="94">
        <v>9271.9</v>
      </c>
      <c r="BC30" s="94">
        <v>12057.4</v>
      </c>
      <c r="BD30" s="94">
        <v>16306.69</v>
      </c>
      <c r="BE30" s="94">
        <v>12582.24</v>
      </c>
      <c r="BF30" s="94">
        <v>6861.61</v>
      </c>
      <c r="BG30" s="94">
        <v>18261.8</v>
      </c>
      <c r="BH30" s="94">
        <v>686.4</v>
      </c>
      <c r="BJ30" s="94">
        <v>25577.33</v>
      </c>
      <c r="BO30" s="94">
        <v>101398</v>
      </c>
      <c r="BP30" s="94">
        <v>26050.12</v>
      </c>
      <c r="BQ30" s="94">
        <v>1091.08</v>
      </c>
      <c r="BR30" s="94">
        <v>1474.0900000000001</v>
      </c>
      <c r="BS30" s="94">
        <v>192419.35</v>
      </c>
      <c r="BT30" s="94">
        <v>40142.559999999998</v>
      </c>
      <c r="BV30" s="94">
        <v>37523.07</v>
      </c>
      <c r="BW30" s="94">
        <v>37523.07</v>
      </c>
      <c r="BX30" s="94">
        <v>350507.99</v>
      </c>
      <c r="CA30" s="94">
        <v>94193.11</v>
      </c>
      <c r="CE30" s="94">
        <v>26262.14</v>
      </c>
      <c r="CM30" s="94">
        <v>71662.94</v>
      </c>
      <c r="CN30" s="94">
        <v>71662.94</v>
      </c>
      <c r="CR30" s="94">
        <v>83256.240000000005</v>
      </c>
    </row>
    <row r="31" spans="2:100" x14ac:dyDescent="0.25">
      <c r="B31" s="92" t="s">
        <v>676</v>
      </c>
      <c r="C31" s="92" t="s">
        <v>677</v>
      </c>
      <c r="D31" s="93">
        <v>46824696.859999999</v>
      </c>
      <c r="E31" s="94">
        <v>18360184.93</v>
      </c>
      <c r="F31" s="94">
        <v>496839.98000000004</v>
      </c>
      <c r="G31" s="94">
        <v>153072.37</v>
      </c>
      <c r="I31" s="94">
        <v>482736.36000000004</v>
      </c>
      <c r="J31" s="94">
        <v>189706.46</v>
      </c>
      <c r="K31" s="94">
        <v>126480</v>
      </c>
      <c r="L31" s="94">
        <v>7247917.6800000006</v>
      </c>
      <c r="M31" s="94">
        <v>378052.39</v>
      </c>
      <c r="N31" s="94">
        <v>306604.04000000004</v>
      </c>
      <c r="P31" s="94">
        <v>342803</v>
      </c>
      <c r="Q31" s="94">
        <v>121291.98</v>
      </c>
      <c r="T31" s="94">
        <v>1475197.2799999998</v>
      </c>
      <c r="U31" s="94">
        <v>629516.04</v>
      </c>
      <c r="V31" s="94">
        <v>1887291.31</v>
      </c>
      <c r="W31" s="94">
        <v>803307.22999999986</v>
      </c>
      <c r="AB31" s="94">
        <v>69711.209999999992</v>
      </c>
      <c r="AC31" s="94">
        <v>31486.63</v>
      </c>
      <c r="AD31" s="94">
        <v>76752.060000000012</v>
      </c>
      <c r="AE31" s="94">
        <v>132373.83999999997</v>
      </c>
      <c r="AF31" s="94">
        <v>2511169.3200000003</v>
      </c>
      <c r="AG31" s="94">
        <v>2230668.4399999995</v>
      </c>
      <c r="AI31" s="94">
        <v>99329.9</v>
      </c>
      <c r="AJ31" s="94">
        <v>1023953.7699999998</v>
      </c>
      <c r="AL31" s="94">
        <v>160189.64000000001</v>
      </c>
      <c r="AM31" s="94">
        <v>480822.26</v>
      </c>
      <c r="AN31" s="94">
        <v>258556.43</v>
      </c>
      <c r="AO31" s="94">
        <v>334186.86</v>
      </c>
      <c r="AP31" s="94">
        <v>50174.259999999995</v>
      </c>
      <c r="AQ31" s="94">
        <v>97272.11</v>
      </c>
      <c r="AR31" s="94">
        <v>968.33</v>
      </c>
      <c r="AU31" s="94">
        <v>43454.95</v>
      </c>
      <c r="AV31" s="94">
        <v>1158847.8299999998</v>
      </c>
      <c r="AW31" s="94">
        <v>76600</v>
      </c>
      <c r="BC31" s="94">
        <v>155170.51999999999</v>
      </c>
      <c r="BD31" s="94">
        <v>123249.39000000001</v>
      </c>
      <c r="BI31" s="94">
        <v>18600</v>
      </c>
      <c r="BJ31" s="94">
        <v>12921.03</v>
      </c>
      <c r="BO31" s="94">
        <v>799527.9</v>
      </c>
      <c r="BP31" s="94">
        <v>720213.13000000012</v>
      </c>
      <c r="BS31" s="94">
        <v>679573.85</v>
      </c>
      <c r="BU31" s="94">
        <v>624405.58000000007</v>
      </c>
      <c r="BV31" s="94">
        <v>86900.32</v>
      </c>
      <c r="BW31" s="94">
        <v>86900.32</v>
      </c>
      <c r="BX31" s="94">
        <v>906060.12</v>
      </c>
      <c r="CA31" s="94">
        <v>555127.09</v>
      </c>
      <c r="CE31" s="94">
        <v>29409.42</v>
      </c>
      <c r="CM31" s="94">
        <v>147848.49</v>
      </c>
      <c r="CN31" s="94">
        <v>147848.49</v>
      </c>
      <c r="CR31" s="94">
        <v>63956.97</v>
      </c>
      <c r="CV31" s="94">
        <v>64214.16</v>
      </c>
    </row>
    <row r="32" spans="2:100" x14ac:dyDescent="0.25">
      <c r="B32" s="92" t="s">
        <v>248</v>
      </c>
      <c r="C32" s="92" t="s">
        <v>249</v>
      </c>
      <c r="D32" s="93">
        <v>14547278.700000001</v>
      </c>
      <c r="E32" s="94">
        <v>4669340.1100000003</v>
      </c>
      <c r="F32" s="94">
        <v>131830.9</v>
      </c>
      <c r="G32" s="94">
        <v>135914.13999999998</v>
      </c>
      <c r="I32" s="94">
        <v>170119.55</v>
      </c>
      <c r="J32" s="94">
        <v>42655.89</v>
      </c>
      <c r="K32" s="94">
        <v>22648</v>
      </c>
      <c r="L32" s="94">
        <v>2358247.8299999996</v>
      </c>
      <c r="M32" s="94">
        <v>151163.58000000002</v>
      </c>
      <c r="N32" s="94">
        <v>136770.50999999998</v>
      </c>
      <c r="P32" s="94">
        <v>125016.37</v>
      </c>
      <c r="Q32" s="94">
        <v>90415.209999999992</v>
      </c>
      <c r="T32" s="94">
        <v>389458.79</v>
      </c>
      <c r="U32" s="94">
        <v>214026.18000000002</v>
      </c>
      <c r="V32" s="94">
        <v>481858.25</v>
      </c>
      <c r="W32" s="94">
        <v>265260.98000000004</v>
      </c>
      <c r="AB32" s="94">
        <v>22978.15</v>
      </c>
      <c r="AC32" s="94">
        <v>12647.180000000004</v>
      </c>
      <c r="AD32" s="94">
        <v>25784.659999999996</v>
      </c>
      <c r="AE32" s="94">
        <v>54359.95</v>
      </c>
      <c r="AF32" s="94">
        <v>717914.97</v>
      </c>
      <c r="AG32" s="94">
        <v>809941.33000000019</v>
      </c>
      <c r="AJ32" s="94">
        <v>487215.79000000004</v>
      </c>
      <c r="AL32" s="94">
        <v>46497.899999999994</v>
      </c>
      <c r="AM32" s="94">
        <v>267727.92</v>
      </c>
      <c r="AN32" s="94">
        <v>14343.36</v>
      </c>
      <c r="AO32" s="94">
        <v>418571.16000000003</v>
      </c>
      <c r="AQ32" s="94">
        <v>11663.72</v>
      </c>
      <c r="AR32" s="94">
        <v>34099.06</v>
      </c>
      <c r="AU32" s="94">
        <v>23182.059999999998</v>
      </c>
      <c r="AV32" s="94">
        <v>200945.91000000003</v>
      </c>
      <c r="AW32" s="94">
        <v>15480</v>
      </c>
      <c r="AX32" s="94">
        <v>22770.67</v>
      </c>
      <c r="AZ32" s="94">
        <v>135</v>
      </c>
      <c r="BA32" s="94">
        <v>9454.9</v>
      </c>
      <c r="BB32" s="94">
        <v>63846.32</v>
      </c>
      <c r="BC32" s="94">
        <v>29642.18</v>
      </c>
      <c r="BD32" s="94">
        <v>14705.4</v>
      </c>
      <c r="BE32" s="94">
        <v>32254.97</v>
      </c>
      <c r="BF32" s="94">
        <v>164.47</v>
      </c>
      <c r="BG32" s="94">
        <v>15000</v>
      </c>
      <c r="BH32" s="94">
        <v>1108.3800000000001</v>
      </c>
      <c r="BO32" s="94">
        <v>200518</v>
      </c>
      <c r="BP32" s="94">
        <v>37708.67</v>
      </c>
      <c r="BQ32" s="94">
        <v>3251.96</v>
      </c>
      <c r="BR32" s="94">
        <v>22557.85</v>
      </c>
      <c r="BS32" s="94">
        <v>168766.35</v>
      </c>
      <c r="BV32" s="94">
        <v>80299.01999999999</v>
      </c>
      <c r="BW32" s="94">
        <v>80299.01999999999</v>
      </c>
      <c r="BX32" s="94">
        <v>907187.28999999992</v>
      </c>
      <c r="CA32" s="94">
        <v>158971.78999999998</v>
      </c>
      <c r="CC32" s="94">
        <v>13505.8</v>
      </c>
      <c r="CE32" s="94">
        <v>108675.26</v>
      </c>
      <c r="CM32" s="94">
        <v>108675.01000000001</v>
      </c>
      <c r="CN32" s="94">
        <v>108675.01000000001</v>
      </c>
    </row>
    <row r="33" spans="2:100" x14ac:dyDescent="0.25">
      <c r="B33" s="92" t="s">
        <v>628</v>
      </c>
      <c r="C33" s="92" t="s">
        <v>629</v>
      </c>
      <c r="D33" s="93">
        <v>60432934.440000005</v>
      </c>
      <c r="E33" s="94">
        <v>7963663.9800000004</v>
      </c>
      <c r="F33" s="94">
        <v>287630.38</v>
      </c>
      <c r="G33" s="94">
        <v>120972.61</v>
      </c>
      <c r="I33" s="94">
        <v>173959.59000000003</v>
      </c>
      <c r="J33" s="94">
        <v>55496.86</v>
      </c>
      <c r="K33" s="94">
        <v>22648</v>
      </c>
      <c r="L33" s="94">
        <v>5010403.1100000003</v>
      </c>
      <c r="M33" s="94">
        <v>296644.61</v>
      </c>
      <c r="N33" s="94">
        <v>99743.420000000013</v>
      </c>
      <c r="P33" s="94">
        <v>237397.23</v>
      </c>
      <c r="Q33" s="94">
        <v>27136.46</v>
      </c>
      <c r="T33" s="94">
        <v>640555.77</v>
      </c>
      <c r="U33" s="94">
        <v>422072.73000000004</v>
      </c>
      <c r="V33" s="94">
        <v>819335.79</v>
      </c>
      <c r="W33" s="94">
        <v>548627.95000000007</v>
      </c>
      <c r="AB33" s="94">
        <v>31582.239999999998</v>
      </c>
      <c r="AC33" s="94">
        <v>23080.019999999993</v>
      </c>
      <c r="AD33" s="94">
        <v>40004.26</v>
      </c>
      <c r="AE33" s="94">
        <v>101057.98000000001</v>
      </c>
      <c r="AF33" s="94">
        <v>1163224.05</v>
      </c>
      <c r="AG33" s="94">
        <v>1360544.2799999998</v>
      </c>
      <c r="AJ33" s="94">
        <v>544658.67000000004</v>
      </c>
      <c r="AL33" s="94">
        <v>55695.799999999996</v>
      </c>
      <c r="AM33" s="94">
        <v>368790.82999999996</v>
      </c>
      <c r="AN33" s="94">
        <v>97932.28</v>
      </c>
      <c r="AO33" s="94">
        <v>150070.24</v>
      </c>
      <c r="AP33" s="94">
        <v>9436.7999999999993</v>
      </c>
      <c r="AQ33" s="94">
        <v>705.59</v>
      </c>
      <c r="AR33" s="94">
        <v>34915575.049999997</v>
      </c>
      <c r="AT33" s="94">
        <v>233438</v>
      </c>
      <c r="AU33" s="94">
        <v>142806.33000000002</v>
      </c>
      <c r="AV33" s="94">
        <v>69505.75</v>
      </c>
      <c r="AW33" s="94">
        <v>2147</v>
      </c>
      <c r="AX33" s="94">
        <v>55709.55</v>
      </c>
      <c r="AY33" s="94">
        <v>8841.5</v>
      </c>
      <c r="AZ33" s="94">
        <v>42684.17</v>
      </c>
      <c r="BC33" s="94">
        <v>66500.47</v>
      </c>
      <c r="BD33" s="94">
        <v>50729.34</v>
      </c>
      <c r="BE33" s="94">
        <v>163442.09999999998</v>
      </c>
      <c r="BG33" s="94">
        <v>1553.46</v>
      </c>
      <c r="BH33" s="94">
        <v>18275.39</v>
      </c>
      <c r="BJ33" s="94">
        <v>105717.5</v>
      </c>
      <c r="BK33" s="94">
        <v>804</v>
      </c>
      <c r="BO33" s="94">
        <v>728300</v>
      </c>
      <c r="BP33" s="94">
        <v>488504.83000000007</v>
      </c>
      <c r="BQ33" s="94">
        <v>7395.3600000000006</v>
      </c>
      <c r="BR33" s="94">
        <v>20892.2</v>
      </c>
      <c r="BS33" s="94">
        <v>1279919.3199999998</v>
      </c>
      <c r="BU33" s="94">
        <v>16197.46</v>
      </c>
      <c r="BV33" s="94">
        <v>96277.5</v>
      </c>
      <c r="BW33" s="94">
        <v>96277.5</v>
      </c>
      <c r="BX33" s="94">
        <v>306412.15000000002</v>
      </c>
      <c r="BY33" s="94">
        <v>31882.989999999998</v>
      </c>
      <c r="CA33" s="94">
        <v>240328.92</v>
      </c>
      <c r="CB33" s="94">
        <v>41350.050000000003</v>
      </c>
      <c r="CC33" s="94">
        <v>64902.09</v>
      </c>
      <c r="CD33" s="94">
        <v>15704.74</v>
      </c>
      <c r="CE33" s="94">
        <v>46391.11</v>
      </c>
      <c r="CG33" s="94">
        <v>69639.51999999999</v>
      </c>
      <c r="CJ33" s="94">
        <v>6159.92</v>
      </c>
      <c r="CM33" s="94">
        <v>151968.65</v>
      </c>
      <c r="CN33" s="94">
        <v>151968.65</v>
      </c>
      <c r="CQ33" s="94">
        <v>7675.73</v>
      </c>
      <c r="CR33" s="94">
        <v>142382.09</v>
      </c>
      <c r="CS33" s="94">
        <v>10650.39</v>
      </c>
      <c r="CT33" s="94">
        <v>107924.3</v>
      </c>
      <c r="CV33" s="94">
        <v>1273.98</v>
      </c>
    </row>
    <row r="34" spans="2:100" x14ac:dyDescent="0.25">
      <c r="B34" s="92" t="s">
        <v>626</v>
      </c>
      <c r="C34" s="92" t="s">
        <v>627</v>
      </c>
      <c r="D34" s="93">
        <v>2873808.44</v>
      </c>
      <c r="E34" s="94">
        <v>888623.87</v>
      </c>
      <c r="J34" s="94">
        <v>5146.63</v>
      </c>
      <c r="L34" s="94">
        <v>825234.43</v>
      </c>
      <c r="Q34" s="94">
        <v>495.5</v>
      </c>
      <c r="R34" s="94">
        <v>9192.26</v>
      </c>
      <c r="S34" s="94">
        <v>10138.779999999999</v>
      </c>
      <c r="V34" s="94">
        <v>62130.54</v>
      </c>
      <c r="W34" s="94">
        <v>60648.29</v>
      </c>
      <c r="X34" s="94">
        <v>76005.709999999992</v>
      </c>
      <c r="Y34" s="94">
        <v>70834.540000000008</v>
      </c>
      <c r="AD34" s="94">
        <v>10358.67</v>
      </c>
      <c r="AE34" s="94">
        <v>10282.08</v>
      </c>
      <c r="AF34" s="94">
        <v>89712.34</v>
      </c>
      <c r="AG34" s="94">
        <v>92658.040000000008</v>
      </c>
      <c r="AJ34" s="94">
        <v>95381.55</v>
      </c>
      <c r="AL34" s="94">
        <v>13034</v>
      </c>
      <c r="AM34" s="94">
        <v>67162.11</v>
      </c>
      <c r="AO34" s="94">
        <v>5211.79</v>
      </c>
      <c r="AR34" s="94">
        <v>6809.08</v>
      </c>
      <c r="AS34" s="94">
        <v>1425</v>
      </c>
      <c r="AU34" s="94">
        <v>770</v>
      </c>
      <c r="AV34" s="94">
        <v>28529.51</v>
      </c>
      <c r="BH34" s="94">
        <v>411852.52999999997</v>
      </c>
      <c r="BP34" s="94">
        <v>1449.7</v>
      </c>
      <c r="BR34" s="94">
        <v>1672.31</v>
      </c>
      <c r="BV34" s="94">
        <v>8444.7999999999993</v>
      </c>
      <c r="BW34" s="94">
        <v>8444.7999999999993</v>
      </c>
      <c r="CE34" s="94">
        <v>2453.7199999999998</v>
      </c>
      <c r="CM34" s="94">
        <v>18150.66</v>
      </c>
      <c r="CN34" s="94">
        <v>18150.66</v>
      </c>
    </row>
    <row r="35" spans="2:100" x14ac:dyDescent="0.25">
      <c r="B35" s="92" t="s">
        <v>774</v>
      </c>
      <c r="C35" s="92" t="s">
        <v>775</v>
      </c>
      <c r="D35" s="93">
        <v>428103520.81999958</v>
      </c>
      <c r="E35" s="94">
        <v>151722478.59999996</v>
      </c>
      <c r="F35" s="94">
        <v>7003537.6600000001</v>
      </c>
      <c r="I35" s="94">
        <v>25945532.790000003</v>
      </c>
      <c r="J35" s="94">
        <v>2432498.66</v>
      </c>
      <c r="L35" s="94">
        <v>70971902.480000019</v>
      </c>
      <c r="M35" s="94">
        <v>2119117.14</v>
      </c>
      <c r="N35" s="94">
        <v>2238057.92</v>
      </c>
      <c r="P35" s="94">
        <v>1958634.5999999999</v>
      </c>
      <c r="Q35" s="94">
        <v>1003364.4500000001</v>
      </c>
      <c r="T35" s="94">
        <v>13850704.720000003</v>
      </c>
      <c r="U35" s="94">
        <v>5757203.4099999964</v>
      </c>
      <c r="V35" s="94">
        <v>17587365.77</v>
      </c>
      <c r="W35" s="94">
        <v>7636705.3399999999</v>
      </c>
      <c r="AB35" s="94">
        <v>632164.9800000001</v>
      </c>
      <c r="AC35" s="94">
        <v>265966.67</v>
      </c>
      <c r="AD35" s="94">
        <v>1374766.4699999997</v>
      </c>
      <c r="AE35" s="94">
        <v>1246360.27</v>
      </c>
      <c r="AF35" s="94">
        <v>24163547.699999999</v>
      </c>
      <c r="AG35" s="94">
        <v>21558278.480000004</v>
      </c>
      <c r="AH35" s="94">
        <v>9747.5</v>
      </c>
      <c r="AJ35" s="94">
        <v>6166516.6999999993</v>
      </c>
      <c r="AL35" s="94">
        <v>1262254.75</v>
      </c>
      <c r="AM35" s="94">
        <v>5024769.9200000009</v>
      </c>
      <c r="AN35" s="94">
        <v>966917.91999999993</v>
      </c>
      <c r="AO35" s="94">
        <v>1705802.81</v>
      </c>
      <c r="AP35" s="94">
        <v>188970.76</v>
      </c>
      <c r="AR35" s="94">
        <v>1713699.11</v>
      </c>
      <c r="AS35" s="94">
        <v>1177795.6200000001</v>
      </c>
      <c r="AU35" s="94">
        <v>654399.62000000011</v>
      </c>
      <c r="AV35" s="94">
        <v>16152269.07</v>
      </c>
      <c r="AW35" s="94">
        <v>535.53</v>
      </c>
      <c r="AX35" s="94">
        <v>75879.05</v>
      </c>
      <c r="AY35" s="94">
        <v>364820.99</v>
      </c>
      <c r="AZ35" s="94">
        <v>645205.01</v>
      </c>
      <c r="BC35" s="94">
        <v>1329422.53</v>
      </c>
      <c r="BD35" s="94">
        <v>381603.58999999997</v>
      </c>
      <c r="BE35" s="94">
        <v>1014642.79</v>
      </c>
      <c r="BF35" s="94">
        <v>182861.46</v>
      </c>
      <c r="BG35" s="94">
        <v>283315.05</v>
      </c>
      <c r="BH35" s="94">
        <v>40242.679999999993</v>
      </c>
      <c r="BJ35" s="94">
        <v>304805.57</v>
      </c>
      <c r="BL35" s="94">
        <v>1867.2</v>
      </c>
      <c r="BN35" s="94">
        <v>304013.28999999998</v>
      </c>
      <c r="BO35" s="94">
        <v>6161802.8099999996</v>
      </c>
      <c r="BP35" s="94">
        <v>8356429.6800000006</v>
      </c>
      <c r="BQ35" s="94">
        <v>3831.04</v>
      </c>
      <c r="BR35" s="94">
        <v>84989.99</v>
      </c>
      <c r="BS35" s="94">
        <v>3762496.47</v>
      </c>
      <c r="BT35" s="94">
        <v>216971.75</v>
      </c>
      <c r="BV35" s="94">
        <v>639977.61999999988</v>
      </c>
      <c r="BW35" s="94">
        <v>639977.61999999988</v>
      </c>
      <c r="BX35" s="94">
        <v>1469667.21</v>
      </c>
      <c r="BY35" s="94">
        <v>639706.93999999994</v>
      </c>
      <c r="BZ35" s="94">
        <v>1003868.26</v>
      </c>
      <c r="CA35" s="94">
        <v>2529264.33</v>
      </c>
      <c r="CB35" s="94">
        <v>2185.42</v>
      </c>
      <c r="CE35" s="94">
        <v>544291.6</v>
      </c>
      <c r="CF35" s="94">
        <v>6430</v>
      </c>
      <c r="CG35" s="94">
        <v>328236.59999999998</v>
      </c>
      <c r="CH35" s="94">
        <v>19355.87</v>
      </c>
      <c r="CJ35" s="94">
        <v>275128.65000000002</v>
      </c>
      <c r="CM35" s="94">
        <v>522159.85000000003</v>
      </c>
      <c r="CN35" s="94">
        <v>522159.85000000003</v>
      </c>
      <c r="CT35" s="94">
        <v>1963187</v>
      </c>
      <c r="CV35" s="94">
        <v>152993.1</v>
      </c>
    </row>
    <row r="36" spans="2:100" x14ac:dyDescent="0.25">
      <c r="B36" s="92" t="s">
        <v>402</v>
      </c>
      <c r="C36" s="92" t="s">
        <v>403</v>
      </c>
      <c r="D36" s="93">
        <v>35038227.630000003</v>
      </c>
      <c r="E36" s="94">
        <v>13442383.949999999</v>
      </c>
      <c r="F36" s="94">
        <v>413574.15</v>
      </c>
      <c r="G36" s="94">
        <v>391944.49</v>
      </c>
      <c r="I36" s="94">
        <v>275387.61</v>
      </c>
      <c r="J36" s="94">
        <v>137501.81</v>
      </c>
      <c r="K36" s="94">
        <v>88536</v>
      </c>
      <c r="L36" s="94">
        <v>4131410.3299999996</v>
      </c>
      <c r="M36" s="94">
        <v>118747.84</v>
      </c>
      <c r="N36" s="94">
        <v>46860.31</v>
      </c>
      <c r="P36" s="94">
        <v>383421.73</v>
      </c>
      <c r="Q36" s="94">
        <v>15086.359999999999</v>
      </c>
      <c r="T36" s="94">
        <v>1093072.31</v>
      </c>
      <c r="U36" s="94">
        <v>346018.07999999996</v>
      </c>
      <c r="V36" s="94">
        <v>1394981.92</v>
      </c>
      <c r="W36" s="94">
        <v>446462.70000000013</v>
      </c>
      <c r="AB36" s="94">
        <v>100531.62999999999</v>
      </c>
      <c r="AC36" s="94">
        <v>31397.620000000003</v>
      </c>
      <c r="AD36" s="94">
        <v>83384.850000000006</v>
      </c>
      <c r="AE36" s="94">
        <v>128171.38999999998</v>
      </c>
      <c r="AF36" s="94">
        <v>1925291.48</v>
      </c>
      <c r="AG36" s="94">
        <v>1394196.52</v>
      </c>
      <c r="AJ36" s="94">
        <v>736373.55999999982</v>
      </c>
      <c r="AL36" s="94">
        <v>107352.85</v>
      </c>
      <c r="AM36" s="94">
        <v>43402.62</v>
      </c>
      <c r="AN36" s="94">
        <v>290297.69</v>
      </c>
      <c r="AO36" s="94">
        <v>258063.07</v>
      </c>
      <c r="AP36" s="94">
        <v>24073.56</v>
      </c>
      <c r="AR36" s="94">
        <v>125133.75</v>
      </c>
      <c r="AU36" s="94">
        <v>25369.510000000002</v>
      </c>
      <c r="AV36" s="94">
        <v>209446.3</v>
      </c>
      <c r="AW36" s="94">
        <v>395960.6</v>
      </c>
      <c r="AX36" s="94">
        <v>23375.759999999998</v>
      </c>
      <c r="AZ36" s="94">
        <v>327379.02</v>
      </c>
      <c r="BC36" s="94">
        <v>63192.36</v>
      </c>
      <c r="BD36" s="94">
        <v>57960.83</v>
      </c>
      <c r="BE36" s="94">
        <v>498462.71999999997</v>
      </c>
      <c r="BF36" s="94">
        <v>60545.55</v>
      </c>
      <c r="BH36" s="94">
        <v>36001.800000000003</v>
      </c>
      <c r="BJ36" s="94">
        <v>55410</v>
      </c>
      <c r="BL36" s="94">
        <v>3000</v>
      </c>
      <c r="BN36" s="94">
        <v>1642132.24</v>
      </c>
      <c r="BO36" s="94">
        <v>410286.24</v>
      </c>
      <c r="BP36" s="94">
        <v>56823.509999999995</v>
      </c>
      <c r="BQ36" s="94">
        <v>5212.6000000000004</v>
      </c>
      <c r="BR36" s="94">
        <v>120</v>
      </c>
      <c r="BS36" s="94">
        <v>553500.36</v>
      </c>
      <c r="BT36" s="94">
        <v>14123.32</v>
      </c>
      <c r="BU36" s="94">
        <v>787415.29</v>
      </c>
      <c r="BV36" s="94">
        <v>82743.41</v>
      </c>
      <c r="BW36" s="94">
        <v>82743.41</v>
      </c>
      <c r="BX36" s="94">
        <v>831435.73</v>
      </c>
      <c r="BZ36" s="94">
        <v>40973.78</v>
      </c>
      <c r="CA36" s="94">
        <v>334050.71000000002</v>
      </c>
      <c r="CE36" s="94">
        <v>64725.64</v>
      </c>
      <c r="CM36" s="94">
        <v>46887.95</v>
      </c>
      <c r="CN36" s="94">
        <v>46887.95</v>
      </c>
      <c r="CT36" s="94">
        <v>322289.57</v>
      </c>
      <c r="CU36" s="94">
        <v>51620.960000000006</v>
      </c>
      <c r="CV36" s="94">
        <v>64721.689999999995</v>
      </c>
    </row>
    <row r="37" spans="2:100" x14ac:dyDescent="0.25">
      <c r="B37" s="92" t="s">
        <v>442</v>
      </c>
      <c r="C37" s="92" t="s">
        <v>443</v>
      </c>
      <c r="D37" s="93">
        <v>30830958.470000003</v>
      </c>
      <c r="E37" s="94">
        <v>11554979.059999999</v>
      </c>
      <c r="F37" s="94">
        <v>404254.91000000003</v>
      </c>
      <c r="G37" s="94">
        <v>227777</v>
      </c>
      <c r="I37" s="94">
        <v>548473.48</v>
      </c>
      <c r="J37" s="94">
        <v>132641.47</v>
      </c>
      <c r="K37" s="94">
        <v>75358</v>
      </c>
      <c r="L37" s="94">
        <v>3388003.21</v>
      </c>
      <c r="M37" s="94">
        <v>102711.84</v>
      </c>
      <c r="N37" s="94">
        <v>147561.31</v>
      </c>
      <c r="P37" s="94">
        <v>255244.71</v>
      </c>
      <c r="Q37" s="94">
        <v>30171.46</v>
      </c>
      <c r="T37" s="94">
        <v>959088.21</v>
      </c>
      <c r="U37" s="94">
        <v>287428.84999999998</v>
      </c>
      <c r="V37" s="94">
        <v>1223668.42</v>
      </c>
      <c r="W37" s="94">
        <v>375157.55</v>
      </c>
      <c r="AB37" s="94">
        <v>65529.84</v>
      </c>
      <c r="AC37" s="94">
        <v>29796</v>
      </c>
      <c r="AD37" s="94">
        <v>80072.740000000005</v>
      </c>
      <c r="AE37" s="94">
        <v>100610.23999999999</v>
      </c>
      <c r="AF37" s="94">
        <v>1780733.72</v>
      </c>
      <c r="AG37" s="94">
        <v>1198463.2799999998</v>
      </c>
      <c r="AJ37" s="94">
        <v>901408.16</v>
      </c>
      <c r="AL37" s="94">
        <v>13900.88</v>
      </c>
      <c r="AM37" s="94">
        <v>234122.27</v>
      </c>
      <c r="AN37" s="94">
        <v>92351.11</v>
      </c>
      <c r="AO37" s="94">
        <v>259767.34</v>
      </c>
      <c r="AP37" s="94">
        <v>246952.83</v>
      </c>
      <c r="AQ37" s="94">
        <v>1549.5</v>
      </c>
      <c r="AR37" s="94">
        <v>1122101.3899999999</v>
      </c>
      <c r="AU37" s="94">
        <v>64429.649999999994</v>
      </c>
      <c r="AV37" s="94">
        <v>523671.96000000008</v>
      </c>
      <c r="AX37" s="94">
        <v>42868.19</v>
      </c>
      <c r="AZ37" s="94">
        <v>3740</v>
      </c>
      <c r="BB37" s="94">
        <v>36389.199999999997</v>
      </c>
      <c r="BC37" s="94">
        <v>139295.16</v>
      </c>
      <c r="BD37" s="94">
        <v>35900.840000000004</v>
      </c>
      <c r="BE37" s="94">
        <v>379112.81</v>
      </c>
      <c r="BF37" s="94">
        <v>69180.44</v>
      </c>
      <c r="BL37" s="94">
        <v>2145687.77</v>
      </c>
      <c r="BN37" s="94">
        <v>56837.3</v>
      </c>
      <c r="BO37" s="94">
        <v>420222</v>
      </c>
      <c r="BP37" s="94">
        <v>38859.56</v>
      </c>
      <c r="BQ37" s="94">
        <v>305.06</v>
      </c>
      <c r="BR37" s="94">
        <v>4549.3999999999996</v>
      </c>
      <c r="BS37" s="94">
        <v>464639.49</v>
      </c>
      <c r="BT37" s="94">
        <v>0</v>
      </c>
      <c r="BV37" s="94">
        <v>2000</v>
      </c>
      <c r="BW37" s="94">
        <v>2000</v>
      </c>
      <c r="BX37" s="94">
        <v>114898.61000000002</v>
      </c>
      <c r="BZ37" s="94">
        <v>109704.14</v>
      </c>
      <c r="CA37" s="94">
        <v>182690.97</v>
      </c>
      <c r="CE37" s="94">
        <v>9661.5</v>
      </c>
      <c r="CG37" s="94">
        <v>90361.94</v>
      </c>
      <c r="CH37" s="94">
        <v>15169.24</v>
      </c>
      <c r="CI37" s="94">
        <v>350</v>
      </c>
      <c r="CM37" s="94">
        <v>26287.82</v>
      </c>
      <c r="CN37" s="94">
        <v>26287.82</v>
      </c>
      <c r="CV37" s="94">
        <v>14266.64</v>
      </c>
    </row>
    <row r="38" spans="2:100" x14ac:dyDescent="0.25">
      <c r="B38" s="92" t="s">
        <v>392</v>
      </c>
      <c r="C38" s="92" t="s">
        <v>393</v>
      </c>
      <c r="D38" s="93">
        <v>3150499.0999999996</v>
      </c>
      <c r="E38" s="94">
        <v>1060831.56</v>
      </c>
      <c r="F38" s="94">
        <v>22705.439999999999</v>
      </c>
      <c r="G38" s="94">
        <v>16422.510000000002</v>
      </c>
      <c r="I38" s="94">
        <v>13627.17</v>
      </c>
      <c r="J38" s="94">
        <v>1796.82</v>
      </c>
      <c r="L38" s="94">
        <v>548495.24</v>
      </c>
      <c r="M38" s="94">
        <v>9177.18</v>
      </c>
      <c r="N38" s="94">
        <v>4107.92</v>
      </c>
      <c r="Q38" s="94">
        <v>12119.41</v>
      </c>
      <c r="R38" s="94">
        <v>29.58</v>
      </c>
      <c r="T38" s="94">
        <v>82612.290000000008</v>
      </c>
      <c r="U38" s="94">
        <v>40978.520000000004</v>
      </c>
      <c r="V38" s="94">
        <v>107559.38</v>
      </c>
      <c r="W38" s="94">
        <v>55432.929999999993</v>
      </c>
      <c r="AB38" s="94">
        <v>1517.73</v>
      </c>
      <c r="AC38" s="94">
        <v>1050.24</v>
      </c>
      <c r="AD38" s="94">
        <v>6855.42</v>
      </c>
      <c r="AE38" s="94">
        <v>17017.5</v>
      </c>
      <c r="AF38" s="94">
        <v>186494</v>
      </c>
      <c r="AG38" s="94">
        <v>158150</v>
      </c>
      <c r="AJ38" s="94">
        <v>33093.81</v>
      </c>
      <c r="AL38" s="94">
        <v>18031.060000000001</v>
      </c>
      <c r="AM38" s="94">
        <v>19734.099999999999</v>
      </c>
      <c r="AN38" s="94">
        <v>71717.73</v>
      </c>
      <c r="AO38" s="94">
        <v>38283.14</v>
      </c>
      <c r="AP38" s="94">
        <v>38891.01</v>
      </c>
      <c r="AR38" s="94">
        <v>322036.96000000002</v>
      </c>
      <c r="AU38" s="94">
        <v>1776.63</v>
      </c>
      <c r="AV38" s="94">
        <v>4606.8600000000006</v>
      </c>
      <c r="AW38" s="94">
        <v>15000</v>
      </c>
      <c r="AZ38" s="94">
        <v>36146.340000000004</v>
      </c>
      <c r="BA38" s="94">
        <v>19609.38</v>
      </c>
      <c r="BC38" s="94">
        <v>1326.72</v>
      </c>
      <c r="BD38" s="94">
        <v>3278.86</v>
      </c>
      <c r="BE38" s="94">
        <v>49074.03</v>
      </c>
      <c r="BF38" s="94">
        <v>972.65</v>
      </c>
      <c r="BH38" s="94">
        <v>5991.05</v>
      </c>
      <c r="BN38" s="94">
        <v>2790.24</v>
      </c>
      <c r="BO38" s="94">
        <v>32157</v>
      </c>
      <c r="BP38" s="94">
        <v>7098.28</v>
      </c>
      <c r="BQ38" s="94">
        <v>247.1</v>
      </c>
      <c r="BU38" s="94">
        <v>28919.66</v>
      </c>
      <c r="BV38" s="94">
        <v>836.5</v>
      </c>
      <c r="BW38" s="94">
        <v>836.5</v>
      </c>
      <c r="BX38" s="94">
        <v>726.47</v>
      </c>
      <c r="CA38" s="94">
        <v>19316.650000000001</v>
      </c>
      <c r="CB38" s="94">
        <v>10361.23</v>
      </c>
      <c r="CE38" s="94">
        <v>5678.71</v>
      </c>
      <c r="CG38" s="94">
        <v>7234.53</v>
      </c>
      <c r="CM38" s="94">
        <v>2088.0600000000004</v>
      </c>
      <c r="CN38" s="94">
        <v>2088.0600000000004</v>
      </c>
      <c r="CV38" s="94">
        <v>6493.5</v>
      </c>
    </row>
    <row r="39" spans="2:100" x14ac:dyDescent="0.25">
      <c r="B39" s="92" t="s">
        <v>792</v>
      </c>
      <c r="C39" s="92" t="s">
        <v>793</v>
      </c>
      <c r="D39" s="93">
        <v>49224618.070000008</v>
      </c>
      <c r="E39" s="94">
        <v>18125387.099999998</v>
      </c>
      <c r="F39" s="94">
        <v>619541.64</v>
      </c>
      <c r="G39" s="94">
        <v>113689.79</v>
      </c>
      <c r="I39" s="94">
        <v>1963352.77</v>
      </c>
      <c r="J39" s="94">
        <v>282496.73</v>
      </c>
      <c r="K39" s="94">
        <v>60710.400000000001</v>
      </c>
      <c r="L39" s="94">
        <v>7549724.1999999993</v>
      </c>
      <c r="M39" s="94">
        <v>412878.97000000009</v>
      </c>
      <c r="N39" s="94">
        <v>340535.42000000004</v>
      </c>
      <c r="P39" s="94">
        <v>330707.78000000003</v>
      </c>
      <c r="Q39" s="94">
        <v>39132.19</v>
      </c>
      <c r="T39" s="94">
        <v>1575207.38</v>
      </c>
      <c r="U39" s="94">
        <v>635856.80000000005</v>
      </c>
      <c r="V39" s="94">
        <v>2006101.1099999996</v>
      </c>
      <c r="W39" s="94">
        <v>828064.47999999986</v>
      </c>
      <c r="AB39" s="94">
        <v>203384.63999999998</v>
      </c>
      <c r="AC39" s="94">
        <v>37805.08</v>
      </c>
      <c r="AD39" s="94">
        <v>107313.02000000002</v>
      </c>
      <c r="AE39" s="94">
        <v>369671.43999999994</v>
      </c>
      <c r="AF39" s="94">
        <v>2647729.2899999996</v>
      </c>
      <c r="AG39" s="94">
        <v>2832716.33</v>
      </c>
      <c r="AJ39" s="94">
        <v>864432.79</v>
      </c>
      <c r="AL39" s="94">
        <v>215136.47</v>
      </c>
      <c r="AM39" s="94">
        <v>289109.44</v>
      </c>
      <c r="AN39" s="94">
        <v>10826</v>
      </c>
      <c r="AO39" s="94">
        <v>611026.16999999993</v>
      </c>
      <c r="AP39" s="94">
        <v>34514.959999999999</v>
      </c>
      <c r="AR39" s="94">
        <v>869189.15</v>
      </c>
      <c r="AU39" s="94">
        <v>11894.5</v>
      </c>
      <c r="AV39" s="94">
        <v>327814.56999999995</v>
      </c>
      <c r="AW39" s="94">
        <v>107686.68</v>
      </c>
      <c r="AX39" s="94">
        <v>42639.05</v>
      </c>
      <c r="BA39" s="94">
        <v>17110.989999999998</v>
      </c>
      <c r="BB39" s="94">
        <v>891.68</v>
      </c>
      <c r="BC39" s="94">
        <v>143876.44</v>
      </c>
      <c r="BD39" s="94">
        <v>128937.43</v>
      </c>
      <c r="BE39" s="94">
        <v>502178.59</v>
      </c>
      <c r="BF39" s="94">
        <v>149549.46</v>
      </c>
      <c r="BH39" s="94">
        <v>-848.90999999999985</v>
      </c>
      <c r="BO39" s="94">
        <v>509276</v>
      </c>
      <c r="BP39" s="94">
        <v>176681.46</v>
      </c>
      <c r="BQ39" s="94">
        <v>2727.83</v>
      </c>
      <c r="BR39" s="94">
        <v>5222</v>
      </c>
      <c r="BS39" s="94">
        <v>930361.34000000008</v>
      </c>
      <c r="BT39" s="94">
        <v>244206.14</v>
      </c>
      <c r="BV39" s="94">
        <v>56239.99</v>
      </c>
      <c r="BW39" s="94">
        <v>56239.99</v>
      </c>
      <c r="BX39" s="94">
        <v>870529.2</v>
      </c>
      <c r="BZ39" s="94">
        <v>92806.18</v>
      </c>
      <c r="CA39" s="94">
        <v>364364.91000000003</v>
      </c>
      <c r="CC39" s="94">
        <v>74217.450000000012</v>
      </c>
      <c r="CE39" s="94">
        <v>49163.460000000006</v>
      </c>
      <c r="CG39" s="94">
        <v>3265.84</v>
      </c>
      <c r="CH39" s="94">
        <v>137.72</v>
      </c>
      <c r="CM39" s="94">
        <v>85716.81</v>
      </c>
      <c r="CN39" s="94">
        <v>85716.81</v>
      </c>
      <c r="CR39" s="94">
        <v>27731.74</v>
      </c>
      <c r="CV39" s="94">
        <v>323997.98</v>
      </c>
    </row>
    <row r="40" spans="2:100" x14ac:dyDescent="0.25">
      <c r="B40" s="92" t="s">
        <v>356</v>
      </c>
      <c r="C40" s="92" t="s">
        <v>357</v>
      </c>
      <c r="D40" s="93">
        <v>440213647.83000034</v>
      </c>
      <c r="E40" s="94">
        <v>172423685.43000001</v>
      </c>
      <c r="F40" s="94">
        <v>6453326.1299999999</v>
      </c>
      <c r="G40" s="94">
        <v>8431472.1599999983</v>
      </c>
      <c r="I40" s="94">
        <v>14334450.999999998</v>
      </c>
      <c r="J40" s="94">
        <v>1253804.0799999998</v>
      </c>
      <c r="K40" s="94">
        <v>1624441</v>
      </c>
      <c r="L40" s="94">
        <v>65248562.179999992</v>
      </c>
      <c r="M40" s="94">
        <v>1533503.5</v>
      </c>
      <c r="N40" s="94">
        <v>1475191.6400000004</v>
      </c>
      <c r="P40" s="94">
        <v>35668.71</v>
      </c>
      <c r="Q40" s="94">
        <v>385261.28</v>
      </c>
      <c r="T40" s="94">
        <v>15149786.950000003</v>
      </c>
      <c r="U40" s="94">
        <v>5041887.1400000015</v>
      </c>
      <c r="V40" s="94">
        <v>19367654.770000007</v>
      </c>
      <c r="W40" s="94">
        <v>6724782.0700000003</v>
      </c>
      <c r="AB40" s="94">
        <v>387389.81</v>
      </c>
      <c r="AC40" s="94">
        <v>131806.56999999998</v>
      </c>
      <c r="AD40" s="94">
        <v>864312.77999999991</v>
      </c>
      <c r="AE40" s="94">
        <v>1130214.54</v>
      </c>
      <c r="AF40" s="94">
        <v>24373258.48</v>
      </c>
      <c r="AG40" s="94">
        <v>20948618.230000004</v>
      </c>
      <c r="AH40" s="94">
        <v>1583761.0899999996</v>
      </c>
      <c r="AI40" s="94">
        <v>178784.82999999993</v>
      </c>
      <c r="AJ40" s="94">
        <v>5107523.0999999996</v>
      </c>
      <c r="AL40" s="94">
        <v>1278553.72</v>
      </c>
      <c r="AM40" s="94">
        <v>810251.32000000007</v>
      </c>
      <c r="AN40" s="94">
        <v>481317.49</v>
      </c>
      <c r="AO40" s="94">
        <v>3546144.7399999998</v>
      </c>
      <c r="AP40" s="94">
        <v>807.61</v>
      </c>
      <c r="AQ40" s="94">
        <v>175000</v>
      </c>
      <c r="AR40" s="94">
        <v>3335242.04</v>
      </c>
      <c r="AU40" s="94">
        <v>694224.39</v>
      </c>
      <c r="AV40" s="94">
        <v>4534457.08</v>
      </c>
      <c r="AW40" s="94">
        <v>749033.27</v>
      </c>
      <c r="AX40" s="94">
        <v>73723</v>
      </c>
      <c r="AZ40" s="94">
        <v>83375.209999999992</v>
      </c>
      <c r="BA40" s="94">
        <v>671428.95</v>
      </c>
      <c r="BC40" s="94">
        <v>879628.11</v>
      </c>
      <c r="BD40" s="94">
        <v>10430257.380000001</v>
      </c>
      <c r="BE40" s="94">
        <v>955942.9</v>
      </c>
      <c r="BF40" s="94">
        <v>1083795.3599999999</v>
      </c>
      <c r="BG40" s="94">
        <v>33393.009999999995</v>
      </c>
      <c r="BH40" s="94">
        <v>212370.32</v>
      </c>
      <c r="BI40" s="94">
        <v>12891</v>
      </c>
      <c r="BJ40" s="94">
        <v>552010.58000000007</v>
      </c>
      <c r="BK40" s="94">
        <v>229274.39</v>
      </c>
      <c r="BL40" s="94">
        <v>192242.91</v>
      </c>
      <c r="BO40" s="94">
        <v>4973123.82</v>
      </c>
      <c r="BP40" s="94">
        <v>937455.82000000007</v>
      </c>
      <c r="BQ40" s="94">
        <v>8466.84</v>
      </c>
      <c r="BR40" s="94">
        <v>71092.179999999993</v>
      </c>
      <c r="BS40" s="94">
        <v>3740830.4000000004</v>
      </c>
      <c r="BU40" s="94">
        <v>9567855.5399999991</v>
      </c>
      <c r="BV40" s="94">
        <v>531254.31999999995</v>
      </c>
      <c r="BW40" s="94">
        <v>531254.31999999995</v>
      </c>
      <c r="BX40" s="94">
        <v>712328.89</v>
      </c>
      <c r="BZ40" s="94">
        <v>798956.99</v>
      </c>
      <c r="CA40" s="94">
        <v>2330128.7800000003</v>
      </c>
      <c r="CE40" s="94">
        <v>335364.58999999997</v>
      </c>
      <c r="CG40" s="94">
        <v>2371616.46</v>
      </c>
      <c r="CH40" s="94">
        <v>149326.88999999998</v>
      </c>
      <c r="CM40" s="94">
        <v>294679.62</v>
      </c>
      <c r="CN40" s="94">
        <v>294679.62</v>
      </c>
      <c r="CQ40" s="94">
        <v>221891.19</v>
      </c>
      <c r="CR40" s="94">
        <v>142489.75</v>
      </c>
      <c r="CT40" s="94">
        <v>1198363.5899999999</v>
      </c>
      <c r="CU40" s="94">
        <v>4685461.16</v>
      </c>
      <c r="CV40" s="94">
        <v>1938448.75</v>
      </c>
    </row>
    <row r="41" spans="2:100" x14ac:dyDescent="0.25">
      <c r="B41" s="92" t="s">
        <v>246</v>
      </c>
      <c r="C41" s="92" t="s">
        <v>247</v>
      </c>
      <c r="D41" s="93">
        <v>127587744.24999996</v>
      </c>
      <c r="E41" s="94">
        <v>50644967.110000007</v>
      </c>
      <c r="F41" s="94">
        <v>1260867.9400000002</v>
      </c>
      <c r="G41" s="94">
        <v>1528611.81</v>
      </c>
      <c r="I41" s="94">
        <v>4858736.7400000012</v>
      </c>
      <c r="J41" s="94">
        <v>563520.12</v>
      </c>
      <c r="K41" s="94">
        <v>397232.4</v>
      </c>
      <c r="L41" s="94">
        <v>20592714.139999997</v>
      </c>
      <c r="M41" s="94">
        <v>1045224.7500000001</v>
      </c>
      <c r="N41" s="94">
        <v>924854.54999999993</v>
      </c>
      <c r="P41" s="94">
        <v>1053403.6299999999</v>
      </c>
      <c r="Q41" s="94">
        <v>298162.47000000003</v>
      </c>
      <c r="T41" s="94">
        <v>4408656.88</v>
      </c>
      <c r="U41" s="94">
        <v>1757336.5800000003</v>
      </c>
      <c r="V41" s="94">
        <v>5642296.3499999996</v>
      </c>
      <c r="W41" s="94">
        <v>2285199.5000000005</v>
      </c>
      <c r="AB41" s="94">
        <v>582272.72999999986</v>
      </c>
      <c r="AC41" s="94">
        <v>120153.45000000003</v>
      </c>
      <c r="AD41" s="94">
        <v>248184.85</v>
      </c>
      <c r="AE41" s="94">
        <v>506521.5</v>
      </c>
      <c r="AF41" s="94">
        <v>6752331.4500000002</v>
      </c>
      <c r="AG41" s="94">
        <v>6601293.6999999993</v>
      </c>
      <c r="AH41" s="94">
        <v>13992</v>
      </c>
      <c r="AJ41" s="94">
        <v>2049703.28</v>
      </c>
      <c r="AL41" s="94">
        <v>424966.48</v>
      </c>
      <c r="AM41" s="94">
        <v>203630.7</v>
      </c>
      <c r="AN41" s="94">
        <v>157233.83999999997</v>
      </c>
      <c r="AO41" s="94">
        <v>909412.47000000009</v>
      </c>
      <c r="AQ41" s="94">
        <v>58488.58</v>
      </c>
      <c r="AR41" s="94">
        <v>151454.34</v>
      </c>
      <c r="AT41" s="94">
        <v>228902</v>
      </c>
      <c r="AU41" s="94">
        <v>59014.94000000001</v>
      </c>
      <c r="AV41" s="94">
        <v>525140.17999999993</v>
      </c>
      <c r="AW41" s="94">
        <v>200</v>
      </c>
      <c r="AX41" s="94">
        <v>45378.09</v>
      </c>
      <c r="AY41" s="94">
        <v>182383.53</v>
      </c>
      <c r="BB41" s="94">
        <v>407325.06</v>
      </c>
      <c r="BC41" s="94">
        <v>288605.01</v>
      </c>
      <c r="BD41" s="94">
        <v>168550.18</v>
      </c>
      <c r="BE41" s="94">
        <v>210827.83999999997</v>
      </c>
      <c r="BF41" s="94">
        <v>39524.46</v>
      </c>
      <c r="BH41" s="94">
        <v>33548.630000000012</v>
      </c>
      <c r="BJ41" s="94">
        <v>218634.61</v>
      </c>
      <c r="BL41" s="94">
        <v>6000</v>
      </c>
      <c r="BO41" s="94">
        <v>1181868</v>
      </c>
      <c r="BP41" s="94">
        <v>98387.829999999987</v>
      </c>
      <c r="BQ41" s="94">
        <v>623.87</v>
      </c>
      <c r="BS41" s="94">
        <v>1734952.59</v>
      </c>
      <c r="BT41" s="94">
        <v>2158398.6799999997</v>
      </c>
      <c r="BU41" s="94">
        <v>1228081</v>
      </c>
      <c r="BV41" s="94">
        <v>8744.92</v>
      </c>
      <c r="BW41" s="94">
        <v>8744.92</v>
      </c>
      <c r="BX41" s="94">
        <v>461299.66000000003</v>
      </c>
      <c r="BZ41" s="94">
        <v>336014.51</v>
      </c>
      <c r="CA41" s="94">
        <v>986360.17999999993</v>
      </c>
      <c r="CE41" s="94">
        <v>436320.58999999997</v>
      </c>
      <c r="CG41" s="94">
        <v>212586.83</v>
      </c>
      <c r="CJ41" s="94">
        <v>18346.78</v>
      </c>
      <c r="CM41" s="94">
        <v>201291.7</v>
      </c>
      <c r="CN41" s="94">
        <v>201291.7</v>
      </c>
      <c r="CT41" s="94">
        <v>69008.240000000005</v>
      </c>
    </row>
    <row r="42" spans="2:100" x14ac:dyDescent="0.25">
      <c r="B42" s="92" t="s">
        <v>220</v>
      </c>
      <c r="C42" s="92" t="s">
        <v>221</v>
      </c>
      <c r="D42" s="93">
        <v>230769042.76999998</v>
      </c>
      <c r="E42" s="94">
        <v>87745876.589999989</v>
      </c>
      <c r="F42" s="94">
        <v>2862182.6400000006</v>
      </c>
      <c r="G42" s="94">
        <v>1248052.1599999997</v>
      </c>
      <c r="I42" s="94">
        <v>8036615.71</v>
      </c>
      <c r="J42" s="94">
        <v>1347391.6199999999</v>
      </c>
      <c r="K42" s="94">
        <v>261653.4</v>
      </c>
      <c r="L42" s="94">
        <v>34115371.430000007</v>
      </c>
      <c r="M42" s="94">
        <v>898463.1</v>
      </c>
      <c r="N42" s="94">
        <v>2062389.02</v>
      </c>
      <c r="P42" s="94">
        <v>869.28</v>
      </c>
      <c r="Q42" s="94">
        <v>431248.02999999997</v>
      </c>
      <c r="T42" s="94">
        <v>7547219.7200000016</v>
      </c>
      <c r="U42" s="94">
        <v>2755654.7300000004</v>
      </c>
      <c r="V42" s="94">
        <v>9590931.7200000007</v>
      </c>
      <c r="W42" s="94">
        <v>3663847.9600000014</v>
      </c>
      <c r="AB42" s="94">
        <v>292730.08</v>
      </c>
      <c r="AC42" s="94">
        <v>91500.520000000048</v>
      </c>
      <c r="AD42" s="94">
        <v>432352.08000000013</v>
      </c>
      <c r="AE42" s="94">
        <v>729448.68</v>
      </c>
      <c r="AF42" s="94">
        <v>12849988.470000004</v>
      </c>
      <c r="AG42" s="94">
        <v>10396822.839999998</v>
      </c>
      <c r="AJ42" s="94">
        <v>3099634.8899999987</v>
      </c>
      <c r="AL42" s="94">
        <v>870383.67999999993</v>
      </c>
      <c r="AM42" s="94">
        <v>274595.27</v>
      </c>
      <c r="AN42" s="94">
        <v>1008679.6799999999</v>
      </c>
      <c r="AO42" s="94">
        <v>2270714.4700000002</v>
      </c>
      <c r="AP42" s="94">
        <v>127808.38</v>
      </c>
      <c r="AQ42" s="94">
        <v>420000</v>
      </c>
      <c r="AS42" s="94">
        <v>10383.15</v>
      </c>
      <c r="AU42" s="94">
        <v>120081.26</v>
      </c>
      <c r="AV42" s="94">
        <v>2874920.4099999997</v>
      </c>
      <c r="AW42" s="94">
        <v>315672.45</v>
      </c>
      <c r="AX42" s="94">
        <v>48268.49</v>
      </c>
      <c r="AZ42" s="94">
        <v>23192.59</v>
      </c>
      <c r="BB42" s="94">
        <v>117022.12999999999</v>
      </c>
      <c r="BC42" s="94">
        <v>689557.91</v>
      </c>
      <c r="BD42" s="94">
        <v>195146.4</v>
      </c>
      <c r="BE42" s="94">
        <v>679801.14</v>
      </c>
      <c r="BF42" s="94">
        <v>232647.59999999998</v>
      </c>
      <c r="BH42" s="94">
        <v>32477.13</v>
      </c>
      <c r="BJ42" s="94">
        <v>636858.15</v>
      </c>
      <c r="BL42" s="94">
        <v>80085</v>
      </c>
      <c r="BN42" s="94">
        <v>12729190.190000001</v>
      </c>
      <c r="BO42" s="94">
        <v>2282663.5300000003</v>
      </c>
      <c r="BP42" s="94">
        <v>847978.22000000009</v>
      </c>
      <c r="BQ42" s="94">
        <v>4357.3999999999996</v>
      </c>
      <c r="BR42" s="94">
        <v>20491.95</v>
      </c>
      <c r="BS42" s="94">
        <v>3075255.2</v>
      </c>
      <c r="BU42" s="94">
        <v>3832421.85</v>
      </c>
      <c r="BV42" s="94">
        <v>435880</v>
      </c>
      <c r="BW42" s="94">
        <v>435880</v>
      </c>
      <c r="BX42" s="94">
        <v>2226429.2800000003</v>
      </c>
      <c r="BZ42" s="94">
        <v>372736.57</v>
      </c>
      <c r="CA42" s="94">
        <v>1911941.67</v>
      </c>
      <c r="CC42" s="94">
        <v>71512.600000000006</v>
      </c>
      <c r="CE42" s="94">
        <v>130237.79999999999</v>
      </c>
      <c r="CG42" s="94">
        <v>236561.05</v>
      </c>
      <c r="CJ42" s="94">
        <v>18845.71</v>
      </c>
      <c r="CM42" s="94">
        <v>375387.94</v>
      </c>
      <c r="CN42" s="94">
        <v>375387.94</v>
      </c>
      <c r="CQ42" s="94">
        <v>42306.76</v>
      </c>
      <c r="CR42" s="94">
        <v>87126.76999999999</v>
      </c>
      <c r="CS42" s="94">
        <v>3000</v>
      </c>
      <c r="CT42" s="94">
        <v>175200.73</v>
      </c>
      <c r="CU42" s="94">
        <v>187041.17</v>
      </c>
      <c r="CV42" s="94">
        <v>213936.41999999998</v>
      </c>
    </row>
    <row r="43" spans="2:100" x14ac:dyDescent="0.25">
      <c r="B43" s="92" t="s">
        <v>648</v>
      </c>
      <c r="C43" s="92" t="s">
        <v>649</v>
      </c>
      <c r="D43" s="93">
        <v>68236180.420000032</v>
      </c>
      <c r="E43" s="94">
        <v>26659799.449999996</v>
      </c>
      <c r="F43" s="94">
        <v>971605.09</v>
      </c>
      <c r="G43" s="94">
        <v>103663.86</v>
      </c>
      <c r="I43" s="94">
        <v>2271683.5499999998</v>
      </c>
      <c r="J43" s="94">
        <v>174872.87999999998</v>
      </c>
      <c r="K43" s="94">
        <v>217545.60000000001</v>
      </c>
      <c r="L43" s="94">
        <v>7550976.5999999996</v>
      </c>
      <c r="M43" s="94">
        <v>346308.95</v>
      </c>
      <c r="N43" s="94">
        <v>356610.13</v>
      </c>
      <c r="P43" s="94">
        <v>435400.35</v>
      </c>
      <c r="Q43" s="94">
        <v>59026.55</v>
      </c>
      <c r="T43" s="94">
        <v>2262252.61</v>
      </c>
      <c r="U43" s="94">
        <v>639690.70000000019</v>
      </c>
      <c r="V43" s="94">
        <v>2889003.8699999992</v>
      </c>
      <c r="W43" s="94">
        <v>827960.30999999994</v>
      </c>
      <c r="AB43" s="94">
        <v>132043.95000000004</v>
      </c>
      <c r="AC43" s="94">
        <v>37959.199999999997</v>
      </c>
      <c r="AD43" s="94">
        <v>173332</v>
      </c>
      <c r="AE43" s="94">
        <v>155808.26999999996</v>
      </c>
      <c r="AF43" s="94">
        <v>3991051.49</v>
      </c>
      <c r="AG43" s="94">
        <v>2195646.0199999996</v>
      </c>
      <c r="AI43" s="94">
        <v>152.5</v>
      </c>
      <c r="AJ43" s="94">
        <v>1327778.6500000001</v>
      </c>
      <c r="AL43" s="94">
        <v>36165.25</v>
      </c>
      <c r="AM43" s="94">
        <v>128716.61</v>
      </c>
      <c r="AN43" s="94">
        <v>209815.03999999998</v>
      </c>
      <c r="AO43" s="94">
        <v>791631.4</v>
      </c>
      <c r="AP43" s="94">
        <v>700</v>
      </c>
      <c r="AQ43" s="94">
        <v>52585.91</v>
      </c>
      <c r="AR43" s="94">
        <v>6392.5</v>
      </c>
      <c r="AS43" s="94">
        <v>367291.77</v>
      </c>
      <c r="AT43" s="94">
        <v>52625</v>
      </c>
      <c r="AU43" s="94">
        <v>187408.09999999998</v>
      </c>
      <c r="AV43" s="94">
        <v>1154769.96</v>
      </c>
      <c r="AW43" s="94">
        <v>113990.99</v>
      </c>
      <c r="AX43" s="94">
        <v>46057.440000000002</v>
      </c>
      <c r="AY43" s="94">
        <v>2536</v>
      </c>
      <c r="AZ43" s="94">
        <v>302179.49</v>
      </c>
      <c r="BA43" s="94">
        <v>51047.89</v>
      </c>
      <c r="BB43" s="94">
        <v>8204.02</v>
      </c>
      <c r="BC43" s="94">
        <v>244932.2</v>
      </c>
      <c r="BD43" s="94">
        <v>1598461.0299999998</v>
      </c>
      <c r="BE43" s="94">
        <v>247749.33000000002</v>
      </c>
      <c r="BF43" s="94">
        <v>219</v>
      </c>
      <c r="BG43" s="94">
        <v>20281.53</v>
      </c>
      <c r="BH43" s="94">
        <v>10969.96</v>
      </c>
      <c r="BI43" s="94">
        <v>204.54</v>
      </c>
      <c r="BL43" s="94">
        <v>3458120.94</v>
      </c>
      <c r="BO43" s="94">
        <v>700804.57</v>
      </c>
      <c r="BP43" s="94">
        <v>267414.39</v>
      </c>
      <c r="BQ43" s="94">
        <v>2611.21</v>
      </c>
      <c r="BR43" s="94">
        <v>31724.589999999997</v>
      </c>
      <c r="BS43" s="94">
        <v>947322.54</v>
      </c>
      <c r="BU43" s="94">
        <v>1284406.3900000001</v>
      </c>
      <c r="BV43" s="94">
        <v>94754.31</v>
      </c>
      <c r="BW43" s="94">
        <v>94754.31</v>
      </c>
      <c r="BX43" s="94">
        <v>363590.14</v>
      </c>
      <c r="BZ43" s="94">
        <v>100950.3</v>
      </c>
      <c r="CA43" s="94">
        <v>563117.38</v>
      </c>
      <c r="CB43" s="94">
        <v>5093.13</v>
      </c>
      <c r="CE43" s="94">
        <v>135063.83000000002</v>
      </c>
      <c r="CF43" s="94">
        <v>18975</v>
      </c>
      <c r="CG43" s="94">
        <v>153153.16</v>
      </c>
      <c r="CH43" s="94">
        <v>6815.52</v>
      </c>
      <c r="CJ43" s="94">
        <v>6586.38</v>
      </c>
      <c r="CM43" s="94">
        <v>180816.27000000002</v>
      </c>
      <c r="CN43" s="94">
        <v>180816.27000000002</v>
      </c>
      <c r="CO43" s="94">
        <v>146472.22999999998</v>
      </c>
      <c r="CP43" s="94">
        <v>156368.69</v>
      </c>
      <c r="CQ43" s="94">
        <v>31341.599999999999</v>
      </c>
      <c r="CS43" s="94">
        <v>57437.61</v>
      </c>
      <c r="CT43" s="94">
        <v>108132.7</v>
      </c>
    </row>
    <row r="44" spans="2:100" x14ac:dyDescent="0.25">
      <c r="B44" s="92" t="s">
        <v>1007</v>
      </c>
      <c r="C44" s="92" t="s">
        <v>1008</v>
      </c>
      <c r="D44" s="93">
        <v>2106008.59</v>
      </c>
      <c r="E44" s="94">
        <v>584823.86</v>
      </c>
      <c r="H44" s="94">
        <v>9563</v>
      </c>
      <c r="L44" s="94">
        <v>304146.03999999998</v>
      </c>
      <c r="T44" s="94">
        <v>38943.4</v>
      </c>
      <c r="U44" s="94">
        <v>4497.43</v>
      </c>
      <c r="V44" s="94">
        <v>58804.61</v>
      </c>
      <c r="W44" s="94">
        <v>31578.190000000002</v>
      </c>
      <c r="AD44" s="94">
        <v>2774.39</v>
      </c>
      <c r="AE44" s="94">
        <v>2004.5</v>
      </c>
      <c r="AF44" s="94">
        <v>98236.93</v>
      </c>
      <c r="AG44" s="94">
        <v>80104</v>
      </c>
      <c r="AH44" s="94">
        <v>1436.46</v>
      </c>
      <c r="AI44" s="94">
        <v>763.78</v>
      </c>
      <c r="AJ44" s="94">
        <v>51974.31</v>
      </c>
      <c r="AM44" s="94">
        <v>13380.59</v>
      </c>
      <c r="AO44" s="94">
        <v>35780.04</v>
      </c>
      <c r="AP44" s="94">
        <v>120278.69</v>
      </c>
      <c r="AR44" s="94">
        <v>122144.16</v>
      </c>
      <c r="AU44" s="94">
        <v>15912.22</v>
      </c>
      <c r="AV44" s="94">
        <v>68502.179999999993</v>
      </c>
      <c r="AW44" s="94">
        <v>2350</v>
      </c>
      <c r="AZ44" s="94">
        <v>23279.39</v>
      </c>
      <c r="BC44" s="94">
        <v>59452.73</v>
      </c>
      <c r="BD44" s="94">
        <v>31491.27</v>
      </c>
      <c r="BE44" s="94">
        <v>3102.44</v>
      </c>
      <c r="BG44" s="94">
        <v>95550</v>
      </c>
      <c r="BO44" s="94">
        <v>20559.38</v>
      </c>
      <c r="BP44" s="94">
        <v>3438.07</v>
      </c>
      <c r="BQ44" s="94">
        <v>34381.31</v>
      </c>
      <c r="BR44" s="94">
        <v>1003.2</v>
      </c>
      <c r="BX44" s="94">
        <v>52396.79</v>
      </c>
      <c r="CE44" s="94">
        <v>16999.509999999998</v>
      </c>
      <c r="CG44" s="94">
        <v>53469.06</v>
      </c>
      <c r="CH44" s="94">
        <v>62886.66</v>
      </c>
    </row>
    <row r="45" spans="2:100" x14ac:dyDescent="0.25">
      <c r="B45" s="92" t="s">
        <v>320</v>
      </c>
      <c r="C45" s="92" t="s">
        <v>321</v>
      </c>
      <c r="D45" s="93">
        <v>8065091.8699999973</v>
      </c>
      <c r="E45" s="94">
        <v>2528571.9700000002</v>
      </c>
      <c r="F45" s="94">
        <v>84916.239999999991</v>
      </c>
      <c r="G45" s="94">
        <v>32230.23</v>
      </c>
      <c r="I45" s="94">
        <v>77157.8</v>
      </c>
      <c r="J45" s="94">
        <v>15148.78</v>
      </c>
      <c r="K45" s="94">
        <v>28972</v>
      </c>
      <c r="L45" s="94">
        <v>1186087.2800000003</v>
      </c>
      <c r="M45" s="94">
        <v>64758.479999999996</v>
      </c>
      <c r="N45" s="94">
        <v>30404.35</v>
      </c>
      <c r="P45" s="94">
        <v>96475</v>
      </c>
      <c r="Q45" s="94">
        <v>2515.75</v>
      </c>
      <c r="T45" s="94">
        <v>203810.86</v>
      </c>
      <c r="U45" s="94">
        <v>100342.56999999999</v>
      </c>
      <c r="V45" s="94">
        <v>263235.82</v>
      </c>
      <c r="W45" s="94">
        <v>128203.64</v>
      </c>
      <c r="AB45" s="94">
        <v>16666.149999999998</v>
      </c>
      <c r="AC45" s="94">
        <v>8322.27</v>
      </c>
      <c r="AD45" s="94">
        <v>14980.239999999998</v>
      </c>
      <c r="AE45" s="94">
        <v>48592.47</v>
      </c>
      <c r="AF45" s="94">
        <v>433308.4</v>
      </c>
      <c r="AG45" s="94">
        <v>416445.6</v>
      </c>
      <c r="AJ45" s="94">
        <v>304161.64</v>
      </c>
      <c r="AL45" s="94">
        <v>6053.47</v>
      </c>
      <c r="AM45" s="94">
        <v>131956.81</v>
      </c>
      <c r="AN45" s="94">
        <v>2456.85</v>
      </c>
      <c r="AO45" s="94">
        <v>762.77</v>
      </c>
      <c r="AR45" s="94">
        <v>682191.9</v>
      </c>
      <c r="AV45" s="94">
        <v>340021.82999999996</v>
      </c>
      <c r="AW45" s="94">
        <v>7521</v>
      </c>
      <c r="AX45" s="94">
        <v>17721.34</v>
      </c>
      <c r="AZ45" s="94">
        <v>430.78</v>
      </c>
      <c r="BC45" s="94">
        <v>87206.95</v>
      </c>
      <c r="BD45" s="94">
        <v>3611.7400000000002</v>
      </c>
      <c r="BF45" s="94">
        <v>1000</v>
      </c>
      <c r="BO45" s="94">
        <v>141857.60999999999</v>
      </c>
      <c r="BP45" s="94">
        <v>21096.65</v>
      </c>
      <c r="BQ45" s="94">
        <v>2643.4</v>
      </c>
      <c r="BR45" s="94">
        <v>21754.129999999997</v>
      </c>
      <c r="BS45" s="94">
        <v>111041.17</v>
      </c>
      <c r="BT45" s="94">
        <v>118507.52</v>
      </c>
      <c r="BU45" s="94">
        <v>13051.97</v>
      </c>
      <c r="BV45" s="94">
        <v>9312.5399999999991</v>
      </c>
      <c r="BW45" s="94">
        <v>9312.5399999999991</v>
      </c>
      <c r="BX45" s="94">
        <v>25228.68</v>
      </c>
      <c r="CB45" s="94">
        <v>3659.03</v>
      </c>
      <c r="CC45" s="94">
        <v>116302.5</v>
      </c>
      <c r="CM45" s="94">
        <v>20833.03</v>
      </c>
      <c r="CN45" s="94">
        <v>20833.03</v>
      </c>
      <c r="CV45" s="94">
        <v>93560.66</v>
      </c>
    </row>
    <row r="46" spans="2:100" x14ac:dyDescent="0.25">
      <c r="B46" s="92" t="s">
        <v>714</v>
      </c>
      <c r="C46" s="92" t="s">
        <v>715</v>
      </c>
      <c r="D46" s="93">
        <v>9477932.4400000013</v>
      </c>
      <c r="E46" s="94">
        <v>385589.2</v>
      </c>
      <c r="F46" s="94">
        <v>10169.07</v>
      </c>
      <c r="G46" s="94">
        <v>12782.81</v>
      </c>
      <c r="L46" s="94">
        <v>144793.20000000001</v>
      </c>
      <c r="M46" s="94">
        <v>-280.46000000000004</v>
      </c>
      <c r="N46" s="94">
        <v>15727.150000000001</v>
      </c>
      <c r="T46" s="94">
        <v>30720.190000000002</v>
      </c>
      <c r="U46" s="94">
        <v>11731.869999999999</v>
      </c>
      <c r="V46" s="94">
        <v>39276.239999999998</v>
      </c>
      <c r="W46" s="94">
        <v>14721.98</v>
      </c>
      <c r="AC46" s="94">
        <v>2384.84</v>
      </c>
      <c r="AD46" s="94">
        <v>1546.7800000000002</v>
      </c>
      <c r="AE46" s="94">
        <v>2757.65</v>
      </c>
      <c r="AF46" s="94">
        <v>70680</v>
      </c>
      <c r="AG46" s="94">
        <v>64901.81</v>
      </c>
      <c r="AJ46" s="94">
        <v>39785.08</v>
      </c>
      <c r="AL46" s="94">
        <v>10878.26</v>
      </c>
      <c r="AM46" s="94">
        <v>20944.97</v>
      </c>
      <c r="AN46" s="94">
        <v>60.66</v>
      </c>
      <c r="AO46" s="94">
        <v>7902.49</v>
      </c>
      <c r="AP46" s="94">
        <v>38965.949999999997</v>
      </c>
      <c r="AR46" s="94">
        <v>8410642.3599999994</v>
      </c>
      <c r="AU46" s="94">
        <v>8757.01</v>
      </c>
      <c r="AV46" s="94">
        <v>51409.869999999995</v>
      </c>
      <c r="AY46" s="94">
        <v>2199.5</v>
      </c>
      <c r="BA46" s="94">
        <v>43196.09</v>
      </c>
      <c r="BC46" s="94">
        <v>5140.46</v>
      </c>
      <c r="BD46" s="94">
        <v>211.55</v>
      </c>
      <c r="BE46" s="94">
        <v>-9321.3899999999958</v>
      </c>
      <c r="BF46" s="94">
        <v>846.03</v>
      </c>
      <c r="BI46" s="94">
        <v>3666.16</v>
      </c>
      <c r="BJ46" s="94">
        <v>-13090.48</v>
      </c>
      <c r="BP46" s="94">
        <v>20122.25</v>
      </c>
      <c r="BQ46" s="94">
        <v>259.2</v>
      </c>
      <c r="CA46" s="94">
        <v>12313.84</v>
      </c>
      <c r="CE46" s="94">
        <v>7785.77</v>
      </c>
      <c r="CM46" s="94">
        <v>7754.48</v>
      </c>
      <c r="CN46" s="94">
        <v>7754.48</v>
      </c>
    </row>
    <row r="47" spans="2:100" x14ac:dyDescent="0.25">
      <c r="B47" s="92" t="s">
        <v>460</v>
      </c>
      <c r="C47" s="92" t="s">
        <v>461</v>
      </c>
      <c r="D47" s="93">
        <v>116904954.23999999</v>
      </c>
      <c r="E47" s="94">
        <v>44117376.879999995</v>
      </c>
      <c r="F47" s="94">
        <v>1768169.5100000002</v>
      </c>
      <c r="G47" s="94">
        <v>662750.36</v>
      </c>
      <c r="I47" s="94">
        <v>1030259.88</v>
      </c>
      <c r="J47" s="94">
        <v>522212.41</v>
      </c>
      <c r="K47" s="94">
        <v>300635</v>
      </c>
      <c r="L47" s="94">
        <v>18629459.530000001</v>
      </c>
      <c r="M47" s="94">
        <v>1565252.16</v>
      </c>
      <c r="N47" s="94">
        <v>787055.61</v>
      </c>
      <c r="P47" s="94">
        <v>923973.62000000011</v>
      </c>
      <c r="Q47" s="94">
        <v>169559.56</v>
      </c>
      <c r="T47" s="94">
        <v>3574560.37</v>
      </c>
      <c r="U47" s="94">
        <v>1624937.45</v>
      </c>
      <c r="V47" s="94">
        <v>4555818.2399999993</v>
      </c>
      <c r="W47" s="94">
        <v>2099057.4899999998</v>
      </c>
      <c r="Z47" s="94">
        <v>83430.19</v>
      </c>
      <c r="AA47" s="94">
        <v>1321.5</v>
      </c>
      <c r="AB47" s="94">
        <v>210434.03000000003</v>
      </c>
      <c r="AC47" s="94">
        <v>96150.069999999978</v>
      </c>
      <c r="AD47" s="94">
        <v>241716.27000000002</v>
      </c>
      <c r="AE47" s="94">
        <v>529621.43999999994</v>
      </c>
      <c r="AF47" s="94">
        <v>6861869.290000001</v>
      </c>
      <c r="AG47" s="94">
        <v>6950794.2400000002</v>
      </c>
      <c r="AH47" s="94">
        <v>178.88000000006286</v>
      </c>
      <c r="AI47" s="94">
        <v>743.24000000000524</v>
      </c>
      <c r="AJ47" s="94">
        <v>2655590.09</v>
      </c>
      <c r="AL47" s="94">
        <v>402893.89999999997</v>
      </c>
      <c r="AM47" s="94">
        <v>1538143.87</v>
      </c>
      <c r="AN47" s="94">
        <v>194442.25</v>
      </c>
      <c r="AO47" s="94">
        <v>580920.59000000008</v>
      </c>
      <c r="AP47" s="94">
        <v>17021.16</v>
      </c>
      <c r="AQ47" s="94">
        <v>-352.06</v>
      </c>
      <c r="AR47" s="94">
        <v>2045122.6600000001</v>
      </c>
      <c r="AS47" s="94">
        <v>90379.08</v>
      </c>
      <c r="AU47" s="94">
        <v>293692.37</v>
      </c>
      <c r="AV47" s="94">
        <v>2461211.7400000002</v>
      </c>
      <c r="AW47" s="94">
        <v>189785.52</v>
      </c>
      <c r="AX47" s="94">
        <v>47334.6</v>
      </c>
      <c r="AY47" s="94">
        <v>5229.5</v>
      </c>
      <c r="AZ47" s="94">
        <v>97899.22</v>
      </c>
      <c r="BA47" s="94">
        <v>2991.39</v>
      </c>
      <c r="BB47" s="94">
        <v>9250.61</v>
      </c>
      <c r="BC47" s="94">
        <v>902805.69</v>
      </c>
      <c r="BD47" s="94">
        <v>29796.899999999998</v>
      </c>
      <c r="BE47" s="94">
        <v>58818.869999999995</v>
      </c>
      <c r="BF47" s="94">
        <v>55430.080000000002</v>
      </c>
      <c r="BG47" s="94">
        <v>6612.81</v>
      </c>
      <c r="BH47" s="94">
        <v>24072.26</v>
      </c>
      <c r="BJ47" s="94">
        <v>208071.16999999998</v>
      </c>
      <c r="BL47" s="94">
        <v>32719</v>
      </c>
      <c r="BN47" s="94">
        <v>3581.9</v>
      </c>
      <c r="BO47" s="94">
        <v>1394719.37</v>
      </c>
      <c r="BP47" s="94">
        <v>1459211.5799999998</v>
      </c>
      <c r="BQ47" s="94">
        <v>18471.239999999998</v>
      </c>
      <c r="BS47" s="94">
        <v>1758312.63</v>
      </c>
      <c r="BV47" s="94">
        <v>33860.35</v>
      </c>
      <c r="BW47" s="94">
        <v>33860.35</v>
      </c>
      <c r="BX47" s="94">
        <v>816563.25</v>
      </c>
      <c r="BZ47" s="94">
        <v>597161.26</v>
      </c>
      <c r="CA47" s="94">
        <v>962070.51</v>
      </c>
      <c r="CE47" s="94">
        <v>151185.94999999998</v>
      </c>
      <c r="CG47" s="94">
        <v>28499.65</v>
      </c>
      <c r="CH47" s="94">
        <v>5947.45</v>
      </c>
      <c r="CM47" s="94">
        <v>341623.65</v>
      </c>
      <c r="CN47" s="94">
        <v>341623.65</v>
      </c>
      <c r="CV47" s="94">
        <v>76524.960000000006</v>
      </c>
    </row>
    <row r="48" spans="2:100" x14ac:dyDescent="0.25">
      <c r="B48" s="92" t="s">
        <v>760</v>
      </c>
      <c r="C48" s="92" t="s">
        <v>761</v>
      </c>
      <c r="D48" s="93">
        <v>12227765.590000002</v>
      </c>
      <c r="E48" s="94">
        <v>3871261.51</v>
      </c>
      <c r="F48" s="94">
        <v>108268.5</v>
      </c>
      <c r="G48" s="94">
        <v>220390.63</v>
      </c>
      <c r="I48" s="94">
        <v>5525</v>
      </c>
      <c r="J48" s="94">
        <v>6681.53</v>
      </c>
      <c r="L48" s="94">
        <v>1713890.8899999997</v>
      </c>
      <c r="M48" s="94">
        <v>116444.46</v>
      </c>
      <c r="N48" s="94">
        <v>130063.63</v>
      </c>
      <c r="P48" s="94">
        <v>189812.1</v>
      </c>
      <c r="Q48" s="94">
        <v>4108.8900000000003</v>
      </c>
      <c r="T48" s="94">
        <v>314552.52999999997</v>
      </c>
      <c r="U48" s="94">
        <v>159271</v>
      </c>
      <c r="V48" s="94">
        <v>397818.51</v>
      </c>
      <c r="W48" s="94">
        <v>191008.22000000003</v>
      </c>
      <c r="AB48" s="94">
        <v>25926.289999999997</v>
      </c>
      <c r="AC48" s="94">
        <v>9679.9600000000009</v>
      </c>
      <c r="AD48" s="94">
        <v>21123.52</v>
      </c>
      <c r="AE48" s="94">
        <v>71972.11</v>
      </c>
      <c r="AF48" s="94">
        <v>566720.72</v>
      </c>
      <c r="AG48" s="94">
        <v>779777.28000000014</v>
      </c>
      <c r="AJ48" s="94">
        <v>301131.14</v>
      </c>
      <c r="AL48" s="94">
        <v>56449.48</v>
      </c>
      <c r="AM48" s="94">
        <v>326968.17000000004</v>
      </c>
      <c r="AN48" s="94">
        <v>13177.99</v>
      </c>
      <c r="AO48" s="94">
        <v>47071.66</v>
      </c>
      <c r="AP48" s="94">
        <v>2222.4299999999998</v>
      </c>
      <c r="AQ48" s="94">
        <v>9532.4</v>
      </c>
      <c r="AR48" s="94">
        <v>1411548.06</v>
      </c>
      <c r="AU48" s="94">
        <v>21300.67</v>
      </c>
      <c r="AV48" s="94">
        <v>110217.93</v>
      </c>
      <c r="AW48" s="94">
        <v>17456.400000000001</v>
      </c>
      <c r="BA48" s="94">
        <v>32061.200000000001</v>
      </c>
      <c r="BC48" s="94">
        <v>49699.32</v>
      </c>
      <c r="BD48" s="94">
        <v>15800.66</v>
      </c>
      <c r="BE48" s="94">
        <v>7256.48</v>
      </c>
      <c r="BH48" s="94">
        <v>10596.269999999999</v>
      </c>
      <c r="BK48" s="94">
        <v>53611.83</v>
      </c>
      <c r="BL48" s="94">
        <v>9063</v>
      </c>
      <c r="BO48" s="94">
        <v>126596.13</v>
      </c>
      <c r="BP48" s="94">
        <v>67335.289999999994</v>
      </c>
      <c r="BS48" s="94">
        <v>346519.57</v>
      </c>
      <c r="BX48" s="94">
        <v>11318.560000000001</v>
      </c>
      <c r="CA48" s="94">
        <v>165648.65</v>
      </c>
      <c r="CE48" s="94">
        <v>42387.18</v>
      </c>
      <c r="CG48" s="94">
        <v>11825.64</v>
      </c>
      <c r="CM48" s="94">
        <v>33623.82</v>
      </c>
      <c r="CN48" s="94">
        <v>33623.82</v>
      </c>
      <c r="CP48" s="94">
        <v>23048.38</v>
      </c>
    </row>
    <row r="49" spans="2:100" x14ac:dyDescent="0.25">
      <c r="B49" s="92" t="s">
        <v>256</v>
      </c>
      <c r="C49" s="92" t="s">
        <v>257</v>
      </c>
      <c r="D49" s="93">
        <v>24096770.860000003</v>
      </c>
      <c r="E49" s="94">
        <v>8865827.1600000001</v>
      </c>
      <c r="F49" s="94">
        <v>279929.78000000003</v>
      </c>
      <c r="G49" s="94">
        <v>317160.51</v>
      </c>
      <c r="I49" s="94">
        <v>325148.58</v>
      </c>
      <c r="J49" s="94">
        <v>40815.78</v>
      </c>
      <c r="K49" s="94">
        <v>25296</v>
      </c>
      <c r="L49" s="94">
        <v>3653358.1200000006</v>
      </c>
      <c r="M49" s="94">
        <v>205769.7</v>
      </c>
      <c r="N49" s="94">
        <v>118923.4</v>
      </c>
      <c r="P49" s="94">
        <v>206119.58000000002</v>
      </c>
      <c r="Q49" s="94">
        <v>70745.61</v>
      </c>
      <c r="T49" s="94">
        <v>734717.71</v>
      </c>
      <c r="U49" s="94">
        <v>309647.87000000011</v>
      </c>
      <c r="V49" s="94">
        <v>921758.33000000007</v>
      </c>
      <c r="W49" s="94">
        <v>405490.56</v>
      </c>
      <c r="AB49" s="94">
        <v>94549.359999999986</v>
      </c>
      <c r="AC49" s="94">
        <v>18858.890000000007</v>
      </c>
      <c r="AD49" s="94">
        <v>72512.91</v>
      </c>
      <c r="AE49" s="94">
        <v>114523.73</v>
      </c>
      <c r="AF49" s="94">
        <v>1354622</v>
      </c>
      <c r="AG49" s="94">
        <v>1331773.4100000001</v>
      </c>
      <c r="AJ49" s="94">
        <v>469939.16</v>
      </c>
      <c r="AL49" s="94">
        <v>108582.31</v>
      </c>
      <c r="AM49" s="94">
        <v>539599.11</v>
      </c>
      <c r="AN49" s="94">
        <v>301632.72000000003</v>
      </c>
      <c r="AO49" s="94">
        <v>99722.16</v>
      </c>
      <c r="AP49" s="94">
        <v>57730.38</v>
      </c>
      <c r="AQ49" s="94">
        <v>19529.03</v>
      </c>
      <c r="AR49" s="94">
        <v>29450.71</v>
      </c>
      <c r="AU49" s="94">
        <v>45298.630000000005</v>
      </c>
      <c r="AV49" s="94">
        <v>680719.67999999993</v>
      </c>
      <c r="AW49" s="94">
        <v>13075</v>
      </c>
      <c r="AX49" s="94">
        <v>41754.019999999997</v>
      </c>
      <c r="BC49" s="94">
        <v>83715.260000000009</v>
      </c>
      <c r="BD49" s="94">
        <v>46336.76</v>
      </c>
      <c r="BE49" s="94">
        <v>259457.99</v>
      </c>
      <c r="BF49" s="94">
        <v>5416.84</v>
      </c>
      <c r="BH49" s="94">
        <v>4843.43</v>
      </c>
      <c r="BJ49" s="94">
        <v>1512.71</v>
      </c>
      <c r="BO49" s="94">
        <v>234495</v>
      </c>
      <c r="BP49" s="94">
        <v>255539.5</v>
      </c>
      <c r="BQ49" s="94">
        <v>926.68</v>
      </c>
      <c r="BS49" s="94">
        <v>424509.42</v>
      </c>
      <c r="BT49" s="94">
        <v>36200</v>
      </c>
      <c r="BV49" s="94">
        <v>6784.74</v>
      </c>
      <c r="BW49" s="94">
        <v>6784.74</v>
      </c>
      <c r="BX49" s="94">
        <v>488628.42000000004</v>
      </c>
      <c r="BZ49" s="94">
        <v>46833.39</v>
      </c>
      <c r="CA49" s="94">
        <v>235336.91</v>
      </c>
      <c r="CE49" s="94">
        <v>52487.49</v>
      </c>
      <c r="CG49" s="94">
        <v>11641.17</v>
      </c>
      <c r="CJ49" s="94">
        <v>379.11</v>
      </c>
      <c r="CM49" s="94">
        <v>22119.839999999997</v>
      </c>
      <c r="CN49" s="94">
        <v>22119.839999999997</v>
      </c>
      <c r="CV49" s="94">
        <v>5024.3</v>
      </c>
    </row>
    <row r="50" spans="2:100" x14ac:dyDescent="0.25">
      <c r="B50" s="92" t="s">
        <v>422</v>
      </c>
      <c r="C50" s="92" t="s">
        <v>423</v>
      </c>
      <c r="D50" s="93">
        <v>19888575.09</v>
      </c>
      <c r="E50" s="94">
        <v>6390822.8099999987</v>
      </c>
      <c r="F50" s="94">
        <v>279047.65000000002</v>
      </c>
      <c r="G50" s="94">
        <v>57329.8</v>
      </c>
      <c r="I50" s="94">
        <v>146657.42000000001</v>
      </c>
      <c r="J50" s="94">
        <v>2456.6</v>
      </c>
      <c r="L50" s="94">
        <v>2304066.42</v>
      </c>
      <c r="M50" s="94">
        <v>132469.25</v>
      </c>
      <c r="N50" s="94">
        <v>11962.51</v>
      </c>
      <c r="P50" s="94">
        <v>217093.44</v>
      </c>
      <c r="T50" s="94">
        <v>514318.63</v>
      </c>
      <c r="U50" s="94">
        <v>194531.56</v>
      </c>
      <c r="V50" s="94">
        <v>621904.47</v>
      </c>
      <c r="W50" s="94">
        <v>239813.05999999994</v>
      </c>
      <c r="AB50" s="94">
        <v>29990.77</v>
      </c>
      <c r="AC50" s="94">
        <v>11577.970000000001</v>
      </c>
      <c r="AD50" s="94">
        <v>41793.23000000001</v>
      </c>
      <c r="AE50" s="94">
        <v>88111.049999999988</v>
      </c>
      <c r="AF50" s="94">
        <v>990645.83000000007</v>
      </c>
      <c r="AG50" s="94">
        <v>701440.17</v>
      </c>
      <c r="AJ50" s="94">
        <v>318178.78000000003</v>
      </c>
      <c r="AL50" s="94">
        <v>8911.4500000000007</v>
      </c>
      <c r="AM50" s="94">
        <v>34573.65</v>
      </c>
      <c r="AN50" s="94">
        <v>102564.98999999999</v>
      </c>
      <c r="AO50" s="94">
        <v>41333.57</v>
      </c>
      <c r="AP50" s="94">
        <v>22704.16</v>
      </c>
      <c r="AR50" s="94">
        <v>332903.82</v>
      </c>
      <c r="AU50" s="94">
        <v>45145.510000000009</v>
      </c>
      <c r="AV50" s="94">
        <v>2595405.0700000003</v>
      </c>
      <c r="AW50" s="94">
        <v>49358</v>
      </c>
      <c r="AX50" s="94">
        <v>32994.519999999997</v>
      </c>
      <c r="AZ50" s="94">
        <v>33144.089999999997</v>
      </c>
      <c r="BB50" s="94">
        <v>30134.06</v>
      </c>
      <c r="BC50" s="94">
        <v>137430.12</v>
      </c>
      <c r="BD50" s="94">
        <v>19579.73</v>
      </c>
      <c r="BE50" s="94">
        <v>132648.49</v>
      </c>
      <c r="BF50" s="94">
        <v>964.83999999999992</v>
      </c>
      <c r="BH50" s="94">
        <v>6976.32</v>
      </c>
      <c r="BJ50" s="94">
        <v>336908.66</v>
      </c>
      <c r="BL50" s="94">
        <v>1039807.58</v>
      </c>
      <c r="BO50" s="94">
        <v>221286</v>
      </c>
      <c r="BP50" s="94">
        <v>35517.340000000004</v>
      </c>
      <c r="BQ50" s="94">
        <v>744.88</v>
      </c>
      <c r="BR50" s="94">
        <v>462.74</v>
      </c>
      <c r="BS50" s="94">
        <v>556187.97</v>
      </c>
      <c r="BV50" s="94">
        <v>9434.619999999999</v>
      </c>
      <c r="BW50" s="94">
        <v>9434.619999999999</v>
      </c>
      <c r="BX50" s="94">
        <v>191633.28</v>
      </c>
      <c r="BZ50" s="94">
        <v>68762.52</v>
      </c>
      <c r="CA50" s="94">
        <v>138549.78</v>
      </c>
      <c r="CE50" s="94">
        <v>23015.25</v>
      </c>
      <c r="CG50" s="94">
        <v>116712.83</v>
      </c>
      <c r="CH50" s="94">
        <v>3834.28</v>
      </c>
      <c r="CI50" s="94">
        <v>1350</v>
      </c>
      <c r="CM50" s="94">
        <v>15159.17</v>
      </c>
      <c r="CN50" s="94">
        <v>15159.17</v>
      </c>
      <c r="CS50" s="94">
        <v>1282.46</v>
      </c>
      <c r="CT50" s="94">
        <v>99458.42</v>
      </c>
      <c r="CU50" s="94">
        <v>72176.38</v>
      </c>
      <c r="CV50" s="94">
        <v>35307.120000000003</v>
      </c>
    </row>
    <row r="51" spans="2:100" x14ac:dyDescent="0.25">
      <c r="B51" s="92" t="s">
        <v>828</v>
      </c>
      <c r="C51" s="92" t="s">
        <v>829</v>
      </c>
      <c r="D51" s="93">
        <v>47824344.939999998</v>
      </c>
      <c r="E51" s="94">
        <v>14836061.340000005</v>
      </c>
      <c r="F51" s="94">
        <v>458979.83</v>
      </c>
      <c r="G51" s="94">
        <v>671181.99</v>
      </c>
      <c r="I51" s="94">
        <v>218943.44</v>
      </c>
      <c r="J51" s="94">
        <v>91747.5</v>
      </c>
      <c r="K51" s="94">
        <v>83888</v>
      </c>
      <c r="L51" s="94">
        <v>11196216.279999999</v>
      </c>
      <c r="M51" s="94">
        <v>372380.99</v>
      </c>
      <c r="N51" s="94">
        <v>476718.04000000004</v>
      </c>
      <c r="P51" s="94">
        <v>58610</v>
      </c>
      <c r="Q51" s="94">
        <v>77785.570000000007</v>
      </c>
      <c r="T51" s="94">
        <v>1214103.9300000006</v>
      </c>
      <c r="U51" s="94">
        <v>890174.4700000002</v>
      </c>
      <c r="V51" s="94">
        <v>1561048.0400000012</v>
      </c>
      <c r="W51" s="94">
        <v>1193607.0899999999</v>
      </c>
      <c r="AB51" s="94">
        <v>70792.009999999995</v>
      </c>
      <c r="AC51" s="94">
        <v>52903.12999999999</v>
      </c>
      <c r="AD51" s="94">
        <v>98167.390000000014</v>
      </c>
      <c r="AE51" s="94">
        <v>355119.07000000018</v>
      </c>
      <c r="AF51" s="94">
        <v>2271184.0000000005</v>
      </c>
      <c r="AG51" s="94">
        <v>3723017.0000000005</v>
      </c>
      <c r="AH51" s="94">
        <v>30359.09</v>
      </c>
      <c r="AI51" s="94">
        <v>544.91000000000008</v>
      </c>
      <c r="AJ51" s="94">
        <v>1233754.9300000004</v>
      </c>
      <c r="AL51" s="94">
        <v>780515.83999999997</v>
      </c>
      <c r="AM51" s="94">
        <v>85922.73</v>
      </c>
      <c r="AN51" s="94">
        <v>89155</v>
      </c>
      <c r="AO51" s="94">
        <v>271465.09999999998</v>
      </c>
      <c r="AP51" s="94">
        <v>75043.66</v>
      </c>
      <c r="AQ51" s="94">
        <v>26333.8</v>
      </c>
      <c r="AR51" s="94">
        <v>2588.3000000000002</v>
      </c>
      <c r="AS51" s="94">
        <v>600</v>
      </c>
      <c r="AT51" s="94">
        <v>86823.24</v>
      </c>
      <c r="AU51" s="94">
        <v>160609.72999999995</v>
      </c>
      <c r="AV51" s="94">
        <v>404038.47000000003</v>
      </c>
      <c r="AW51" s="94">
        <v>11118.24</v>
      </c>
      <c r="AX51" s="94">
        <v>50332.800000000003</v>
      </c>
      <c r="AY51" s="94">
        <v>31150</v>
      </c>
      <c r="AZ51" s="94">
        <v>21868.880000000001</v>
      </c>
      <c r="BA51" s="94">
        <v>88696.54</v>
      </c>
      <c r="BB51" s="94">
        <v>67549.3</v>
      </c>
      <c r="BC51" s="94">
        <v>140017.14000000001</v>
      </c>
      <c r="BD51" s="94">
        <v>38889.32</v>
      </c>
      <c r="BE51" s="94">
        <v>427323.03000000009</v>
      </c>
      <c r="BH51" s="94">
        <v>162864.83000000002</v>
      </c>
      <c r="BJ51" s="94">
        <v>46772.130000000005</v>
      </c>
      <c r="BO51" s="94">
        <v>580227.24</v>
      </c>
      <c r="BP51" s="94">
        <v>261435.89</v>
      </c>
      <c r="BQ51" s="94">
        <v>211.88</v>
      </c>
      <c r="BR51" s="94">
        <v>23361.879999999997</v>
      </c>
      <c r="BS51" s="94">
        <v>588056.19000000006</v>
      </c>
      <c r="BT51" s="94">
        <v>829872.9</v>
      </c>
      <c r="BU51" s="94">
        <v>538503.47</v>
      </c>
      <c r="BV51" s="94">
        <v>4574.7299999999996</v>
      </c>
      <c r="BW51" s="94">
        <v>4574.7299999999996</v>
      </c>
      <c r="BZ51" s="94">
        <v>171564.24000000002</v>
      </c>
      <c r="CA51" s="94">
        <v>297834.56</v>
      </c>
      <c r="CB51" s="94">
        <v>2554.7800000000002</v>
      </c>
      <c r="CG51" s="94">
        <v>97821.72</v>
      </c>
      <c r="CH51" s="94">
        <v>7488.93</v>
      </c>
      <c r="CM51" s="94">
        <v>73754.83</v>
      </c>
      <c r="CN51" s="94">
        <v>73754.83</v>
      </c>
      <c r="CV51" s="94">
        <v>40115.58</v>
      </c>
    </row>
    <row r="52" spans="2:100" x14ac:dyDescent="0.25">
      <c r="B52" s="92" t="s">
        <v>426</v>
      </c>
      <c r="C52" s="92" t="s">
        <v>427</v>
      </c>
      <c r="D52" s="93">
        <v>90458528.449999958</v>
      </c>
      <c r="E52" s="94">
        <v>33151269.509999998</v>
      </c>
      <c r="F52" s="94">
        <v>1286891.6300000001</v>
      </c>
      <c r="G52" s="94">
        <v>560321.91</v>
      </c>
      <c r="I52" s="94">
        <v>1349569.8900000001</v>
      </c>
      <c r="J52" s="94">
        <v>190551.16</v>
      </c>
      <c r="K52" s="94">
        <v>186141</v>
      </c>
      <c r="L52" s="94">
        <v>13896103.739999998</v>
      </c>
      <c r="M52" s="94">
        <v>836070.03000000014</v>
      </c>
      <c r="N52" s="94">
        <v>470067.28</v>
      </c>
      <c r="P52" s="94">
        <v>847139.41999999993</v>
      </c>
      <c r="Q52" s="94">
        <v>95365.320000000022</v>
      </c>
      <c r="T52" s="94">
        <v>2725465.13</v>
      </c>
      <c r="U52" s="94">
        <v>1177927.1600000004</v>
      </c>
      <c r="V52" s="94">
        <v>3491951.5500000007</v>
      </c>
      <c r="W52" s="94">
        <v>1575802.39</v>
      </c>
      <c r="AB52" s="94">
        <v>227008.41</v>
      </c>
      <c r="AC52" s="94">
        <v>100020.81000000003</v>
      </c>
      <c r="AD52" s="94">
        <v>239841.59999999998</v>
      </c>
      <c r="AE52" s="94">
        <v>485579.12999999989</v>
      </c>
      <c r="AF52" s="94">
        <v>5433619.919999999</v>
      </c>
      <c r="AG52" s="94">
        <v>5403670.0799999991</v>
      </c>
      <c r="AI52" s="94">
        <v>6.02</v>
      </c>
      <c r="AJ52" s="94">
        <v>2566683.5900000003</v>
      </c>
      <c r="AL52" s="94">
        <v>311354.82</v>
      </c>
      <c r="AM52" s="94">
        <v>1765398.77</v>
      </c>
      <c r="AN52" s="94">
        <v>216641.91999999998</v>
      </c>
      <c r="AO52" s="94">
        <v>1242471.7</v>
      </c>
      <c r="AP52" s="94">
        <v>725</v>
      </c>
      <c r="AQ52" s="94">
        <v>55933.45</v>
      </c>
      <c r="AR52" s="94">
        <v>443455.79000000004</v>
      </c>
      <c r="AU52" s="94">
        <v>109974.12</v>
      </c>
      <c r="AV52" s="94">
        <v>2298950.37</v>
      </c>
      <c r="AW52" s="94">
        <v>65538</v>
      </c>
      <c r="AX52" s="94">
        <v>71567.570000000007</v>
      </c>
      <c r="AZ52" s="94">
        <v>150692.04</v>
      </c>
      <c r="BC52" s="94">
        <v>450757.09</v>
      </c>
      <c r="BD52" s="94">
        <v>145387.34000000003</v>
      </c>
      <c r="BE52" s="94">
        <v>478190.36</v>
      </c>
      <c r="BG52" s="94">
        <v>11921</v>
      </c>
      <c r="BH52" s="94">
        <v>27763.050000000003</v>
      </c>
      <c r="BI52" s="94">
        <v>4949.67</v>
      </c>
      <c r="BJ52" s="94">
        <v>5000</v>
      </c>
      <c r="BL52" s="94">
        <v>34079</v>
      </c>
      <c r="BO52" s="94">
        <v>791898</v>
      </c>
      <c r="BP52" s="94">
        <v>760047.4</v>
      </c>
      <c r="BQ52" s="94">
        <v>2995.8399999999997</v>
      </c>
      <c r="BR52" s="94">
        <v>73311.679999999993</v>
      </c>
      <c r="BS52" s="94">
        <v>881834.35</v>
      </c>
      <c r="BT52" s="94">
        <v>1626162.26</v>
      </c>
      <c r="BU52" s="94">
        <v>20940.07</v>
      </c>
      <c r="BV52" s="94">
        <v>83908.890000000014</v>
      </c>
      <c r="BW52" s="94">
        <v>83908.890000000014</v>
      </c>
      <c r="BX52" s="94">
        <v>339924.37</v>
      </c>
      <c r="BZ52" s="94">
        <v>360829.97</v>
      </c>
      <c r="CA52" s="94">
        <v>702390.17999999993</v>
      </c>
      <c r="CE52" s="94">
        <v>152778.32</v>
      </c>
      <c r="CG52" s="94">
        <v>148225.43</v>
      </c>
      <c r="CH52" s="94">
        <v>3431.49</v>
      </c>
      <c r="CM52" s="94">
        <v>169766.09000000003</v>
      </c>
      <c r="CN52" s="94">
        <v>169766.09000000003</v>
      </c>
      <c r="CQ52" s="94">
        <v>18214.849999999999</v>
      </c>
      <c r="CR52" s="94">
        <v>21441.75</v>
      </c>
      <c r="CT52" s="94">
        <v>97944.92</v>
      </c>
      <c r="CV52" s="94">
        <v>14664.85</v>
      </c>
    </row>
    <row r="53" spans="2:100" x14ac:dyDescent="0.25">
      <c r="B53" s="92" t="s">
        <v>580</v>
      </c>
      <c r="C53" s="92" t="s">
        <v>581</v>
      </c>
      <c r="D53" s="93">
        <v>4065483.81</v>
      </c>
      <c r="E53" s="94">
        <v>877220.47</v>
      </c>
      <c r="F53" s="94">
        <v>18518.39</v>
      </c>
      <c r="G53" s="94">
        <v>5578.75</v>
      </c>
      <c r="I53" s="94">
        <v>33042.18</v>
      </c>
      <c r="J53" s="94">
        <v>960</v>
      </c>
      <c r="L53" s="94">
        <v>716952.14999999991</v>
      </c>
      <c r="M53" s="94">
        <v>22858.46</v>
      </c>
      <c r="N53" s="94">
        <v>28330.379999999997</v>
      </c>
      <c r="P53" s="94">
        <v>2750</v>
      </c>
      <c r="Q53" s="94">
        <v>7741.42</v>
      </c>
      <c r="T53" s="94">
        <v>68638.540000000008</v>
      </c>
      <c r="U53" s="94">
        <v>57425.859999999993</v>
      </c>
      <c r="V53" s="94">
        <v>89405.43</v>
      </c>
      <c r="W53" s="94">
        <v>76109.25</v>
      </c>
      <c r="AB53" s="94">
        <v>2681.98</v>
      </c>
      <c r="AC53" s="94">
        <v>2785.8399999999997</v>
      </c>
      <c r="AD53" s="94">
        <v>4110.9400000000005</v>
      </c>
      <c r="AE53" s="94">
        <v>13472.400000000001</v>
      </c>
      <c r="AF53" s="94">
        <v>151468</v>
      </c>
      <c r="AG53" s="94">
        <v>256804</v>
      </c>
      <c r="AH53" s="94">
        <v>3250</v>
      </c>
      <c r="AI53" s="94">
        <v>5050</v>
      </c>
      <c r="AJ53" s="94">
        <v>142779.88</v>
      </c>
      <c r="AL53" s="94">
        <v>33809.93</v>
      </c>
      <c r="AM53" s="94">
        <v>75326.799999999988</v>
      </c>
      <c r="AN53" s="94">
        <v>26112.27</v>
      </c>
      <c r="AO53" s="94">
        <v>20083.150000000001</v>
      </c>
      <c r="AP53" s="94">
        <v>12658.05</v>
      </c>
      <c r="AR53" s="94">
        <v>305586.89</v>
      </c>
      <c r="AU53" s="94">
        <v>28171.11</v>
      </c>
      <c r="AV53" s="94">
        <v>4221.59</v>
      </c>
      <c r="AX53" s="94">
        <v>20475.88</v>
      </c>
      <c r="BC53" s="94">
        <v>1620</v>
      </c>
      <c r="BD53" s="94">
        <v>7175.4400000000005</v>
      </c>
      <c r="BE53" s="94">
        <v>23222.16</v>
      </c>
      <c r="BF53" s="94">
        <v>2072.64</v>
      </c>
      <c r="BH53" s="94">
        <v>87.33</v>
      </c>
      <c r="BI53" s="94">
        <v>7381.2</v>
      </c>
      <c r="BJ53" s="94">
        <v>3639.53</v>
      </c>
      <c r="BO53" s="94">
        <v>112194.62000000001</v>
      </c>
      <c r="BP53" s="94">
        <v>25483.43</v>
      </c>
      <c r="BQ53" s="94">
        <v>1352.53</v>
      </c>
      <c r="BT53" s="94">
        <v>184222.92</v>
      </c>
      <c r="BV53" s="94">
        <v>37005.71</v>
      </c>
      <c r="BW53" s="94">
        <v>37005.71</v>
      </c>
      <c r="BX53" s="94">
        <v>472822.93000000005</v>
      </c>
      <c r="CA53" s="94">
        <v>15165</v>
      </c>
      <c r="CE53" s="94">
        <v>13771.98</v>
      </c>
      <c r="CG53" s="94">
        <v>3929.53</v>
      </c>
      <c r="CH53" s="94">
        <v>22.25</v>
      </c>
      <c r="CM53" s="94">
        <v>12886.8</v>
      </c>
      <c r="CN53" s="94">
        <v>12886.8</v>
      </c>
      <c r="CQ53" s="94">
        <v>8356.23</v>
      </c>
      <c r="CT53" s="94">
        <v>18691.59</v>
      </c>
    </row>
    <row r="54" spans="2:100" x14ac:dyDescent="0.25">
      <c r="B54" s="92" t="s">
        <v>240</v>
      </c>
      <c r="C54" s="92" t="s">
        <v>241</v>
      </c>
      <c r="D54" s="93">
        <v>13888690.24</v>
      </c>
      <c r="E54" s="94">
        <v>4493933.43</v>
      </c>
      <c r="F54" s="94">
        <v>136994.77000000002</v>
      </c>
      <c r="G54" s="94">
        <v>126110.43</v>
      </c>
      <c r="I54" s="94">
        <v>287278.88</v>
      </c>
      <c r="J54" s="94">
        <v>49844.479999999996</v>
      </c>
      <c r="K54" s="94">
        <v>33972</v>
      </c>
      <c r="L54" s="94">
        <v>2404185.9699999997</v>
      </c>
      <c r="M54" s="94">
        <v>85874.19</v>
      </c>
      <c r="N54" s="94">
        <v>129616.6</v>
      </c>
      <c r="P54" s="94">
        <v>148220.6</v>
      </c>
      <c r="Q54" s="94">
        <v>9141.18</v>
      </c>
      <c r="T54" s="94">
        <v>379882.79999999993</v>
      </c>
      <c r="U54" s="94">
        <v>207345.58999999997</v>
      </c>
      <c r="V54" s="94">
        <v>471726</v>
      </c>
      <c r="W54" s="94">
        <v>271571.48</v>
      </c>
      <c r="AB54" s="94">
        <v>16782.53</v>
      </c>
      <c r="AC54" s="94">
        <v>9895.8100000000013</v>
      </c>
      <c r="AD54" s="94">
        <v>36905.479999999996</v>
      </c>
      <c r="AE54" s="94">
        <v>59383.119999999995</v>
      </c>
      <c r="AF54" s="94">
        <v>790062</v>
      </c>
      <c r="AG54" s="94">
        <v>796129</v>
      </c>
      <c r="AJ54" s="94">
        <v>314095.48</v>
      </c>
      <c r="AL54" s="94">
        <v>51474.46</v>
      </c>
      <c r="AM54" s="94">
        <v>58325.7</v>
      </c>
      <c r="AN54" s="94">
        <v>950.33</v>
      </c>
      <c r="AO54" s="94">
        <v>93184.87999999999</v>
      </c>
      <c r="AP54" s="94">
        <v>15957.17</v>
      </c>
      <c r="AR54" s="94">
        <v>10585.11</v>
      </c>
      <c r="AU54" s="94">
        <v>47774.200000000004</v>
      </c>
      <c r="AV54" s="94">
        <v>138296.9</v>
      </c>
      <c r="AW54" s="94">
        <v>1454</v>
      </c>
      <c r="AZ54" s="94">
        <v>24404.13</v>
      </c>
      <c r="BA54" s="94">
        <v>304612.57</v>
      </c>
      <c r="BC54" s="94">
        <v>66594.97</v>
      </c>
      <c r="BD54" s="94">
        <v>43716.62</v>
      </c>
      <c r="BE54" s="94">
        <v>31921.46</v>
      </c>
      <c r="BF54" s="94">
        <v>351.37</v>
      </c>
      <c r="BH54" s="94">
        <v>2619.19</v>
      </c>
      <c r="BI54" s="94">
        <v>15535.77</v>
      </c>
      <c r="BO54" s="94">
        <v>340193.58</v>
      </c>
      <c r="BP54" s="94">
        <v>178654.44</v>
      </c>
      <c r="BQ54" s="94">
        <v>1354.19</v>
      </c>
      <c r="BS54" s="94">
        <v>32971.770000000004</v>
      </c>
      <c r="BT54" s="94">
        <v>1500</v>
      </c>
      <c r="BU54" s="94">
        <v>316137.18</v>
      </c>
      <c r="BV54" s="94">
        <v>39872.86</v>
      </c>
      <c r="BW54" s="94">
        <v>39872.86</v>
      </c>
      <c r="BX54" s="94">
        <v>413640.10000000003</v>
      </c>
      <c r="CA54" s="94">
        <v>62747</v>
      </c>
      <c r="CE54" s="94">
        <v>72180.73</v>
      </c>
      <c r="CG54" s="94">
        <v>21618.36</v>
      </c>
      <c r="CH54" s="94">
        <v>1036.32</v>
      </c>
      <c r="CM54" s="94">
        <v>57634.74</v>
      </c>
      <c r="CN54" s="94">
        <v>57634.74</v>
      </c>
      <c r="CO54" s="94">
        <v>42540.03</v>
      </c>
      <c r="CR54" s="94">
        <v>48748.55</v>
      </c>
      <c r="CT54" s="94">
        <v>91149.74</v>
      </c>
    </row>
    <row r="55" spans="2:100" x14ac:dyDescent="0.25">
      <c r="B55" s="92" t="s">
        <v>588</v>
      </c>
      <c r="C55" s="92" t="s">
        <v>589</v>
      </c>
      <c r="D55" s="93">
        <v>1004911.5399999997</v>
      </c>
      <c r="E55" s="94">
        <v>192352</v>
      </c>
      <c r="F55" s="94">
        <v>1415.9499999999998</v>
      </c>
      <c r="I55" s="94">
        <v>3206</v>
      </c>
      <c r="L55" s="94">
        <v>160266.22999999998</v>
      </c>
      <c r="M55" s="94">
        <v>3824.68</v>
      </c>
      <c r="N55" s="94">
        <v>5003.49</v>
      </c>
      <c r="Q55" s="94">
        <v>1797.4199999999998</v>
      </c>
      <c r="T55" s="94">
        <v>14624.1</v>
      </c>
      <c r="U55" s="94">
        <v>12729.78</v>
      </c>
      <c r="V55" s="94">
        <v>19268.32</v>
      </c>
      <c r="W55" s="94">
        <v>16744.55</v>
      </c>
      <c r="AB55" s="94">
        <v>95.639999999999986</v>
      </c>
      <c r="AC55" s="94">
        <v>87.87</v>
      </c>
      <c r="AD55" s="94">
        <v>1144.79</v>
      </c>
      <c r="AE55" s="94">
        <v>4385.3999999999996</v>
      </c>
      <c r="AF55" s="94">
        <v>42408</v>
      </c>
      <c r="AG55" s="94">
        <v>62434</v>
      </c>
      <c r="AJ55" s="94">
        <v>21435.1</v>
      </c>
      <c r="AL55" s="94">
        <v>9261.9699999999993</v>
      </c>
      <c r="AM55" s="94">
        <v>9068.7199999999993</v>
      </c>
      <c r="AN55" s="94">
        <v>1213.7</v>
      </c>
      <c r="AO55" s="94">
        <v>16546.22</v>
      </c>
      <c r="AR55" s="94">
        <v>55422.080000000002</v>
      </c>
      <c r="AU55" s="94">
        <v>34912.78</v>
      </c>
      <c r="AV55" s="94">
        <v>369</v>
      </c>
      <c r="AZ55" s="94">
        <v>4889.95</v>
      </c>
      <c r="BC55" s="94">
        <v>5488.3099999999995</v>
      </c>
      <c r="BD55" s="94">
        <v>2691.71</v>
      </c>
      <c r="BE55" s="94">
        <v>4016.2</v>
      </c>
      <c r="BF55" s="94">
        <v>250</v>
      </c>
      <c r="BH55" s="94">
        <v>46.69</v>
      </c>
      <c r="BI55" s="94">
        <v>3825.27</v>
      </c>
      <c r="BO55" s="94">
        <v>39301.01</v>
      </c>
      <c r="BP55" s="94">
        <v>10196.369999999999</v>
      </c>
      <c r="BQ55" s="94">
        <v>1633.6000000000001</v>
      </c>
      <c r="BU55" s="94">
        <v>12202.96</v>
      </c>
      <c r="BV55" s="94">
        <v>5123.07</v>
      </c>
      <c r="BW55" s="94">
        <v>5123.07</v>
      </c>
      <c r="BX55" s="94">
        <v>191435.07</v>
      </c>
      <c r="CA55" s="94">
        <v>4742</v>
      </c>
      <c r="CE55" s="94">
        <v>1035</v>
      </c>
      <c r="CG55" s="94">
        <v>1197.32</v>
      </c>
      <c r="CH55" s="94">
        <v>9.94</v>
      </c>
      <c r="CM55" s="94">
        <v>20724</v>
      </c>
      <c r="CN55" s="94">
        <v>20724</v>
      </c>
      <c r="CQ55" s="94">
        <v>6085.28</v>
      </c>
    </row>
    <row r="56" spans="2:100" x14ac:dyDescent="0.25">
      <c r="B56" s="92" t="s">
        <v>332</v>
      </c>
      <c r="C56" s="92" t="s">
        <v>333</v>
      </c>
      <c r="D56" s="93">
        <v>102900252.36999997</v>
      </c>
      <c r="E56" s="94">
        <v>40210509.770000003</v>
      </c>
      <c r="F56" s="94">
        <v>1578410.8999999997</v>
      </c>
      <c r="G56" s="94">
        <v>2722824.95</v>
      </c>
      <c r="I56" s="94">
        <v>1751261.3199999998</v>
      </c>
      <c r="J56" s="94">
        <v>960154.37</v>
      </c>
      <c r="K56" s="94">
        <v>385224.8</v>
      </c>
      <c r="L56" s="94">
        <v>14175806.680000003</v>
      </c>
      <c r="M56" s="94">
        <v>739740.43</v>
      </c>
      <c r="N56" s="94">
        <v>498536.35000000003</v>
      </c>
      <c r="P56" s="94">
        <v>1225298.3900000001</v>
      </c>
      <c r="Q56" s="94">
        <v>180854.22</v>
      </c>
      <c r="T56" s="94">
        <v>3492057.9899999993</v>
      </c>
      <c r="U56" s="94">
        <v>1239135.2099999997</v>
      </c>
      <c r="V56" s="94">
        <v>4474423.1999999993</v>
      </c>
      <c r="W56" s="94">
        <v>1615799.7799999998</v>
      </c>
      <c r="AB56" s="94">
        <v>395402.8000000001</v>
      </c>
      <c r="AC56" s="94">
        <v>55705.580000000009</v>
      </c>
      <c r="AD56" s="94">
        <v>192931.51</v>
      </c>
      <c r="AE56" s="94">
        <v>301179.83000000007</v>
      </c>
      <c r="AF56" s="94">
        <v>6312619.2399999993</v>
      </c>
      <c r="AG56" s="94">
        <v>4732229.4099999992</v>
      </c>
      <c r="AJ56" s="94">
        <v>1852848.8599999996</v>
      </c>
      <c r="AL56" s="94">
        <v>264265.67</v>
      </c>
      <c r="AM56" s="94">
        <v>1472088.5</v>
      </c>
      <c r="AN56" s="94">
        <v>811965.23</v>
      </c>
      <c r="AO56" s="94">
        <v>1303665.19</v>
      </c>
      <c r="AQ56" s="94">
        <v>23985.74</v>
      </c>
      <c r="AR56" s="94">
        <v>161245.6</v>
      </c>
      <c r="AU56" s="94">
        <v>126921.23999999999</v>
      </c>
      <c r="AV56" s="94">
        <v>2282341.1</v>
      </c>
      <c r="AW56" s="94">
        <v>72881.3</v>
      </c>
      <c r="AX56" s="94">
        <v>74275.009999999995</v>
      </c>
      <c r="AY56" s="94">
        <v>255</v>
      </c>
      <c r="AZ56" s="94">
        <v>393384.16000000003</v>
      </c>
      <c r="BB56" s="94">
        <v>28109.22</v>
      </c>
      <c r="BC56" s="94">
        <v>259692.07</v>
      </c>
      <c r="BD56" s="94">
        <v>262254.73</v>
      </c>
      <c r="BE56" s="94">
        <v>131298.74</v>
      </c>
      <c r="BF56" s="94">
        <v>341.98</v>
      </c>
      <c r="BG56" s="94">
        <v>172074.38</v>
      </c>
      <c r="BH56" s="94">
        <v>34903.68</v>
      </c>
      <c r="BI56" s="94">
        <v>156373.91999999998</v>
      </c>
      <c r="BO56" s="94">
        <v>1341694</v>
      </c>
      <c r="BP56" s="94">
        <v>104375.74</v>
      </c>
      <c r="BQ56" s="94">
        <v>976.80000000000007</v>
      </c>
      <c r="BR56" s="94">
        <v>25145.050000000003</v>
      </c>
      <c r="BV56" s="94">
        <v>111711.06999999999</v>
      </c>
      <c r="BW56" s="94">
        <v>111711.06999999999</v>
      </c>
      <c r="BX56" s="94">
        <v>2692000.49</v>
      </c>
      <c r="BZ56" s="94">
        <v>2048.89</v>
      </c>
      <c r="CA56" s="94">
        <v>630595.32000000007</v>
      </c>
      <c r="CE56" s="94">
        <v>108080.79999999999</v>
      </c>
      <c r="CG56" s="94">
        <v>92445.959999999992</v>
      </c>
      <c r="CH56" s="94">
        <v>37170.78</v>
      </c>
      <c r="CM56" s="94">
        <v>121797.38</v>
      </c>
      <c r="CN56" s="94">
        <v>121797.38</v>
      </c>
      <c r="CR56" s="94">
        <v>8343.75</v>
      </c>
      <c r="CT56" s="94">
        <v>324444</v>
      </c>
      <c r="CV56" s="94">
        <v>174144.29</v>
      </c>
    </row>
    <row r="57" spans="2:100" x14ac:dyDescent="0.25">
      <c r="B57" s="92" t="s">
        <v>476</v>
      </c>
      <c r="C57" s="92" t="s">
        <v>477</v>
      </c>
      <c r="D57" s="93">
        <v>3438498.7700000005</v>
      </c>
      <c r="E57" s="94">
        <v>1102144.6499999999</v>
      </c>
      <c r="F57" s="94">
        <v>22046.98</v>
      </c>
      <c r="G57" s="94">
        <v>5644.72</v>
      </c>
      <c r="I57" s="94">
        <v>28811.760000000002</v>
      </c>
      <c r="J57" s="94">
        <v>1433.79</v>
      </c>
      <c r="L57" s="94">
        <v>441261.70999999996</v>
      </c>
      <c r="M57" s="94">
        <v>69307.739999999991</v>
      </c>
      <c r="N57" s="94">
        <v>18639.349999999999</v>
      </c>
      <c r="P57" s="94">
        <v>53101.48</v>
      </c>
      <c r="Q57" s="94">
        <v>125</v>
      </c>
      <c r="T57" s="94">
        <v>85223.19</v>
      </c>
      <c r="U57" s="94">
        <v>42330.53</v>
      </c>
      <c r="V57" s="94">
        <v>112375.16</v>
      </c>
      <c r="W57" s="94">
        <v>53623.47</v>
      </c>
      <c r="AB57" s="94">
        <v>2706.81</v>
      </c>
      <c r="AC57" s="94">
        <v>1656.26</v>
      </c>
      <c r="AD57" s="94">
        <v>7151.71</v>
      </c>
      <c r="AE57" s="94">
        <v>15863.61</v>
      </c>
      <c r="AF57" s="94">
        <v>183768</v>
      </c>
      <c r="AG57" s="94">
        <v>167276</v>
      </c>
      <c r="AJ57" s="94">
        <v>134704.82</v>
      </c>
      <c r="AL57" s="94">
        <v>30382.879999999997</v>
      </c>
      <c r="AM57" s="94">
        <v>47025.760000000002</v>
      </c>
      <c r="AN57" s="94">
        <v>2782.79</v>
      </c>
      <c r="AO57" s="94">
        <v>94334.34</v>
      </c>
      <c r="AR57" s="94">
        <v>172863.78</v>
      </c>
      <c r="AU57" s="94">
        <v>7768.82</v>
      </c>
      <c r="AV57" s="94">
        <v>11089.650000000001</v>
      </c>
      <c r="AX57" s="94">
        <v>1321.45</v>
      </c>
      <c r="AZ57" s="94">
        <v>119.37</v>
      </c>
      <c r="BC57" s="94">
        <v>11761.13</v>
      </c>
      <c r="BD57" s="94">
        <v>6559.71</v>
      </c>
      <c r="BE57" s="94">
        <v>2387.84</v>
      </c>
      <c r="BF57" s="94">
        <v>1204.6500000000001</v>
      </c>
      <c r="BH57" s="94">
        <v>242.82</v>
      </c>
      <c r="BO57" s="94">
        <v>132732.10999999999</v>
      </c>
      <c r="BP57" s="94">
        <v>15102.560000000001</v>
      </c>
      <c r="BV57" s="94">
        <v>18386.080000000002</v>
      </c>
      <c r="BW57" s="94">
        <v>18386.080000000002</v>
      </c>
      <c r="BX57" s="94">
        <v>158472.47</v>
      </c>
      <c r="CA57" s="94">
        <v>28782.54</v>
      </c>
      <c r="CE57" s="94">
        <v>14118.17</v>
      </c>
      <c r="CM57" s="94">
        <v>16613.25</v>
      </c>
      <c r="CN57" s="94">
        <v>16613.25</v>
      </c>
      <c r="CO57" s="94">
        <v>115249.86</v>
      </c>
    </row>
    <row r="58" spans="2:100" x14ac:dyDescent="0.25">
      <c r="B58" s="92" t="s">
        <v>796</v>
      </c>
      <c r="C58" s="92" t="s">
        <v>797</v>
      </c>
      <c r="D58" s="93">
        <v>6024860.3199999984</v>
      </c>
      <c r="E58" s="94">
        <v>1698769.3800000001</v>
      </c>
      <c r="F58" s="94">
        <v>42777.59</v>
      </c>
      <c r="G58" s="94">
        <v>8849.43</v>
      </c>
      <c r="I58" s="94">
        <v>2000</v>
      </c>
      <c r="J58" s="94">
        <v>33699.339999999997</v>
      </c>
      <c r="L58" s="94">
        <v>951414.65000000014</v>
      </c>
      <c r="M58" s="94">
        <v>50242.11</v>
      </c>
      <c r="N58" s="94">
        <v>65883.92</v>
      </c>
      <c r="P58" s="94">
        <v>66073.58</v>
      </c>
      <c r="Q58" s="94">
        <v>9797.630000000001</v>
      </c>
      <c r="T58" s="94">
        <v>131084.48000000001</v>
      </c>
      <c r="U58" s="94">
        <v>82647.679999999993</v>
      </c>
      <c r="V58" s="94">
        <v>159434.94</v>
      </c>
      <c r="W58" s="94">
        <v>94703.270000000019</v>
      </c>
      <c r="AB58" s="94">
        <v>6840.4699999999993</v>
      </c>
      <c r="AC58" s="94">
        <v>4746.9100000000008</v>
      </c>
      <c r="AD58" s="94">
        <v>8359.75</v>
      </c>
      <c r="AE58" s="94">
        <v>26356.39</v>
      </c>
      <c r="AF58" s="94">
        <v>272299.08</v>
      </c>
      <c r="AG58" s="94">
        <v>252299.74</v>
      </c>
      <c r="AJ58" s="94">
        <v>229116.12999999998</v>
      </c>
      <c r="AL58" s="94">
        <v>34819.64</v>
      </c>
      <c r="AM58" s="94">
        <v>74162.73</v>
      </c>
      <c r="AN58" s="94">
        <v>25898.69</v>
      </c>
      <c r="AO58" s="94">
        <v>5974.43</v>
      </c>
      <c r="AP58" s="94">
        <v>379.4</v>
      </c>
      <c r="AU58" s="94">
        <v>44082.19</v>
      </c>
      <c r="AV58" s="94">
        <v>768334.4</v>
      </c>
      <c r="AW58" s="94">
        <v>1263</v>
      </c>
      <c r="AX58" s="94">
        <v>1598.5</v>
      </c>
      <c r="BC58" s="94">
        <v>29869.43</v>
      </c>
      <c r="BD58" s="94">
        <v>23090.02</v>
      </c>
      <c r="BE58" s="94">
        <v>57238.87</v>
      </c>
      <c r="BH58" s="94">
        <v>8884.85</v>
      </c>
      <c r="BI58" s="94">
        <v>840.39</v>
      </c>
      <c r="BO58" s="94">
        <v>202473.12</v>
      </c>
      <c r="BP58" s="94">
        <v>66462.44</v>
      </c>
      <c r="BQ58" s="94">
        <v>4276.57</v>
      </c>
      <c r="BR58" s="94">
        <v>1593.9899999999998</v>
      </c>
      <c r="BS58" s="94">
        <v>38195.29</v>
      </c>
      <c r="BV58" s="94">
        <v>2195</v>
      </c>
      <c r="BW58" s="94">
        <v>2195</v>
      </c>
      <c r="BX58" s="94">
        <v>125491.3</v>
      </c>
      <c r="CA58" s="94">
        <v>55312</v>
      </c>
      <c r="CE58" s="94">
        <v>99468.75</v>
      </c>
      <c r="CG58" s="94">
        <v>9312.4500000000007</v>
      </c>
      <c r="CH58" s="94">
        <v>753.67</v>
      </c>
      <c r="CM58" s="94">
        <v>42979.229999999996</v>
      </c>
      <c r="CN58" s="94">
        <v>42979.229999999996</v>
      </c>
      <c r="CP58" s="94">
        <v>1807.44</v>
      </c>
      <c r="CQ58" s="94">
        <v>50948.31</v>
      </c>
      <c r="CV58" s="94">
        <v>49757.75</v>
      </c>
    </row>
    <row r="59" spans="2:100" x14ac:dyDescent="0.25">
      <c r="B59" s="92" t="s">
        <v>424</v>
      </c>
      <c r="C59" s="92" t="s">
        <v>425</v>
      </c>
      <c r="D59" s="93">
        <v>1799333.36</v>
      </c>
      <c r="E59" s="94">
        <v>328888.62</v>
      </c>
      <c r="F59" s="94">
        <v>9803.7800000000007</v>
      </c>
      <c r="G59" s="94">
        <v>10210.459999999999</v>
      </c>
      <c r="I59" s="94">
        <v>10167.1</v>
      </c>
      <c r="J59" s="94">
        <v>8083.11</v>
      </c>
      <c r="L59" s="94">
        <v>282150.25999999995</v>
      </c>
      <c r="M59" s="94">
        <v>47921.42</v>
      </c>
      <c r="N59" s="94">
        <v>9018.2900000000009</v>
      </c>
      <c r="P59" s="94">
        <v>23786.42</v>
      </c>
      <c r="T59" s="94">
        <v>27426.9</v>
      </c>
      <c r="U59" s="94">
        <v>27112.05</v>
      </c>
      <c r="V59" s="94">
        <v>25808.58</v>
      </c>
      <c r="W59" s="94">
        <v>32815.33</v>
      </c>
      <c r="AB59" s="94">
        <v>116.64000000000001</v>
      </c>
      <c r="AC59" s="94">
        <v>168.75</v>
      </c>
      <c r="AD59" s="94">
        <v>1324.25</v>
      </c>
      <c r="AE59" s="94">
        <v>8520.9800000000014</v>
      </c>
      <c r="AF59" s="94">
        <v>53971</v>
      </c>
      <c r="AG59" s="94">
        <v>124185</v>
      </c>
      <c r="AJ59" s="94">
        <v>118263.37</v>
      </c>
      <c r="AL59" s="94">
        <v>13177.15</v>
      </c>
      <c r="AM59" s="94">
        <v>26549.9</v>
      </c>
      <c r="AN59" s="94">
        <v>2988.49</v>
      </c>
      <c r="AO59" s="94">
        <v>47226.5</v>
      </c>
      <c r="AP59" s="94">
        <v>59653.619999999995</v>
      </c>
      <c r="AR59" s="94">
        <v>165649.25</v>
      </c>
      <c r="AT59" s="94">
        <v>21675</v>
      </c>
      <c r="AU59" s="94">
        <v>3894.47</v>
      </c>
      <c r="AV59" s="94">
        <v>53975.46</v>
      </c>
      <c r="AX59" s="94">
        <v>1391</v>
      </c>
      <c r="AZ59" s="94">
        <v>7.89</v>
      </c>
      <c r="BC59" s="94">
        <v>832.4</v>
      </c>
      <c r="BD59" s="94">
        <v>565.28</v>
      </c>
      <c r="BE59" s="94">
        <v>27935.399999999998</v>
      </c>
      <c r="BH59" s="94">
        <v>5834.37</v>
      </c>
      <c r="BO59" s="94">
        <v>58116.93</v>
      </c>
      <c r="BP59" s="94">
        <v>5231.55</v>
      </c>
      <c r="BQ59" s="94">
        <v>375.05</v>
      </c>
      <c r="BV59" s="94">
        <v>2410.13</v>
      </c>
      <c r="BW59" s="94">
        <v>2410.13</v>
      </c>
      <c r="BX59" s="94">
        <v>94453.680000000008</v>
      </c>
      <c r="CA59" s="94">
        <v>23997.13</v>
      </c>
      <c r="CB59" s="94">
        <v>1001.62</v>
      </c>
      <c r="CE59" s="94">
        <v>937</v>
      </c>
      <c r="CM59" s="94">
        <v>31711.78</v>
      </c>
      <c r="CN59" s="94">
        <v>31711.78</v>
      </c>
    </row>
    <row r="60" spans="2:100" x14ac:dyDescent="0.25">
      <c r="B60" s="92" t="s">
        <v>310</v>
      </c>
      <c r="C60" s="92" t="s">
        <v>311</v>
      </c>
      <c r="D60" s="93">
        <v>5701624.3800000008</v>
      </c>
      <c r="E60" s="94">
        <v>1535887.4900000002</v>
      </c>
      <c r="F60" s="94">
        <v>38538.369999999995</v>
      </c>
      <c r="G60" s="94">
        <v>52966.229999999996</v>
      </c>
      <c r="I60" s="94">
        <v>100001.08</v>
      </c>
      <c r="J60" s="94">
        <v>18954.68</v>
      </c>
      <c r="L60" s="94">
        <v>917801.23</v>
      </c>
      <c r="M60" s="94">
        <v>34578.619999999995</v>
      </c>
      <c r="N60" s="94">
        <v>25320.5</v>
      </c>
      <c r="P60" s="94">
        <v>111184.72</v>
      </c>
      <c r="Q60" s="94">
        <v>5483.12</v>
      </c>
      <c r="T60" s="94">
        <v>127993.53</v>
      </c>
      <c r="U60" s="94">
        <v>79961.200000000012</v>
      </c>
      <c r="V60" s="94">
        <v>166017.08000000002</v>
      </c>
      <c r="W60" s="94">
        <v>86980.69</v>
      </c>
      <c r="AB60" s="94">
        <v>4266.7</v>
      </c>
      <c r="AC60" s="94">
        <v>2674.8599999999997</v>
      </c>
      <c r="AD60" s="94">
        <v>9974.4699999999993</v>
      </c>
      <c r="AE60" s="94">
        <v>25881.39</v>
      </c>
      <c r="AF60" s="94">
        <v>300840.21000000002</v>
      </c>
      <c r="AG60" s="94">
        <v>296171.79000000004</v>
      </c>
      <c r="AJ60" s="94">
        <v>437510.55999999994</v>
      </c>
      <c r="AL60" s="94">
        <v>34547.65</v>
      </c>
      <c r="AM60" s="94">
        <v>101167.45</v>
      </c>
      <c r="AO60" s="94">
        <v>1023.44</v>
      </c>
      <c r="AP60" s="94">
        <v>20976.489999999998</v>
      </c>
      <c r="AR60" s="94">
        <v>180648.07</v>
      </c>
      <c r="AU60" s="94">
        <v>13280.599999999999</v>
      </c>
      <c r="AV60" s="94">
        <v>7744.58</v>
      </c>
      <c r="AX60" s="94">
        <v>12185.16</v>
      </c>
      <c r="BA60" s="94">
        <v>17803.16</v>
      </c>
      <c r="BC60" s="94">
        <v>124584.32000000001</v>
      </c>
      <c r="BD60" s="94">
        <v>13740.46</v>
      </c>
      <c r="BE60" s="94">
        <v>49615.18</v>
      </c>
      <c r="BL60" s="94">
        <v>110</v>
      </c>
      <c r="BO60" s="94">
        <v>161973.82</v>
      </c>
      <c r="BP60" s="94">
        <v>653.47</v>
      </c>
      <c r="BQ60" s="94">
        <v>10778.550000000001</v>
      </c>
      <c r="BR60" s="94">
        <v>22480.65</v>
      </c>
      <c r="BS60" s="94">
        <v>417670.35</v>
      </c>
      <c r="BT60" s="94">
        <v>11339.76</v>
      </c>
      <c r="CA60" s="94">
        <v>244.52</v>
      </c>
      <c r="CC60" s="94">
        <v>72071.740000000005</v>
      </c>
      <c r="CD60" s="94">
        <v>40</v>
      </c>
      <c r="CE60" s="94">
        <v>18196.599999999999</v>
      </c>
      <c r="CM60" s="94">
        <v>29759.840000000004</v>
      </c>
      <c r="CN60" s="94">
        <v>29759.840000000004</v>
      </c>
    </row>
    <row r="61" spans="2:100" x14ac:dyDescent="0.25">
      <c r="B61" s="92" t="s">
        <v>578</v>
      </c>
      <c r="C61" s="92" t="s">
        <v>579</v>
      </c>
      <c r="D61" s="93">
        <v>1391978.02</v>
      </c>
      <c r="E61" s="94">
        <v>406463.17000000004</v>
      </c>
      <c r="F61" s="94">
        <v>3450</v>
      </c>
      <c r="I61" s="94">
        <v>33907</v>
      </c>
      <c r="J61" s="94">
        <v>884.2</v>
      </c>
      <c r="K61" s="94">
        <v>12648</v>
      </c>
      <c r="L61" s="94">
        <v>263827.44</v>
      </c>
      <c r="M61" s="94">
        <v>3985.71</v>
      </c>
      <c r="N61" s="94">
        <v>1607.74</v>
      </c>
      <c r="Q61" s="94">
        <v>493.27</v>
      </c>
      <c r="T61" s="94">
        <v>34165.050000000003</v>
      </c>
      <c r="U61" s="94">
        <v>19879.96</v>
      </c>
      <c r="V61" s="94">
        <v>28741.63</v>
      </c>
      <c r="W61" s="94">
        <v>22937.129999999997</v>
      </c>
      <c r="AB61" s="94">
        <v>113.39</v>
      </c>
      <c r="AC61" s="94">
        <v>108.24000000000001</v>
      </c>
      <c r="AD61" s="94">
        <v>1460.7799999999997</v>
      </c>
      <c r="AE61" s="94">
        <v>5800.26</v>
      </c>
      <c r="AF61" s="94">
        <v>56838.5</v>
      </c>
      <c r="AG61" s="94">
        <v>98657.5</v>
      </c>
      <c r="AJ61" s="94">
        <v>23842.959999999999</v>
      </c>
      <c r="AL61" s="94">
        <v>26123.34</v>
      </c>
      <c r="AM61" s="94">
        <v>30501.269999999997</v>
      </c>
      <c r="AN61" s="94">
        <v>3963.5</v>
      </c>
      <c r="AO61" s="94">
        <v>22267.32</v>
      </c>
      <c r="AP61" s="94">
        <v>1715.16</v>
      </c>
      <c r="AR61" s="94">
        <v>3351.5</v>
      </c>
      <c r="AV61" s="94">
        <v>35916.049999999996</v>
      </c>
      <c r="AW61" s="94">
        <v>649</v>
      </c>
      <c r="AX61" s="94">
        <v>1391</v>
      </c>
      <c r="BC61" s="94">
        <v>2400</v>
      </c>
      <c r="BE61" s="94">
        <v>4929.38</v>
      </c>
      <c r="BH61" s="94">
        <v>2662</v>
      </c>
      <c r="BO61" s="94">
        <v>83977.140000000014</v>
      </c>
      <c r="BP61" s="94">
        <v>14784.480000000001</v>
      </c>
      <c r="BQ61" s="94">
        <v>144</v>
      </c>
      <c r="BV61" s="94">
        <v>842.85</v>
      </c>
      <c r="BW61" s="94">
        <v>842.85</v>
      </c>
      <c r="BX61" s="94">
        <v>85393.11</v>
      </c>
      <c r="CA61" s="94">
        <v>35997.660000000003</v>
      </c>
      <c r="CJ61" s="94">
        <v>2362.9499999999998</v>
      </c>
      <c r="CM61" s="94">
        <v>944.24</v>
      </c>
      <c r="CN61" s="94">
        <v>944.24</v>
      </c>
      <c r="CT61" s="94">
        <v>11850.14</v>
      </c>
    </row>
    <row r="62" spans="2:100" x14ac:dyDescent="0.25">
      <c r="B62" s="92" t="s">
        <v>414</v>
      </c>
      <c r="C62" s="92" t="s">
        <v>415</v>
      </c>
      <c r="D62" s="93">
        <v>7470537.2299999977</v>
      </c>
      <c r="E62" s="94">
        <v>2184503.88</v>
      </c>
      <c r="F62" s="94">
        <v>146382.49000000002</v>
      </c>
      <c r="G62" s="94">
        <v>147996.74</v>
      </c>
      <c r="I62" s="94">
        <v>13839.3</v>
      </c>
      <c r="J62" s="94">
        <v>9199.869999999999</v>
      </c>
      <c r="K62" s="94">
        <v>22648</v>
      </c>
      <c r="L62" s="94">
        <v>901297.94000000006</v>
      </c>
      <c r="M62" s="94">
        <v>44559.41</v>
      </c>
      <c r="N62" s="94">
        <v>56303.45</v>
      </c>
      <c r="P62" s="94">
        <v>157217.91999999998</v>
      </c>
      <c r="Q62" s="94">
        <v>765.26</v>
      </c>
      <c r="T62" s="94">
        <v>190053.44999999998</v>
      </c>
      <c r="U62" s="94">
        <v>87194.669999999984</v>
      </c>
      <c r="V62" s="94">
        <v>238997.93</v>
      </c>
      <c r="W62" s="94">
        <v>107041.90000000001</v>
      </c>
      <c r="AB62" s="94">
        <v>5275.28</v>
      </c>
      <c r="AC62" s="94">
        <v>3160.38</v>
      </c>
      <c r="AD62" s="94">
        <v>10418.39</v>
      </c>
      <c r="AE62" s="94">
        <v>20408.079999999998</v>
      </c>
      <c r="AF62" s="94">
        <v>355671.62</v>
      </c>
      <c r="AG62" s="94">
        <v>272202.38</v>
      </c>
      <c r="AH62" s="94">
        <v>6173.85</v>
      </c>
      <c r="AI62" s="94">
        <v>2823.0499999999997</v>
      </c>
      <c r="AJ62" s="94">
        <v>411219.73</v>
      </c>
      <c r="AL62" s="94">
        <v>839.57</v>
      </c>
      <c r="AM62" s="94">
        <v>79912.570000000007</v>
      </c>
      <c r="AN62" s="94">
        <v>16393.190000000002</v>
      </c>
      <c r="AO62" s="94">
        <v>21805.18</v>
      </c>
      <c r="AP62" s="94">
        <v>80828.23</v>
      </c>
      <c r="AR62" s="94">
        <v>5640</v>
      </c>
      <c r="AU62" s="94">
        <v>11777.27</v>
      </c>
      <c r="AV62" s="94">
        <v>298690.95</v>
      </c>
      <c r="AW62" s="94">
        <v>59667.45</v>
      </c>
      <c r="AX62" s="94">
        <v>18778.5</v>
      </c>
      <c r="AZ62" s="94">
        <v>2916</v>
      </c>
      <c r="BB62" s="94">
        <v>21420.65</v>
      </c>
      <c r="BC62" s="94">
        <v>9250</v>
      </c>
      <c r="BD62" s="94">
        <v>10526.67</v>
      </c>
      <c r="BE62" s="94">
        <v>122383.81</v>
      </c>
      <c r="BG62" s="94">
        <v>3599.24</v>
      </c>
      <c r="BH62" s="94">
        <v>8293.4699999999993</v>
      </c>
      <c r="BJ62" s="94">
        <v>675</v>
      </c>
      <c r="BL62" s="94">
        <v>4971.25</v>
      </c>
      <c r="BN62" s="94">
        <v>9463.8799999999992</v>
      </c>
      <c r="BO62" s="94">
        <v>214125.8</v>
      </c>
      <c r="BP62" s="94">
        <v>82295.350000000006</v>
      </c>
      <c r="BS62" s="94">
        <v>94732.41</v>
      </c>
      <c r="BU62" s="94">
        <v>180</v>
      </c>
      <c r="BV62" s="94">
        <v>16157.96</v>
      </c>
      <c r="BW62" s="94">
        <v>16157.96</v>
      </c>
      <c r="BX62" s="94">
        <v>158367.76999999999</v>
      </c>
      <c r="CA62" s="94">
        <v>178198.53</v>
      </c>
      <c r="CE62" s="94">
        <v>40282.28</v>
      </c>
      <c r="CG62" s="94">
        <v>1690.26</v>
      </c>
      <c r="CM62" s="94">
        <v>70387.7</v>
      </c>
      <c r="CN62" s="94">
        <v>70387.7</v>
      </c>
      <c r="CO62" s="94">
        <v>9285.5499999999993</v>
      </c>
      <c r="CP62" s="94">
        <v>296268.17</v>
      </c>
      <c r="CR62" s="94">
        <v>125377.60000000001</v>
      </c>
    </row>
    <row r="63" spans="2:100" x14ac:dyDescent="0.25">
      <c r="B63" s="92" t="s">
        <v>644</v>
      </c>
      <c r="C63" s="92" t="s">
        <v>645</v>
      </c>
      <c r="D63" s="93">
        <v>11149291.259999998</v>
      </c>
      <c r="E63" s="94">
        <v>2470528.1799999997</v>
      </c>
      <c r="F63" s="94">
        <v>48105.06</v>
      </c>
      <c r="G63" s="94">
        <v>31301.1</v>
      </c>
      <c r="I63" s="94">
        <v>112951.44</v>
      </c>
      <c r="J63" s="94">
        <v>5050</v>
      </c>
      <c r="K63" s="94">
        <v>22648</v>
      </c>
      <c r="L63" s="94">
        <v>1307135.96</v>
      </c>
      <c r="M63" s="94">
        <v>68960.350000000006</v>
      </c>
      <c r="N63" s="94">
        <v>137758.47999999998</v>
      </c>
      <c r="P63" s="94">
        <v>46347.37</v>
      </c>
      <c r="T63" s="94">
        <v>202144.61000000002</v>
      </c>
      <c r="U63" s="94">
        <v>115919.43000000001</v>
      </c>
      <c r="V63" s="94">
        <v>259244.77999999997</v>
      </c>
      <c r="W63" s="94">
        <v>141329.32</v>
      </c>
      <c r="AB63" s="94">
        <v>16204.689999999999</v>
      </c>
      <c r="AC63" s="94">
        <v>7416.5000000000009</v>
      </c>
      <c r="AD63" s="94">
        <v>10568.77</v>
      </c>
      <c r="AE63" s="94">
        <v>27892.959999999999</v>
      </c>
      <c r="AF63" s="94">
        <v>415480.77999999997</v>
      </c>
      <c r="AG63" s="94">
        <v>472116.14</v>
      </c>
      <c r="AH63" s="94">
        <v>9711.08</v>
      </c>
      <c r="AJ63" s="94">
        <v>772769.84</v>
      </c>
      <c r="AL63" s="94">
        <v>39631.339999999997</v>
      </c>
      <c r="AM63" s="94">
        <v>184437.93</v>
      </c>
      <c r="AO63" s="94">
        <v>36667.879999999997</v>
      </c>
      <c r="AP63" s="94">
        <v>8311.82</v>
      </c>
      <c r="AR63" s="94">
        <v>81008.92</v>
      </c>
      <c r="AS63" s="94">
        <v>1037802.28</v>
      </c>
      <c r="AT63" s="94">
        <v>326050.88</v>
      </c>
      <c r="AU63" s="94">
        <v>85858.39</v>
      </c>
      <c r="AV63" s="94">
        <v>30504.78</v>
      </c>
      <c r="AX63" s="94">
        <v>34114.050000000003</v>
      </c>
      <c r="BC63" s="94">
        <v>40718.879999999997</v>
      </c>
      <c r="BD63" s="94">
        <v>2484.21</v>
      </c>
      <c r="BE63" s="94">
        <v>4335.57</v>
      </c>
      <c r="BJ63" s="94">
        <v>46789.780000000006</v>
      </c>
      <c r="BO63" s="94">
        <v>276832.90000000002</v>
      </c>
      <c r="BP63" s="94">
        <v>92768.9</v>
      </c>
      <c r="BR63" s="94">
        <v>31809.010000000002</v>
      </c>
      <c r="BS63" s="94">
        <v>127794.26</v>
      </c>
      <c r="BV63" s="94">
        <v>6774.2199999999993</v>
      </c>
      <c r="BW63" s="94">
        <v>6774.2199999999993</v>
      </c>
      <c r="BX63" s="94">
        <v>2750.72</v>
      </c>
      <c r="CA63" s="94">
        <v>132228.54</v>
      </c>
      <c r="CE63" s="94">
        <v>13891</v>
      </c>
      <c r="CF63" s="94">
        <v>25</v>
      </c>
      <c r="CM63" s="94">
        <v>16103.79</v>
      </c>
      <c r="CN63" s="94">
        <v>16103.79</v>
      </c>
      <c r="CP63" s="94">
        <v>1742219.3699999999</v>
      </c>
      <c r="CT63" s="94">
        <v>45792</v>
      </c>
    </row>
    <row r="64" spans="2:100" x14ac:dyDescent="0.25">
      <c r="B64" s="92" t="s">
        <v>592</v>
      </c>
      <c r="C64" s="92" t="s">
        <v>593</v>
      </c>
      <c r="D64" s="93">
        <v>335080465.90999997</v>
      </c>
      <c r="E64" s="94">
        <v>140269035.48000005</v>
      </c>
      <c r="F64" s="94">
        <v>5995572.629999999</v>
      </c>
      <c r="G64" s="94">
        <v>6852331.6500000004</v>
      </c>
      <c r="I64" s="94">
        <v>3523438.6999999997</v>
      </c>
      <c r="J64" s="94">
        <v>3994854.9699999997</v>
      </c>
      <c r="L64" s="94">
        <v>42732993.000000022</v>
      </c>
      <c r="M64" s="94">
        <v>2631842.67</v>
      </c>
      <c r="N64" s="94">
        <v>2260111.75</v>
      </c>
      <c r="P64" s="94">
        <v>90726</v>
      </c>
      <c r="Q64" s="94">
        <v>730821.42</v>
      </c>
      <c r="T64" s="94">
        <v>12023918.519999994</v>
      </c>
      <c r="U64" s="94">
        <v>3613210.2800000003</v>
      </c>
      <c r="V64" s="94">
        <v>14843593.370000001</v>
      </c>
      <c r="W64" s="94">
        <v>4608560.8200000012</v>
      </c>
      <c r="AD64" s="94">
        <v>715233.43</v>
      </c>
      <c r="AE64" s="94">
        <v>1536903.73</v>
      </c>
      <c r="AF64" s="94">
        <v>22145035.730000004</v>
      </c>
      <c r="AG64" s="94">
        <v>15568367.969999995</v>
      </c>
      <c r="AH64" s="94">
        <v>388267.12000000011</v>
      </c>
      <c r="AI64" s="94">
        <v>114213.85000000005</v>
      </c>
      <c r="AJ64" s="94">
        <v>11023809.43</v>
      </c>
      <c r="AL64" s="94">
        <v>903281.27</v>
      </c>
      <c r="AM64" s="94">
        <v>6303163.5</v>
      </c>
      <c r="AN64" s="94">
        <v>2922614.53</v>
      </c>
      <c r="AU64" s="94">
        <v>21171.670000000002</v>
      </c>
      <c r="AV64" s="94">
        <v>19395860.369999997</v>
      </c>
      <c r="BD64" s="94">
        <v>698591.78999999992</v>
      </c>
      <c r="BO64" s="94">
        <v>4455821</v>
      </c>
      <c r="BP64" s="94">
        <v>54544.41</v>
      </c>
      <c r="BZ64" s="94">
        <v>1066892.4000000001</v>
      </c>
      <c r="CA64" s="94">
        <v>2762266.02</v>
      </c>
      <c r="CJ64" s="94">
        <v>9267.77</v>
      </c>
      <c r="CM64" s="94">
        <v>725106.11</v>
      </c>
      <c r="CN64" s="94">
        <v>725106.11</v>
      </c>
      <c r="CV64" s="94">
        <v>99042.55</v>
      </c>
    </row>
    <row r="65" spans="2:100" x14ac:dyDescent="0.25">
      <c r="B65" s="92" t="s">
        <v>538</v>
      </c>
      <c r="C65" s="92" t="s">
        <v>539</v>
      </c>
      <c r="D65" s="93">
        <v>37060257.020000003</v>
      </c>
      <c r="E65" s="94">
        <v>14284504.489999998</v>
      </c>
      <c r="F65" s="94">
        <v>378795.91</v>
      </c>
      <c r="G65" s="94">
        <v>882295.86</v>
      </c>
      <c r="I65" s="94">
        <v>344722.79</v>
      </c>
      <c r="J65" s="94">
        <v>176710.03</v>
      </c>
      <c r="K65" s="94">
        <v>101916</v>
      </c>
      <c r="L65" s="94">
        <v>5326630.9400000004</v>
      </c>
      <c r="M65" s="94">
        <v>339040.57999999996</v>
      </c>
      <c r="N65" s="94">
        <v>193148.29</v>
      </c>
      <c r="P65" s="94">
        <v>315660.35000000003</v>
      </c>
      <c r="Q65" s="94">
        <v>47618.009999999995</v>
      </c>
      <c r="T65" s="94">
        <v>1204303.7400000002</v>
      </c>
      <c r="U65" s="94">
        <v>462702.02999999997</v>
      </c>
      <c r="V65" s="94">
        <v>1544883.2200000002</v>
      </c>
      <c r="W65" s="94">
        <v>595363.41</v>
      </c>
      <c r="AB65" s="94">
        <v>39642.910000000003</v>
      </c>
      <c r="AC65" s="94">
        <v>15220.78</v>
      </c>
      <c r="AD65" s="94">
        <v>79999.020000000019</v>
      </c>
      <c r="AE65" s="94">
        <v>201863.41999999998</v>
      </c>
      <c r="AF65" s="94">
        <v>2168991.9399999995</v>
      </c>
      <c r="AG65" s="94">
        <v>2062855.2800000005</v>
      </c>
      <c r="AJ65" s="94">
        <v>672085.06000000017</v>
      </c>
      <c r="AL65" s="94">
        <v>295555.45</v>
      </c>
      <c r="AM65" s="94">
        <v>703861.83</v>
      </c>
      <c r="AN65" s="94">
        <v>46375.979999999996</v>
      </c>
      <c r="AO65" s="94">
        <v>39833.22</v>
      </c>
      <c r="AP65" s="94">
        <v>3773.84</v>
      </c>
      <c r="AR65" s="94">
        <v>78270.509999999995</v>
      </c>
      <c r="AU65" s="94">
        <v>26350.35</v>
      </c>
      <c r="AV65" s="94">
        <v>882458.90999999992</v>
      </c>
      <c r="AW65" s="94">
        <v>39730</v>
      </c>
      <c r="AX65" s="94">
        <v>38169.040000000001</v>
      </c>
      <c r="AZ65" s="94">
        <v>626701.07000000007</v>
      </c>
      <c r="BC65" s="94">
        <v>109507.70999999999</v>
      </c>
      <c r="BD65" s="94">
        <v>56947.5</v>
      </c>
      <c r="BE65" s="94">
        <v>77525.45</v>
      </c>
      <c r="BH65" s="94">
        <v>36017.170000000006</v>
      </c>
      <c r="BO65" s="94">
        <v>951208.26</v>
      </c>
      <c r="BP65" s="94">
        <v>21460.620000000003</v>
      </c>
      <c r="BQ65" s="94">
        <v>10530.88</v>
      </c>
      <c r="BS65" s="94">
        <v>370007.97</v>
      </c>
      <c r="BT65" s="94">
        <v>115933.8</v>
      </c>
      <c r="BV65" s="94">
        <v>79278.559999999998</v>
      </c>
      <c r="BW65" s="94">
        <v>79278.559999999998</v>
      </c>
      <c r="BX65" s="94">
        <v>153525.46000000002</v>
      </c>
      <c r="BZ65" s="94">
        <v>69938.16</v>
      </c>
      <c r="CA65" s="94">
        <v>280746.17000000004</v>
      </c>
      <c r="CE65" s="94">
        <v>46719.16</v>
      </c>
      <c r="CG65" s="94">
        <v>44026.85</v>
      </c>
      <c r="CH65" s="94">
        <v>2660.22</v>
      </c>
      <c r="CM65" s="94">
        <v>92696.079999999987</v>
      </c>
      <c r="CN65" s="94">
        <v>92696.079999999987</v>
      </c>
      <c r="CQ65" s="94">
        <v>4337.76</v>
      </c>
      <c r="CS65" s="94">
        <v>15216.33</v>
      </c>
      <c r="CT65" s="94">
        <v>164933.97000000003</v>
      </c>
      <c r="CU65" s="94">
        <v>16173.85</v>
      </c>
      <c r="CV65" s="94">
        <v>120830.83</v>
      </c>
    </row>
    <row r="66" spans="2:100" x14ac:dyDescent="0.25">
      <c r="B66" s="92" t="s">
        <v>712</v>
      </c>
      <c r="C66" s="92" t="s">
        <v>713</v>
      </c>
      <c r="D66" s="93">
        <v>616643.07000000007</v>
      </c>
      <c r="E66" s="94">
        <v>206723.86</v>
      </c>
      <c r="F66" s="94">
        <v>1572.51</v>
      </c>
      <c r="G66" s="94">
        <v>2289.5500000000002</v>
      </c>
      <c r="L66" s="94">
        <v>105153.92</v>
      </c>
      <c r="T66" s="94">
        <v>15581.900000000001</v>
      </c>
      <c r="U66" s="94">
        <v>7761.13</v>
      </c>
      <c r="V66" s="94">
        <v>17129.580000000002</v>
      </c>
      <c r="W66" s="94">
        <v>5144.16</v>
      </c>
      <c r="AD66" s="94">
        <v>746.63000000000011</v>
      </c>
      <c r="AE66" s="94">
        <v>2197.2200000000003</v>
      </c>
      <c r="AF66" s="94">
        <v>28272</v>
      </c>
      <c r="AG66" s="94">
        <v>27094</v>
      </c>
      <c r="AJ66" s="94">
        <v>44817.869999999995</v>
      </c>
      <c r="AL66" s="94">
        <v>20867.54</v>
      </c>
      <c r="AR66" s="94">
        <v>4519</v>
      </c>
      <c r="AU66" s="94">
        <v>1417.5</v>
      </c>
      <c r="AV66" s="94">
        <v>8364.6</v>
      </c>
      <c r="AX66" s="94">
        <v>1391</v>
      </c>
      <c r="AZ66" s="94">
        <v>3246</v>
      </c>
      <c r="BA66" s="94">
        <v>12252.66</v>
      </c>
      <c r="BD66" s="94">
        <v>1559.8</v>
      </c>
      <c r="BE66" s="94">
        <v>928.61999999999989</v>
      </c>
      <c r="BO66" s="94">
        <v>29457.03</v>
      </c>
      <c r="BP66" s="94">
        <v>2696.41</v>
      </c>
      <c r="BV66" s="94">
        <v>1065</v>
      </c>
      <c r="BW66" s="94">
        <v>1065</v>
      </c>
      <c r="BX66" s="94">
        <v>56119.22</v>
      </c>
      <c r="CA66" s="94">
        <v>4588.93</v>
      </c>
      <c r="CE66" s="94">
        <v>2605.3900000000003</v>
      </c>
      <c r="CM66" s="94">
        <v>1080.04</v>
      </c>
      <c r="CN66" s="94">
        <v>1080.04</v>
      </c>
    </row>
    <row r="67" spans="2:100" x14ac:dyDescent="0.25">
      <c r="B67" s="92" t="s">
        <v>420</v>
      </c>
      <c r="C67" s="92" t="s">
        <v>421</v>
      </c>
      <c r="D67" s="93">
        <v>2955250.6099999994</v>
      </c>
      <c r="E67" s="94">
        <v>1148173.42</v>
      </c>
      <c r="F67" s="94">
        <v>22289.06</v>
      </c>
      <c r="G67" s="94">
        <v>43420.26</v>
      </c>
      <c r="I67" s="94">
        <v>4969.59</v>
      </c>
      <c r="J67" s="94">
        <v>24874.799999999999</v>
      </c>
      <c r="L67" s="94">
        <v>387759.23</v>
      </c>
      <c r="M67" s="94">
        <v>17748</v>
      </c>
      <c r="N67" s="94">
        <v>13144.91</v>
      </c>
      <c r="Q67" s="94">
        <v>576.79999999999995</v>
      </c>
      <c r="T67" s="94">
        <v>90359.140000000014</v>
      </c>
      <c r="U67" s="94">
        <v>31292.140000000003</v>
      </c>
      <c r="V67" s="94">
        <v>117493.26</v>
      </c>
      <c r="W67" s="94">
        <v>41248.720000000001</v>
      </c>
      <c r="AD67" s="94">
        <v>6532.7</v>
      </c>
      <c r="AE67" s="94">
        <v>18830.96</v>
      </c>
      <c r="AF67" s="94">
        <v>183768</v>
      </c>
      <c r="AG67" s="94">
        <v>122512</v>
      </c>
      <c r="AH67" s="94">
        <v>13100</v>
      </c>
      <c r="AJ67" s="94">
        <v>49269.01</v>
      </c>
      <c r="AL67" s="94">
        <v>14236.279999999999</v>
      </c>
      <c r="AM67" s="94">
        <v>21978.71</v>
      </c>
      <c r="AN67" s="94">
        <v>12341.4</v>
      </c>
      <c r="AO67" s="94">
        <v>417.42</v>
      </c>
      <c r="AP67" s="94">
        <v>3803.67</v>
      </c>
      <c r="AU67" s="94">
        <v>2450</v>
      </c>
      <c r="AV67" s="94">
        <v>260653.66999999998</v>
      </c>
      <c r="AZ67" s="94">
        <v>250</v>
      </c>
      <c r="BA67" s="94">
        <v>19500</v>
      </c>
      <c r="BC67" s="94">
        <v>10943.199999999999</v>
      </c>
      <c r="BD67" s="94">
        <v>2187.19</v>
      </c>
      <c r="BE67" s="94">
        <v>3038.99</v>
      </c>
      <c r="BF67" s="94">
        <v>25024.38</v>
      </c>
      <c r="BH67" s="94">
        <v>1590.26</v>
      </c>
      <c r="BI67" s="94">
        <v>5042.84</v>
      </c>
      <c r="BJ67" s="94">
        <v>39892.629999999997</v>
      </c>
      <c r="BO67" s="94">
        <v>27002.33</v>
      </c>
      <c r="BP67" s="94">
        <v>10220.119999999999</v>
      </c>
      <c r="BR67" s="94">
        <v>1045.8</v>
      </c>
      <c r="BU67" s="94">
        <v>865.98</v>
      </c>
      <c r="CA67" s="94">
        <v>36411.22</v>
      </c>
      <c r="CC67" s="94">
        <v>45155.96</v>
      </c>
      <c r="CE67" s="94">
        <v>10968.84</v>
      </c>
      <c r="CM67" s="94">
        <v>6132.8099999999995</v>
      </c>
      <c r="CN67" s="94">
        <v>6132.8099999999995</v>
      </c>
      <c r="CS67" s="94">
        <v>43934.04</v>
      </c>
      <c r="CT67" s="94">
        <v>12800.87</v>
      </c>
    </row>
    <row r="68" spans="2:100" x14ac:dyDescent="0.25">
      <c r="B68" s="92" t="s">
        <v>606</v>
      </c>
      <c r="C68" s="92" t="s">
        <v>607</v>
      </c>
      <c r="D68" s="93">
        <v>7495747.0899999999</v>
      </c>
      <c r="E68" s="94">
        <v>2300581.89</v>
      </c>
      <c r="F68" s="94">
        <v>67284.509999999995</v>
      </c>
      <c r="G68" s="94">
        <v>72808.359999999986</v>
      </c>
      <c r="I68" s="94">
        <v>66000.259999999995</v>
      </c>
      <c r="J68" s="94">
        <v>2400</v>
      </c>
      <c r="L68" s="94">
        <v>1377590.94</v>
      </c>
      <c r="M68" s="94">
        <v>35786.380000000005</v>
      </c>
      <c r="N68" s="94">
        <v>60711.770000000004</v>
      </c>
      <c r="P68" s="94">
        <v>85138.5</v>
      </c>
      <c r="Q68" s="94">
        <v>3150</v>
      </c>
      <c r="T68" s="94">
        <v>185941.37</v>
      </c>
      <c r="U68" s="94">
        <v>115534.61</v>
      </c>
      <c r="V68" s="94">
        <v>238897.93</v>
      </c>
      <c r="W68" s="94">
        <v>147550.63</v>
      </c>
      <c r="AB68" s="94">
        <v>5995.86</v>
      </c>
      <c r="AC68" s="94">
        <v>3756.9100000000003</v>
      </c>
      <c r="AD68" s="94">
        <v>13485.8</v>
      </c>
      <c r="AE68" s="94">
        <v>50885.75</v>
      </c>
      <c r="AF68" s="94">
        <v>406682.76</v>
      </c>
      <c r="AG68" s="94">
        <v>501970.52</v>
      </c>
      <c r="AJ68" s="94">
        <v>289586.71000000002</v>
      </c>
      <c r="AL68" s="94">
        <v>63671.92</v>
      </c>
      <c r="AM68" s="94">
        <v>174524.4</v>
      </c>
      <c r="AN68" s="94">
        <v>45123.03</v>
      </c>
      <c r="AO68" s="94">
        <v>129393.4</v>
      </c>
      <c r="AP68" s="94">
        <v>14766.49</v>
      </c>
      <c r="AR68" s="94">
        <v>7303.9</v>
      </c>
      <c r="AT68" s="94">
        <v>2985</v>
      </c>
      <c r="AU68" s="94">
        <v>2922</v>
      </c>
      <c r="AV68" s="94">
        <v>122865.74</v>
      </c>
      <c r="AX68" s="94">
        <v>36861.5</v>
      </c>
      <c r="AZ68" s="94">
        <v>423.57</v>
      </c>
      <c r="BA68" s="94">
        <v>20797.32</v>
      </c>
      <c r="BC68" s="94">
        <v>20206.560000000001</v>
      </c>
      <c r="BD68" s="94">
        <v>11678.66</v>
      </c>
      <c r="BE68" s="94">
        <v>38710.620000000003</v>
      </c>
      <c r="BF68" s="94">
        <v>46151.47</v>
      </c>
      <c r="BH68" s="94">
        <v>1834.56</v>
      </c>
      <c r="BJ68" s="94">
        <v>45373.299999999996</v>
      </c>
      <c r="BO68" s="94">
        <v>185447.11000000002</v>
      </c>
      <c r="BP68" s="94">
        <v>19614.28</v>
      </c>
      <c r="BQ68" s="94">
        <v>1847.88</v>
      </c>
      <c r="BS68" s="94">
        <v>48613.99</v>
      </c>
      <c r="CA68" s="94">
        <v>185227.35</v>
      </c>
      <c r="CC68" s="94">
        <v>30539.84</v>
      </c>
      <c r="CE68" s="94">
        <v>21147.59</v>
      </c>
      <c r="CM68" s="94">
        <v>34189.17</v>
      </c>
      <c r="CN68" s="94">
        <v>34189.17</v>
      </c>
      <c r="CQ68" s="94">
        <v>58908</v>
      </c>
      <c r="CV68" s="94">
        <v>92876.98</v>
      </c>
    </row>
    <row r="69" spans="2:100" x14ac:dyDescent="0.25">
      <c r="B69" s="92" t="s">
        <v>782</v>
      </c>
      <c r="C69" s="92" t="s">
        <v>783</v>
      </c>
      <c r="D69" s="93">
        <v>49190498.129999995</v>
      </c>
      <c r="E69" s="94">
        <v>15074488.350000001</v>
      </c>
      <c r="F69" s="94">
        <v>740633.37</v>
      </c>
      <c r="G69" s="94">
        <v>740644.44000000006</v>
      </c>
      <c r="I69" s="94">
        <v>1716011.9399999997</v>
      </c>
      <c r="J69" s="94">
        <v>277453.84999999998</v>
      </c>
      <c r="K69" s="94">
        <v>90492</v>
      </c>
      <c r="L69" s="94">
        <v>8552192.6099999994</v>
      </c>
      <c r="M69" s="94">
        <v>355837.66000000003</v>
      </c>
      <c r="N69" s="94">
        <v>347654.19</v>
      </c>
      <c r="P69" s="94">
        <v>322359.24</v>
      </c>
      <c r="Q69" s="94">
        <v>183675.11</v>
      </c>
      <c r="S69" s="94">
        <v>72.69</v>
      </c>
      <c r="T69" s="94">
        <v>1395579.99</v>
      </c>
      <c r="U69" s="94">
        <v>733431.96000000008</v>
      </c>
      <c r="V69" s="94">
        <v>1741581.66</v>
      </c>
      <c r="W69" s="94">
        <v>957508.62999999989</v>
      </c>
      <c r="AD69" s="94">
        <v>107049.75</v>
      </c>
      <c r="AE69" s="94">
        <v>119683.43000000002</v>
      </c>
      <c r="AF69" s="94">
        <v>2441378.5300000003</v>
      </c>
      <c r="AG69" s="94">
        <v>2754700.5</v>
      </c>
      <c r="AH69" s="94">
        <v>66908.659999999989</v>
      </c>
      <c r="AI69" s="94">
        <v>24216.440000000002</v>
      </c>
      <c r="AJ69" s="94">
        <v>1855073.2899999998</v>
      </c>
      <c r="AL69" s="94">
        <v>163694.47999999998</v>
      </c>
      <c r="AM69" s="94">
        <v>121714.93</v>
      </c>
      <c r="AN69" s="94">
        <v>156309.01</v>
      </c>
      <c r="AO69" s="94">
        <v>343124.86</v>
      </c>
      <c r="AQ69" s="94">
        <v>9169.85</v>
      </c>
      <c r="AU69" s="94">
        <v>270899.62</v>
      </c>
      <c r="AV69" s="94">
        <v>2111264.62</v>
      </c>
      <c r="AW69" s="94">
        <v>50661.1</v>
      </c>
      <c r="AX69" s="94">
        <v>38699.620000000003</v>
      </c>
      <c r="BB69" s="94">
        <v>2799</v>
      </c>
      <c r="BC69" s="94">
        <v>93257.05</v>
      </c>
      <c r="BD69" s="94">
        <v>82390.31</v>
      </c>
      <c r="BE69" s="94">
        <v>152670.5</v>
      </c>
      <c r="BF69" s="94">
        <v>21943.040000000001</v>
      </c>
      <c r="BH69" s="94">
        <v>4506</v>
      </c>
      <c r="BI69" s="94">
        <v>8657.4599999999991</v>
      </c>
      <c r="BK69" s="94">
        <v>2765.6</v>
      </c>
      <c r="BO69" s="94">
        <v>620799.58000000007</v>
      </c>
      <c r="BP69" s="94">
        <v>847367.86</v>
      </c>
      <c r="BQ69" s="94">
        <v>2605.21</v>
      </c>
      <c r="BR69" s="94">
        <v>81670.64</v>
      </c>
      <c r="BS69" s="94">
        <v>445807.62</v>
      </c>
      <c r="BU69" s="94">
        <v>879369.25</v>
      </c>
      <c r="BV69" s="94">
        <v>208374.02</v>
      </c>
      <c r="BW69" s="94">
        <v>208374.02</v>
      </c>
      <c r="BX69" s="94">
        <v>315182.82</v>
      </c>
      <c r="CA69" s="94">
        <v>324956.84999999998</v>
      </c>
      <c r="CB69" s="94">
        <v>10503.32</v>
      </c>
      <c r="CE69" s="94">
        <v>118291.73000000001</v>
      </c>
      <c r="CG69" s="94">
        <v>105144.03</v>
      </c>
      <c r="CH69" s="94">
        <v>5096.1899999999996</v>
      </c>
      <c r="CI69" s="94">
        <v>154058.15</v>
      </c>
      <c r="CM69" s="94">
        <v>337327.82</v>
      </c>
      <c r="CN69" s="94">
        <v>337327.82</v>
      </c>
      <c r="CR69" s="94">
        <v>151694.69</v>
      </c>
      <c r="CT69" s="94">
        <v>5300.73</v>
      </c>
      <c r="CV69" s="94">
        <v>343792.28</v>
      </c>
    </row>
    <row r="70" spans="2:100" x14ac:dyDescent="0.25">
      <c r="B70" s="92" t="s">
        <v>632</v>
      </c>
      <c r="C70" s="92" t="s">
        <v>633</v>
      </c>
      <c r="D70" s="93">
        <v>59694929.229999997</v>
      </c>
      <c r="E70" s="94">
        <v>21986098.090000004</v>
      </c>
      <c r="F70" s="94">
        <v>1125360.05</v>
      </c>
      <c r="G70" s="94">
        <v>362685.76</v>
      </c>
      <c r="I70" s="94">
        <v>2015103.42</v>
      </c>
      <c r="J70" s="94">
        <v>208654.68</v>
      </c>
      <c r="K70" s="94">
        <v>84637.4</v>
      </c>
      <c r="L70" s="94">
        <v>8732131.5299999993</v>
      </c>
      <c r="M70" s="94">
        <v>884390.35</v>
      </c>
      <c r="N70" s="94">
        <v>459455.59</v>
      </c>
      <c r="P70" s="94">
        <v>768421.88</v>
      </c>
      <c r="Q70" s="94">
        <v>66554.38</v>
      </c>
      <c r="T70" s="94">
        <v>1899587.04</v>
      </c>
      <c r="U70" s="94">
        <v>812884.15000000014</v>
      </c>
      <c r="V70" s="94">
        <v>2459200.7300000004</v>
      </c>
      <c r="W70" s="94">
        <v>1009933.6399999997</v>
      </c>
      <c r="AB70" s="94">
        <v>33247.61</v>
      </c>
      <c r="AC70" s="94">
        <v>18140.219999999998</v>
      </c>
      <c r="AD70" s="94">
        <v>108811.41</v>
      </c>
      <c r="AE70" s="94">
        <v>251452.14000000004</v>
      </c>
      <c r="AF70" s="94">
        <v>3710898.54</v>
      </c>
      <c r="AG70" s="94">
        <v>3376289.63</v>
      </c>
      <c r="AH70" s="94">
        <v>63302.26</v>
      </c>
      <c r="AI70" s="94">
        <v>61005.36</v>
      </c>
      <c r="AJ70" s="94">
        <v>1280615.6200000001</v>
      </c>
      <c r="AL70" s="94">
        <v>135354.44</v>
      </c>
      <c r="AM70" s="94">
        <v>114149.57</v>
      </c>
      <c r="AN70" s="94">
        <v>49923.58</v>
      </c>
      <c r="AO70" s="94">
        <v>430377.04000000004</v>
      </c>
      <c r="AP70" s="94">
        <v>122849.01</v>
      </c>
      <c r="AQ70" s="94">
        <v>345.8</v>
      </c>
      <c r="AU70" s="94">
        <v>33814.6</v>
      </c>
      <c r="AV70" s="94">
        <v>1064154.74</v>
      </c>
      <c r="AW70" s="94">
        <v>35016.6</v>
      </c>
      <c r="AX70" s="94">
        <v>23883.47</v>
      </c>
      <c r="BA70" s="94">
        <v>923.8</v>
      </c>
      <c r="BC70" s="94">
        <v>253757.07</v>
      </c>
      <c r="BD70" s="94">
        <v>26221.559999999998</v>
      </c>
      <c r="BE70" s="94">
        <v>198022.82</v>
      </c>
      <c r="BF70" s="94">
        <v>100306.76</v>
      </c>
      <c r="BG70" s="94">
        <v>1260</v>
      </c>
      <c r="BJ70" s="94">
        <v>58725.66</v>
      </c>
      <c r="BL70" s="94">
        <v>2718.81</v>
      </c>
      <c r="BO70" s="94">
        <v>1183459.51</v>
      </c>
      <c r="BP70" s="94">
        <v>517418.01</v>
      </c>
      <c r="BQ70" s="94">
        <v>3739.92</v>
      </c>
      <c r="BR70" s="94">
        <v>15839.16</v>
      </c>
      <c r="BS70" s="94">
        <v>815439.54</v>
      </c>
      <c r="BU70" s="94">
        <v>955468.09</v>
      </c>
      <c r="BV70" s="94">
        <v>104764.59</v>
      </c>
      <c r="BW70" s="94">
        <v>104764.59</v>
      </c>
      <c r="BX70" s="94">
        <v>756429.29</v>
      </c>
      <c r="BZ70" s="94">
        <v>231254.43</v>
      </c>
      <c r="CA70" s="94">
        <v>318754.58999999997</v>
      </c>
      <c r="CB70" s="94">
        <v>7486.13</v>
      </c>
      <c r="CE70" s="94">
        <v>74549.13</v>
      </c>
      <c r="CF70" s="94">
        <v>933.17</v>
      </c>
      <c r="CG70" s="94">
        <v>48717.87</v>
      </c>
      <c r="CH70" s="94">
        <v>4982.09</v>
      </c>
      <c r="CM70" s="94">
        <v>173744.9</v>
      </c>
      <c r="CN70" s="94">
        <v>173744.9</v>
      </c>
      <c r="CT70" s="94">
        <v>11986.21</v>
      </c>
      <c r="CV70" s="94">
        <v>39295.79</v>
      </c>
    </row>
    <row r="71" spans="2:100" x14ac:dyDescent="0.25">
      <c r="B71" s="92" t="s">
        <v>790</v>
      </c>
      <c r="C71" s="92" t="s">
        <v>791</v>
      </c>
      <c r="D71" s="93">
        <v>17216726.970000006</v>
      </c>
      <c r="E71" s="94">
        <v>6189162.7999999998</v>
      </c>
      <c r="F71" s="94">
        <v>274392.07999999996</v>
      </c>
      <c r="G71" s="94">
        <v>110631.42000000001</v>
      </c>
      <c r="I71" s="94">
        <v>405274.22000000003</v>
      </c>
      <c r="J71" s="94">
        <v>65907.64</v>
      </c>
      <c r="K71" s="94">
        <v>43496</v>
      </c>
      <c r="L71" s="94">
        <v>2536629.2499999995</v>
      </c>
      <c r="M71" s="94">
        <v>125715.53</v>
      </c>
      <c r="N71" s="94">
        <v>145105.54999999999</v>
      </c>
      <c r="P71" s="94">
        <v>290381.94</v>
      </c>
      <c r="Q71" s="94">
        <v>32523.690000000002</v>
      </c>
      <c r="T71" s="94">
        <v>487993.70999999996</v>
      </c>
      <c r="U71" s="94">
        <v>231480.26</v>
      </c>
      <c r="V71" s="94">
        <v>613501.41999999993</v>
      </c>
      <c r="W71" s="94">
        <v>291199</v>
      </c>
      <c r="AB71" s="94">
        <v>29671.800000000003</v>
      </c>
      <c r="AC71" s="94">
        <v>15772.939999999999</v>
      </c>
      <c r="AD71" s="94">
        <v>33109.75</v>
      </c>
      <c r="AE71" s="94">
        <v>67415.649999999994</v>
      </c>
      <c r="AF71" s="94">
        <v>1108107.26</v>
      </c>
      <c r="AG71" s="94">
        <v>913235.92</v>
      </c>
      <c r="AH71" s="94">
        <v>9450</v>
      </c>
      <c r="AJ71" s="94">
        <v>356814.46</v>
      </c>
      <c r="AL71" s="94">
        <v>74829.02</v>
      </c>
      <c r="AM71" s="94">
        <v>320540.02</v>
      </c>
      <c r="AN71" s="94">
        <v>38494.11</v>
      </c>
      <c r="AO71" s="94">
        <v>222343.44</v>
      </c>
      <c r="AP71" s="94">
        <v>14873.92</v>
      </c>
      <c r="AU71" s="94">
        <v>67701.009999999995</v>
      </c>
      <c r="AV71" s="94">
        <v>153805.94</v>
      </c>
      <c r="AW71" s="94">
        <v>74753.5</v>
      </c>
      <c r="AX71" s="94">
        <v>30462.9</v>
      </c>
      <c r="BB71" s="94">
        <v>23678.78</v>
      </c>
      <c r="BC71" s="94">
        <v>77559.89</v>
      </c>
      <c r="BD71" s="94">
        <v>1215.51</v>
      </c>
      <c r="BF71" s="94">
        <v>3228.13</v>
      </c>
      <c r="BH71" s="94">
        <v>632.85</v>
      </c>
      <c r="BI71" s="94">
        <v>7528.9800000000005</v>
      </c>
      <c r="BO71" s="94">
        <v>359823.99</v>
      </c>
      <c r="BP71" s="94">
        <v>116895.83</v>
      </c>
      <c r="BQ71" s="94">
        <v>255.82</v>
      </c>
      <c r="BS71" s="94">
        <v>427810.68</v>
      </c>
      <c r="BU71" s="94">
        <v>15457.81</v>
      </c>
      <c r="BV71" s="94">
        <v>46285.35</v>
      </c>
      <c r="BW71" s="94">
        <v>46285.35</v>
      </c>
      <c r="BX71" s="94">
        <v>309411.15999999997</v>
      </c>
      <c r="BZ71" s="94">
        <v>63639.520000000004</v>
      </c>
      <c r="CA71" s="94">
        <v>134065.82999999999</v>
      </c>
      <c r="CE71" s="94">
        <v>55038.04</v>
      </c>
      <c r="CF71" s="94">
        <v>49682</v>
      </c>
      <c r="CG71" s="94">
        <v>2805.56</v>
      </c>
      <c r="CH71" s="94">
        <v>74.44</v>
      </c>
      <c r="CM71" s="94">
        <v>78511.62</v>
      </c>
      <c r="CN71" s="94">
        <v>78511.62</v>
      </c>
      <c r="CS71" s="94">
        <v>6722.62</v>
      </c>
      <c r="CT71" s="94">
        <v>54720</v>
      </c>
      <c r="CV71" s="94">
        <v>6906.41</v>
      </c>
    </row>
    <row r="72" spans="2:100" x14ac:dyDescent="0.25">
      <c r="B72" s="92" t="s">
        <v>302</v>
      </c>
      <c r="C72" s="92" t="s">
        <v>303</v>
      </c>
      <c r="D72" s="93">
        <v>4605159.0500000007</v>
      </c>
      <c r="E72" s="94">
        <v>1487410.1600000001</v>
      </c>
      <c r="F72" s="94">
        <v>31164.940000000002</v>
      </c>
      <c r="G72" s="94">
        <v>26664.57</v>
      </c>
      <c r="I72" s="94">
        <v>13999.5</v>
      </c>
      <c r="L72" s="94">
        <v>654085.50000000012</v>
      </c>
      <c r="M72" s="94">
        <v>46510.600000000006</v>
      </c>
      <c r="N72" s="94">
        <v>24542.120000000003</v>
      </c>
      <c r="P72" s="94">
        <v>128606.68</v>
      </c>
      <c r="T72" s="94">
        <v>116545.91</v>
      </c>
      <c r="U72" s="94">
        <v>63543.74</v>
      </c>
      <c r="V72" s="94">
        <v>151487.85999999999</v>
      </c>
      <c r="W72" s="94">
        <v>79703.06</v>
      </c>
      <c r="AB72" s="94">
        <v>2688.46</v>
      </c>
      <c r="AC72" s="94">
        <v>7643.22</v>
      </c>
      <c r="AD72" s="94">
        <v>6889.13</v>
      </c>
      <c r="AE72" s="94">
        <v>23392.23</v>
      </c>
      <c r="AF72" s="94">
        <v>281207.71999999997</v>
      </c>
      <c r="AG72" s="94">
        <v>312504.28000000003</v>
      </c>
      <c r="AJ72" s="94">
        <v>233971.13999999998</v>
      </c>
      <c r="AL72" s="94">
        <v>58147.26</v>
      </c>
      <c r="AM72" s="94">
        <v>77933.850000000006</v>
      </c>
      <c r="AN72" s="94">
        <v>4612.2299999999996</v>
      </c>
      <c r="AO72" s="94">
        <v>76798.540000000008</v>
      </c>
      <c r="AP72" s="94">
        <v>3482.15</v>
      </c>
      <c r="AR72" s="94">
        <v>11109.669999999998</v>
      </c>
      <c r="AU72" s="94">
        <v>34521.18</v>
      </c>
      <c r="AV72" s="94">
        <v>50328.85</v>
      </c>
      <c r="AW72" s="94">
        <v>7777.57</v>
      </c>
      <c r="AX72" s="94">
        <v>2782</v>
      </c>
      <c r="AZ72" s="94">
        <v>194.88</v>
      </c>
      <c r="BC72" s="94">
        <v>9849.23</v>
      </c>
      <c r="BD72" s="94">
        <v>6460.47</v>
      </c>
      <c r="BE72" s="94">
        <v>72063.7</v>
      </c>
      <c r="BF72" s="94">
        <v>54769.120000000003</v>
      </c>
      <c r="BO72" s="94">
        <v>225995.56</v>
      </c>
      <c r="BP72" s="94">
        <v>20689.5</v>
      </c>
      <c r="BQ72" s="94">
        <v>240</v>
      </c>
      <c r="BS72" s="94">
        <v>40635.730000000003</v>
      </c>
      <c r="BX72" s="94">
        <v>79643.11</v>
      </c>
      <c r="CA72" s="94">
        <v>57468.800000000003</v>
      </c>
      <c r="CB72" s="94">
        <v>1253.92</v>
      </c>
      <c r="CE72" s="94">
        <v>2546.89</v>
      </c>
      <c r="CM72" s="94">
        <v>13294.02</v>
      </c>
      <c r="CN72" s="94">
        <v>13294.02</v>
      </c>
    </row>
    <row r="73" spans="2:100" x14ac:dyDescent="0.25">
      <c r="B73" s="92" t="s">
        <v>692</v>
      </c>
      <c r="C73" s="92" t="s">
        <v>693</v>
      </c>
      <c r="D73" s="93">
        <v>10860101.139999997</v>
      </c>
      <c r="E73" s="94">
        <v>3089913.73</v>
      </c>
      <c r="F73" s="94">
        <v>254885.75</v>
      </c>
      <c r="G73" s="94">
        <v>30162.300000000003</v>
      </c>
      <c r="I73" s="94">
        <v>174450.93</v>
      </c>
      <c r="J73" s="94">
        <v>31156.839999999997</v>
      </c>
      <c r="L73" s="94">
        <v>1730890.8900000001</v>
      </c>
      <c r="M73" s="94">
        <v>86998.700000000012</v>
      </c>
      <c r="N73" s="94">
        <v>60675.270000000004</v>
      </c>
      <c r="P73" s="94">
        <v>163947</v>
      </c>
      <c r="Q73" s="94">
        <v>14217.8</v>
      </c>
      <c r="T73" s="94">
        <v>267876.01</v>
      </c>
      <c r="U73" s="94">
        <v>152417.67000000001</v>
      </c>
      <c r="V73" s="94">
        <v>327174.07</v>
      </c>
      <c r="W73" s="94">
        <v>193512.5</v>
      </c>
      <c r="AB73" s="94">
        <v>19359.96</v>
      </c>
      <c r="AC73" s="94">
        <v>11984.039999999999</v>
      </c>
      <c r="AD73" s="94">
        <v>19255.95</v>
      </c>
      <c r="AE73" s="94">
        <v>44761.66</v>
      </c>
      <c r="AF73" s="94">
        <v>557091.77</v>
      </c>
      <c r="AG73" s="94">
        <v>643290.23</v>
      </c>
      <c r="AJ73" s="94">
        <v>310246.7</v>
      </c>
      <c r="AL73" s="94">
        <v>42429.29</v>
      </c>
      <c r="AM73" s="94">
        <v>207625.48</v>
      </c>
      <c r="AN73" s="94">
        <v>52358.479999999996</v>
      </c>
      <c r="AO73" s="94">
        <v>328710.24</v>
      </c>
      <c r="AP73" s="94">
        <v>80.2</v>
      </c>
      <c r="AQ73" s="94">
        <v>6189.67</v>
      </c>
      <c r="AR73" s="94">
        <v>12783.6</v>
      </c>
      <c r="AU73" s="94">
        <v>60109.989999999991</v>
      </c>
      <c r="AV73" s="94">
        <v>124338.68</v>
      </c>
      <c r="AW73" s="94">
        <v>27153.65</v>
      </c>
      <c r="AX73" s="94">
        <v>26055.61</v>
      </c>
      <c r="AZ73" s="94">
        <v>320.32</v>
      </c>
      <c r="BC73" s="94">
        <v>50624.979999999996</v>
      </c>
      <c r="BD73" s="94">
        <v>3998.28</v>
      </c>
      <c r="BE73" s="94">
        <v>173427.13</v>
      </c>
      <c r="BF73" s="94">
        <v>3082.54</v>
      </c>
      <c r="BG73" s="94">
        <v>11623.59</v>
      </c>
      <c r="BH73" s="94">
        <v>35.71</v>
      </c>
      <c r="BI73" s="94">
        <v>20265</v>
      </c>
      <c r="BO73" s="94">
        <v>321854.58</v>
      </c>
      <c r="BP73" s="94">
        <v>50314.520000000004</v>
      </c>
      <c r="BQ73" s="94">
        <v>6053.3</v>
      </c>
      <c r="BS73" s="94">
        <v>155694.24</v>
      </c>
      <c r="BT73" s="94">
        <v>1676.37</v>
      </c>
      <c r="BV73" s="94">
        <v>16238.91</v>
      </c>
      <c r="BW73" s="94">
        <v>16238.91</v>
      </c>
      <c r="BX73" s="94">
        <v>798297.82</v>
      </c>
      <c r="CA73" s="94">
        <v>58019.92</v>
      </c>
      <c r="CC73" s="94">
        <v>1742.31</v>
      </c>
      <c r="CE73" s="94">
        <v>31386.449999999997</v>
      </c>
      <c r="CG73" s="94">
        <v>16313.56</v>
      </c>
      <c r="CH73" s="94">
        <v>713.24</v>
      </c>
      <c r="CM73" s="94">
        <v>52657.149999999994</v>
      </c>
      <c r="CN73" s="94">
        <v>52657.149999999994</v>
      </c>
      <c r="CQ73" s="94">
        <v>10313</v>
      </c>
      <c r="CV73" s="94">
        <v>3343.56</v>
      </c>
    </row>
    <row r="74" spans="2:100" x14ac:dyDescent="0.25">
      <c r="B74" s="92" t="s">
        <v>662</v>
      </c>
      <c r="C74" s="92" t="s">
        <v>663</v>
      </c>
      <c r="D74" s="93">
        <v>30675885.630000006</v>
      </c>
      <c r="E74" s="94">
        <v>11127736.800000001</v>
      </c>
      <c r="F74" s="94">
        <v>402897.71</v>
      </c>
      <c r="G74" s="94">
        <v>497198.99999999988</v>
      </c>
      <c r="I74" s="94">
        <v>669136.39999999991</v>
      </c>
      <c r="J74" s="94">
        <v>75764.800000000003</v>
      </c>
      <c r="K74" s="94">
        <v>122369.5</v>
      </c>
      <c r="L74" s="94">
        <v>4532287.4899999993</v>
      </c>
      <c r="M74" s="94">
        <v>203438.03999999998</v>
      </c>
      <c r="N74" s="94">
        <v>240923.45</v>
      </c>
      <c r="P74" s="94">
        <v>107145.81999999999</v>
      </c>
      <c r="Q74" s="94">
        <v>55082.34</v>
      </c>
      <c r="T74" s="94">
        <v>962673.32999999984</v>
      </c>
      <c r="U74" s="94">
        <v>379952.4</v>
      </c>
      <c r="V74" s="94">
        <v>1190700.8700000001</v>
      </c>
      <c r="W74" s="94">
        <v>504592.52000000008</v>
      </c>
      <c r="AB74" s="94">
        <v>68450.61</v>
      </c>
      <c r="AC74" s="94">
        <v>24343.01</v>
      </c>
      <c r="AD74" s="94">
        <v>69315.489999999991</v>
      </c>
      <c r="AE74" s="94">
        <v>61410.799999999996</v>
      </c>
      <c r="AF74" s="94">
        <v>1544331.9500000002</v>
      </c>
      <c r="AG74" s="94">
        <v>1657615.16</v>
      </c>
      <c r="AH74" s="94">
        <v>69460.98000000001</v>
      </c>
      <c r="AI74" s="94">
        <v>9425.35</v>
      </c>
      <c r="AJ74" s="94">
        <v>1937881.47</v>
      </c>
      <c r="AL74" s="94">
        <v>178017.2</v>
      </c>
      <c r="AM74" s="94">
        <v>610642.06999999995</v>
      </c>
      <c r="AN74" s="94">
        <v>11855.57</v>
      </c>
      <c r="AO74" s="94">
        <v>209808.43</v>
      </c>
      <c r="AP74" s="94">
        <v>67751.75</v>
      </c>
      <c r="AU74" s="94">
        <v>116918.51999999999</v>
      </c>
      <c r="AV74" s="94">
        <v>679625.39999999991</v>
      </c>
      <c r="AX74" s="94">
        <v>40888.46</v>
      </c>
      <c r="AZ74" s="94">
        <v>19286.580000000002</v>
      </c>
      <c r="BC74" s="94">
        <v>141698.46</v>
      </c>
      <c r="BD74" s="94">
        <v>8343.69</v>
      </c>
      <c r="BE74" s="94">
        <v>153885.97</v>
      </c>
      <c r="BG74" s="94">
        <v>45867.88</v>
      </c>
      <c r="BH74" s="94">
        <v>48499.17</v>
      </c>
      <c r="BJ74" s="94">
        <v>106413.12</v>
      </c>
      <c r="BO74" s="94">
        <v>542635.79</v>
      </c>
      <c r="BP74" s="94">
        <v>55091.85</v>
      </c>
      <c r="BQ74" s="94">
        <v>1477.58</v>
      </c>
      <c r="BR74" s="94">
        <v>12392.76</v>
      </c>
      <c r="BS74" s="94">
        <v>367981.86</v>
      </c>
      <c r="BV74" s="94">
        <v>32506.730000000003</v>
      </c>
      <c r="BW74" s="94">
        <v>32506.730000000003</v>
      </c>
      <c r="BX74" s="94">
        <v>234607.49</v>
      </c>
      <c r="CA74" s="94">
        <v>183477.12</v>
      </c>
      <c r="CE74" s="94">
        <v>19942.64</v>
      </c>
      <c r="CM74" s="94">
        <v>145355.99</v>
      </c>
      <c r="CN74" s="94">
        <v>145355.99</v>
      </c>
      <c r="CR74" s="94">
        <v>72795.95</v>
      </c>
      <c r="CU74" s="94">
        <v>15131.119999999999</v>
      </c>
      <c r="CV74" s="94">
        <v>38851.19</v>
      </c>
    </row>
    <row r="75" spans="2:100" x14ac:dyDescent="0.25">
      <c r="B75" s="92" t="s">
        <v>506</v>
      </c>
      <c r="C75" s="92" t="s">
        <v>507</v>
      </c>
      <c r="D75" s="93">
        <v>128701353.76000006</v>
      </c>
      <c r="E75" s="94">
        <v>52482648.020000011</v>
      </c>
      <c r="F75" s="94">
        <v>1425117.7200000002</v>
      </c>
      <c r="G75" s="94">
        <v>2254774.7399999998</v>
      </c>
      <c r="I75" s="94">
        <v>2436970.73</v>
      </c>
      <c r="J75" s="94">
        <v>1626562.08</v>
      </c>
      <c r="K75" s="94">
        <v>647502.4</v>
      </c>
      <c r="L75" s="94">
        <v>17835011.489999995</v>
      </c>
      <c r="M75" s="94">
        <v>884354.90000000014</v>
      </c>
      <c r="N75" s="94">
        <v>500619.45999999996</v>
      </c>
      <c r="P75" s="94">
        <v>350808.22</v>
      </c>
      <c r="Q75" s="94">
        <v>318925.56000000006</v>
      </c>
      <c r="T75" s="94">
        <v>4499288.1899999995</v>
      </c>
      <c r="U75" s="94">
        <v>1464470.09</v>
      </c>
      <c r="V75" s="94">
        <v>5789757.5900000008</v>
      </c>
      <c r="W75" s="94">
        <v>1939574.2100000002</v>
      </c>
      <c r="AB75" s="94">
        <v>552002.61</v>
      </c>
      <c r="AC75" s="94">
        <v>94404.799999999974</v>
      </c>
      <c r="AD75" s="94">
        <v>203772.33999999997</v>
      </c>
      <c r="AE75" s="94">
        <v>371452.49</v>
      </c>
      <c r="AF75" s="94">
        <v>7358971.9099999992</v>
      </c>
      <c r="AG75" s="94">
        <v>7088272.0700000003</v>
      </c>
      <c r="AH75" s="94">
        <v>170710</v>
      </c>
      <c r="AI75" s="94">
        <v>2822.35</v>
      </c>
      <c r="AJ75" s="94">
        <v>2398129.3899999997</v>
      </c>
      <c r="AL75" s="94">
        <v>547277.79</v>
      </c>
      <c r="AM75" s="94">
        <v>348715.47</v>
      </c>
      <c r="AN75" s="94">
        <v>373298.03</v>
      </c>
      <c r="AO75" s="94">
        <v>348546.9</v>
      </c>
      <c r="AP75" s="94">
        <v>69238.2</v>
      </c>
      <c r="AQ75" s="94">
        <v>58922.97</v>
      </c>
      <c r="AR75" s="94">
        <v>452302.59</v>
      </c>
      <c r="AS75" s="94">
        <v>329415.45</v>
      </c>
      <c r="AU75" s="94">
        <v>62883.200000000004</v>
      </c>
      <c r="AV75" s="94">
        <v>1159400.03</v>
      </c>
      <c r="AX75" s="94">
        <v>191733.41</v>
      </c>
      <c r="AY75" s="94">
        <v>141328.4</v>
      </c>
      <c r="AZ75" s="94">
        <v>287868.40000000002</v>
      </c>
      <c r="BA75" s="94">
        <v>111816.16</v>
      </c>
      <c r="BB75" s="94">
        <v>37514.36</v>
      </c>
      <c r="BC75" s="94">
        <v>668059.01</v>
      </c>
      <c r="BD75" s="94">
        <v>62183.05</v>
      </c>
      <c r="BE75" s="94">
        <v>470021.23</v>
      </c>
      <c r="BF75" s="94">
        <v>383.28</v>
      </c>
      <c r="BG75" s="94">
        <v>227056.35</v>
      </c>
      <c r="BH75" s="94">
        <v>57439.01</v>
      </c>
      <c r="BI75" s="94">
        <v>14165.59</v>
      </c>
      <c r="BK75" s="94">
        <v>13045.029999999999</v>
      </c>
      <c r="BO75" s="94">
        <v>1935971.78</v>
      </c>
      <c r="BP75" s="94">
        <v>539233.93000000005</v>
      </c>
      <c r="BQ75" s="94">
        <v>1656.89</v>
      </c>
      <c r="BR75" s="94">
        <v>2822.12</v>
      </c>
      <c r="BS75" s="94">
        <v>2768749.2600000002</v>
      </c>
      <c r="BU75" s="94">
        <v>1642091.26</v>
      </c>
      <c r="BV75" s="94">
        <v>14089.5</v>
      </c>
      <c r="BW75" s="94">
        <v>14089.5</v>
      </c>
      <c r="BX75" s="94">
        <v>747006.28</v>
      </c>
      <c r="BZ75" s="94">
        <v>631590.17999999993</v>
      </c>
      <c r="CA75" s="94">
        <v>711331.2300000001</v>
      </c>
      <c r="CE75" s="94">
        <v>92354.38</v>
      </c>
      <c r="CG75" s="94">
        <v>197289.98</v>
      </c>
      <c r="CH75" s="94">
        <v>20535.310000000001</v>
      </c>
      <c r="CM75" s="94">
        <v>141267</v>
      </c>
      <c r="CN75" s="94">
        <v>141267</v>
      </c>
      <c r="CR75" s="94">
        <v>451840.32999999996</v>
      </c>
      <c r="CV75" s="94">
        <v>73987.06</v>
      </c>
    </row>
    <row r="76" spans="2:100" x14ac:dyDescent="0.25">
      <c r="B76" s="92" t="s">
        <v>350</v>
      </c>
      <c r="C76" s="92" t="s">
        <v>351</v>
      </c>
      <c r="D76" s="93">
        <v>48622527.830000013</v>
      </c>
      <c r="E76" s="94">
        <v>17771583.66</v>
      </c>
      <c r="F76" s="94">
        <v>550218.19000000006</v>
      </c>
      <c r="G76" s="94">
        <v>307412.84999999998</v>
      </c>
      <c r="I76" s="94">
        <v>1124546.3800000001</v>
      </c>
      <c r="J76" s="94">
        <v>364732.72000000003</v>
      </c>
      <c r="K76" s="94">
        <v>36620</v>
      </c>
      <c r="L76" s="94">
        <v>6931974.6700000018</v>
      </c>
      <c r="M76" s="94">
        <v>553662.62</v>
      </c>
      <c r="N76" s="94">
        <v>439682.31</v>
      </c>
      <c r="P76" s="94">
        <v>628536.86</v>
      </c>
      <c r="Q76" s="94">
        <v>108520.24</v>
      </c>
      <c r="T76" s="94">
        <v>1485888.2100000002</v>
      </c>
      <c r="U76" s="94">
        <v>627910.58000000007</v>
      </c>
      <c r="V76" s="94">
        <v>1925758.5400000003</v>
      </c>
      <c r="W76" s="94">
        <v>809515.66</v>
      </c>
      <c r="AB76" s="94">
        <v>70494.28</v>
      </c>
      <c r="AC76" s="94">
        <v>33147.939999999995</v>
      </c>
      <c r="AD76" s="94">
        <v>82185.959999999992</v>
      </c>
      <c r="AE76" s="94">
        <v>169179.43</v>
      </c>
      <c r="AF76" s="94">
        <v>2726182</v>
      </c>
      <c r="AG76" s="94">
        <v>2764335.51</v>
      </c>
      <c r="AH76" s="94">
        <v>20000.640000000003</v>
      </c>
      <c r="AJ76" s="94">
        <v>1704089.7000000004</v>
      </c>
      <c r="AL76" s="94">
        <v>260539</v>
      </c>
      <c r="AM76" s="94">
        <v>110667.55</v>
      </c>
      <c r="AN76" s="94">
        <v>164000.25</v>
      </c>
      <c r="AO76" s="94">
        <v>490610.55000000005</v>
      </c>
      <c r="AP76" s="94">
        <v>294.95</v>
      </c>
      <c r="AQ76" s="94">
        <v>17076.13</v>
      </c>
      <c r="AR76" s="94">
        <v>52521.880000000005</v>
      </c>
      <c r="AU76" s="94">
        <v>142395.47</v>
      </c>
      <c r="AV76" s="94">
        <v>508003.61</v>
      </c>
      <c r="AW76" s="94">
        <v>8441.1</v>
      </c>
      <c r="AX76" s="94">
        <v>20531.16</v>
      </c>
      <c r="AY76" s="94">
        <v>2178.1999999999998</v>
      </c>
      <c r="AZ76" s="94">
        <v>83301.23</v>
      </c>
      <c r="BB76" s="94">
        <v>1035</v>
      </c>
      <c r="BC76" s="94">
        <v>169599.26</v>
      </c>
      <c r="BD76" s="94">
        <v>190932.34999999998</v>
      </c>
      <c r="BE76" s="94">
        <v>131267.44</v>
      </c>
      <c r="BF76" s="94">
        <v>6416.25</v>
      </c>
      <c r="BG76" s="94">
        <v>3224.8999999999996</v>
      </c>
      <c r="BH76" s="94">
        <v>9834.2099999999991</v>
      </c>
      <c r="BI76" s="94">
        <v>93074.540000000008</v>
      </c>
      <c r="BJ76" s="94">
        <v>81811.320000000007</v>
      </c>
      <c r="BO76" s="94">
        <v>682478.48</v>
      </c>
      <c r="BP76" s="94">
        <v>197393.41999999998</v>
      </c>
      <c r="BQ76" s="94">
        <v>45851.57</v>
      </c>
      <c r="BS76" s="94">
        <v>898694.78</v>
      </c>
      <c r="BU76" s="94">
        <v>998386.24</v>
      </c>
      <c r="BV76" s="94">
        <v>61669</v>
      </c>
      <c r="BW76" s="94">
        <v>61669</v>
      </c>
      <c r="BX76" s="94">
        <v>347205.18</v>
      </c>
      <c r="CA76" s="94">
        <v>330082.27</v>
      </c>
      <c r="CE76" s="94">
        <v>174331.83000000002</v>
      </c>
      <c r="CG76" s="94">
        <v>48715.74</v>
      </c>
      <c r="CH76" s="94">
        <v>533.28</v>
      </c>
      <c r="CM76" s="94">
        <v>166375.38999999998</v>
      </c>
      <c r="CN76" s="94">
        <v>166375.38999999998</v>
      </c>
      <c r="CQ76" s="94">
        <v>30481.95</v>
      </c>
      <c r="CR76" s="94">
        <v>33027</v>
      </c>
      <c r="CS76" s="94">
        <v>4954.58</v>
      </c>
      <c r="CT76" s="94">
        <v>369499.93</v>
      </c>
      <c r="CU76" s="94">
        <v>137430.01</v>
      </c>
      <c r="CV76" s="94">
        <v>311481.87999999995</v>
      </c>
    </row>
    <row r="77" spans="2:100" x14ac:dyDescent="0.25">
      <c r="B77" s="92" t="s">
        <v>820</v>
      </c>
      <c r="C77" s="92" t="s">
        <v>821</v>
      </c>
      <c r="D77" s="93">
        <v>3594944.9599999995</v>
      </c>
      <c r="E77" s="94">
        <v>1206168.8800000001</v>
      </c>
      <c r="F77" s="94">
        <v>76396.33</v>
      </c>
      <c r="I77" s="94">
        <v>14507.5</v>
      </c>
      <c r="K77" s="94">
        <v>10324</v>
      </c>
      <c r="L77" s="94">
        <v>531135.61</v>
      </c>
      <c r="M77" s="94">
        <v>52244</v>
      </c>
      <c r="N77" s="94">
        <v>9402.02</v>
      </c>
      <c r="P77" s="94">
        <v>97991.15</v>
      </c>
      <c r="T77" s="94">
        <v>98039.010000000009</v>
      </c>
      <c r="U77" s="94">
        <v>56058.58</v>
      </c>
      <c r="V77" s="94">
        <v>119476.46</v>
      </c>
      <c r="W77" s="94">
        <v>64391.070000000007</v>
      </c>
      <c r="AB77" s="94">
        <v>3168.6899999999996</v>
      </c>
      <c r="AC77" s="94">
        <v>2013.79</v>
      </c>
      <c r="AD77" s="94">
        <v>6435.78</v>
      </c>
      <c r="AE77" s="94">
        <v>20108.589999999997</v>
      </c>
      <c r="AF77" s="94">
        <v>220811.14</v>
      </c>
      <c r="AG77" s="94">
        <v>219760.86000000002</v>
      </c>
      <c r="AH77" s="94">
        <v>3125.0699999999997</v>
      </c>
      <c r="AI77" s="94">
        <v>1768.1299999999997</v>
      </c>
      <c r="AJ77" s="94">
        <v>177059.62999999998</v>
      </c>
      <c r="AL77" s="94">
        <v>38148.729999999996</v>
      </c>
      <c r="AM77" s="94">
        <v>56396.75</v>
      </c>
      <c r="AN77" s="94">
        <v>3152.3</v>
      </c>
      <c r="AO77" s="94">
        <v>15000</v>
      </c>
      <c r="AP77" s="94">
        <v>72.260000000000005</v>
      </c>
      <c r="AR77" s="94">
        <v>46706</v>
      </c>
      <c r="AT77" s="94">
        <v>1070.99</v>
      </c>
      <c r="AU77" s="94">
        <v>17583.47</v>
      </c>
      <c r="AV77" s="94">
        <v>70579.900000000009</v>
      </c>
      <c r="AZ77" s="94">
        <v>630</v>
      </c>
      <c r="BA77" s="94">
        <v>5710.63</v>
      </c>
      <c r="BC77" s="94">
        <v>38632.879999999997</v>
      </c>
      <c r="BD77" s="94">
        <v>2739.64</v>
      </c>
      <c r="BE77" s="94">
        <v>48049.06</v>
      </c>
      <c r="BI77" s="94">
        <v>7812.37</v>
      </c>
      <c r="BO77" s="94">
        <v>119506.98</v>
      </c>
      <c r="BP77" s="94">
        <v>19569.79</v>
      </c>
      <c r="BS77" s="94">
        <v>1330</v>
      </c>
      <c r="BT77" s="94">
        <v>34714.239999999998</v>
      </c>
      <c r="BX77" s="94">
        <v>22734.1</v>
      </c>
      <c r="CA77" s="94">
        <v>13619.75</v>
      </c>
      <c r="CE77" s="94">
        <v>11619.22</v>
      </c>
      <c r="CM77" s="94">
        <v>29179.609999999997</v>
      </c>
      <c r="CN77" s="94">
        <v>29179.609999999997</v>
      </c>
    </row>
    <row r="78" spans="2:100" x14ac:dyDescent="0.25">
      <c r="B78" s="92" t="s">
        <v>378</v>
      </c>
      <c r="C78" s="92" t="s">
        <v>379</v>
      </c>
      <c r="D78" s="93">
        <v>13944019.430000007</v>
      </c>
      <c r="E78" s="94">
        <v>4296095.3899999997</v>
      </c>
      <c r="F78" s="94">
        <v>59600.5</v>
      </c>
      <c r="G78" s="94">
        <v>118578.12999999999</v>
      </c>
      <c r="I78" s="94">
        <v>155663.66</v>
      </c>
      <c r="J78" s="94">
        <v>12791.73</v>
      </c>
      <c r="K78" s="94">
        <v>51090.400000000001</v>
      </c>
      <c r="L78" s="94">
        <v>2445902.9699999997</v>
      </c>
      <c r="M78" s="94">
        <v>41465.64</v>
      </c>
      <c r="N78" s="94">
        <v>174659.36</v>
      </c>
      <c r="P78" s="94">
        <v>170406.8</v>
      </c>
      <c r="Q78" s="94">
        <v>438.43</v>
      </c>
      <c r="T78" s="94">
        <v>349893.44</v>
      </c>
      <c r="U78" s="94">
        <v>210493.18</v>
      </c>
      <c r="V78" s="94">
        <v>455432.32000000007</v>
      </c>
      <c r="W78" s="94">
        <v>263216.26</v>
      </c>
      <c r="AB78" s="94">
        <v>23890.019999999997</v>
      </c>
      <c r="AC78" s="94">
        <v>15724.800000000001</v>
      </c>
      <c r="AD78" s="94">
        <v>25935.94</v>
      </c>
      <c r="AE78" s="94">
        <v>71091.840000000011</v>
      </c>
      <c r="AF78" s="94">
        <v>772226.12</v>
      </c>
      <c r="AG78" s="94">
        <v>994704.87999999989</v>
      </c>
      <c r="AJ78" s="94">
        <v>421994.79000000004</v>
      </c>
      <c r="AL78" s="94">
        <v>63429.89</v>
      </c>
      <c r="AM78" s="94">
        <v>59698.95</v>
      </c>
      <c r="AN78" s="94">
        <v>129916.56</v>
      </c>
      <c r="AO78" s="94">
        <v>158016.53999999998</v>
      </c>
      <c r="AQ78" s="94">
        <v>7289.52</v>
      </c>
      <c r="AU78" s="94">
        <v>11225.18</v>
      </c>
      <c r="AV78" s="94">
        <v>418423.69</v>
      </c>
      <c r="AW78" s="94">
        <v>17802.2</v>
      </c>
      <c r="AX78" s="94">
        <v>33471.199999999997</v>
      </c>
      <c r="BC78" s="94">
        <v>169347.16999999998</v>
      </c>
      <c r="BD78" s="94">
        <v>160877.64000000001</v>
      </c>
      <c r="BE78" s="94">
        <v>98594.209999999992</v>
      </c>
      <c r="BF78" s="94">
        <v>9912.64</v>
      </c>
      <c r="BH78" s="94">
        <v>173.43</v>
      </c>
      <c r="BO78" s="94">
        <v>325160.84999999998</v>
      </c>
      <c r="BP78" s="94">
        <v>46462.17</v>
      </c>
      <c r="BQ78" s="94">
        <v>8329.02</v>
      </c>
      <c r="BS78" s="94">
        <v>145470.76</v>
      </c>
      <c r="BU78" s="94">
        <v>176521.4</v>
      </c>
      <c r="BV78" s="94">
        <v>21429.75</v>
      </c>
      <c r="BW78" s="94">
        <v>21429.75</v>
      </c>
      <c r="BX78" s="94">
        <v>474733.59</v>
      </c>
      <c r="CA78" s="94">
        <v>159063.46</v>
      </c>
      <c r="CE78" s="94">
        <v>11925.48</v>
      </c>
      <c r="CG78" s="94">
        <v>2913.48</v>
      </c>
      <c r="CH78" s="94">
        <v>35.04</v>
      </c>
      <c r="CM78" s="94">
        <v>102499.01000000001</v>
      </c>
      <c r="CN78" s="94">
        <v>102499.01000000001</v>
      </c>
    </row>
    <row r="79" spans="2:100" x14ac:dyDescent="0.25">
      <c r="B79" s="92" t="s">
        <v>204</v>
      </c>
      <c r="C79" s="92" t="s">
        <v>205</v>
      </c>
      <c r="D79" s="93">
        <v>62704189.359999977</v>
      </c>
      <c r="E79" s="94">
        <v>21567958.460000001</v>
      </c>
      <c r="F79" s="94">
        <v>660504.52999999991</v>
      </c>
      <c r="G79" s="94">
        <v>651797.43999999983</v>
      </c>
      <c r="I79" s="94">
        <v>394383.75</v>
      </c>
      <c r="J79" s="94">
        <v>158789.13</v>
      </c>
      <c r="K79" s="94">
        <v>250997.4</v>
      </c>
      <c r="L79" s="94">
        <v>11167831.699999999</v>
      </c>
      <c r="M79" s="94">
        <v>510503.44999999995</v>
      </c>
      <c r="N79" s="94">
        <v>491855.13999999996</v>
      </c>
      <c r="P79" s="94">
        <v>538397.71</v>
      </c>
      <c r="Q79" s="94">
        <v>133211.32</v>
      </c>
      <c r="T79" s="94">
        <v>1767417.0799999998</v>
      </c>
      <c r="U79" s="94">
        <v>944187.1599999998</v>
      </c>
      <c r="V79" s="94">
        <v>2262087.3800000004</v>
      </c>
      <c r="W79" s="94">
        <v>1226598.06</v>
      </c>
      <c r="AB79" s="94">
        <v>197667.33000000002</v>
      </c>
      <c r="AC79" s="94">
        <v>127823.57</v>
      </c>
      <c r="AD79" s="94">
        <v>87730.279999999984</v>
      </c>
      <c r="AE79" s="94">
        <v>196199.40999999997</v>
      </c>
      <c r="AF79" s="94">
        <v>3105858.3900000006</v>
      </c>
      <c r="AG79" s="94">
        <v>3747455.6100000003</v>
      </c>
      <c r="AH79" s="94">
        <v>7098.5400000000009</v>
      </c>
      <c r="AI79" s="94">
        <v>8919.09</v>
      </c>
      <c r="AJ79" s="94">
        <v>1621190.83</v>
      </c>
      <c r="AL79" s="94">
        <v>172613.50999999998</v>
      </c>
      <c r="AM79" s="94">
        <v>1190600.8799999999</v>
      </c>
      <c r="AN79" s="94">
        <v>363917.61</v>
      </c>
      <c r="AO79" s="94">
        <v>366503.52</v>
      </c>
      <c r="AP79" s="94">
        <v>50254.11</v>
      </c>
      <c r="AR79" s="94">
        <v>753924.90999999992</v>
      </c>
      <c r="AT79" s="94">
        <v>1335875.6200000001</v>
      </c>
      <c r="AU79" s="94">
        <v>57315.979999999996</v>
      </c>
      <c r="AV79" s="94">
        <v>466551.66000000003</v>
      </c>
      <c r="AW79" s="94">
        <v>3512</v>
      </c>
      <c r="AX79" s="94">
        <v>38461.15</v>
      </c>
      <c r="AY79" s="94">
        <v>5446</v>
      </c>
      <c r="AZ79" s="94">
        <v>417993.07999999996</v>
      </c>
      <c r="BA79" s="94">
        <v>174823.94999999998</v>
      </c>
      <c r="BB79" s="94">
        <v>37617.83</v>
      </c>
      <c r="BC79" s="94">
        <v>144234.18</v>
      </c>
      <c r="BD79" s="94">
        <v>148069.23000000001</v>
      </c>
      <c r="BE79" s="94">
        <v>283034.89000000007</v>
      </c>
      <c r="BF79" s="94">
        <v>8973.5499999999993</v>
      </c>
      <c r="BJ79" s="94">
        <v>250</v>
      </c>
      <c r="BL79" s="94">
        <v>614002.35</v>
      </c>
      <c r="BN79" s="94">
        <v>2921.57</v>
      </c>
      <c r="BO79" s="94">
        <v>1065572.3700000001</v>
      </c>
      <c r="BP79" s="94">
        <v>141969.94</v>
      </c>
      <c r="BQ79" s="94">
        <v>2367.09</v>
      </c>
      <c r="BR79" s="94">
        <v>75451</v>
      </c>
      <c r="BS79" s="94">
        <v>949932.95</v>
      </c>
      <c r="BV79" s="94">
        <v>54088.009999999995</v>
      </c>
      <c r="BW79" s="94">
        <v>54088.009999999995</v>
      </c>
      <c r="BX79" s="94">
        <v>328300</v>
      </c>
      <c r="BZ79" s="94">
        <v>304974.56</v>
      </c>
      <c r="CA79" s="94">
        <v>554556.30000000005</v>
      </c>
      <c r="CB79" s="94">
        <v>20198.68</v>
      </c>
      <c r="CE79" s="94">
        <v>334055.05000000005</v>
      </c>
      <c r="CM79" s="94">
        <v>140116.51999999996</v>
      </c>
      <c r="CN79" s="94">
        <v>140116.51999999996</v>
      </c>
      <c r="CS79" s="94">
        <v>26230.5</v>
      </c>
      <c r="CV79" s="94">
        <v>243016.05</v>
      </c>
    </row>
    <row r="80" spans="2:100" x14ac:dyDescent="0.25">
      <c r="B80" s="92" t="s">
        <v>406</v>
      </c>
      <c r="C80" s="92" t="s">
        <v>407</v>
      </c>
      <c r="D80" s="93">
        <v>32003265.319999985</v>
      </c>
      <c r="E80" s="94">
        <v>11184320.73</v>
      </c>
      <c r="F80" s="94">
        <v>368268.85</v>
      </c>
      <c r="G80" s="94">
        <v>263890.93</v>
      </c>
      <c r="I80" s="94">
        <v>369793.46999999991</v>
      </c>
      <c r="J80" s="94">
        <v>66363.25</v>
      </c>
      <c r="K80" s="94">
        <v>63414.400000000001</v>
      </c>
      <c r="L80" s="94">
        <v>5469534.6200000001</v>
      </c>
      <c r="M80" s="94">
        <v>131831.43999999997</v>
      </c>
      <c r="N80" s="94">
        <v>290806.68</v>
      </c>
      <c r="O80" s="94">
        <v>44.26</v>
      </c>
      <c r="P80" s="94">
        <v>335265.23</v>
      </c>
      <c r="Q80" s="94">
        <v>51712.639999999999</v>
      </c>
      <c r="T80" s="94">
        <v>918678.64</v>
      </c>
      <c r="U80" s="94">
        <v>464770.15000000008</v>
      </c>
      <c r="V80" s="94">
        <v>1172551.0300000003</v>
      </c>
      <c r="W80" s="94">
        <v>608022.36999999988</v>
      </c>
      <c r="AB80" s="94">
        <v>79843.87</v>
      </c>
      <c r="AC80" s="94">
        <v>50720.179999999993</v>
      </c>
      <c r="AD80" s="94">
        <v>52049.9</v>
      </c>
      <c r="AE80" s="94">
        <v>109799.5</v>
      </c>
      <c r="AF80" s="94">
        <v>1581606.26</v>
      </c>
      <c r="AG80" s="94">
        <v>1725039.74</v>
      </c>
      <c r="AJ80" s="94">
        <v>1192699.31</v>
      </c>
      <c r="AL80" s="94">
        <v>104393.58</v>
      </c>
      <c r="AM80" s="94">
        <v>502220.99</v>
      </c>
      <c r="AN80" s="94">
        <v>125509.97</v>
      </c>
      <c r="AO80" s="94">
        <v>173829.88</v>
      </c>
      <c r="AP80" s="94">
        <v>1088.43</v>
      </c>
      <c r="AS80" s="94">
        <v>99948.75</v>
      </c>
      <c r="AT80" s="94">
        <v>5747.5</v>
      </c>
      <c r="AU80" s="94">
        <v>210170.21</v>
      </c>
      <c r="AV80" s="94">
        <v>968994.29</v>
      </c>
      <c r="AX80" s="94">
        <v>27354.65</v>
      </c>
      <c r="AY80" s="94">
        <v>150982</v>
      </c>
      <c r="AZ80" s="94">
        <v>7524.48</v>
      </c>
      <c r="BC80" s="94">
        <v>106598.92</v>
      </c>
      <c r="BD80" s="94">
        <v>120896.6</v>
      </c>
      <c r="BE80" s="94">
        <v>175887.66999999998</v>
      </c>
      <c r="BG80" s="94">
        <v>31500</v>
      </c>
      <c r="BH80" s="94">
        <v>60655.81</v>
      </c>
      <c r="BJ80" s="94">
        <v>6346.69</v>
      </c>
      <c r="BO80" s="94">
        <v>556416.1</v>
      </c>
      <c r="BP80" s="94">
        <v>376235.38999999996</v>
      </c>
      <c r="BQ80" s="94">
        <v>896.05</v>
      </c>
      <c r="BR80" s="94">
        <v>12498.1</v>
      </c>
      <c r="BS80" s="94">
        <v>322358.90000000002</v>
      </c>
      <c r="BT80" s="94">
        <v>316595.20000000001</v>
      </c>
      <c r="BV80" s="94">
        <v>11251.72</v>
      </c>
      <c r="BW80" s="94">
        <v>11251.72</v>
      </c>
      <c r="BX80" s="94">
        <v>134872.31</v>
      </c>
      <c r="BZ80" s="94">
        <v>201302.35</v>
      </c>
      <c r="CA80" s="94">
        <v>337395.44</v>
      </c>
      <c r="CE80" s="94">
        <v>85303.37</v>
      </c>
      <c r="CM80" s="94">
        <v>93899.79</v>
      </c>
      <c r="CN80" s="94">
        <v>93899.79</v>
      </c>
      <c r="CR80" s="94">
        <v>123562.73</v>
      </c>
    </row>
    <row r="81" spans="2:100" x14ac:dyDescent="0.25">
      <c r="B81" s="92" t="s">
        <v>536</v>
      </c>
      <c r="C81" s="92" t="s">
        <v>537</v>
      </c>
      <c r="D81" s="93">
        <v>13516801.679999998</v>
      </c>
      <c r="E81" s="94">
        <v>4841880.1399999987</v>
      </c>
      <c r="F81" s="94">
        <v>107622.9</v>
      </c>
      <c r="G81" s="94">
        <v>54447.200000000004</v>
      </c>
      <c r="I81" s="94">
        <v>99760.4</v>
      </c>
      <c r="J81" s="94">
        <v>10522.83</v>
      </c>
      <c r="L81" s="94">
        <v>2385748.13</v>
      </c>
      <c r="M81" s="94">
        <v>141554.40000000002</v>
      </c>
      <c r="N81" s="94">
        <v>102522.73</v>
      </c>
      <c r="P81" s="94">
        <v>68704.37</v>
      </c>
      <c r="Q81" s="94">
        <v>88103.71</v>
      </c>
      <c r="T81" s="94">
        <v>397214.90999999992</v>
      </c>
      <c r="U81" s="94">
        <v>213434.63</v>
      </c>
      <c r="V81" s="94">
        <v>492984.11</v>
      </c>
      <c r="W81" s="94">
        <v>253402.30999999997</v>
      </c>
      <c r="AB81" s="94">
        <v>11157.27</v>
      </c>
      <c r="AC81" s="94">
        <v>6828.4600000000009</v>
      </c>
      <c r="AD81" s="94">
        <v>29325.73</v>
      </c>
      <c r="AE81" s="94">
        <v>63164.05000000001</v>
      </c>
      <c r="AF81" s="94">
        <v>781423.37999999989</v>
      </c>
      <c r="AG81" s="94">
        <v>783812.62000000011</v>
      </c>
      <c r="AJ81" s="94">
        <v>277454.07999999996</v>
      </c>
      <c r="AL81" s="94">
        <v>106064.29</v>
      </c>
      <c r="AM81" s="94">
        <v>170878.07</v>
      </c>
      <c r="AN81" s="94">
        <v>16053.7</v>
      </c>
      <c r="AO81" s="94">
        <v>133609.57</v>
      </c>
      <c r="AU81" s="94">
        <v>11463.619999999999</v>
      </c>
      <c r="AV81" s="94">
        <v>324688.39999999997</v>
      </c>
      <c r="AX81" s="94">
        <v>23368.799999999999</v>
      </c>
      <c r="AY81" s="94">
        <v>11227.97</v>
      </c>
      <c r="BA81" s="94">
        <v>10785.42</v>
      </c>
      <c r="BC81" s="94">
        <v>28179.829999999998</v>
      </c>
      <c r="BD81" s="94">
        <v>37738.550000000003</v>
      </c>
      <c r="BE81" s="94">
        <v>60706.460000000006</v>
      </c>
      <c r="BF81" s="94">
        <v>179.58</v>
      </c>
      <c r="BH81" s="94">
        <v>2576.2399999999998</v>
      </c>
      <c r="BO81" s="94">
        <v>338345.45999999996</v>
      </c>
      <c r="BP81" s="94">
        <v>50630.28</v>
      </c>
      <c r="BQ81" s="94">
        <v>2624.16</v>
      </c>
      <c r="BS81" s="94">
        <v>165814.16</v>
      </c>
      <c r="BT81" s="94">
        <v>105317.72</v>
      </c>
      <c r="BX81" s="94">
        <v>450919.42000000004</v>
      </c>
      <c r="CA81" s="94">
        <v>169226.84</v>
      </c>
      <c r="CB81" s="94">
        <v>14764.46</v>
      </c>
      <c r="CE81" s="94">
        <v>38638.76</v>
      </c>
      <c r="CM81" s="94">
        <v>31931.559999999998</v>
      </c>
      <c r="CN81" s="94">
        <v>31931.559999999998</v>
      </c>
    </row>
    <row r="82" spans="2:100" x14ac:dyDescent="0.25">
      <c r="B82" s="92" t="s">
        <v>486</v>
      </c>
      <c r="C82" s="92" t="s">
        <v>487</v>
      </c>
      <c r="D82" s="93">
        <v>6652301.2400000012</v>
      </c>
      <c r="E82" s="94">
        <v>2415867.94</v>
      </c>
      <c r="F82" s="94">
        <v>48472.09</v>
      </c>
      <c r="G82" s="94">
        <v>34567.94</v>
      </c>
      <c r="I82" s="94">
        <v>35887.590000000004</v>
      </c>
      <c r="J82" s="94">
        <v>2846.51</v>
      </c>
      <c r="K82" s="94">
        <v>25296</v>
      </c>
      <c r="L82" s="94">
        <v>1006961.97</v>
      </c>
      <c r="M82" s="94">
        <v>75786.27</v>
      </c>
      <c r="N82" s="94">
        <v>12739.66</v>
      </c>
      <c r="P82" s="94">
        <v>22022.5</v>
      </c>
      <c r="Q82" s="94">
        <v>3039.44</v>
      </c>
      <c r="T82" s="94">
        <v>203124.61</v>
      </c>
      <c r="U82" s="94">
        <v>82222.39</v>
      </c>
      <c r="V82" s="94">
        <v>246692</v>
      </c>
      <c r="W82" s="94">
        <v>111867.58</v>
      </c>
      <c r="AB82" s="94">
        <v>17412.510000000002</v>
      </c>
      <c r="AC82" s="94">
        <v>14304.370000000003</v>
      </c>
      <c r="AD82" s="94">
        <v>12940.369999999999</v>
      </c>
      <c r="AE82" s="94">
        <v>19911.88</v>
      </c>
      <c r="AF82" s="94">
        <v>344730.07</v>
      </c>
      <c r="AG82" s="94">
        <v>320006.93000000005</v>
      </c>
      <c r="AJ82" s="94">
        <v>93969.239999999991</v>
      </c>
      <c r="AL82" s="94">
        <v>202.08</v>
      </c>
      <c r="AM82" s="94">
        <v>109573.63</v>
      </c>
      <c r="AN82" s="94">
        <v>32740.370000000003</v>
      </c>
      <c r="AO82" s="94">
        <v>92639.959999999992</v>
      </c>
      <c r="AP82" s="94">
        <v>1923.76</v>
      </c>
      <c r="AR82" s="94">
        <v>275329.7</v>
      </c>
      <c r="AU82" s="94">
        <v>19161.650000000001</v>
      </c>
      <c r="AV82" s="94">
        <v>15253.97</v>
      </c>
      <c r="AW82" s="94">
        <v>14639</v>
      </c>
      <c r="AX82" s="94">
        <v>17943.900000000001</v>
      </c>
      <c r="AZ82" s="94">
        <v>15244.36</v>
      </c>
      <c r="BA82" s="94">
        <v>17149.830000000002</v>
      </c>
      <c r="BD82" s="94">
        <v>15807.16</v>
      </c>
      <c r="BE82" s="94">
        <v>17022.11</v>
      </c>
      <c r="BJ82" s="94">
        <v>11914.54</v>
      </c>
      <c r="BL82" s="94">
        <v>256420.98</v>
      </c>
      <c r="BO82" s="94">
        <v>121741.81999999999</v>
      </c>
      <c r="BP82" s="94">
        <v>9603.85</v>
      </c>
      <c r="BQ82" s="94">
        <v>345.95</v>
      </c>
      <c r="BR82" s="94">
        <v>10898.460000000001</v>
      </c>
      <c r="BV82" s="94">
        <v>73</v>
      </c>
      <c r="BW82" s="94">
        <v>73</v>
      </c>
      <c r="BX82" s="94">
        <v>339987.02</v>
      </c>
      <c r="CA82" s="94">
        <v>71030.38</v>
      </c>
      <c r="CE82" s="94">
        <v>6916.91</v>
      </c>
      <c r="CM82" s="94">
        <v>28066.989999999998</v>
      </c>
      <c r="CN82" s="94">
        <v>28066.989999999998</v>
      </c>
    </row>
    <row r="83" spans="2:100" x14ac:dyDescent="0.25">
      <c r="B83" s="92" t="s">
        <v>502</v>
      </c>
      <c r="C83" s="92" t="s">
        <v>503</v>
      </c>
      <c r="D83" s="93">
        <v>25028878.979999997</v>
      </c>
      <c r="E83" s="94">
        <v>10404810.210000001</v>
      </c>
      <c r="F83" s="94">
        <v>243933.25</v>
      </c>
      <c r="G83" s="94">
        <v>74090.36</v>
      </c>
      <c r="I83" s="94">
        <v>304906.99</v>
      </c>
      <c r="J83" s="94">
        <v>123426.5</v>
      </c>
      <c r="K83" s="94">
        <v>50592</v>
      </c>
      <c r="L83" s="94">
        <v>3658669.51</v>
      </c>
      <c r="M83" s="94">
        <v>142350.27999999997</v>
      </c>
      <c r="N83" s="94">
        <v>160105.24</v>
      </c>
      <c r="P83" s="94">
        <v>344564.09</v>
      </c>
      <c r="Q83" s="94">
        <v>14097.58</v>
      </c>
      <c r="T83" s="94">
        <v>824503.48</v>
      </c>
      <c r="U83" s="94">
        <v>317587.16000000009</v>
      </c>
      <c r="V83" s="94">
        <v>1070554.08</v>
      </c>
      <c r="W83" s="94">
        <v>417525.85000000003</v>
      </c>
      <c r="X83" s="94">
        <v>4400.04</v>
      </c>
      <c r="Y83" s="94">
        <v>2400</v>
      </c>
      <c r="AB83" s="94">
        <v>9642.380000000001</v>
      </c>
      <c r="AC83" s="94">
        <v>5544.3600000000006</v>
      </c>
      <c r="AD83" s="94">
        <v>54334.77</v>
      </c>
      <c r="AE83" s="94">
        <v>89258.279999999984</v>
      </c>
      <c r="AF83" s="94">
        <v>1393978.96</v>
      </c>
      <c r="AG83" s="94">
        <v>1307192.2899999998</v>
      </c>
      <c r="AH83" s="94">
        <v>87622.209999999992</v>
      </c>
      <c r="AI83" s="94">
        <v>10641.33</v>
      </c>
      <c r="AJ83" s="94">
        <v>337661.42</v>
      </c>
      <c r="AL83" s="94">
        <v>78317.429999999993</v>
      </c>
      <c r="AM83" s="94">
        <v>48721.57</v>
      </c>
      <c r="AN83" s="94">
        <v>79396.62</v>
      </c>
      <c r="AO83" s="94">
        <v>218512.36000000002</v>
      </c>
      <c r="AR83" s="94">
        <v>24844.06</v>
      </c>
      <c r="AT83" s="94">
        <v>158070.87</v>
      </c>
      <c r="AU83" s="94">
        <v>43156.83</v>
      </c>
      <c r="AV83" s="94">
        <v>218704.48</v>
      </c>
      <c r="AW83" s="94">
        <v>2830</v>
      </c>
      <c r="AX83" s="94">
        <v>25260.560000000001</v>
      </c>
      <c r="AZ83" s="94">
        <v>118989.14</v>
      </c>
      <c r="BA83" s="94">
        <v>100755.29999999999</v>
      </c>
      <c r="BB83" s="94">
        <v>10024.820000000002</v>
      </c>
      <c r="BC83" s="94">
        <v>54944.2</v>
      </c>
      <c r="BD83" s="94">
        <v>48565.82</v>
      </c>
      <c r="BE83" s="94">
        <v>7189.04</v>
      </c>
      <c r="BF83" s="94">
        <v>14588.51</v>
      </c>
      <c r="BH83" s="94">
        <v>17621.239999999998</v>
      </c>
      <c r="BJ83" s="94">
        <v>32464.400000000001</v>
      </c>
      <c r="BL83" s="94">
        <v>4940.96</v>
      </c>
      <c r="BO83" s="94">
        <v>376007.28</v>
      </c>
      <c r="BP83" s="94">
        <v>78486.55</v>
      </c>
      <c r="BQ83" s="94">
        <v>346.48</v>
      </c>
      <c r="BS83" s="94">
        <v>838439.74</v>
      </c>
      <c r="BT83" s="94">
        <v>233632</v>
      </c>
      <c r="BU83" s="94">
        <v>328702.64</v>
      </c>
      <c r="BV83" s="94">
        <v>1995</v>
      </c>
      <c r="BW83" s="94">
        <v>1995</v>
      </c>
      <c r="BX83" s="94">
        <v>1500</v>
      </c>
      <c r="BY83" s="94">
        <v>5899.39</v>
      </c>
      <c r="BZ83" s="94">
        <v>121224.11</v>
      </c>
      <c r="CA83" s="94">
        <v>191004.86</v>
      </c>
      <c r="CE83" s="94">
        <v>23708.39</v>
      </c>
      <c r="CF83" s="94">
        <v>2000</v>
      </c>
      <c r="CK83" s="94">
        <v>461.76</v>
      </c>
      <c r="CM83" s="94">
        <v>38524.21</v>
      </c>
      <c r="CN83" s="94">
        <v>38524.21</v>
      </c>
      <c r="CQ83" s="94">
        <v>15655.74</v>
      </c>
      <c r="CR83" s="94">
        <v>9000</v>
      </c>
    </row>
    <row r="84" spans="2:100" x14ac:dyDescent="0.25">
      <c r="B84" s="92" t="s">
        <v>342</v>
      </c>
      <c r="C84" s="92" t="s">
        <v>343</v>
      </c>
      <c r="D84" s="93">
        <v>30056695.5</v>
      </c>
      <c r="E84" s="94">
        <v>11235280.77</v>
      </c>
      <c r="F84" s="94">
        <v>402098.14</v>
      </c>
      <c r="G84" s="94">
        <v>173001.83000000002</v>
      </c>
      <c r="I84" s="94">
        <v>649947.75</v>
      </c>
      <c r="J84" s="94">
        <v>165017.25</v>
      </c>
      <c r="K84" s="94">
        <v>64551.32</v>
      </c>
      <c r="L84" s="94">
        <v>4040940.0100000007</v>
      </c>
      <c r="M84" s="94">
        <v>206682.18</v>
      </c>
      <c r="N84" s="94">
        <v>198161.82</v>
      </c>
      <c r="P84" s="94">
        <v>342666.94</v>
      </c>
      <c r="Q84" s="94">
        <v>33007.97</v>
      </c>
      <c r="T84" s="94">
        <v>950873.08</v>
      </c>
      <c r="U84" s="94">
        <v>351628.6</v>
      </c>
      <c r="V84" s="94">
        <v>1196431.58</v>
      </c>
      <c r="W84" s="94">
        <v>452306.2</v>
      </c>
      <c r="AB84" s="94">
        <v>32384.31</v>
      </c>
      <c r="AC84" s="94">
        <v>49202.490000000005</v>
      </c>
      <c r="AD84" s="94">
        <v>71387.429999999993</v>
      </c>
      <c r="AE84" s="94">
        <v>149278.77000000002</v>
      </c>
      <c r="AF84" s="94">
        <v>1537341</v>
      </c>
      <c r="AG84" s="94">
        <v>1299333.9999999998</v>
      </c>
      <c r="AH84" s="94">
        <v>32783.409999999996</v>
      </c>
      <c r="AI84" s="94">
        <v>21689.89</v>
      </c>
      <c r="AJ84" s="94">
        <v>883425.63000000012</v>
      </c>
      <c r="AL84" s="94">
        <v>115315.04000000001</v>
      </c>
      <c r="AM84" s="94">
        <v>441812</v>
      </c>
      <c r="AN84" s="94">
        <v>145837.58000000002</v>
      </c>
      <c r="AO84" s="94">
        <v>508891.26</v>
      </c>
      <c r="AP84" s="94">
        <v>49625.16</v>
      </c>
      <c r="AR84" s="94">
        <v>700426.37</v>
      </c>
      <c r="AT84" s="94">
        <v>147121</v>
      </c>
      <c r="AU84" s="94">
        <v>87741.099999999977</v>
      </c>
      <c r="AV84" s="94">
        <v>501421.41000000003</v>
      </c>
      <c r="AW84" s="94">
        <v>50015.22</v>
      </c>
      <c r="AX84" s="94">
        <v>34487.85</v>
      </c>
      <c r="AZ84" s="94">
        <v>3949.08</v>
      </c>
      <c r="BA84" s="94">
        <v>84020.800000000003</v>
      </c>
      <c r="BB84" s="94">
        <v>25537.050000000003</v>
      </c>
      <c r="BC84" s="94">
        <v>59558.25</v>
      </c>
      <c r="BD84" s="94">
        <v>57967.28</v>
      </c>
      <c r="BE84" s="94">
        <v>80666.62</v>
      </c>
      <c r="BF84" s="94">
        <v>3898.61</v>
      </c>
      <c r="BG84" s="94">
        <v>12454.32</v>
      </c>
      <c r="BH84" s="94">
        <v>9927.64</v>
      </c>
      <c r="BJ84" s="94">
        <v>85682.760000000009</v>
      </c>
      <c r="BL84" s="94">
        <v>34146.54</v>
      </c>
      <c r="BO84" s="94">
        <v>510664.81</v>
      </c>
      <c r="BP84" s="94">
        <v>167816.66999999998</v>
      </c>
      <c r="BQ84" s="94">
        <v>1404.6200000000001</v>
      </c>
      <c r="BR84" s="94">
        <v>883.5</v>
      </c>
      <c r="BS84" s="94">
        <v>644083.3600000001</v>
      </c>
      <c r="BV84" s="94">
        <v>14831.02</v>
      </c>
      <c r="BW84" s="94">
        <v>14831.02</v>
      </c>
      <c r="BX84" s="94">
        <v>5427.32</v>
      </c>
      <c r="BZ84" s="94">
        <v>130022.72</v>
      </c>
      <c r="CA84" s="94">
        <v>218651.08</v>
      </c>
      <c r="CE84" s="94">
        <v>78005.84</v>
      </c>
      <c r="CG84" s="94">
        <v>34025.14</v>
      </c>
      <c r="CJ84" s="94">
        <v>1159.82</v>
      </c>
      <c r="CM84" s="94">
        <v>75065.48</v>
      </c>
      <c r="CN84" s="94">
        <v>75065.48</v>
      </c>
      <c r="CS84" s="94">
        <v>58640.9</v>
      </c>
      <c r="CT84" s="94">
        <v>205577.57</v>
      </c>
      <c r="CU84" s="94">
        <v>98.01</v>
      </c>
      <c r="CV84" s="94">
        <v>130412.33</v>
      </c>
    </row>
    <row r="85" spans="2:100" x14ac:dyDescent="0.25">
      <c r="B85" s="92" t="s">
        <v>742</v>
      </c>
      <c r="C85" s="92" t="s">
        <v>743</v>
      </c>
      <c r="D85" s="93">
        <v>6709639.1399999997</v>
      </c>
      <c r="E85" s="94">
        <v>1853746.46</v>
      </c>
      <c r="F85" s="94">
        <v>99574.22</v>
      </c>
      <c r="G85" s="94">
        <v>5509.09</v>
      </c>
      <c r="I85" s="94">
        <v>68064.09</v>
      </c>
      <c r="J85" s="94">
        <v>16155.23</v>
      </c>
      <c r="L85" s="94">
        <v>1246243.42</v>
      </c>
      <c r="M85" s="94">
        <v>81322.83</v>
      </c>
      <c r="N85" s="94">
        <v>17117.93</v>
      </c>
      <c r="P85" s="94">
        <v>111993.7</v>
      </c>
      <c r="T85" s="94">
        <v>152939.21000000002</v>
      </c>
      <c r="U85" s="94">
        <v>109653.03000000001</v>
      </c>
      <c r="V85" s="94">
        <v>190944.27000000002</v>
      </c>
      <c r="W85" s="94">
        <v>140310.84</v>
      </c>
      <c r="AB85" s="94">
        <v>14954.02</v>
      </c>
      <c r="AC85" s="94">
        <v>11583.7</v>
      </c>
      <c r="AD85" s="94">
        <v>12344.369999999999</v>
      </c>
      <c r="AE85" s="94">
        <v>28520.410000000003</v>
      </c>
      <c r="AF85" s="94">
        <v>305706.17</v>
      </c>
      <c r="AG85" s="94">
        <v>303639.83000000007</v>
      </c>
      <c r="AH85" s="94">
        <v>278.5</v>
      </c>
      <c r="AI85" s="94">
        <v>214.88</v>
      </c>
      <c r="AJ85" s="94">
        <v>189463.62000000002</v>
      </c>
      <c r="AL85" s="94">
        <v>20673.550000000003</v>
      </c>
      <c r="AM85" s="94">
        <v>99985.22</v>
      </c>
      <c r="AN85" s="94">
        <v>12420.56</v>
      </c>
      <c r="AO85" s="94">
        <v>45866.58</v>
      </c>
      <c r="AU85" s="94">
        <v>2286.65</v>
      </c>
      <c r="AV85" s="94">
        <v>1005238.3900000001</v>
      </c>
      <c r="AW85" s="94">
        <v>6031.81</v>
      </c>
      <c r="AX85" s="94">
        <v>75004.240000000005</v>
      </c>
      <c r="AZ85" s="94">
        <v>2704.57</v>
      </c>
      <c r="BB85" s="94">
        <v>530.79999999999995</v>
      </c>
      <c r="BC85" s="94">
        <v>41700.980000000003</v>
      </c>
      <c r="BO85" s="94">
        <v>233894.47</v>
      </c>
      <c r="BP85" s="94">
        <v>19068.84</v>
      </c>
      <c r="CA85" s="94">
        <v>92059.5</v>
      </c>
      <c r="CC85" s="94">
        <v>8973.8799999999992</v>
      </c>
      <c r="CG85" s="94">
        <v>7699.68</v>
      </c>
      <c r="CM85" s="94">
        <v>75219.599999999991</v>
      </c>
      <c r="CN85" s="94">
        <v>75219.599999999991</v>
      </c>
    </row>
    <row r="86" spans="2:100" x14ac:dyDescent="0.25">
      <c r="B86" s="92" t="s">
        <v>630</v>
      </c>
      <c r="C86" s="92" t="s">
        <v>631</v>
      </c>
      <c r="D86" s="93">
        <v>5530492.0600000005</v>
      </c>
      <c r="E86" s="94">
        <v>1570268.6</v>
      </c>
      <c r="F86" s="94">
        <v>30886</v>
      </c>
      <c r="G86" s="94">
        <v>76084.009999999995</v>
      </c>
      <c r="I86" s="94">
        <v>10212</v>
      </c>
      <c r="J86" s="94">
        <v>17143.399999999998</v>
      </c>
      <c r="K86" s="94">
        <v>31972</v>
      </c>
      <c r="L86" s="94">
        <v>826100.78999999992</v>
      </c>
      <c r="M86" s="94">
        <v>17048.809999999998</v>
      </c>
      <c r="N86" s="94">
        <v>38715.259999999995</v>
      </c>
      <c r="P86" s="94">
        <v>87587.24</v>
      </c>
      <c r="Q86" s="94">
        <v>6466.79</v>
      </c>
      <c r="T86" s="94">
        <v>130540.82999999999</v>
      </c>
      <c r="U86" s="94">
        <v>72058.749999999985</v>
      </c>
      <c r="V86" s="94">
        <v>155298.01999999999</v>
      </c>
      <c r="W86" s="94">
        <v>95306.359999999986</v>
      </c>
      <c r="AB86" s="94">
        <v>7319.7800000000007</v>
      </c>
      <c r="AC86" s="94">
        <v>4937.79</v>
      </c>
      <c r="AD86" s="94">
        <v>9402.81</v>
      </c>
      <c r="AE86" s="94">
        <v>22185.17</v>
      </c>
      <c r="AF86" s="94">
        <v>254078.5</v>
      </c>
      <c r="AG86" s="94">
        <v>281911.5</v>
      </c>
      <c r="AJ86" s="94">
        <v>217515.72</v>
      </c>
      <c r="AL86" s="94">
        <v>34062.449999999997</v>
      </c>
      <c r="AM86" s="94">
        <v>128287.13</v>
      </c>
      <c r="AN86" s="94">
        <v>18076.589999999997</v>
      </c>
      <c r="AO86" s="94">
        <v>36897.19</v>
      </c>
      <c r="AR86" s="94">
        <v>686631.3</v>
      </c>
      <c r="AU86" s="94">
        <v>25684.010000000002</v>
      </c>
      <c r="AV86" s="94">
        <v>42319.92</v>
      </c>
      <c r="AY86" s="94">
        <v>325</v>
      </c>
      <c r="AZ86" s="94">
        <v>10456.57</v>
      </c>
      <c r="BA86" s="94">
        <v>22615.48</v>
      </c>
      <c r="BC86" s="94">
        <v>3528.73</v>
      </c>
      <c r="BD86" s="94">
        <v>9600.5499999999993</v>
      </c>
      <c r="BE86" s="94">
        <v>20038.730000000003</v>
      </c>
      <c r="BH86" s="94">
        <v>1794.16</v>
      </c>
      <c r="BO86" s="94">
        <v>189741.94999999998</v>
      </c>
      <c r="BP86" s="94">
        <v>19957.089999999997</v>
      </c>
      <c r="BS86" s="94">
        <v>35657.840000000004</v>
      </c>
      <c r="BT86" s="94">
        <v>28892.12</v>
      </c>
      <c r="BV86" s="94">
        <v>11443</v>
      </c>
      <c r="BW86" s="94">
        <v>11443</v>
      </c>
      <c r="BX86" s="94">
        <v>14314.98</v>
      </c>
      <c r="CA86" s="94">
        <v>57255.68</v>
      </c>
      <c r="CB86" s="94">
        <v>6264.3</v>
      </c>
      <c r="CE86" s="94">
        <v>22556.02</v>
      </c>
      <c r="CM86" s="94">
        <v>16109.77</v>
      </c>
      <c r="CN86" s="94">
        <v>16109.77</v>
      </c>
      <c r="CQ86" s="94">
        <v>57546.73</v>
      </c>
      <c r="CV86" s="94">
        <v>67394.64</v>
      </c>
    </row>
    <row r="87" spans="2:100" x14ac:dyDescent="0.25">
      <c r="B87" s="92" t="s">
        <v>300</v>
      </c>
      <c r="C87" s="92" t="s">
        <v>301</v>
      </c>
      <c r="D87" s="93">
        <v>3744652.0699999994</v>
      </c>
      <c r="E87" s="94">
        <v>982531.3</v>
      </c>
      <c r="F87" s="94">
        <v>274353.78000000003</v>
      </c>
      <c r="G87" s="94">
        <v>46933.69</v>
      </c>
      <c r="I87" s="94">
        <v>3100</v>
      </c>
      <c r="J87" s="94">
        <v>7065.1</v>
      </c>
      <c r="L87" s="94">
        <v>476216.05000000005</v>
      </c>
      <c r="M87" s="94">
        <v>270949.14</v>
      </c>
      <c r="N87" s="94">
        <v>1714.98</v>
      </c>
      <c r="Q87" s="94">
        <v>4044.62</v>
      </c>
      <c r="T87" s="94">
        <v>98188.19</v>
      </c>
      <c r="U87" s="94">
        <v>55439.389999999992</v>
      </c>
      <c r="V87" s="94">
        <v>122945.94999999998</v>
      </c>
      <c r="W87" s="94">
        <v>74029.789999999994</v>
      </c>
      <c r="AB87" s="94">
        <v>471.90000000000003</v>
      </c>
      <c r="AC87" s="94">
        <v>336.55</v>
      </c>
      <c r="AD87" s="94">
        <v>8655.14</v>
      </c>
      <c r="AE87" s="94">
        <v>19412.82</v>
      </c>
      <c r="AF87" s="94">
        <v>203987.42</v>
      </c>
      <c r="AG87" s="94">
        <v>239852.37999999998</v>
      </c>
      <c r="AJ87" s="94">
        <v>44326.51</v>
      </c>
      <c r="AL87" s="94">
        <v>6815.92</v>
      </c>
      <c r="AM87" s="94">
        <v>59060.32</v>
      </c>
      <c r="AN87" s="94">
        <v>77133.19</v>
      </c>
      <c r="AO87" s="94">
        <v>21647.87</v>
      </c>
      <c r="AR87" s="94">
        <v>229680.88</v>
      </c>
      <c r="AV87" s="94">
        <v>6538.3099999999995</v>
      </c>
      <c r="AW87" s="94">
        <v>633.14</v>
      </c>
      <c r="AX87" s="94">
        <v>1808.3</v>
      </c>
      <c r="BA87" s="94">
        <v>273.62</v>
      </c>
      <c r="BB87" s="94">
        <v>3280.32</v>
      </c>
      <c r="BD87" s="94">
        <v>9190.89</v>
      </c>
      <c r="BE87" s="94">
        <v>13482.619999999999</v>
      </c>
      <c r="BF87" s="94">
        <v>2745.1</v>
      </c>
      <c r="BO87" s="94">
        <v>98471.47</v>
      </c>
      <c r="BP87" s="94">
        <v>5760.16</v>
      </c>
      <c r="BQ87" s="94">
        <v>376.15</v>
      </c>
      <c r="BV87" s="94">
        <v>720</v>
      </c>
      <c r="BW87" s="94">
        <v>720</v>
      </c>
      <c r="BX87" s="94">
        <v>189401.84</v>
      </c>
      <c r="CA87" s="94">
        <v>31844.78</v>
      </c>
      <c r="CB87" s="94">
        <v>31105.38</v>
      </c>
      <c r="CE87" s="94">
        <v>10614.27</v>
      </c>
      <c r="CM87" s="94">
        <v>9512.84</v>
      </c>
      <c r="CN87" s="94">
        <v>9512.84</v>
      </c>
    </row>
    <row r="88" spans="2:100" x14ac:dyDescent="0.25">
      <c r="B88" s="92" t="s">
        <v>666</v>
      </c>
      <c r="C88" s="92" t="s">
        <v>667</v>
      </c>
      <c r="D88" s="93">
        <v>1347304.78</v>
      </c>
      <c r="E88" s="94">
        <v>353207.08</v>
      </c>
      <c r="F88" s="94">
        <v>7584.77</v>
      </c>
      <c r="G88" s="94">
        <v>5645.03</v>
      </c>
      <c r="I88" s="94">
        <v>73265.25</v>
      </c>
      <c r="L88" s="94">
        <v>257612.56</v>
      </c>
      <c r="N88" s="94">
        <v>5390.0199999999995</v>
      </c>
      <c r="Q88" s="94">
        <v>423.89</v>
      </c>
      <c r="T88" s="94">
        <v>33231.479999999996</v>
      </c>
      <c r="U88" s="94">
        <v>18884.39</v>
      </c>
      <c r="V88" s="94">
        <v>42835.54</v>
      </c>
      <c r="W88" s="94">
        <v>27665.73</v>
      </c>
      <c r="AB88" s="94">
        <v>128.06</v>
      </c>
      <c r="AC88" s="94">
        <v>102.29000000000002</v>
      </c>
      <c r="AD88" s="94">
        <v>2430.5299999999997</v>
      </c>
      <c r="AE88" s="94">
        <v>4225.5599999999995</v>
      </c>
      <c r="AF88" s="94">
        <v>70680</v>
      </c>
      <c r="AG88" s="94">
        <v>82460</v>
      </c>
      <c r="AJ88" s="94">
        <v>28089.17</v>
      </c>
      <c r="AL88" s="94">
        <v>947.19</v>
      </c>
      <c r="AO88" s="94">
        <v>28826.82</v>
      </c>
      <c r="AR88" s="94">
        <v>35257.410000000003</v>
      </c>
      <c r="AU88" s="94">
        <v>1854.63</v>
      </c>
      <c r="AV88" s="94">
        <v>50621.88</v>
      </c>
      <c r="AX88" s="94">
        <v>1251.9000000000001</v>
      </c>
      <c r="AZ88" s="94">
        <v>542.49</v>
      </c>
      <c r="BC88" s="94">
        <v>1386.77</v>
      </c>
      <c r="BD88" s="94">
        <v>3976.55</v>
      </c>
      <c r="BH88" s="94">
        <v>777.59</v>
      </c>
      <c r="BL88" s="94">
        <v>2131.85</v>
      </c>
      <c r="BO88" s="94">
        <v>15574</v>
      </c>
      <c r="BP88" s="94">
        <v>2403.9300000000003</v>
      </c>
      <c r="BT88" s="94">
        <v>130666.66</v>
      </c>
      <c r="BX88" s="94">
        <v>47650.710000000006</v>
      </c>
      <c r="CA88" s="94">
        <v>5950.76</v>
      </c>
      <c r="CB88" s="94">
        <v>3185.8</v>
      </c>
      <c r="CM88" s="94">
        <v>436.49</v>
      </c>
      <c r="CN88" s="94">
        <v>436.49</v>
      </c>
    </row>
    <row r="89" spans="2:100" x14ac:dyDescent="0.25">
      <c r="B89" s="92" t="s">
        <v>824</v>
      </c>
      <c r="C89" s="92" t="s">
        <v>825</v>
      </c>
      <c r="D89" s="93">
        <v>4402254.5799999991</v>
      </c>
      <c r="E89" s="94">
        <v>1738591.69</v>
      </c>
      <c r="F89" s="94">
        <v>36774.9</v>
      </c>
      <c r="G89" s="94">
        <v>25635.919999999998</v>
      </c>
      <c r="I89" s="94">
        <v>62958.87</v>
      </c>
      <c r="L89" s="94">
        <v>586784.01000000013</v>
      </c>
      <c r="M89" s="94">
        <v>61306.33</v>
      </c>
      <c r="N89" s="94">
        <v>24138.530000000002</v>
      </c>
      <c r="P89" s="94">
        <v>29152.09</v>
      </c>
      <c r="Q89" s="94">
        <v>23172.98</v>
      </c>
      <c r="T89" s="94">
        <v>140543.49000000002</v>
      </c>
      <c r="U89" s="94">
        <v>54347.37</v>
      </c>
      <c r="V89" s="94">
        <v>176716.71</v>
      </c>
      <c r="W89" s="94">
        <v>59225.509999999995</v>
      </c>
      <c r="AB89" s="94">
        <v>8963.08</v>
      </c>
      <c r="AC89" s="94">
        <v>3940.62</v>
      </c>
      <c r="AD89" s="94">
        <v>9653.81</v>
      </c>
      <c r="AE89" s="94">
        <v>14312.619999999999</v>
      </c>
      <c r="AF89" s="94">
        <v>288025.93000000005</v>
      </c>
      <c r="AG89" s="94">
        <v>190242.07</v>
      </c>
      <c r="AH89" s="94">
        <v>5678.9600000000028</v>
      </c>
      <c r="AI89" s="94">
        <v>1256.2099999999998</v>
      </c>
      <c r="AJ89" s="94">
        <v>159151.9</v>
      </c>
      <c r="AL89" s="94">
        <v>16610.060000000001</v>
      </c>
      <c r="AM89" s="94">
        <v>84605.41</v>
      </c>
      <c r="AN89" s="94">
        <v>33772.94</v>
      </c>
      <c r="AO89" s="94">
        <v>16404.52</v>
      </c>
      <c r="AP89" s="94">
        <v>5002.97</v>
      </c>
      <c r="AR89" s="94">
        <v>6675.2</v>
      </c>
      <c r="AU89" s="94">
        <v>4832.8500000000004</v>
      </c>
      <c r="AV89" s="94">
        <v>6273.98</v>
      </c>
      <c r="AW89" s="94">
        <v>21911.919999999998</v>
      </c>
      <c r="AX89" s="94">
        <v>1390</v>
      </c>
      <c r="AY89" s="94">
        <v>3242.2</v>
      </c>
      <c r="AZ89" s="94">
        <v>3817.4</v>
      </c>
      <c r="BB89" s="94">
        <v>525.6</v>
      </c>
      <c r="BC89" s="94">
        <v>13268.46</v>
      </c>
      <c r="BD89" s="94">
        <v>13976.7</v>
      </c>
      <c r="BE89" s="94">
        <v>22746.400000000001</v>
      </c>
      <c r="BH89" s="94">
        <v>2056.69</v>
      </c>
      <c r="BO89" s="94">
        <v>98038.209999999992</v>
      </c>
      <c r="BP89" s="94">
        <v>20079.71</v>
      </c>
      <c r="BQ89" s="94">
        <v>262.58</v>
      </c>
      <c r="BS89" s="94">
        <v>28739.360000000001</v>
      </c>
      <c r="BT89" s="94">
        <v>20020</v>
      </c>
      <c r="BV89" s="94">
        <v>5365.76</v>
      </c>
      <c r="BW89" s="94">
        <v>5365.76</v>
      </c>
      <c r="BX89" s="94">
        <v>166444.65999999997</v>
      </c>
      <c r="CA89" s="94">
        <v>46011.27</v>
      </c>
      <c r="CB89" s="94">
        <v>12632.1</v>
      </c>
      <c r="CE89" s="94">
        <v>15274.770000000002</v>
      </c>
      <c r="CM89" s="94">
        <v>18268.84</v>
      </c>
      <c r="CN89" s="94">
        <v>18268.84</v>
      </c>
      <c r="CQ89" s="94">
        <v>4247.1000000000004</v>
      </c>
      <c r="CS89" s="94">
        <v>9183.32</v>
      </c>
    </row>
    <row r="90" spans="2:100" x14ac:dyDescent="0.25">
      <c r="B90" s="92" t="s">
        <v>560</v>
      </c>
      <c r="C90" s="92" t="s">
        <v>561</v>
      </c>
      <c r="D90" s="93">
        <v>12390393.149999999</v>
      </c>
      <c r="E90" s="94">
        <v>4330868.0500000007</v>
      </c>
      <c r="F90" s="94">
        <v>120504.98000000001</v>
      </c>
      <c r="G90" s="94">
        <v>199362.37</v>
      </c>
      <c r="I90" s="94">
        <v>27548.17</v>
      </c>
      <c r="J90" s="94">
        <v>43481.72</v>
      </c>
      <c r="K90" s="94">
        <v>52470</v>
      </c>
      <c r="L90" s="94">
        <v>1798180.8299999996</v>
      </c>
      <c r="M90" s="94">
        <v>105835.70999999999</v>
      </c>
      <c r="N90" s="94">
        <v>168563.8</v>
      </c>
      <c r="P90" s="94">
        <v>140483</v>
      </c>
      <c r="Q90" s="94">
        <v>830.58</v>
      </c>
      <c r="T90" s="94">
        <v>385549.11</v>
      </c>
      <c r="U90" s="94">
        <v>164701.70000000001</v>
      </c>
      <c r="V90" s="94">
        <v>452732.97999999992</v>
      </c>
      <c r="W90" s="94">
        <v>208813.65000000002</v>
      </c>
      <c r="X90" s="94">
        <v>29.16</v>
      </c>
      <c r="AC90" s="94">
        <v>33792.020000000004</v>
      </c>
      <c r="AD90" s="94">
        <v>32914.32</v>
      </c>
      <c r="AE90" s="94">
        <v>83364.09</v>
      </c>
      <c r="AF90" s="94">
        <v>706945.79</v>
      </c>
      <c r="AG90" s="94">
        <v>637027.21</v>
      </c>
      <c r="AH90" s="94">
        <v>11655.23</v>
      </c>
      <c r="AI90" s="94">
        <v>5282.46</v>
      </c>
      <c r="AJ90" s="94">
        <v>264844.94</v>
      </c>
      <c r="AL90" s="94">
        <v>61793.78</v>
      </c>
      <c r="AM90" s="94">
        <v>369045.67</v>
      </c>
      <c r="AN90" s="94">
        <v>64882.369999999995</v>
      </c>
      <c r="AO90" s="94">
        <v>100097.54999999999</v>
      </c>
      <c r="AP90" s="94">
        <v>3244.73</v>
      </c>
      <c r="AR90" s="94">
        <v>1020.4</v>
      </c>
      <c r="AU90" s="94">
        <v>59584.42</v>
      </c>
      <c r="AV90" s="94">
        <v>291645.26</v>
      </c>
      <c r="AW90" s="94">
        <v>9289.94</v>
      </c>
      <c r="AX90" s="94">
        <v>29489.200000000001</v>
      </c>
      <c r="AZ90" s="94">
        <v>28952.43</v>
      </c>
      <c r="BC90" s="94">
        <v>31027.86</v>
      </c>
      <c r="BD90" s="94">
        <v>19467.149999999998</v>
      </c>
      <c r="BE90" s="94">
        <v>109482.03</v>
      </c>
      <c r="BF90" s="94">
        <v>2836.84</v>
      </c>
      <c r="BH90" s="94">
        <v>4861.21</v>
      </c>
      <c r="BJ90" s="94">
        <v>3534.46</v>
      </c>
      <c r="BK90" s="94">
        <v>837.2</v>
      </c>
      <c r="BN90" s="94">
        <v>8573.39</v>
      </c>
      <c r="BO90" s="94">
        <v>258972.75</v>
      </c>
      <c r="BP90" s="94">
        <v>86117.76999999999</v>
      </c>
      <c r="BQ90" s="94">
        <v>550.72</v>
      </c>
      <c r="BS90" s="94">
        <v>218440.58</v>
      </c>
      <c r="BT90" s="94">
        <v>21562.2</v>
      </c>
      <c r="BV90" s="94">
        <v>35721.86</v>
      </c>
      <c r="BW90" s="94">
        <v>35721.86</v>
      </c>
      <c r="BX90" s="94">
        <v>280874.91000000003</v>
      </c>
      <c r="CA90" s="94">
        <v>196399.6</v>
      </c>
      <c r="CE90" s="94">
        <v>19689.11</v>
      </c>
      <c r="CM90" s="94">
        <v>92831.63</v>
      </c>
      <c r="CN90" s="94">
        <v>92831.63</v>
      </c>
      <c r="CR90" s="94">
        <v>3784.26</v>
      </c>
    </row>
    <row r="91" spans="2:100" x14ac:dyDescent="0.25">
      <c r="B91" s="92" t="s">
        <v>556</v>
      </c>
      <c r="C91" s="92" t="s">
        <v>557</v>
      </c>
      <c r="D91" s="93">
        <v>8110428.1999999993</v>
      </c>
      <c r="E91" s="94">
        <v>2456424.7200000002</v>
      </c>
      <c r="F91" s="94">
        <v>17952.61</v>
      </c>
      <c r="G91" s="94">
        <v>120555.29000000001</v>
      </c>
      <c r="I91" s="94">
        <v>41832.910000000003</v>
      </c>
      <c r="J91" s="94">
        <v>31659.89</v>
      </c>
      <c r="L91" s="94">
        <v>1095858.2699999998</v>
      </c>
      <c r="M91" s="94">
        <v>29835.479999999996</v>
      </c>
      <c r="N91" s="94">
        <v>63795.569999999992</v>
      </c>
      <c r="P91" s="94">
        <v>89723.48</v>
      </c>
      <c r="Q91" s="94">
        <v>4770.7100000000009</v>
      </c>
      <c r="T91" s="94">
        <v>199705.27000000002</v>
      </c>
      <c r="U91" s="94">
        <v>94948.62000000001</v>
      </c>
      <c r="V91" s="94">
        <v>253046.99</v>
      </c>
      <c r="W91" s="94">
        <v>126150.44</v>
      </c>
      <c r="AB91" s="94">
        <v>12231.040000000003</v>
      </c>
      <c r="AC91" s="94">
        <v>6854.5200000000013</v>
      </c>
      <c r="AD91" s="94">
        <v>19803.5</v>
      </c>
      <c r="AE91" s="94">
        <v>38831.189999999995</v>
      </c>
      <c r="AF91" s="94">
        <v>414932.14</v>
      </c>
      <c r="AG91" s="94">
        <v>397098.85999999993</v>
      </c>
      <c r="AH91" s="94">
        <v>6550.78</v>
      </c>
      <c r="AI91" s="94">
        <v>3148.5199999999995</v>
      </c>
      <c r="AJ91" s="94">
        <v>232448.94999999998</v>
      </c>
      <c r="AL91" s="94">
        <v>31941.95</v>
      </c>
      <c r="AM91" s="94">
        <v>184341.21000000002</v>
      </c>
      <c r="AN91" s="94">
        <v>1825.14</v>
      </c>
      <c r="AO91" s="94">
        <v>63609.299999999988</v>
      </c>
      <c r="AP91" s="94">
        <v>25</v>
      </c>
      <c r="AR91" s="94">
        <v>147213.10999999999</v>
      </c>
      <c r="AT91" s="94">
        <v>4999.99</v>
      </c>
      <c r="AU91" s="94">
        <v>10297.740000000002</v>
      </c>
      <c r="AV91" s="94">
        <v>189967.07</v>
      </c>
      <c r="AW91" s="94">
        <v>10860</v>
      </c>
      <c r="AX91" s="94">
        <v>28188.28</v>
      </c>
      <c r="AY91" s="94">
        <v>400</v>
      </c>
      <c r="AZ91" s="94">
        <v>1803.04</v>
      </c>
      <c r="BC91" s="94">
        <v>10439.4</v>
      </c>
      <c r="BD91" s="94">
        <v>22924.030000000002</v>
      </c>
      <c r="BE91" s="94">
        <v>20285.43</v>
      </c>
      <c r="BF91" s="94">
        <v>2954.02</v>
      </c>
      <c r="BH91" s="94">
        <v>1040.78</v>
      </c>
      <c r="BI91" s="94">
        <v>1086.77</v>
      </c>
      <c r="BJ91" s="94">
        <v>69119.649999999994</v>
      </c>
      <c r="BN91" s="94">
        <v>303.85000000000002</v>
      </c>
      <c r="BO91" s="94">
        <v>305260.56</v>
      </c>
      <c r="BP91" s="94">
        <v>59017.83</v>
      </c>
      <c r="BQ91" s="94">
        <v>505.90999999999997</v>
      </c>
      <c r="BR91" s="94">
        <v>12382.53</v>
      </c>
      <c r="BS91" s="94">
        <v>111799.81</v>
      </c>
      <c r="BT91" s="94">
        <v>141851.54</v>
      </c>
      <c r="BV91" s="94">
        <v>7886.02</v>
      </c>
      <c r="BW91" s="94">
        <v>7886.02</v>
      </c>
      <c r="BX91" s="94">
        <v>554168.19999999995</v>
      </c>
      <c r="CA91" s="94">
        <v>173244.76</v>
      </c>
      <c r="CE91" s="94">
        <v>19359.669999999998</v>
      </c>
      <c r="CG91" s="94">
        <v>9485.93</v>
      </c>
      <c r="CJ91" s="94">
        <v>294.07</v>
      </c>
      <c r="CM91" s="94">
        <v>14795.41</v>
      </c>
      <c r="CN91" s="94">
        <v>14795.41</v>
      </c>
      <c r="CQ91" s="94">
        <v>23906.82</v>
      </c>
      <c r="CR91" s="94">
        <v>81865</v>
      </c>
      <c r="CS91" s="94">
        <v>7514.34</v>
      </c>
      <c r="CV91" s="94">
        <v>25304.29</v>
      </c>
    </row>
    <row r="92" spans="2:100" x14ac:dyDescent="0.25">
      <c r="B92" s="92" t="s">
        <v>552</v>
      </c>
      <c r="C92" s="92" t="s">
        <v>553</v>
      </c>
      <c r="D92" s="93">
        <v>110636838.02000003</v>
      </c>
      <c r="E92" s="94">
        <v>44856931.940000013</v>
      </c>
      <c r="F92" s="94">
        <v>1741239.0499999998</v>
      </c>
      <c r="G92" s="94">
        <v>1163856.4000000004</v>
      </c>
      <c r="I92" s="94">
        <v>1285110.3299999998</v>
      </c>
      <c r="J92" s="94">
        <v>360796.93</v>
      </c>
      <c r="K92" s="94">
        <v>155570.4</v>
      </c>
      <c r="L92" s="94">
        <v>19058333.84</v>
      </c>
      <c r="M92" s="94">
        <v>1128745.9199999997</v>
      </c>
      <c r="N92" s="94">
        <v>614163.88000000024</v>
      </c>
      <c r="P92" s="94">
        <v>533656.69999999995</v>
      </c>
      <c r="Q92" s="94">
        <v>120779.69999999998</v>
      </c>
      <c r="T92" s="94">
        <v>3690397.97</v>
      </c>
      <c r="U92" s="94">
        <v>1612753.6800000004</v>
      </c>
      <c r="V92" s="94">
        <v>4657364.95</v>
      </c>
      <c r="W92" s="94">
        <v>1976887.48</v>
      </c>
      <c r="AB92" s="94">
        <v>155068.32</v>
      </c>
      <c r="AC92" s="94">
        <v>52816.83</v>
      </c>
      <c r="AD92" s="94">
        <v>139704.66</v>
      </c>
      <c r="AE92" s="94">
        <v>224263.21000000008</v>
      </c>
      <c r="AF92" s="94">
        <v>5843716.1099999994</v>
      </c>
      <c r="AG92" s="94">
        <v>5313907.0699999994</v>
      </c>
      <c r="AJ92" s="94">
        <v>1919240.7800000003</v>
      </c>
      <c r="AL92" s="94">
        <v>133110.51</v>
      </c>
      <c r="AM92" s="94">
        <v>382397.19</v>
      </c>
      <c r="AN92" s="94">
        <v>103884.04999999999</v>
      </c>
      <c r="AO92" s="94">
        <v>1026536.0800000001</v>
      </c>
      <c r="AP92" s="94">
        <v>25260</v>
      </c>
      <c r="AQ92" s="94">
        <v>90744.27</v>
      </c>
      <c r="AR92" s="94">
        <v>5450</v>
      </c>
      <c r="AS92" s="94">
        <v>125091.68</v>
      </c>
      <c r="AT92" s="94">
        <v>643.1</v>
      </c>
      <c r="AU92" s="94">
        <v>156351.59</v>
      </c>
      <c r="AV92" s="94">
        <v>1668177.5600000003</v>
      </c>
      <c r="AW92" s="94">
        <v>80216.55</v>
      </c>
      <c r="AX92" s="94">
        <v>77373.87</v>
      </c>
      <c r="AY92" s="94">
        <v>52812.85</v>
      </c>
      <c r="AZ92" s="94">
        <v>73441.289999999994</v>
      </c>
      <c r="BB92" s="94">
        <v>71043.27</v>
      </c>
      <c r="BC92" s="94">
        <v>294135.51</v>
      </c>
      <c r="BD92" s="94">
        <v>206960.02999999997</v>
      </c>
      <c r="BE92" s="94">
        <v>109997.82999999999</v>
      </c>
      <c r="BF92" s="94">
        <v>60114.5</v>
      </c>
      <c r="BH92" s="94">
        <v>287293.98</v>
      </c>
      <c r="BJ92" s="94">
        <v>312435.09000000003</v>
      </c>
      <c r="BN92" s="94">
        <v>25012.33</v>
      </c>
      <c r="BO92" s="94">
        <v>1309427</v>
      </c>
      <c r="BP92" s="94">
        <v>1256190.6800000002</v>
      </c>
      <c r="BQ92" s="94">
        <v>1966.49</v>
      </c>
      <c r="BR92" s="94">
        <v>82026.91</v>
      </c>
      <c r="BS92" s="94">
        <v>1059395.48</v>
      </c>
      <c r="BU92" s="94">
        <v>1320788.58</v>
      </c>
      <c r="BV92" s="94">
        <v>125135.97</v>
      </c>
      <c r="BW92" s="94">
        <v>125135.97</v>
      </c>
      <c r="BX92" s="94">
        <v>399586.87</v>
      </c>
      <c r="BZ92" s="94">
        <v>272036.76</v>
      </c>
      <c r="CA92" s="94">
        <v>922998.89000000013</v>
      </c>
      <c r="CE92" s="94">
        <v>172079.5</v>
      </c>
      <c r="CF92" s="94">
        <v>50000</v>
      </c>
      <c r="CG92" s="94">
        <v>474889.14</v>
      </c>
      <c r="CH92" s="94">
        <v>14936.32</v>
      </c>
      <c r="CM92" s="94">
        <v>314327.39</v>
      </c>
      <c r="CN92" s="94">
        <v>314327.39</v>
      </c>
      <c r="CQ92" s="94">
        <v>266717.75</v>
      </c>
      <c r="CU92" s="94">
        <v>553850.09</v>
      </c>
      <c r="CV92" s="94">
        <v>66694.92</v>
      </c>
    </row>
    <row r="93" spans="2:100" x14ac:dyDescent="0.25">
      <c r="B93" s="92" t="s">
        <v>304</v>
      </c>
      <c r="C93" s="92" t="s">
        <v>305</v>
      </c>
      <c r="D93" s="93">
        <v>18888904.069999997</v>
      </c>
      <c r="E93" s="94">
        <v>7319250.4900000002</v>
      </c>
      <c r="F93" s="94">
        <v>469281.80000000005</v>
      </c>
      <c r="G93" s="94">
        <v>5436.97</v>
      </c>
      <c r="I93" s="94">
        <v>506213.15</v>
      </c>
      <c r="J93" s="94">
        <v>58623.270000000004</v>
      </c>
      <c r="K93" s="94">
        <v>31620</v>
      </c>
      <c r="L93" s="94">
        <v>3279496.5100000002</v>
      </c>
      <c r="M93" s="94">
        <v>115166.75</v>
      </c>
      <c r="N93" s="94">
        <v>72176.039999999994</v>
      </c>
      <c r="P93" s="94">
        <v>95928.459999999992</v>
      </c>
      <c r="Q93" s="94">
        <v>20510.199999999997</v>
      </c>
      <c r="R93" s="94">
        <v>962057.26</v>
      </c>
      <c r="S93" s="94">
        <v>825178.74</v>
      </c>
      <c r="T93" s="94">
        <v>619573.31000000006</v>
      </c>
      <c r="U93" s="94">
        <v>266272.68000000005</v>
      </c>
      <c r="V93" s="94">
        <v>770821.59</v>
      </c>
      <c r="W93" s="94">
        <v>352010.66</v>
      </c>
      <c r="AD93" s="94">
        <v>18017.73</v>
      </c>
      <c r="AE93" s="94">
        <v>29133.14</v>
      </c>
      <c r="AF93" s="94">
        <v>45206.460000000006</v>
      </c>
      <c r="AG93" s="94">
        <v>34.53</v>
      </c>
      <c r="AH93" s="94">
        <v>20437.089999999997</v>
      </c>
      <c r="AI93" s="94">
        <v>8762.68</v>
      </c>
      <c r="AJ93" s="94">
        <v>410679.43</v>
      </c>
      <c r="AL93" s="94">
        <v>68523.149999999994</v>
      </c>
      <c r="AM93" s="94">
        <v>248667.79</v>
      </c>
      <c r="AN93" s="94">
        <v>85765.53</v>
      </c>
      <c r="AO93" s="94">
        <v>16282.689999999999</v>
      </c>
      <c r="AU93" s="94">
        <v>15403.2</v>
      </c>
      <c r="AV93" s="94">
        <v>780464.27999999991</v>
      </c>
      <c r="AW93" s="94">
        <v>18480</v>
      </c>
      <c r="AX93" s="94">
        <v>56489.599999999999</v>
      </c>
      <c r="BA93" s="94">
        <v>49063.91</v>
      </c>
      <c r="BC93" s="94">
        <v>80644.12</v>
      </c>
      <c r="BE93" s="94">
        <v>41.61</v>
      </c>
      <c r="BG93" s="94">
        <v>-7.0000000000000007E-2</v>
      </c>
      <c r="BJ93" s="94">
        <v>7366.27</v>
      </c>
      <c r="BO93" s="94">
        <v>281347</v>
      </c>
      <c r="BP93" s="94">
        <v>34815.85</v>
      </c>
      <c r="BS93" s="94">
        <v>159103.92000000001</v>
      </c>
      <c r="BV93" s="94">
        <v>15587.2</v>
      </c>
      <c r="BW93" s="94">
        <v>15587.2</v>
      </c>
      <c r="CA93" s="94">
        <v>393242.27</v>
      </c>
      <c r="CE93" s="94">
        <v>11170.349999999999</v>
      </c>
      <c r="CG93" s="94">
        <v>53896.480000000003</v>
      </c>
      <c r="CJ93" s="94">
        <v>7513.4</v>
      </c>
      <c r="CM93" s="94">
        <v>57288.05</v>
      </c>
      <c r="CN93" s="94">
        <v>57288.05</v>
      </c>
      <c r="CP93" s="94">
        <v>35783.300000000003</v>
      </c>
      <c r="CR93" s="94">
        <v>1245.8800000000001</v>
      </c>
      <c r="CV93" s="94">
        <v>108829.35</v>
      </c>
    </row>
    <row r="94" spans="2:100" x14ac:dyDescent="0.25">
      <c r="B94" s="92" t="s">
        <v>698</v>
      </c>
      <c r="C94" s="92" t="s">
        <v>699</v>
      </c>
      <c r="D94" s="93">
        <v>22778676.530000001</v>
      </c>
      <c r="E94" s="94">
        <v>8609588.2200000007</v>
      </c>
      <c r="F94" s="94">
        <v>170559.63</v>
      </c>
      <c r="G94" s="94">
        <v>73230.709999999992</v>
      </c>
      <c r="I94" s="94">
        <v>769405.90000000014</v>
      </c>
      <c r="J94" s="94">
        <v>99792.45</v>
      </c>
      <c r="L94" s="94">
        <v>3412421.8499999996</v>
      </c>
      <c r="M94" s="94">
        <v>149407.31</v>
      </c>
      <c r="N94" s="94">
        <v>170539.98</v>
      </c>
      <c r="P94" s="94">
        <v>321643.8</v>
      </c>
      <c r="Q94" s="94">
        <v>161284.68</v>
      </c>
      <c r="T94" s="94">
        <v>717344.59</v>
      </c>
      <c r="U94" s="94">
        <v>311492.86</v>
      </c>
      <c r="V94" s="94">
        <v>928400.55</v>
      </c>
      <c r="W94" s="94">
        <v>378441.05999999994</v>
      </c>
      <c r="AB94" s="94">
        <v>87563.62000000001</v>
      </c>
      <c r="AC94" s="94">
        <v>39190.550000000003</v>
      </c>
      <c r="AD94" s="94">
        <v>27442.29</v>
      </c>
      <c r="AE94" s="94">
        <v>49198.2</v>
      </c>
      <c r="AF94" s="94">
        <v>1127270.5</v>
      </c>
      <c r="AG94" s="94">
        <v>1123100.4100000001</v>
      </c>
      <c r="AH94" s="94">
        <v>133869.32</v>
      </c>
      <c r="AI94" s="94">
        <v>152712.69</v>
      </c>
      <c r="AJ94" s="94">
        <v>388251.97000000003</v>
      </c>
      <c r="AL94" s="94">
        <v>88751.47</v>
      </c>
      <c r="AM94" s="94">
        <v>34165.17</v>
      </c>
      <c r="AN94" s="94">
        <v>92108.650000000009</v>
      </c>
      <c r="AO94" s="94">
        <v>5373.08</v>
      </c>
      <c r="AP94" s="94">
        <v>202514.86000000002</v>
      </c>
      <c r="AQ94" s="94">
        <v>9843.65</v>
      </c>
      <c r="AR94" s="94">
        <v>12307.220000000001</v>
      </c>
      <c r="AU94" s="94">
        <v>247341.51</v>
      </c>
      <c r="AV94" s="94">
        <v>289656.88</v>
      </c>
      <c r="AW94" s="94">
        <v>5929.5</v>
      </c>
      <c r="AX94" s="94">
        <v>38781</v>
      </c>
      <c r="AY94" s="94">
        <v>602.5</v>
      </c>
      <c r="BB94" s="94">
        <v>273073.7</v>
      </c>
      <c r="BC94" s="94">
        <v>27789.53</v>
      </c>
      <c r="BD94" s="94">
        <v>44108.28</v>
      </c>
      <c r="BE94" s="94">
        <v>56823.99</v>
      </c>
      <c r="BF94" s="94">
        <v>12095.68</v>
      </c>
      <c r="BG94" s="94">
        <v>31152.01</v>
      </c>
      <c r="BH94" s="94">
        <v>1777.92</v>
      </c>
      <c r="BO94" s="94">
        <v>437395</v>
      </c>
      <c r="BP94" s="94">
        <v>34156.71</v>
      </c>
      <c r="BQ94" s="94">
        <v>595.30999999999995</v>
      </c>
      <c r="BS94" s="94">
        <v>373544.61</v>
      </c>
      <c r="BX94" s="94">
        <v>419521.6</v>
      </c>
      <c r="CA94" s="94">
        <v>513536.93999999994</v>
      </c>
      <c r="CE94" s="94">
        <v>20238.68</v>
      </c>
      <c r="CM94" s="94">
        <v>55723.75</v>
      </c>
      <c r="CN94" s="94">
        <v>55723.75</v>
      </c>
      <c r="CR94" s="94">
        <v>47614.19</v>
      </c>
    </row>
    <row r="95" spans="2:100" x14ac:dyDescent="0.25">
      <c r="B95" s="92" t="s">
        <v>622</v>
      </c>
      <c r="C95" s="92" t="s">
        <v>623</v>
      </c>
      <c r="D95" s="93">
        <v>1473437.4</v>
      </c>
      <c r="E95" s="94">
        <v>303449.43</v>
      </c>
      <c r="F95" s="94">
        <v>680.9</v>
      </c>
      <c r="G95" s="94">
        <v>5472.91</v>
      </c>
      <c r="J95" s="94">
        <v>5921.46</v>
      </c>
      <c r="L95" s="94">
        <v>153247.88</v>
      </c>
      <c r="M95" s="94">
        <v>16520.810000000001</v>
      </c>
      <c r="T95" s="94">
        <v>23591.18</v>
      </c>
      <c r="U95" s="94">
        <v>12673.86</v>
      </c>
      <c r="V95" s="94">
        <v>30922.400000000001</v>
      </c>
      <c r="W95" s="94">
        <v>15325.01</v>
      </c>
      <c r="AB95" s="94">
        <v>2152.52</v>
      </c>
      <c r="AC95" s="94">
        <v>1385.45</v>
      </c>
      <c r="AD95" s="94">
        <v>1832.8899999999999</v>
      </c>
      <c r="AE95" s="94">
        <v>6070.9400000000005</v>
      </c>
      <c r="AF95" s="94">
        <v>56232</v>
      </c>
      <c r="AG95" s="94">
        <v>43274</v>
      </c>
      <c r="AJ95" s="94">
        <v>37779.440000000002</v>
      </c>
      <c r="AL95" s="94">
        <v>5862.2</v>
      </c>
      <c r="AM95" s="94">
        <v>33140.160000000003</v>
      </c>
      <c r="AN95" s="94">
        <v>570.91999999999996</v>
      </c>
      <c r="AO95" s="94">
        <v>17068.02</v>
      </c>
      <c r="AP95" s="94">
        <v>3701.52</v>
      </c>
      <c r="AQ95" s="94">
        <v>84.37</v>
      </c>
      <c r="AR95" s="94">
        <v>601.98</v>
      </c>
      <c r="AU95" s="94">
        <v>4191</v>
      </c>
      <c r="AV95" s="94">
        <v>29540.46</v>
      </c>
      <c r="AW95" s="94">
        <v>1007.5</v>
      </c>
      <c r="AX95" s="94">
        <v>1391</v>
      </c>
      <c r="AZ95" s="94">
        <v>250</v>
      </c>
      <c r="BC95" s="94">
        <v>454</v>
      </c>
      <c r="BD95" s="94">
        <v>6584.58</v>
      </c>
      <c r="BE95" s="94">
        <v>112455.76999999999</v>
      </c>
      <c r="BH95" s="94">
        <v>526.12</v>
      </c>
      <c r="BJ95" s="94">
        <v>61785.93</v>
      </c>
      <c r="BO95" s="94">
        <v>33294</v>
      </c>
      <c r="BP95" s="94">
        <v>27377.11</v>
      </c>
      <c r="BR95" s="94">
        <v>3597.75</v>
      </c>
      <c r="BX95" s="94">
        <v>238933.41999999998</v>
      </c>
      <c r="CA95" s="94">
        <v>57354.3</v>
      </c>
      <c r="CE95" s="94">
        <v>2609.5500000000002</v>
      </c>
      <c r="CM95" s="94">
        <v>2573.1999999999998</v>
      </c>
      <c r="CN95" s="94">
        <v>2573.1999999999998</v>
      </c>
      <c r="CQ95" s="94">
        <v>22575</v>
      </c>
      <c r="CR95" s="94">
        <v>79330.05</v>
      </c>
      <c r="CV95" s="94">
        <v>10044.41</v>
      </c>
    </row>
    <row r="96" spans="2:100" x14ac:dyDescent="0.25">
      <c r="B96" s="92" t="s">
        <v>242</v>
      </c>
      <c r="C96" s="92" t="s">
        <v>243</v>
      </c>
      <c r="D96" s="93">
        <v>1920054.44</v>
      </c>
      <c r="E96" s="94">
        <v>592084.77</v>
      </c>
      <c r="F96" s="94">
        <v>8453.2999999999993</v>
      </c>
      <c r="G96" s="94">
        <v>6646.1100000000006</v>
      </c>
      <c r="I96" s="94">
        <v>36406.880000000005</v>
      </c>
      <c r="J96" s="94">
        <v>10745.36</v>
      </c>
      <c r="L96" s="94">
        <v>339138.58999999997</v>
      </c>
      <c r="M96" s="94">
        <v>41814.32</v>
      </c>
      <c r="N96" s="94">
        <v>34016.280000000006</v>
      </c>
      <c r="P96" s="94">
        <v>3003.61</v>
      </c>
      <c r="Q96" s="94">
        <v>912.48</v>
      </c>
      <c r="T96" s="94">
        <v>49009.75</v>
      </c>
      <c r="U96" s="94">
        <v>30676.829999999998</v>
      </c>
      <c r="V96" s="94">
        <v>51758.559999999998</v>
      </c>
      <c r="W96" s="94">
        <v>32805.949999999997</v>
      </c>
      <c r="AB96" s="94">
        <v>578.79</v>
      </c>
      <c r="AC96" s="94">
        <v>435.34999999999997</v>
      </c>
      <c r="AD96" s="94">
        <v>3267.2200000000003</v>
      </c>
      <c r="AE96" s="94">
        <v>8178.42</v>
      </c>
      <c r="AF96" s="94">
        <v>98952</v>
      </c>
      <c r="AG96" s="94">
        <v>122511.99999999997</v>
      </c>
      <c r="AJ96" s="94">
        <v>34673.360000000001</v>
      </c>
      <c r="AL96" s="94">
        <v>14135.69</v>
      </c>
      <c r="AM96" s="94">
        <v>48808.91</v>
      </c>
      <c r="AN96" s="94">
        <v>6402.3099999999995</v>
      </c>
      <c r="AO96" s="94">
        <v>15047.449999999999</v>
      </c>
      <c r="AP96" s="94">
        <v>126</v>
      </c>
      <c r="AQ96" s="94">
        <v>931.2</v>
      </c>
      <c r="AR96" s="94">
        <v>25134.04</v>
      </c>
      <c r="AU96" s="94">
        <v>15452.77</v>
      </c>
      <c r="AV96" s="94">
        <v>42007.89</v>
      </c>
      <c r="AW96" s="94">
        <v>4730</v>
      </c>
      <c r="AX96" s="94">
        <v>2500.8000000000002</v>
      </c>
      <c r="AZ96" s="94">
        <v>23369.3</v>
      </c>
      <c r="BB96" s="94">
        <v>845</v>
      </c>
      <c r="BC96" s="94">
        <v>6725.17</v>
      </c>
      <c r="BD96" s="94">
        <v>5393.51</v>
      </c>
      <c r="BE96" s="94">
        <v>26724.68</v>
      </c>
      <c r="BF96" s="94">
        <v>15000</v>
      </c>
      <c r="BG96" s="94">
        <v>70</v>
      </c>
      <c r="BH96" s="94">
        <v>2051.4</v>
      </c>
      <c r="BO96" s="94">
        <v>30124</v>
      </c>
      <c r="BP96" s="94">
        <v>12353.26</v>
      </c>
      <c r="BQ96" s="94">
        <v>533.70000000000005</v>
      </c>
      <c r="BR96" s="94">
        <v>1132</v>
      </c>
      <c r="BX96" s="94">
        <v>71901.070000000007</v>
      </c>
      <c r="CA96" s="94">
        <v>9492.2900000000009</v>
      </c>
      <c r="CB96" s="94">
        <v>8542.1299999999992</v>
      </c>
      <c r="CE96" s="94">
        <v>11311.24</v>
      </c>
      <c r="CM96" s="94">
        <v>7206.28</v>
      </c>
      <c r="CN96" s="94">
        <v>7206.28</v>
      </c>
      <c r="CV96" s="94">
        <v>5932.42</v>
      </c>
    </row>
    <row r="97" spans="2:100" x14ac:dyDescent="0.25">
      <c r="B97" s="92" t="s">
        <v>624</v>
      </c>
      <c r="C97" s="92" t="s">
        <v>625</v>
      </c>
      <c r="D97" s="93">
        <v>10830169.590000002</v>
      </c>
      <c r="E97" s="94">
        <v>3477897.74</v>
      </c>
      <c r="F97" s="94">
        <v>158467.10999999999</v>
      </c>
      <c r="G97" s="94">
        <v>74829.23</v>
      </c>
      <c r="I97" s="94">
        <v>354653.05000000005</v>
      </c>
      <c r="J97" s="94">
        <v>31253.510000000002</v>
      </c>
      <c r="K97" s="94">
        <v>28972</v>
      </c>
      <c r="L97" s="94">
        <v>1687301.5900000003</v>
      </c>
      <c r="M97" s="94">
        <v>41031.910000000003</v>
      </c>
      <c r="N97" s="94">
        <v>74593.84</v>
      </c>
      <c r="P97" s="94">
        <v>113736.2</v>
      </c>
      <c r="Q97" s="94">
        <v>4923.18</v>
      </c>
      <c r="T97" s="94">
        <v>306806.05</v>
      </c>
      <c r="U97" s="94">
        <v>141932.46000000002</v>
      </c>
      <c r="V97" s="94">
        <v>392075.30000000005</v>
      </c>
      <c r="W97" s="94">
        <v>189568.08000000005</v>
      </c>
      <c r="AB97" s="94">
        <v>4861.55</v>
      </c>
      <c r="AC97" s="94">
        <v>2974.78</v>
      </c>
      <c r="AD97" s="94">
        <v>21259.170000000002</v>
      </c>
      <c r="AE97" s="94">
        <v>40524.07</v>
      </c>
      <c r="AF97" s="94">
        <v>588435.36</v>
      </c>
      <c r="AG97" s="94">
        <v>535376.64000000001</v>
      </c>
      <c r="AH97" s="94">
        <v>10100</v>
      </c>
      <c r="AI97" s="94">
        <v>4721.0899999999992</v>
      </c>
      <c r="AJ97" s="94">
        <v>774259.04</v>
      </c>
      <c r="AL97" s="94">
        <v>31530.13</v>
      </c>
      <c r="AM97" s="94">
        <v>95314.540000000008</v>
      </c>
      <c r="AN97" s="94">
        <v>7135.99</v>
      </c>
      <c r="AO97" s="94">
        <v>150324.25999999998</v>
      </c>
      <c r="AP97" s="94">
        <v>19062.71</v>
      </c>
      <c r="AQ97" s="94">
        <v>2674.55</v>
      </c>
      <c r="AU97" s="94">
        <v>20241.71</v>
      </c>
      <c r="AV97" s="94">
        <v>217004.79000000004</v>
      </c>
      <c r="AW97" s="94">
        <v>6628</v>
      </c>
      <c r="BA97" s="94">
        <v>31821.16</v>
      </c>
      <c r="BC97" s="94">
        <v>1015</v>
      </c>
      <c r="BD97" s="94">
        <v>18617.400000000001</v>
      </c>
      <c r="BE97" s="94">
        <v>65807.12</v>
      </c>
      <c r="BG97" s="94">
        <v>3885.5</v>
      </c>
      <c r="BO97" s="94">
        <v>167386</v>
      </c>
      <c r="BP97" s="94">
        <v>45734.93</v>
      </c>
      <c r="BQ97" s="94">
        <v>6180.17</v>
      </c>
      <c r="BS97" s="94">
        <v>34970.69</v>
      </c>
      <c r="BT97" s="94">
        <v>422628.05</v>
      </c>
      <c r="BV97" s="94">
        <v>8300.9</v>
      </c>
      <c r="BW97" s="94">
        <v>8300.9</v>
      </c>
      <c r="BX97" s="94">
        <v>159608</v>
      </c>
      <c r="CA97" s="94">
        <v>76955.37</v>
      </c>
      <c r="CB97" s="94">
        <v>36203.4</v>
      </c>
      <c r="CE97" s="94">
        <v>63196.43</v>
      </c>
      <c r="CG97" s="94">
        <v>8727.5300000000007</v>
      </c>
      <c r="CJ97" s="94">
        <v>303.72000000000003</v>
      </c>
      <c r="CM97" s="94">
        <v>40977.1</v>
      </c>
      <c r="CN97" s="94">
        <v>40977.1</v>
      </c>
      <c r="CQ97" s="94">
        <v>20191.8</v>
      </c>
      <c r="CV97" s="94">
        <v>7189.69</v>
      </c>
    </row>
    <row r="98" spans="2:100" x14ac:dyDescent="0.25">
      <c r="B98" s="92" t="s">
        <v>276</v>
      </c>
      <c r="C98" s="92" t="s">
        <v>277</v>
      </c>
      <c r="D98" s="93">
        <v>16602070.149999995</v>
      </c>
      <c r="E98" s="94">
        <v>5482810.9299999997</v>
      </c>
      <c r="F98" s="94">
        <v>157321.53</v>
      </c>
      <c r="G98" s="94">
        <v>7385.62</v>
      </c>
      <c r="I98" s="94">
        <v>401905.95999999996</v>
      </c>
      <c r="J98" s="94">
        <v>32173.870000000003</v>
      </c>
      <c r="L98" s="94">
        <v>2755173.3700000006</v>
      </c>
      <c r="M98" s="94">
        <v>118329.98999999999</v>
      </c>
      <c r="N98" s="94">
        <v>1495.6399999999999</v>
      </c>
      <c r="P98" s="94">
        <v>153897.85</v>
      </c>
      <c r="Q98" s="94">
        <v>10707.400000000001</v>
      </c>
      <c r="T98" s="94">
        <v>445678.39999999997</v>
      </c>
      <c r="U98" s="94">
        <v>225245.36000000004</v>
      </c>
      <c r="V98" s="94">
        <v>599871.37</v>
      </c>
      <c r="W98" s="94">
        <v>298302.25000000006</v>
      </c>
      <c r="AB98" s="94">
        <v>10428.469999999999</v>
      </c>
      <c r="AC98" s="94">
        <v>6512.61</v>
      </c>
      <c r="AD98" s="94">
        <v>34592.229999999996</v>
      </c>
      <c r="AE98" s="94">
        <v>80847.569999999992</v>
      </c>
      <c r="AF98" s="94">
        <v>868172.92</v>
      </c>
      <c r="AG98" s="94">
        <v>854965.56</v>
      </c>
      <c r="AH98" s="94">
        <v>18518.330000000002</v>
      </c>
      <c r="AI98" s="94">
        <v>7460.2700000000013</v>
      </c>
      <c r="AJ98" s="94">
        <v>531937.78999999992</v>
      </c>
      <c r="AL98" s="94">
        <v>101300.95999999999</v>
      </c>
      <c r="AM98" s="94">
        <v>267037.8</v>
      </c>
      <c r="AN98" s="94">
        <v>45134.26</v>
      </c>
      <c r="AO98" s="94">
        <v>4254.8999999999996</v>
      </c>
      <c r="AP98" s="94">
        <v>52241.380000000005</v>
      </c>
      <c r="AQ98" s="94">
        <v>59377.78</v>
      </c>
      <c r="AR98" s="94">
        <v>11647.35</v>
      </c>
      <c r="AT98" s="94">
        <v>42292</v>
      </c>
      <c r="AU98" s="94">
        <v>29640.239999999998</v>
      </c>
      <c r="AV98" s="94">
        <v>613615.34000000008</v>
      </c>
      <c r="AW98" s="94">
        <v>23851.5</v>
      </c>
      <c r="AX98" s="94">
        <v>46507.86</v>
      </c>
      <c r="AY98" s="94">
        <v>3208.57</v>
      </c>
      <c r="AZ98" s="94">
        <v>25450</v>
      </c>
      <c r="BA98" s="94">
        <v>231342.89</v>
      </c>
      <c r="BB98" s="94">
        <v>16752.939999999999</v>
      </c>
      <c r="BC98" s="94">
        <v>37795.35</v>
      </c>
      <c r="BD98" s="94">
        <v>39156.31</v>
      </c>
      <c r="BE98" s="94">
        <v>42920.85</v>
      </c>
      <c r="BG98" s="94">
        <v>23025.27</v>
      </c>
      <c r="BN98" s="94">
        <v>114216.59</v>
      </c>
      <c r="BO98" s="94">
        <v>286846</v>
      </c>
      <c r="BP98" s="94">
        <v>98444.11</v>
      </c>
      <c r="BR98" s="94">
        <v>4053.6</v>
      </c>
      <c r="BS98" s="94">
        <v>134358.47</v>
      </c>
      <c r="BT98" s="94">
        <v>415702.26</v>
      </c>
      <c r="BV98" s="94">
        <v>32568</v>
      </c>
      <c r="BW98" s="94">
        <v>32568</v>
      </c>
      <c r="BX98" s="94">
        <v>121625</v>
      </c>
      <c r="CA98" s="94">
        <v>261216.69</v>
      </c>
      <c r="CD98" s="94">
        <v>173.48</v>
      </c>
      <c r="CE98" s="94">
        <v>82022.880000000005</v>
      </c>
      <c r="CM98" s="94">
        <v>43407.66</v>
      </c>
      <c r="CN98" s="94">
        <v>43407.66</v>
      </c>
      <c r="CS98" s="94">
        <v>95993.52</v>
      </c>
      <c r="CV98" s="94">
        <v>91153.05</v>
      </c>
    </row>
    <row r="99" spans="2:100" x14ac:dyDescent="0.25">
      <c r="B99" s="92" t="s">
        <v>610</v>
      </c>
      <c r="C99" s="92" t="s">
        <v>611</v>
      </c>
      <c r="D99" s="93">
        <v>24134982.859999999</v>
      </c>
      <c r="E99" s="94">
        <v>9093474.4099999983</v>
      </c>
      <c r="F99" s="94">
        <v>239519.78</v>
      </c>
      <c r="G99" s="94">
        <v>31042</v>
      </c>
      <c r="I99" s="94">
        <v>593395.3400000002</v>
      </c>
      <c r="J99" s="94">
        <v>18102.150000000001</v>
      </c>
      <c r="K99" s="94">
        <v>75888</v>
      </c>
      <c r="L99" s="94">
        <v>3533854.99</v>
      </c>
      <c r="M99" s="94">
        <v>162251.34000000003</v>
      </c>
      <c r="N99" s="94">
        <v>84795.889999999985</v>
      </c>
      <c r="O99" s="94">
        <v>100841.81000000001</v>
      </c>
      <c r="P99" s="94">
        <v>224735.35</v>
      </c>
      <c r="Q99" s="94">
        <v>24740.370000000003</v>
      </c>
      <c r="T99" s="94">
        <v>775876.69000000018</v>
      </c>
      <c r="U99" s="94">
        <v>314306.50999999995</v>
      </c>
      <c r="V99" s="94">
        <v>960658.8600000001</v>
      </c>
      <c r="W99" s="94">
        <v>387868.33</v>
      </c>
      <c r="AB99" s="94">
        <v>7363.4000000000015</v>
      </c>
      <c r="AC99" s="94">
        <v>3864.33</v>
      </c>
      <c r="AD99" s="94">
        <v>53438.270000000004</v>
      </c>
      <c r="AE99" s="94">
        <v>94892.51</v>
      </c>
      <c r="AF99" s="94">
        <v>1356699.2999999998</v>
      </c>
      <c r="AG99" s="94">
        <v>1227991.8900000001</v>
      </c>
      <c r="AI99" s="94">
        <v>18</v>
      </c>
      <c r="AJ99" s="94">
        <v>536537.47</v>
      </c>
      <c r="AL99" s="94">
        <v>77182.89</v>
      </c>
      <c r="AM99" s="94">
        <v>396159.55</v>
      </c>
      <c r="AN99" s="94">
        <v>67593.12999999999</v>
      </c>
      <c r="AO99" s="94">
        <v>164945.30000000002</v>
      </c>
      <c r="AP99" s="94">
        <v>39887.21</v>
      </c>
      <c r="AQ99" s="94">
        <v>82122.820000000007</v>
      </c>
      <c r="AR99" s="94">
        <v>6603.06</v>
      </c>
      <c r="AT99" s="94">
        <v>500</v>
      </c>
      <c r="AU99" s="94">
        <v>51250.770000000004</v>
      </c>
      <c r="AV99" s="94">
        <v>1014406.9800000001</v>
      </c>
      <c r="AW99" s="94">
        <v>29330</v>
      </c>
      <c r="AX99" s="94">
        <v>19334.900000000001</v>
      </c>
      <c r="AZ99" s="94">
        <v>16470.5</v>
      </c>
      <c r="BA99" s="94">
        <v>6169.55</v>
      </c>
      <c r="BB99" s="94">
        <v>127111.45000000001</v>
      </c>
      <c r="BC99" s="94">
        <v>158249.4</v>
      </c>
      <c r="BD99" s="94">
        <v>70233.55</v>
      </c>
      <c r="BE99" s="94">
        <v>18595.629999999997</v>
      </c>
      <c r="BF99" s="94">
        <v>698.06</v>
      </c>
      <c r="BG99" s="94">
        <v>2500</v>
      </c>
      <c r="BH99" s="94">
        <v>1793.97</v>
      </c>
      <c r="BL99" s="94">
        <v>327476.18000000005</v>
      </c>
      <c r="BN99" s="94">
        <v>40989.919999999998</v>
      </c>
      <c r="BO99" s="94">
        <v>382871</v>
      </c>
      <c r="BP99" s="94">
        <v>93193.58</v>
      </c>
      <c r="BQ99" s="94">
        <v>11338.67</v>
      </c>
      <c r="BR99" s="94">
        <v>3191.94</v>
      </c>
      <c r="BS99" s="94">
        <v>349805.98000000004</v>
      </c>
      <c r="BV99" s="94">
        <v>17883.11</v>
      </c>
      <c r="BW99" s="94">
        <v>17883.11</v>
      </c>
      <c r="BX99" s="94">
        <v>314273.54000000004</v>
      </c>
      <c r="CA99" s="94">
        <v>243408.8</v>
      </c>
      <c r="CE99" s="94">
        <v>11232.4</v>
      </c>
      <c r="CM99" s="94">
        <v>29748.089999999997</v>
      </c>
      <c r="CN99" s="94">
        <v>29748.089999999997</v>
      </c>
      <c r="CV99" s="94">
        <v>56273.94</v>
      </c>
    </row>
    <row r="100" spans="2:100" x14ac:dyDescent="0.25">
      <c r="B100" s="92" t="s">
        <v>668</v>
      </c>
      <c r="C100" s="92" t="s">
        <v>669</v>
      </c>
      <c r="D100" s="93">
        <v>1195855065.0800009</v>
      </c>
      <c r="E100" s="94">
        <v>406014865.84000051</v>
      </c>
      <c r="F100" s="94">
        <v>16371476.629999993</v>
      </c>
      <c r="G100" s="94">
        <v>5795614.0800000029</v>
      </c>
      <c r="I100" s="94">
        <v>88469841.249999985</v>
      </c>
      <c r="J100" s="94">
        <v>3069924.3600000003</v>
      </c>
      <c r="L100" s="94">
        <v>194507507.11000004</v>
      </c>
      <c r="M100" s="94">
        <v>10881143.950000001</v>
      </c>
      <c r="N100" s="94">
        <v>12253821.419999994</v>
      </c>
      <c r="P100" s="94">
        <v>359181.45</v>
      </c>
      <c r="T100" s="94">
        <v>38594850.239999995</v>
      </c>
      <c r="U100" s="94">
        <v>16444753.689999992</v>
      </c>
      <c r="V100" s="94">
        <v>49222320.429999985</v>
      </c>
      <c r="W100" s="94">
        <v>21762959.109999992</v>
      </c>
      <c r="Y100" s="94">
        <v>58281.11</v>
      </c>
      <c r="AB100" s="94">
        <v>511989.18000000052</v>
      </c>
      <c r="AC100" s="94">
        <v>207118.69999999995</v>
      </c>
      <c r="AD100" s="94">
        <v>4912116.6099999985</v>
      </c>
      <c r="AE100" s="94">
        <v>2272100.6199999987</v>
      </c>
      <c r="AF100" s="94">
        <v>61828971.610000014</v>
      </c>
      <c r="AG100" s="94">
        <v>44015942.860000007</v>
      </c>
      <c r="AH100" s="94">
        <v>-2762644.8299999982</v>
      </c>
      <c r="AI100" s="94">
        <v>3827211.7699999996</v>
      </c>
      <c r="AJ100" s="94">
        <v>13332268.149999995</v>
      </c>
      <c r="AL100" s="94">
        <v>2605490.8200000003</v>
      </c>
      <c r="AM100" s="94">
        <v>8140767.04</v>
      </c>
      <c r="AN100" s="94">
        <v>1429215.0099999998</v>
      </c>
      <c r="AO100" s="94">
        <v>7956039.8099999987</v>
      </c>
      <c r="AP100" s="94">
        <v>145157.53999999998</v>
      </c>
      <c r="AQ100" s="94">
        <v>560765.82999999996</v>
      </c>
      <c r="AR100" s="94">
        <v>1624332.6400000004</v>
      </c>
      <c r="AS100" s="94">
        <v>118776.65</v>
      </c>
      <c r="AT100" s="94">
        <v>17584060.380000003</v>
      </c>
      <c r="AU100" s="94">
        <v>871053.91999999993</v>
      </c>
      <c r="AV100" s="94">
        <v>17333431.920000002</v>
      </c>
      <c r="AX100" s="94">
        <v>445874.38</v>
      </c>
      <c r="AY100" s="94">
        <v>3243067.99</v>
      </c>
      <c r="AZ100" s="94">
        <v>421648.35</v>
      </c>
      <c r="BA100" s="94">
        <v>19823.73</v>
      </c>
      <c r="BB100" s="94">
        <v>566798.79</v>
      </c>
      <c r="BC100" s="94">
        <v>6145495.0500000007</v>
      </c>
      <c r="BD100" s="94">
        <v>1499700.79</v>
      </c>
      <c r="BE100" s="94">
        <v>45461.91</v>
      </c>
      <c r="BF100" s="94">
        <v>37119.339999999997</v>
      </c>
      <c r="BG100" s="94">
        <v>129281.89000000001</v>
      </c>
      <c r="BH100" s="94">
        <v>221643.62</v>
      </c>
      <c r="BJ100" s="94">
        <v>5694402.5099999998</v>
      </c>
      <c r="BN100" s="94">
        <v>60443370.780000001</v>
      </c>
      <c r="BO100" s="94">
        <v>8866924.5899999999</v>
      </c>
      <c r="BP100" s="94">
        <v>1201491.6700000002</v>
      </c>
      <c r="BQ100" s="94">
        <v>6124.35</v>
      </c>
      <c r="BR100" s="94">
        <v>487647.81</v>
      </c>
      <c r="BS100" s="94">
        <v>2261</v>
      </c>
      <c r="BT100" s="94">
        <v>34083199.590000004</v>
      </c>
      <c r="BV100" s="94">
        <v>3380052.2500000005</v>
      </c>
      <c r="BW100" s="94">
        <v>3380052.2500000005</v>
      </c>
      <c r="BZ100" s="94">
        <v>1935469.82</v>
      </c>
      <c r="CA100" s="94">
        <v>6274283.8100000005</v>
      </c>
      <c r="CC100" s="94">
        <v>1964.06</v>
      </c>
      <c r="CE100" s="94">
        <v>177877.14</v>
      </c>
      <c r="CF100" s="94">
        <v>1600184.7200000002</v>
      </c>
      <c r="CG100" s="94">
        <v>3997079.8</v>
      </c>
      <c r="CH100" s="94">
        <v>67477.850000000006</v>
      </c>
      <c r="CM100" s="94">
        <v>641761.00000000023</v>
      </c>
      <c r="CN100" s="94">
        <v>641761.00000000023</v>
      </c>
      <c r="CP100" s="94">
        <v>1420143.48</v>
      </c>
      <c r="CQ100" s="94">
        <v>188837.69</v>
      </c>
      <c r="CR100" s="94">
        <v>360141.35</v>
      </c>
      <c r="CS100" s="94">
        <v>9071.869999999999</v>
      </c>
      <c r="CT100" s="94">
        <v>11639</v>
      </c>
      <c r="CU100" s="94">
        <v>1673347.29</v>
      </c>
      <c r="CV100" s="94">
        <v>233688.91000000003</v>
      </c>
    </row>
    <row r="101" spans="2:100" x14ac:dyDescent="0.25">
      <c r="B101" s="92" t="s">
        <v>360</v>
      </c>
      <c r="C101" s="92" t="s">
        <v>361</v>
      </c>
      <c r="D101" s="93">
        <v>428997001.97999984</v>
      </c>
      <c r="E101" s="94">
        <v>152865488.09000009</v>
      </c>
      <c r="F101" s="94">
        <v>5404648.7200000007</v>
      </c>
      <c r="G101" s="94">
        <v>3831552.1099999957</v>
      </c>
      <c r="I101" s="94">
        <v>24304707.829999998</v>
      </c>
      <c r="J101" s="94">
        <v>779858.42999999993</v>
      </c>
      <c r="K101" s="94">
        <v>1475005.4</v>
      </c>
      <c r="L101" s="94">
        <v>63703505.960000008</v>
      </c>
      <c r="M101" s="94">
        <v>2499629.86</v>
      </c>
      <c r="N101" s="94">
        <v>3284833.8599999985</v>
      </c>
      <c r="P101" s="94">
        <v>2643057.540000001</v>
      </c>
      <c r="Q101" s="94">
        <v>522035.58</v>
      </c>
      <c r="R101" s="94">
        <v>122652.74999999988</v>
      </c>
      <c r="S101" s="94">
        <v>95410.289999999921</v>
      </c>
      <c r="T101" s="94">
        <v>14074570.58</v>
      </c>
      <c r="U101" s="94">
        <v>5366583.9999999991</v>
      </c>
      <c r="V101" s="94">
        <v>17946741.34999999</v>
      </c>
      <c r="W101" s="94">
        <v>7015861.2400000012</v>
      </c>
      <c r="AB101" s="94">
        <v>376292.59999999992</v>
      </c>
      <c r="AC101" s="94">
        <v>144874.02999999997</v>
      </c>
      <c r="AD101" s="94">
        <v>993098.05</v>
      </c>
      <c r="AE101" s="94">
        <v>1624219.4899999998</v>
      </c>
      <c r="AF101" s="94">
        <v>23867464.859999999</v>
      </c>
      <c r="AG101" s="94">
        <v>18555484.989999991</v>
      </c>
      <c r="AH101" s="94">
        <v>460053.34999999683</v>
      </c>
      <c r="AI101" s="94">
        <v>175539.68000000296</v>
      </c>
      <c r="AJ101" s="94">
        <v>6719096.080000001</v>
      </c>
      <c r="AL101" s="94">
        <v>1486905.19</v>
      </c>
      <c r="AM101" s="94">
        <v>6372710.4800000004</v>
      </c>
      <c r="AN101" s="94">
        <v>1456372.8</v>
      </c>
      <c r="AO101" s="94">
        <v>1180794.5</v>
      </c>
      <c r="AR101" s="94">
        <v>7174797</v>
      </c>
      <c r="AS101" s="94">
        <v>460164.35</v>
      </c>
      <c r="AT101" s="94">
        <v>2640082.7599999998</v>
      </c>
      <c r="AU101" s="94">
        <v>992765.37000000011</v>
      </c>
      <c r="AV101" s="94">
        <v>7919658.0699999994</v>
      </c>
      <c r="AX101" s="94">
        <v>105079.7</v>
      </c>
      <c r="AY101" s="94">
        <v>379567.32</v>
      </c>
      <c r="AZ101" s="94">
        <v>4862264.97</v>
      </c>
      <c r="BC101" s="94">
        <v>671987.71</v>
      </c>
      <c r="BD101" s="94">
        <v>1203205.9500000002</v>
      </c>
      <c r="BE101" s="94">
        <v>2760741.39</v>
      </c>
      <c r="BG101" s="94">
        <v>2023.7000000000116</v>
      </c>
      <c r="BH101" s="94">
        <v>340271.34</v>
      </c>
      <c r="BN101" s="94">
        <v>8252755.5</v>
      </c>
      <c r="BO101" s="94">
        <v>6747999.75</v>
      </c>
      <c r="BP101" s="94">
        <v>652994.11</v>
      </c>
      <c r="BQ101" s="94">
        <v>77723.430000000008</v>
      </c>
      <c r="BR101" s="94">
        <v>294161.41999999981</v>
      </c>
      <c r="BS101" s="94">
        <v>7236322.7299999986</v>
      </c>
      <c r="BT101" s="94">
        <v>96836.18</v>
      </c>
      <c r="BV101" s="94">
        <v>30623.879999999997</v>
      </c>
      <c r="BW101" s="94">
        <v>30623.879999999997</v>
      </c>
      <c r="BZ101" s="94">
        <v>1102212.2400000005</v>
      </c>
      <c r="CA101" s="94">
        <v>3372212.41</v>
      </c>
      <c r="CB101" s="94">
        <v>-4638.09</v>
      </c>
      <c r="CE101" s="94">
        <v>658483.04</v>
      </c>
      <c r="CF101" s="94">
        <v>18188.93</v>
      </c>
      <c r="CG101" s="94">
        <v>866506.71</v>
      </c>
      <c r="CJ101" s="94">
        <v>46416.09</v>
      </c>
      <c r="CM101" s="94">
        <v>342301.06000000006</v>
      </c>
      <c r="CN101" s="94">
        <v>342301.06000000006</v>
      </c>
      <c r="CP101" s="94">
        <v>212920.72</v>
      </c>
      <c r="CR101" s="94">
        <v>-1088.25</v>
      </c>
      <c r="CV101" s="94">
        <v>132410.79999999999</v>
      </c>
    </row>
    <row r="102" spans="2:100" x14ac:dyDescent="0.25">
      <c r="B102" s="92" t="s">
        <v>348</v>
      </c>
      <c r="C102" s="92" t="s">
        <v>349</v>
      </c>
      <c r="D102" s="93">
        <v>80010028.040000007</v>
      </c>
      <c r="E102" s="94">
        <v>30392679.919999998</v>
      </c>
      <c r="F102" s="94">
        <v>908102.77</v>
      </c>
      <c r="G102" s="94">
        <v>326387.42</v>
      </c>
      <c r="I102" s="94">
        <v>2409450.8900000006</v>
      </c>
      <c r="J102" s="94">
        <v>609742.66</v>
      </c>
      <c r="K102" s="94">
        <v>189720</v>
      </c>
      <c r="L102" s="94">
        <v>12256307.41</v>
      </c>
      <c r="M102" s="94">
        <v>675181.5</v>
      </c>
      <c r="N102" s="94">
        <v>417996.81999999995</v>
      </c>
      <c r="P102" s="94">
        <v>610506.77</v>
      </c>
      <c r="Q102" s="94">
        <v>293708.26</v>
      </c>
      <c r="T102" s="94">
        <v>2568537.87</v>
      </c>
      <c r="U102" s="94">
        <v>1049782.96</v>
      </c>
      <c r="V102" s="94">
        <v>3309971.17</v>
      </c>
      <c r="W102" s="94">
        <v>1401023.2399999998</v>
      </c>
      <c r="AB102" s="94">
        <v>49990.05</v>
      </c>
      <c r="AC102" s="94">
        <v>23342.779999999992</v>
      </c>
      <c r="AD102" s="94">
        <v>124274.72</v>
      </c>
      <c r="AE102" s="94">
        <v>279673.5</v>
      </c>
      <c r="AF102" s="94">
        <v>4153926.9000000004</v>
      </c>
      <c r="AG102" s="94">
        <v>4113867.11</v>
      </c>
      <c r="AH102" s="94">
        <v>99691.59</v>
      </c>
      <c r="AI102" s="94">
        <v>41020.42</v>
      </c>
      <c r="AJ102" s="94">
        <v>1422994.77</v>
      </c>
      <c r="AL102" s="94">
        <v>263250.67</v>
      </c>
      <c r="AM102" s="94">
        <v>1298661.6499999999</v>
      </c>
      <c r="AN102" s="94">
        <v>456513.95999999996</v>
      </c>
      <c r="AO102" s="94">
        <v>130330.2</v>
      </c>
      <c r="AP102" s="94">
        <v>802.66</v>
      </c>
      <c r="AQ102" s="94">
        <v>64550.41</v>
      </c>
      <c r="AR102" s="94">
        <v>4006</v>
      </c>
      <c r="AU102" s="94">
        <v>398279.86000000004</v>
      </c>
      <c r="AV102" s="94">
        <v>1378138.13</v>
      </c>
      <c r="AW102" s="94">
        <v>33551.160000000003</v>
      </c>
      <c r="AX102" s="94">
        <v>40171</v>
      </c>
      <c r="AY102" s="94">
        <v>136180.53999999998</v>
      </c>
      <c r="AZ102" s="94">
        <v>61172.34</v>
      </c>
      <c r="BA102" s="94">
        <v>215294.07</v>
      </c>
      <c r="BB102" s="94">
        <v>13813.09</v>
      </c>
      <c r="BC102" s="94">
        <v>247358.81</v>
      </c>
      <c r="BD102" s="94">
        <v>229859.18</v>
      </c>
      <c r="BE102" s="94">
        <v>412141.82</v>
      </c>
      <c r="BF102" s="94">
        <v>101530.97</v>
      </c>
      <c r="BG102" s="94">
        <v>25403.27</v>
      </c>
      <c r="BH102" s="94">
        <v>16097.679999999998</v>
      </c>
      <c r="BJ102" s="94">
        <v>2290.9</v>
      </c>
      <c r="BN102" s="94">
        <v>397815.21</v>
      </c>
      <c r="BO102" s="94">
        <v>1116632</v>
      </c>
      <c r="BP102" s="94">
        <v>692295.88</v>
      </c>
      <c r="BQ102" s="94">
        <v>23679.589999999997</v>
      </c>
      <c r="BR102" s="94">
        <v>18583.27</v>
      </c>
      <c r="BS102" s="94">
        <v>1205388.74</v>
      </c>
      <c r="BT102" s="94">
        <v>1522121.29</v>
      </c>
      <c r="BZ102" s="94">
        <v>253682.66999999998</v>
      </c>
      <c r="CA102" s="94">
        <v>672812.87</v>
      </c>
      <c r="CE102" s="94">
        <v>152107.32</v>
      </c>
      <c r="CI102" s="94">
        <v>100</v>
      </c>
      <c r="CM102" s="94">
        <v>175537.4</v>
      </c>
      <c r="CN102" s="94">
        <v>175537.4</v>
      </c>
      <c r="CR102" s="94">
        <v>57721.86</v>
      </c>
      <c r="CS102" s="94">
        <v>112967.73</v>
      </c>
      <c r="CU102" s="94">
        <v>137819.43</v>
      </c>
      <c r="CV102" s="94">
        <v>213482.90999999997</v>
      </c>
    </row>
    <row r="103" spans="2:100" x14ac:dyDescent="0.25">
      <c r="B103" s="92" t="s">
        <v>492</v>
      </c>
      <c r="C103" s="92" t="s">
        <v>493</v>
      </c>
      <c r="D103" s="93">
        <v>79090155.200000003</v>
      </c>
      <c r="E103" s="94">
        <v>29881167.220000006</v>
      </c>
      <c r="F103" s="94">
        <v>693685.89</v>
      </c>
      <c r="G103" s="94">
        <v>250821.47000000003</v>
      </c>
      <c r="I103" s="94">
        <v>3965511.84</v>
      </c>
      <c r="J103" s="94">
        <v>300028.17000000004</v>
      </c>
      <c r="K103" s="94">
        <v>233988</v>
      </c>
      <c r="L103" s="94">
        <v>12872019.02</v>
      </c>
      <c r="M103" s="94">
        <v>490764.07999999996</v>
      </c>
      <c r="N103" s="94">
        <v>672828.71</v>
      </c>
      <c r="P103" s="94">
        <v>833650.43</v>
      </c>
      <c r="Q103" s="94">
        <v>131350.21000000002</v>
      </c>
      <c r="T103" s="94">
        <v>2619909.3899999997</v>
      </c>
      <c r="U103" s="94">
        <v>1104819.1700000002</v>
      </c>
      <c r="V103" s="94">
        <v>3366434.8299999996</v>
      </c>
      <c r="W103" s="94">
        <v>1438382.6700000004</v>
      </c>
      <c r="AB103" s="94">
        <v>160633.56999999998</v>
      </c>
      <c r="AC103" s="94">
        <v>71738.83</v>
      </c>
      <c r="AD103" s="94">
        <v>141420.32</v>
      </c>
      <c r="AE103" s="94">
        <v>165575.50999999998</v>
      </c>
      <c r="AF103" s="94">
        <v>4380549.6900000004</v>
      </c>
      <c r="AG103" s="94">
        <v>3115673.4899999998</v>
      </c>
      <c r="AH103" s="94">
        <v>12531.85</v>
      </c>
      <c r="AJ103" s="94">
        <v>1204805.72</v>
      </c>
      <c r="AL103" s="94">
        <v>144205</v>
      </c>
      <c r="AM103" s="94">
        <v>106272.9</v>
      </c>
      <c r="AN103" s="94">
        <v>90560.6</v>
      </c>
      <c r="AO103" s="94">
        <v>55330.929999999993</v>
      </c>
      <c r="AP103" s="94">
        <v>458678.67999999993</v>
      </c>
      <c r="AQ103" s="94">
        <v>54510.94</v>
      </c>
      <c r="AR103" s="94">
        <v>342005.02999999997</v>
      </c>
      <c r="AT103" s="94">
        <v>104991.15</v>
      </c>
      <c r="AU103" s="94">
        <v>154779.88</v>
      </c>
      <c r="AV103" s="94">
        <v>2153924.2199999997</v>
      </c>
      <c r="AW103" s="94">
        <v>97815.16</v>
      </c>
      <c r="AX103" s="94">
        <v>49534.23</v>
      </c>
      <c r="BA103" s="94">
        <v>205880.18</v>
      </c>
      <c r="BC103" s="94">
        <v>344472.77</v>
      </c>
      <c r="BD103" s="94">
        <v>162846.79999999999</v>
      </c>
      <c r="BE103" s="94">
        <v>321943.27999999997</v>
      </c>
      <c r="BF103" s="94">
        <v>14769.32</v>
      </c>
      <c r="BH103" s="94">
        <v>196005.55</v>
      </c>
      <c r="BN103" s="94">
        <v>91859.010000000009</v>
      </c>
      <c r="BO103" s="94">
        <v>1138594</v>
      </c>
      <c r="BP103" s="94">
        <v>222908.55</v>
      </c>
      <c r="BQ103" s="94">
        <v>4972.1000000000004</v>
      </c>
      <c r="BR103" s="94">
        <v>7480.03</v>
      </c>
      <c r="BS103" s="94">
        <v>492157.42000000004</v>
      </c>
      <c r="BT103" s="94">
        <v>49217.7</v>
      </c>
      <c r="BU103" s="94">
        <v>1959663.52</v>
      </c>
      <c r="BV103" s="94">
        <v>97562.12</v>
      </c>
      <c r="BW103" s="94">
        <v>97562.12</v>
      </c>
      <c r="BY103" s="94">
        <v>671513.32</v>
      </c>
      <c r="BZ103" s="94">
        <v>206170.43</v>
      </c>
      <c r="CA103" s="94">
        <v>647231.75</v>
      </c>
      <c r="CE103" s="94">
        <v>61866.720000000001</v>
      </c>
      <c r="CG103" s="94">
        <v>60641.32</v>
      </c>
      <c r="CH103" s="94">
        <v>5316.2</v>
      </c>
      <c r="CM103" s="94">
        <v>137235.65000000002</v>
      </c>
      <c r="CN103" s="94">
        <v>137235.65000000002</v>
      </c>
      <c r="CR103" s="94">
        <v>23948.66</v>
      </c>
      <c r="CV103" s="94">
        <v>45000</v>
      </c>
    </row>
    <row r="104" spans="2:100" x14ac:dyDescent="0.25">
      <c r="B104" s="92" t="s">
        <v>400</v>
      </c>
      <c r="C104" s="92" t="s">
        <v>401</v>
      </c>
      <c r="D104" s="93">
        <v>400293006.50000024</v>
      </c>
      <c r="E104" s="94">
        <v>153730814.39000002</v>
      </c>
      <c r="F104" s="94">
        <v>4008295.5200000005</v>
      </c>
      <c r="G104" s="94">
        <v>13187291.92</v>
      </c>
      <c r="I104" s="94">
        <v>7528510.2199999997</v>
      </c>
      <c r="J104" s="94">
        <v>37674.19</v>
      </c>
      <c r="L104" s="94">
        <v>68325535.839999974</v>
      </c>
      <c r="M104" s="94">
        <v>1526180.2</v>
      </c>
      <c r="N104" s="94">
        <v>1778148.8199999998</v>
      </c>
      <c r="P104" s="94">
        <v>966867.57</v>
      </c>
      <c r="Q104" s="94">
        <v>1963624.46</v>
      </c>
      <c r="T104" s="94">
        <v>13157111.040000005</v>
      </c>
      <c r="U104" s="94">
        <v>5557766.5400000019</v>
      </c>
      <c r="V104" s="94">
        <v>17071081.080000002</v>
      </c>
      <c r="W104" s="94">
        <v>7347259.9900000012</v>
      </c>
      <c r="AB104" s="94">
        <v>154404.57</v>
      </c>
      <c r="AC104" s="94">
        <v>48040.700000000019</v>
      </c>
      <c r="AD104" s="94">
        <v>717484.90999999992</v>
      </c>
      <c r="AE104" s="94">
        <v>681412.38000000012</v>
      </c>
      <c r="AF104" s="94">
        <v>21906475.210000001</v>
      </c>
      <c r="AG104" s="94">
        <v>17435642.639999997</v>
      </c>
      <c r="AH104" s="94">
        <v>432787.28999999992</v>
      </c>
      <c r="AI104" s="94">
        <v>183315.40000000002</v>
      </c>
      <c r="AJ104" s="94">
        <v>7245354.0800000001</v>
      </c>
      <c r="AL104" s="94">
        <v>651743.78</v>
      </c>
      <c r="AM104" s="94">
        <v>3989054.6700000004</v>
      </c>
      <c r="AN104" s="94">
        <v>1140836.8600000001</v>
      </c>
      <c r="AO104" s="94">
        <v>4504355.33</v>
      </c>
      <c r="AP104" s="94">
        <v>8117.33</v>
      </c>
      <c r="AS104" s="94">
        <v>234176</v>
      </c>
      <c r="AU104" s="94">
        <v>531040.18999999994</v>
      </c>
      <c r="AV104" s="94">
        <v>23127143.720000003</v>
      </c>
      <c r="AX104" s="94">
        <v>135626.22</v>
      </c>
      <c r="AY104" s="94">
        <v>196440.5</v>
      </c>
      <c r="AZ104" s="94">
        <v>12397.46</v>
      </c>
      <c r="BC104" s="94">
        <v>1263385.3900000001</v>
      </c>
      <c r="BD104" s="94">
        <v>748663.55999999982</v>
      </c>
      <c r="BE104" s="94">
        <v>257715.53000000003</v>
      </c>
      <c r="BG104" s="94">
        <v>51827.21</v>
      </c>
      <c r="BN104" s="94">
        <v>3842158.9899999998</v>
      </c>
      <c r="BO104" s="94">
        <v>5522254.5099999998</v>
      </c>
      <c r="BP104" s="94">
        <v>587427.21</v>
      </c>
      <c r="BQ104" s="94">
        <v>29979.21</v>
      </c>
      <c r="BR104" s="94">
        <v>738283.44</v>
      </c>
      <c r="BU104" s="94">
        <v>310800.78000000003</v>
      </c>
      <c r="BZ104" s="94">
        <v>1130775.71</v>
      </c>
      <c r="CA104" s="94">
        <v>3653000.3000000007</v>
      </c>
      <c r="CC104" s="94">
        <v>4966.49</v>
      </c>
      <c r="CE104" s="94">
        <v>320893.38</v>
      </c>
      <c r="CF104" s="94">
        <v>82833.600000000006</v>
      </c>
      <c r="CI104" s="94">
        <v>100</v>
      </c>
      <c r="CM104" s="94">
        <v>394752.05999999994</v>
      </c>
      <c r="CN104" s="94">
        <v>394752.05999999994</v>
      </c>
      <c r="CT104" s="94">
        <v>203724.54</v>
      </c>
      <c r="CU104" s="94">
        <v>1528605.04</v>
      </c>
      <c r="CV104" s="94">
        <v>98848.53</v>
      </c>
    </row>
    <row r="105" spans="2:100" x14ac:dyDescent="0.25">
      <c r="B105" s="92" t="s">
        <v>776</v>
      </c>
      <c r="C105" s="92" t="s">
        <v>777</v>
      </c>
      <c r="D105" s="93">
        <v>27815032.120000005</v>
      </c>
      <c r="E105" s="94">
        <v>9963542.1799999997</v>
      </c>
      <c r="F105" s="94">
        <v>165001.96</v>
      </c>
      <c r="G105" s="94">
        <v>24759.27</v>
      </c>
      <c r="I105" s="94">
        <v>667656.41</v>
      </c>
      <c r="J105" s="94">
        <v>144712.83000000002</v>
      </c>
      <c r="L105" s="94">
        <v>4658707.07</v>
      </c>
      <c r="M105" s="94">
        <v>72297.09</v>
      </c>
      <c r="N105" s="94">
        <v>47208.430000000008</v>
      </c>
      <c r="P105" s="94">
        <v>189837.72</v>
      </c>
      <c r="Q105" s="94">
        <v>39733.390000000007</v>
      </c>
      <c r="T105" s="94">
        <v>814525.42</v>
      </c>
      <c r="U105" s="94">
        <v>369225.66999999993</v>
      </c>
      <c r="V105" s="94">
        <v>1045608.54</v>
      </c>
      <c r="W105" s="94">
        <v>490196.96000000008</v>
      </c>
      <c r="AB105" s="94">
        <v>-14.37</v>
      </c>
      <c r="AD105" s="94">
        <v>45132.32</v>
      </c>
      <c r="AE105" s="94">
        <v>92111.66</v>
      </c>
      <c r="AF105" s="94">
        <v>1391136.23</v>
      </c>
      <c r="AG105" s="94">
        <v>1191046.1700000002</v>
      </c>
      <c r="AH105" s="94">
        <v>26668.21</v>
      </c>
      <c r="AI105" s="94">
        <v>12275.999999999998</v>
      </c>
      <c r="AJ105" s="94">
        <v>560794.02999999991</v>
      </c>
      <c r="AL105" s="94">
        <v>75880.430000000008</v>
      </c>
      <c r="AM105" s="94">
        <v>241776.47</v>
      </c>
      <c r="AN105" s="94">
        <v>29307.799999999996</v>
      </c>
      <c r="AO105" s="94">
        <v>229600.32</v>
      </c>
      <c r="AP105" s="94">
        <v>61331.87</v>
      </c>
      <c r="AR105" s="94">
        <v>7369.77</v>
      </c>
      <c r="AS105" s="94">
        <v>7681</v>
      </c>
      <c r="AU105" s="94">
        <v>34915.870000000003</v>
      </c>
      <c r="AV105" s="94">
        <v>1220920.71</v>
      </c>
      <c r="AW105" s="94">
        <v>51314.5</v>
      </c>
      <c r="AX105" s="94">
        <v>59952.1</v>
      </c>
      <c r="AZ105" s="94">
        <v>21018.99</v>
      </c>
      <c r="BB105" s="94">
        <v>21737.57</v>
      </c>
      <c r="BC105" s="94">
        <v>140178.36000000002</v>
      </c>
      <c r="BD105" s="94">
        <v>71719.66</v>
      </c>
      <c r="BE105" s="94">
        <v>61187.89</v>
      </c>
      <c r="BH105" s="94">
        <v>78068.73</v>
      </c>
      <c r="BJ105" s="94">
        <v>397611.95999999996</v>
      </c>
      <c r="BN105" s="94">
        <v>1529010.3099999998</v>
      </c>
      <c r="BO105" s="94">
        <v>419818</v>
      </c>
      <c r="BP105" s="94">
        <v>163515.32999999999</v>
      </c>
      <c r="BQ105" s="94">
        <v>1477.1</v>
      </c>
      <c r="BS105" s="94">
        <v>238601.61</v>
      </c>
      <c r="BV105" s="94">
        <v>8679.52</v>
      </c>
      <c r="BW105" s="94">
        <v>8679.52</v>
      </c>
      <c r="BX105" s="94">
        <v>153791.79999999999</v>
      </c>
      <c r="BZ105" s="94">
        <v>73538.37</v>
      </c>
      <c r="CA105" s="94">
        <v>280393.06</v>
      </c>
      <c r="CE105" s="94">
        <v>31504.53</v>
      </c>
      <c r="CM105" s="94">
        <v>82884.97</v>
      </c>
      <c r="CN105" s="94">
        <v>82884.97</v>
      </c>
      <c r="CQ105" s="94">
        <v>8080.33</v>
      </c>
    </row>
    <row r="106" spans="2:100" x14ac:dyDescent="0.25">
      <c r="B106" s="92" t="s">
        <v>642</v>
      </c>
      <c r="C106" s="92" t="s">
        <v>643</v>
      </c>
      <c r="D106" s="93">
        <v>308925632.54000014</v>
      </c>
      <c r="E106" s="94">
        <v>116813359.48</v>
      </c>
      <c r="F106" s="94">
        <v>5337837.7399999993</v>
      </c>
      <c r="G106" s="94">
        <v>1196366.6000000001</v>
      </c>
      <c r="H106" s="94">
        <v>209624.81</v>
      </c>
      <c r="I106" s="94">
        <v>5163190.040000001</v>
      </c>
      <c r="J106" s="94">
        <v>9511093.6099999975</v>
      </c>
      <c r="K106" s="94">
        <v>795986.8</v>
      </c>
      <c r="L106" s="94">
        <v>51188935.909999982</v>
      </c>
      <c r="M106" s="94">
        <v>4134008.47</v>
      </c>
      <c r="N106" s="94">
        <v>1431902.39</v>
      </c>
      <c r="P106" s="94">
        <v>701733.13000000012</v>
      </c>
      <c r="Q106" s="94">
        <v>2306202.8000000003</v>
      </c>
      <c r="T106" s="94">
        <v>10352303.809999997</v>
      </c>
      <c r="U106" s="94">
        <v>4417349.0699999994</v>
      </c>
      <c r="V106" s="94">
        <v>13071597.349999998</v>
      </c>
      <c r="W106" s="94">
        <v>5728507.8500000006</v>
      </c>
      <c r="AB106" s="94">
        <v>132781.66999999993</v>
      </c>
      <c r="AC106" s="94">
        <v>78171.189999999988</v>
      </c>
      <c r="AD106" s="94">
        <v>499767.36</v>
      </c>
      <c r="AE106" s="94">
        <v>677554.55999999994</v>
      </c>
      <c r="AF106" s="94">
        <v>16833959.180000003</v>
      </c>
      <c r="AG106" s="94">
        <v>13966913.900000002</v>
      </c>
      <c r="AH106" s="94">
        <v>1127457.02</v>
      </c>
      <c r="AI106" s="94">
        <v>477345.29999999987</v>
      </c>
      <c r="AJ106" s="94">
        <v>5833856.0800000001</v>
      </c>
      <c r="AL106" s="94">
        <v>722020.41999999993</v>
      </c>
      <c r="AM106" s="94">
        <v>3576757.92</v>
      </c>
      <c r="AN106" s="94">
        <v>141907.35999999999</v>
      </c>
      <c r="AO106" s="94">
        <v>174658.95</v>
      </c>
      <c r="AR106" s="94">
        <v>13211927.48</v>
      </c>
      <c r="AU106" s="94">
        <v>44933.979999999996</v>
      </c>
      <c r="AV106" s="94">
        <v>5028890.6799999988</v>
      </c>
      <c r="AW106" s="94">
        <v>107772</v>
      </c>
      <c r="AX106" s="94">
        <v>80613.53</v>
      </c>
      <c r="BC106" s="94">
        <v>1286206.6200000001</v>
      </c>
      <c r="BD106" s="94">
        <v>502065.24000000005</v>
      </c>
      <c r="BG106" s="94">
        <v>33869.03</v>
      </c>
      <c r="BH106" s="94">
        <v>280036.80000000005</v>
      </c>
      <c r="BN106" s="94">
        <v>2450732.1500000004</v>
      </c>
      <c r="BO106" s="94">
        <v>2869276.81</v>
      </c>
      <c r="BP106" s="94">
        <v>277343.75</v>
      </c>
      <c r="BQ106" s="94">
        <v>40.98</v>
      </c>
      <c r="BZ106" s="94">
        <v>853433.36</v>
      </c>
      <c r="CA106" s="94">
        <v>2762460.21</v>
      </c>
      <c r="CE106" s="94">
        <v>960409.44000000006</v>
      </c>
      <c r="CG106" s="94">
        <v>364292.62</v>
      </c>
      <c r="CJ106" s="94">
        <v>294330.03999999998</v>
      </c>
      <c r="CM106" s="94">
        <v>587635.03</v>
      </c>
      <c r="CN106" s="94">
        <v>587635.03</v>
      </c>
      <c r="CU106" s="94">
        <v>271202.15000000002</v>
      </c>
      <c r="CV106" s="94">
        <v>55009.869999999995</v>
      </c>
    </row>
    <row r="107" spans="2:100" x14ac:dyDescent="0.25">
      <c r="B107" s="92" t="s">
        <v>686</v>
      </c>
      <c r="C107" s="92" t="s">
        <v>687</v>
      </c>
      <c r="D107" s="93">
        <v>2933033.5900000008</v>
      </c>
      <c r="E107" s="94">
        <v>1191362.3599999999</v>
      </c>
      <c r="F107" s="94">
        <v>1892.12</v>
      </c>
      <c r="G107" s="94">
        <v>27762.87</v>
      </c>
      <c r="I107" s="94">
        <v>49726.91</v>
      </c>
      <c r="L107" s="94">
        <v>516779.83999999997</v>
      </c>
      <c r="M107" s="94">
        <v>5348.21</v>
      </c>
      <c r="N107" s="94">
        <v>19594.629999999997</v>
      </c>
      <c r="T107" s="94">
        <v>96498.92</v>
      </c>
      <c r="U107" s="94">
        <v>40262.71</v>
      </c>
      <c r="V107" s="94">
        <v>124853.85999999999</v>
      </c>
      <c r="W107" s="94">
        <v>51021.42</v>
      </c>
      <c r="AB107" s="94">
        <v>4407.9799999999996</v>
      </c>
      <c r="AC107" s="94">
        <v>1964.9999999999998</v>
      </c>
      <c r="AD107" s="94">
        <v>4877.93</v>
      </c>
      <c r="AE107" s="94">
        <v>13544.500000000002</v>
      </c>
      <c r="AF107" s="94">
        <v>155496</v>
      </c>
      <c r="AG107" s="94">
        <v>157852</v>
      </c>
      <c r="AJ107" s="94">
        <v>90680.89</v>
      </c>
      <c r="AM107" s="94">
        <v>38874.089999999997</v>
      </c>
      <c r="AN107" s="94">
        <v>15489.54</v>
      </c>
      <c r="AO107" s="94">
        <v>401.81</v>
      </c>
      <c r="AV107" s="94">
        <v>270552.18</v>
      </c>
      <c r="AW107" s="94">
        <v>1085</v>
      </c>
      <c r="BF107" s="94">
        <v>4572.3599999999997</v>
      </c>
      <c r="BO107" s="94">
        <v>42440</v>
      </c>
      <c r="CM107" s="94">
        <v>5690.46</v>
      </c>
      <c r="CN107" s="94">
        <v>5690.46</v>
      </c>
    </row>
    <row r="108" spans="2:100" x14ac:dyDescent="0.25">
      <c r="B108" s="92" t="s">
        <v>222</v>
      </c>
      <c r="C108" s="92" t="s">
        <v>223</v>
      </c>
      <c r="D108" s="93">
        <v>426193674.16999996</v>
      </c>
      <c r="E108" s="94">
        <v>163371710.45999998</v>
      </c>
      <c r="F108" s="94">
        <v>4903902.1500000004</v>
      </c>
      <c r="G108" s="94">
        <v>4197638.63</v>
      </c>
      <c r="I108" s="94">
        <v>22886017.410000008</v>
      </c>
      <c r="J108" s="94">
        <v>901736.87999999989</v>
      </c>
      <c r="K108" s="94">
        <v>1768191.76</v>
      </c>
      <c r="L108" s="94">
        <v>64192360.679999985</v>
      </c>
      <c r="M108" s="94">
        <v>1687375.4800000002</v>
      </c>
      <c r="N108" s="94">
        <v>1420764.4600000002</v>
      </c>
      <c r="P108" s="94">
        <v>5220746.93</v>
      </c>
      <c r="Q108" s="94">
        <v>570981.07999999996</v>
      </c>
      <c r="T108" s="94">
        <v>14737787.719999993</v>
      </c>
      <c r="U108" s="94">
        <v>5456462.9899999993</v>
      </c>
      <c r="V108" s="94">
        <v>19531870.270000003</v>
      </c>
      <c r="W108" s="94">
        <v>7113212.6500000004</v>
      </c>
      <c r="AB108" s="94">
        <v>909321.35999999987</v>
      </c>
      <c r="AC108" s="94">
        <v>339106.72999999992</v>
      </c>
      <c r="AD108" s="94">
        <v>1119154.74</v>
      </c>
      <c r="AE108" s="94">
        <v>1600506.4100000001</v>
      </c>
      <c r="AF108" s="94">
        <v>22665586.689999998</v>
      </c>
      <c r="AG108" s="94">
        <v>17869992.149999995</v>
      </c>
      <c r="AH108" s="94">
        <v>1583.3600000000001</v>
      </c>
      <c r="AI108" s="94">
        <v>-210624.99</v>
      </c>
      <c r="AJ108" s="94">
        <v>7504611.1700000018</v>
      </c>
      <c r="AL108" s="94">
        <v>657440.91999999993</v>
      </c>
      <c r="AM108" s="94">
        <v>3260926.38</v>
      </c>
      <c r="AN108" s="94">
        <v>210627.25</v>
      </c>
      <c r="AO108" s="94">
        <v>2067247.18</v>
      </c>
      <c r="AP108" s="94">
        <v>761699.88</v>
      </c>
      <c r="AR108" s="94">
        <v>1599914.53</v>
      </c>
      <c r="AS108" s="94">
        <v>41917.5</v>
      </c>
      <c r="AT108" s="94">
        <v>3966229.87</v>
      </c>
      <c r="AU108" s="94">
        <v>591032.4</v>
      </c>
      <c r="AV108" s="94">
        <v>1545086.4899999998</v>
      </c>
      <c r="AW108" s="94">
        <v>162142.68</v>
      </c>
      <c r="AX108" s="94">
        <v>97383.91</v>
      </c>
      <c r="AY108" s="94">
        <v>63665.020000000004</v>
      </c>
      <c r="AZ108" s="94">
        <v>1545961.83</v>
      </c>
      <c r="BA108" s="94">
        <v>118.38</v>
      </c>
      <c r="BC108" s="94">
        <v>2312024.87</v>
      </c>
      <c r="BD108" s="94">
        <v>481782.19</v>
      </c>
      <c r="BE108" s="94">
        <v>40936.879999999997</v>
      </c>
      <c r="BF108" s="94">
        <v>196664.95999999999</v>
      </c>
      <c r="BG108" s="94">
        <v>38354</v>
      </c>
      <c r="BH108" s="94">
        <v>250211.57</v>
      </c>
      <c r="BI108" s="94">
        <v>45956.4</v>
      </c>
      <c r="BK108" s="94">
        <v>1530.4</v>
      </c>
      <c r="BL108" s="94">
        <v>-65813.759999999995</v>
      </c>
      <c r="BN108" s="94">
        <v>2160585.46</v>
      </c>
      <c r="BO108" s="94">
        <v>2785069.97</v>
      </c>
      <c r="BP108" s="94">
        <v>9755738.3599999994</v>
      </c>
      <c r="BQ108" s="94">
        <v>993.3</v>
      </c>
      <c r="BT108" s="94">
        <v>12513626.140000001</v>
      </c>
      <c r="BU108" s="94">
        <v>147782.51</v>
      </c>
      <c r="BV108" s="94">
        <v>152831.13</v>
      </c>
      <c r="BW108" s="94">
        <v>152831.13</v>
      </c>
      <c r="BZ108" s="94">
        <v>667225.18999999994</v>
      </c>
      <c r="CA108" s="94">
        <v>3625146.5700000003</v>
      </c>
      <c r="CE108" s="94">
        <v>358134.35</v>
      </c>
      <c r="CF108" s="94">
        <v>82812.5</v>
      </c>
      <c r="CG108" s="94">
        <v>448427.86</v>
      </c>
      <c r="CH108" s="94">
        <v>53811.750000000007</v>
      </c>
      <c r="CL108" s="94">
        <v>31.759999999999998</v>
      </c>
      <c r="CM108" s="94">
        <v>1359815.53</v>
      </c>
      <c r="CN108" s="94">
        <v>1359815.53</v>
      </c>
      <c r="CU108" s="94">
        <v>2303161.56</v>
      </c>
      <c r="CV108" s="94">
        <v>145441.33000000002</v>
      </c>
    </row>
    <row r="109" spans="2:100" x14ac:dyDescent="0.25">
      <c r="B109" s="92" t="s">
        <v>764</v>
      </c>
      <c r="C109" s="92" t="s">
        <v>765</v>
      </c>
      <c r="D109" s="93">
        <v>56424146.120000005</v>
      </c>
      <c r="E109" s="94">
        <v>19053178.369999997</v>
      </c>
      <c r="F109" s="94">
        <v>847515.24999999988</v>
      </c>
      <c r="G109" s="94">
        <v>1102723.1099999999</v>
      </c>
      <c r="I109" s="94">
        <v>1962916.8499999999</v>
      </c>
      <c r="J109" s="94">
        <v>245250.63999999998</v>
      </c>
      <c r="K109" s="94">
        <v>469841.6</v>
      </c>
      <c r="L109" s="94">
        <v>8765084.7899999991</v>
      </c>
      <c r="M109" s="94">
        <v>368552.62</v>
      </c>
      <c r="N109" s="94">
        <v>415187.15</v>
      </c>
      <c r="P109" s="94">
        <v>418536.89</v>
      </c>
      <c r="Q109" s="94">
        <v>200527.13</v>
      </c>
      <c r="T109" s="94">
        <v>1753696.49</v>
      </c>
      <c r="U109" s="94">
        <v>756332.77</v>
      </c>
      <c r="V109" s="94">
        <v>2235588.4900000002</v>
      </c>
      <c r="W109" s="94">
        <v>1008512.71</v>
      </c>
      <c r="AB109" s="94">
        <v>32079.54</v>
      </c>
      <c r="AC109" s="94">
        <v>14128.499999999998</v>
      </c>
      <c r="AD109" s="94">
        <v>126135.05999999997</v>
      </c>
      <c r="AE109" s="94">
        <v>276498.36</v>
      </c>
      <c r="AF109" s="94">
        <v>2655157.0500000003</v>
      </c>
      <c r="AG109" s="94">
        <v>2375559.4400000004</v>
      </c>
      <c r="AH109" s="94">
        <v>57393.74</v>
      </c>
      <c r="AI109" s="94">
        <v>24918.809999999998</v>
      </c>
      <c r="AJ109" s="94">
        <v>816026.05</v>
      </c>
      <c r="AL109" s="94">
        <v>93904.01</v>
      </c>
      <c r="AM109" s="94">
        <v>99096.41</v>
      </c>
      <c r="AN109" s="94">
        <v>120432.94</v>
      </c>
      <c r="AO109" s="94">
        <v>38224.68</v>
      </c>
      <c r="AP109" s="94">
        <v>70706.78</v>
      </c>
      <c r="AR109" s="94">
        <v>9324</v>
      </c>
      <c r="AS109" s="94">
        <v>98780</v>
      </c>
      <c r="AT109" s="94">
        <v>608099.07000000007</v>
      </c>
      <c r="AU109" s="94">
        <v>258271.22000000003</v>
      </c>
      <c r="AV109" s="94">
        <v>1600890.49</v>
      </c>
      <c r="AX109" s="94">
        <v>88085.71</v>
      </c>
      <c r="AY109" s="94">
        <v>77880.03</v>
      </c>
      <c r="BA109" s="94">
        <v>125722.37999999999</v>
      </c>
      <c r="BB109" s="94">
        <v>27624.98</v>
      </c>
      <c r="BC109" s="94">
        <v>199933.71000000002</v>
      </c>
      <c r="BD109" s="94">
        <v>198242.24999999997</v>
      </c>
      <c r="BE109" s="94">
        <v>1336379.56</v>
      </c>
      <c r="BF109" s="94">
        <v>48856.399999999994</v>
      </c>
      <c r="BH109" s="94">
        <v>2049.81</v>
      </c>
      <c r="BN109" s="94">
        <v>94897.82</v>
      </c>
      <c r="BO109" s="94">
        <v>848898</v>
      </c>
      <c r="BP109" s="94">
        <v>301374.38000000006</v>
      </c>
      <c r="BQ109" s="94">
        <v>555.5</v>
      </c>
      <c r="BS109" s="94">
        <v>1136707.52</v>
      </c>
      <c r="BT109" s="94">
        <v>673646.15</v>
      </c>
      <c r="BU109" s="94">
        <v>915636.18</v>
      </c>
      <c r="BV109" s="94">
        <v>107552.14</v>
      </c>
      <c r="BW109" s="94">
        <v>107552.14</v>
      </c>
      <c r="BZ109" s="94">
        <v>144890.79999999999</v>
      </c>
      <c r="CA109" s="94">
        <v>484520.95999999996</v>
      </c>
      <c r="CE109" s="94">
        <v>60791.15</v>
      </c>
      <c r="CF109" s="94">
        <v>10000</v>
      </c>
      <c r="CG109" s="94">
        <v>71838.720000000001</v>
      </c>
      <c r="CJ109" s="94">
        <v>228746.67</v>
      </c>
      <c r="CM109" s="94">
        <v>77219.87</v>
      </c>
      <c r="CN109" s="94">
        <v>77219.87</v>
      </c>
      <c r="CU109" s="94">
        <v>183024.42</v>
      </c>
    </row>
    <row r="110" spans="2:100" x14ac:dyDescent="0.25">
      <c r="B110" s="92" t="s">
        <v>654</v>
      </c>
      <c r="C110" s="92" t="s">
        <v>655</v>
      </c>
      <c r="D110" s="93">
        <v>59197178.869999968</v>
      </c>
      <c r="E110" s="94">
        <v>22581463.09</v>
      </c>
      <c r="F110" s="94">
        <v>521130.1</v>
      </c>
      <c r="G110" s="94">
        <v>153835.01999999999</v>
      </c>
      <c r="I110" s="94">
        <v>2550379.9300000002</v>
      </c>
      <c r="J110" s="94">
        <v>300432.02</v>
      </c>
      <c r="K110" s="94">
        <v>120944.20000000001</v>
      </c>
      <c r="L110" s="94">
        <v>9384290.0600000005</v>
      </c>
      <c r="M110" s="94">
        <v>430817.19</v>
      </c>
      <c r="N110" s="94">
        <v>309178.38</v>
      </c>
      <c r="P110" s="94">
        <v>436699.47000000003</v>
      </c>
      <c r="Q110" s="94">
        <v>151216.58000000002</v>
      </c>
      <c r="T110" s="94">
        <v>1917702.5300000003</v>
      </c>
      <c r="U110" s="94">
        <v>771377.6</v>
      </c>
      <c r="V110" s="94">
        <v>2519358.7199999997</v>
      </c>
      <c r="W110" s="94">
        <v>1016909.5499999999</v>
      </c>
      <c r="AD110" s="94">
        <v>88877.439999999988</v>
      </c>
      <c r="AE110" s="94">
        <v>209050.34999999998</v>
      </c>
      <c r="AF110" s="94">
        <v>3077988.1699999995</v>
      </c>
      <c r="AG110" s="94">
        <v>2634247.9800000009</v>
      </c>
      <c r="AH110" s="94">
        <v>63131.090000000004</v>
      </c>
      <c r="AI110" s="94">
        <v>25616.14</v>
      </c>
      <c r="AJ110" s="94">
        <v>1691163.65</v>
      </c>
      <c r="AL110" s="94">
        <v>256118.97</v>
      </c>
      <c r="AM110" s="94">
        <v>646936.04</v>
      </c>
      <c r="AN110" s="94">
        <v>365867.26999999996</v>
      </c>
      <c r="AO110" s="94">
        <v>59129</v>
      </c>
      <c r="AU110" s="94">
        <v>25946.19</v>
      </c>
      <c r="AV110" s="94">
        <v>1134428.29</v>
      </c>
      <c r="AX110" s="94">
        <v>41708.1</v>
      </c>
      <c r="BA110" s="94">
        <v>143461.03</v>
      </c>
      <c r="BC110" s="94">
        <v>417855.44999999995</v>
      </c>
      <c r="BD110" s="94">
        <v>213146.41999999998</v>
      </c>
      <c r="BE110" s="94">
        <v>585958.82999999996</v>
      </c>
      <c r="BH110" s="94">
        <v>18624.189999999999</v>
      </c>
      <c r="BJ110" s="94">
        <v>2922.31</v>
      </c>
      <c r="BK110" s="94">
        <v>84047.3</v>
      </c>
      <c r="BN110" s="94">
        <v>160844.64000000001</v>
      </c>
      <c r="BO110" s="94">
        <v>808564</v>
      </c>
      <c r="BP110" s="94">
        <v>182589.52999999997</v>
      </c>
      <c r="BQ110" s="94">
        <v>1187.6500000000001</v>
      </c>
      <c r="BS110" s="94">
        <v>1343043.6099999999</v>
      </c>
      <c r="BT110" s="94">
        <v>533257.43999999994</v>
      </c>
      <c r="BV110" s="94">
        <v>121430.32</v>
      </c>
      <c r="BW110" s="94">
        <v>121430.32</v>
      </c>
      <c r="BX110" s="94">
        <v>1903</v>
      </c>
      <c r="CA110" s="94">
        <v>798841.4</v>
      </c>
      <c r="CB110" s="94">
        <v>16161.67</v>
      </c>
      <c r="CE110" s="94">
        <v>54449.700000000012</v>
      </c>
      <c r="CM110" s="94">
        <v>179718.26</v>
      </c>
      <c r="CN110" s="94">
        <v>179718.26</v>
      </c>
      <c r="CP110" s="94">
        <v>3245</v>
      </c>
      <c r="CV110" s="94">
        <v>39984</v>
      </c>
    </row>
    <row r="111" spans="2:100" x14ac:dyDescent="0.25">
      <c r="B111" s="92" t="s">
        <v>216</v>
      </c>
      <c r="C111" s="92" t="s">
        <v>217</v>
      </c>
      <c r="D111" s="93">
        <v>355430412.61999989</v>
      </c>
      <c r="E111" s="94">
        <v>134130867.73000005</v>
      </c>
      <c r="F111" s="94">
        <v>4264682.1199999992</v>
      </c>
      <c r="G111" s="94">
        <v>4803337.72</v>
      </c>
      <c r="I111" s="94">
        <v>19714973.859999996</v>
      </c>
      <c r="J111" s="94">
        <v>2202505.1300000004</v>
      </c>
      <c r="K111" s="94">
        <v>990891</v>
      </c>
      <c r="L111" s="94">
        <v>57826411.99000001</v>
      </c>
      <c r="M111" s="94">
        <v>1937226.9300000002</v>
      </c>
      <c r="N111" s="94">
        <v>3024958.1099999994</v>
      </c>
      <c r="P111" s="94">
        <v>2594309.46</v>
      </c>
      <c r="Q111" s="94">
        <v>926651.67000000016</v>
      </c>
      <c r="T111" s="94">
        <v>12330860.199999996</v>
      </c>
      <c r="U111" s="94">
        <v>4893529.9400000013</v>
      </c>
      <c r="V111" s="94">
        <v>15859980.329999998</v>
      </c>
      <c r="W111" s="94">
        <v>6442784.8299999991</v>
      </c>
      <c r="X111" s="94">
        <v>100099.99999999999</v>
      </c>
      <c r="Y111" s="94">
        <v>118466.51999999999</v>
      </c>
      <c r="Z111" s="94">
        <v>94832.16</v>
      </c>
      <c r="AA111" s="94">
        <v>23289.08</v>
      </c>
      <c r="AB111" s="94">
        <v>464114.69000000006</v>
      </c>
      <c r="AC111" s="94">
        <v>198580.13999999996</v>
      </c>
      <c r="AD111" s="94">
        <v>814940.24999999965</v>
      </c>
      <c r="AE111" s="94">
        <v>1336664.3999999999</v>
      </c>
      <c r="AF111" s="94">
        <v>20014981.300000001</v>
      </c>
      <c r="AG111" s="94">
        <v>16520075.979999995</v>
      </c>
      <c r="AJ111" s="94">
        <v>5634656.2199999988</v>
      </c>
      <c r="AL111" s="94">
        <v>893402.27</v>
      </c>
      <c r="AM111" s="94">
        <v>6085706.3299999991</v>
      </c>
      <c r="AN111" s="94">
        <v>771109.72</v>
      </c>
      <c r="AO111" s="94">
        <v>160366.03</v>
      </c>
      <c r="AP111" s="94">
        <v>8978</v>
      </c>
      <c r="AQ111" s="94">
        <v>150505.07</v>
      </c>
      <c r="AR111" s="94">
        <v>4122923.11</v>
      </c>
      <c r="AU111" s="94">
        <v>349332.43</v>
      </c>
      <c r="AV111" s="94">
        <v>979531.24</v>
      </c>
      <c r="AX111" s="94">
        <v>93874.11</v>
      </c>
      <c r="AY111" s="94">
        <v>38294.5</v>
      </c>
      <c r="BA111" s="94">
        <v>481982.63</v>
      </c>
      <c r="BB111" s="94">
        <v>558953.57999999996</v>
      </c>
      <c r="BC111" s="94">
        <v>1061508.3</v>
      </c>
      <c r="BD111" s="94">
        <v>743822.85</v>
      </c>
      <c r="BE111" s="94">
        <v>1441360.56</v>
      </c>
      <c r="BF111" s="94">
        <v>777240.91000000015</v>
      </c>
      <c r="BG111" s="94">
        <v>411090</v>
      </c>
      <c r="BH111" s="94">
        <v>42712.2</v>
      </c>
      <c r="BJ111" s="94">
        <v>138114.41999999998</v>
      </c>
      <c r="BK111" s="94">
        <v>1680.48</v>
      </c>
      <c r="BL111" s="94">
        <v>127049.89</v>
      </c>
      <c r="BN111" s="94">
        <v>70539.03</v>
      </c>
      <c r="BO111" s="94">
        <v>3613416.29</v>
      </c>
      <c r="BP111" s="94">
        <v>2495957.83</v>
      </c>
      <c r="BQ111" s="94">
        <v>6439.96</v>
      </c>
      <c r="BR111" s="94">
        <v>138216.93</v>
      </c>
      <c r="BS111" s="94">
        <v>6277619.0100000007</v>
      </c>
      <c r="BT111" s="94">
        <v>746649.18</v>
      </c>
      <c r="BV111" s="94">
        <v>319964.27</v>
      </c>
      <c r="BW111" s="94">
        <v>319964.27</v>
      </c>
      <c r="BZ111" s="94">
        <v>501848.83999999997</v>
      </c>
      <c r="CA111" s="94">
        <v>2524628.0699999998</v>
      </c>
      <c r="CE111" s="94">
        <v>464990.26</v>
      </c>
      <c r="CF111" s="94">
        <v>8000</v>
      </c>
      <c r="CG111" s="94">
        <v>166799.84</v>
      </c>
      <c r="CJ111" s="94">
        <v>5728.04</v>
      </c>
      <c r="CM111" s="94">
        <v>371847.18</v>
      </c>
      <c r="CN111" s="94">
        <v>371847.18</v>
      </c>
      <c r="CQ111" s="94">
        <v>320044.68</v>
      </c>
      <c r="CR111" s="94">
        <v>56311.88</v>
      </c>
      <c r="CS111" s="94">
        <v>7709.97</v>
      </c>
      <c r="CU111" s="94">
        <v>534886.02</v>
      </c>
      <c r="CV111" s="94">
        <v>94604.95</v>
      </c>
    </row>
    <row r="112" spans="2:100" x14ac:dyDescent="0.25">
      <c r="B112" s="92" t="s">
        <v>744</v>
      </c>
      <c r="C112" s="92" t="s">
        <v>745</v>
      </c>
      <c r="D112" s="93">
        <v>172558517.28999999</v>
      </c>
      <c r="E112" s="94">
        <v>60712974.719999999</v>
      </c>
      <c r="F112" s="94">
        <v>1631904.5700000003</v>
      </c>
      <c r="G112" s="94">
        <v>1881276.9099999997</v>
      </c>
      <c r="I112" s="94">
        <v>11233886.610000001</v>
      </c>
      <c r="J112" s="94">
        <v>635772.68999999994</v>
      </c>
      <c r="K112" s="94">
        <v>474300</v>
      </c>
      <c r="L112" s="94">
        <v>24582946.010000002</v>
      </c>
      <c r="M112" s="94">
        <v>1257357.44</v>
      </c>
      <c r="N112" s="94">
        <v>1839931.4800000002</v>
      </c>
      <c r="P112" s="94">
        <v>1053518.48</v>
      </c>
      <c r="Q112" s="94">
        <v>861300.47</v>
      </c>
      <c r="T112" s="94">
        <v>5679018.8299999982</v>
      </c>
      <c r="U112" s="94">
        <v>2185971.4500000002</v>
      </c>
      <c r="V112" s="94">
        <v>7278530.3100000005</v>
      </c>
      <c r="W112" s="94">
        <v>2730138.33</v>
      </c>
      <c r="AB112" s="94">
        <v>43185.529999999992</v>
      </c>
      <c r="AC112" s="94">
        <v>26357.879999999994</v>
      </c>
      <c r="AD112" s="94">
        <v>264925.62</v>
      </c>
      <c r="AE112" s="94">
        <v>509822.01000000013</v>
      </c>
      <c r="AF112" s="94">
        <v>8368693.6000000006</v>
      </c>
      <c r="AG112" s="94">
        <v>8119401.6100000003</v>
      </c>
      <c r="AH112" s="94">
        <v>189657.45000000004</v>
      </c>
      <c r="AI112" s="94">
        <v>74162.859999999986</v>
      </c>
      <c r="AJ112" s="94">
        <v>4419404.370000001</v>
      </c>
      <c r="AL112" s="94">
        <v>459767.85</v>
      </c>
      <c r="AM112" s="94">
        <v>850380.35</v>
      </c>
      <c r="AN112" s="94">
        <v>638421.24</v>
      </c>
      <c r="AO112" s="94">
        <v>514843.93</v>
      </c>
      <c r="AP112" s="94">
        <v>530568.99</v>
      </c>
      <c r="AR112" s="94">
        <v>1698.63</v>
      </c>
      <c r="AU112" s="94">
        <v>319487.92000000004</v>
      </c>
      <c r="AV112" s="94">
        <v>5363211.3599999994</v>
      </c>
      <c r="AW112" s="94">
        <v>41115</v>
      </c>
      <c r="AY112" s="94">
        <v>8410</v>
      </c>
      <c r="AZ112" s="94">
        <v>127221.62</v>
      </c>
      <c r="BA112" s="94">
        <v>53549.9</v>
      </c>
      <c r="BB112" s="94">
        <v>31338.85</v>
      </c>
      <c r="BC112" s="94">
        <v>304224.24</v>
      </c>
      <c r="BD112" s="94">
        <v>383690.54</v>
      </c>
      <c r="BE112" s="94">
        <v>2052276.1800000002</v>
      </c>
      <c r="BF112" s="94">
        <v>497648.32999999996</v>
      </c>
      <c r="BG112" s="94">
        <v>30785.25</v>
      </c>
      <c r="BH112" s="94">
        <v>26961.690000000002</v>
      </c>
      <c r="BI112" s="94">
        <v>146932.15</v>
      </c>
      <c r="BJ112" s="94">
        <v>6627.3600000000006</v>
      </c>
      <c r="BL112" s="94">
        <v>291.2</v>
      </c>
      <c r="BN112" s="94">
        <v>1082560.1099999999</v>
      </c>
      <c r="BO112" s="94">
        <v>2320384</v>
      </c>
      <c r="BP112" s="94">
        <v>1208748.4099999999</v>
      </c>
      <c r="BQ112" s="94">
        <v>6570.55</v>
      </c>
      <c r="BR112" s="94">
        <v>72336.459999999992</v>
      </c>
      <c r="BS112" s="94">
        <v>3770830.42</v>
      </c>
      <c r="BT112" s="94">
        <v>2215833.1</v>
      </c>
      <c r="BV112" s="94">
        <v>30486.510000000002</v>
      </c>
      <c r="BW112" s="94">
        <v>30486.510000000002</v>
      </c>
      <c r="BZ112" s="94">
        <v>263352.23</v>
      </c>
      <c r="CA112" s="94">
        <v>1453020.8199999998</v>
      </c>
      <c r="CB112" s="94">
        <v>44984.77</v>
      </c>
      <c r="CE112" s="94">
        <v>76274.33</v>
      </c>
      <c r="CF112" s="94">
        <v>740000</v>
      </c>
      <c r="CM112" s="94">
        <v>150914.98000000001</v>
      </c>
      <c r="CN112" s="94">
        <v>150914.98000000001</v>
      </c>
      <c r="CQ112" s="94">
        <v>19667.8</v>
      </c>
      <c r="CR112" s="94">
        <v>61157.87</v>
      </c>
      <c r="CS112" s="94">
        <v>173991.35</v>
      </c>
      <c r="CT112" s="94">
        <v>335575.51</v>
      </c>
      <c r="CV112" s="94">
        <v>87936.26</v>
      </c>
    </row>
    <row r="113" spans="2:100" x14ac:dyDescent="0.25">
      <c r="B113" s="92" t="s">
        <v>690</v>
      </c>
      <c r="C113" s="92" t="s">
        <v>691</v>
      </c>
      <c r="D113" s="93">
        <v>132859774.69</v>
      </c>
      <c r="E113" s="94">
        <v>51316604.980000004</v>
      </c>
      <c r="F113" s="94">
        <v>1855988.6199999999</v>
      </c>
      <c r="G113" s="94">
        <v>1477416.63</v>
      </c>
      <c r="I113" s="94">
        <v>6968276.5700000003</v>
      </c>
      <c r="J113" s="94">
        <v>292127.69</v>
      </c>
      <c r="K113" s="94">
        <v>278095.8</v>
      </c>
      <c r="L113" s="94">
        <v>15859991.240000002</v>
      </c>
      <c r="M113" s="94">
        <v>726163.06999999983</v>
      </c>
      <c r="N113" s="94">
        <v>727238.44</v>
      </c>
      <c r="P113" s="94">
        <v>753809.97</v>
      </c>
      <c r="Q113" s="94">
        <v>486908.78000000009</v>
      </c>
      <c r="T113" s="94">
        <v>4612533.21</v>
      </c>
      <c r="U113" s="94">
        <v>1365549.55</v>
      </c>
      <c r="V113" s="94">
        <v>5979989.7999999998</v>
      </c>
      <c r="W113" s="94">
        <v>1814435.0699999998</v>
      </c>
      <c r="AD113" s="94">
        <v>176861.48</v>
      </c>
      <c r="AE113" s="94">
        <v>256655.28999999998</v>
      </c>
      <c r="AF113" s="94">
        <v>7748740.0900000008</v>
      </c>
      <c r="AG113" s="94">
        <v>5181532.4399999995</v>
      </c>
      <c r="AJ113" s="94">
        <v>2435954.42</v>
      </c>
      <c r="AL113" s="94">
        <v>542213.25</v>
      </c>
      <c r="AM113" s="94">
        <v>144613.71</v>
      </c>
      <c r="AN113" s="94">
        <v>475874.36</v>
      </c>
      <c r="AO113" s="94">
        <v>516075.1</v>
      </c>
      <c r="AP113" s="94">
        <v>286430.08000000002</v>
      </c>
      <c r="AR113" s="94">
        <v>2773471.37</v>
      </c>
      <c r="AU113" s="94">
        <v>240012.94</v>
      </c>
      <c r="AV113" s="94">
        <v>474937.27</v>
      </c>
      <c r="AW113" s="94">
        <v>161060.93</v>
      </c>
      <c r="AX113" s="94">
        <v>89683.88</v>
      </c>
      <c r="AZ113" s="94">
        <v>72661.320000000007</v>
      </c>
      <c r="BA113" s="94">
        <v>10301</v>
      </c>
      <c r="BB113" s="94">
        <v>58929.509999999995</v>
      </c>
      <c r="BC113" s="94">
        <v>588343.57999999996</v>
      </c>
      <c r="BD113" s="94">
        <v>455911.14</v>
      </c>
      <c r="BE113" s="94">
        <v>2147878.1800000002</v>
      </c>
      <c r="BF113" s="94">
        <v>975167.68</v>
      </c>
      <c r="BG113" s="94">
        <v>51805.520000000004</v>
      </c>
      <c r="BH113" s="94">
        <v>26831.760000000002</v>
      </c>
      <c r="BJ113" s="94">
        <v>33885.800000000003</v>
      </c>
      <c r="BN113" s="94">
        <v>731401.70000000007</v>
      </c>
      <c r="BO113" s="94">
        <v>1756233.1500000001</v>
      </c>
      <c r="BP113" s="94">
        <v>1781150.41</v>
      </c>
      <c r="BQ113" s="94">
        <v>18641.59</v>
      </c>
      <c r="BR113" s="94">
        <v>8403.67</v>
      </c>
      <c r="BS113" s="94">
        <v>2149515.11</v>
      </c>
      <c r="BT113" s="94">
        <v>2334979.2999999998</v>
      </c>
      <c r="BU113" s="94">
        <v>754606.31</v>
      </c>
      <c r="BV113" s="94">
        <v>224436.53</v>
      </c>
      <c r="BW113" s="94">
        <v>224436.53</v>
      </c>
      <c r="BX113" s="94">
        <v>342786.4</v>
      </c>
      <c r="BZ113" s="94">
        <v>366372.98</v>
      </c>
      <c r="CA113" s="94">
        <v>1246500.74</v>
      </c>
      <c r="CE113" s="94">
        <v>229819.99</v>
      </c>
      <c r="CI113" s="94">
        <v>4550</v>
      </c>
      <c r="CM113" s="94">
        <v>110525.07</v>
      </c>
      <c r="CN113" s="94">
        <v>110525.07</v>
      </c>
      <c r="CR113" s="94">
        <v>221243.97</v>
      </c>
      <c r="CS113" s="94">
        <v>20647.940000000002</v>
      </c>
      <c r="CT113" s="94">
        <v>13645.31</v>
      </c>
      <c r="CV113" s="94">
        <v>103353</v>
      </c>
    </row>
    <row r="114" spans="2:100" x14ac:dyDescent="0.25">
      <c r="B114" s="92" t="s">
        <v>418</v>
      </c>
      <c r="C114" s="92" t="s">
        <v>419</v>
      </c>
      <c r="D114" s="93">
        <v>383233960.18999994</v>
      </c>
      <c r="E114" s="94">
        <v>147373966.41999999</v>
      </c>
      <c r="F114" s="94">
        <v>6203454.5700000012</v>
      </c>
      <c r="G114" s="94">
        <v>5328716.9300000006</v>
      </c>
      <c r="I114" s="94">
        <v>15704188.049999997</v>
      </c>
      <c r="J114" s="94">
        <v>655872.35</v>
      </c>
      <c r="L114" s="94">
        <v>62068653.359999985</v>
      </c>
      <c r="M114" s="94">
        <v>1903234.38</v>
      </c>
      <c r="N114" s="94">
        <v>2691552.66</v>
      </c>
      <c r="P114" s="94">
        <v>1862552.79</v>
      </c>
      <c r="Q114" s="94">
        <v>485521.44999999995</v>
      </c>
      <c r="R114" s="94">
        <v>439271.49000000011</v>
      </c>
      <c r="S114" s="94">
        <v>1006642.7599999999</v>
      </c>
      <c r="T114" s="94">
        <v>13048690.319999998</v>
      </c>
      <c r="U114" s="94">
        <v>5086565.67</v>
      </c>
      <c r="V114" s="94">
        <v>16678226.769999996</v>
      </c>
      <c r="W114" s="94">
        <v>6733512.9199999981</v>
      </c>
      <c r="AB114" s="94">
        <v>515010.78999999986</v>
      </c>
      <c r="AC114" s="94">
        <v>204044.40999999995</v>
      </c>
      <c r="AF114" s="94">
        <v>20078170.510000002</v>
      </c>
      <c r="AG114" s="94">
        <v>16871151.350000005</v>
      </c>
      <c r="AJ114" s="94">
        <v>9066338.1700000018</v>
      </c>
      <c r="AL114" s="94">
        <v>875807.32000000007</v>
      </c>
      <c r="AM114" s="94">
        <v>2580543.0299999998</v>
      </c>
      <c r="AN114" s="94">
        <v>4755138.66</v>
      </c>
      <c r="AO114" s="94">
        <v>15314.64</v>
      </c>
      <c r="AP114" s="94">
        <v>612117.31000000006</v>
      </c>
      <c r="AQ114" s="94">
        <v>386784.27</v>
      </c>
      <c r="AR114" s="94">
        <v>190222.01</v>
      </c>
      <c r="AU114" s="94">
        <v>447886.82</v>
      </c>
      <c r="AV114" s="94">
        <v>11894593.52</v>
      </c>
      <c r="AX114" s="94">
        <v>86749.9</v>
      </c>
      <c r="AZ114" s="94">
        <v>877696.69</v>
      </c>
      <c r="BC114" s="94">
        <v>844624.33</v>
      </c>
      <c r="BD114" s="94">
        <v>703721.86999999988</v>
      </c>
      <c r="BE114" s="94">
        <v>1460096</v>
      </c>
      <c r="BN114" s="94">
        <v>2163798.71</v>
      </c>
      <c r="BO114" s="94">
        <v>6157012</v>
      </c>
      <c r="BP114" s="94">
        <v>312943.53000000003</v>
      </c>
      <c r="BR114" s="94">
        <v>8585.9500000000007</v>
      </c>
      <c r="BS114" s="94">
        <v>7119046.9299999997</v>
      </c>
      <c r="BT114" s="94">
        <v>24000</v>
      </c>
      <c r="BU114" s="94">
        <v>63666.090000000004</v>
      </c>
      <c r="BZ114" s="94">
        <v>894811.71</v>
      </c>
      <c r="CA114" s="94">
        <v>3749766.1899999995</v>
      </c>
      <c r="CG114" s="94">
        <v>360444.8</v>
      </c>
      <c r="CH114" s="94">
        <v>65108.12</v>
      </c>
      <c r="CM114" s="94">
        <v>339023.07999999996</v>
      </c>
      <c r="CN114" s="94">
        <v>339023.07999999996</v>
      </c>
      <c r="CU114" s="94">
        <v>1354916.6</v>
      </c>
      <c r="CV114" s="94">
        <v>884201.99</v>
      </c>
    </row>
    <row r="115" spans="2:100" x14ac:dyDescent="0.25">
      <c r="B115" s="92" t="s">
        <v>682</v>
      </c>
      <c r="C115" s="92" t="s">
        <v>683</v>
      </c>
      <c r="D115" s="93">
        <v>178834369.18000004</v>
      </c>
      <c r="E115" s="94">
        <v>67879432.739999995</v>
      </c>
      <c r="F115" s="94">
        <v>1619238.5</v>
      </c>
      <c r="G115" s="94">
        <v>656111.53</v>
      </c>
      <c r="I115" s="94">
        <v>14625611.890000001</v>
      </c>
      <c r="J115" s="94">
        <v>747212.22</v>
      </c>
      <c r="K115" s="94">
        <v>490742</v>
      </c>
      <c r="L115" s="94">
        <v>27039146.720000003</v>
      </c>
      <c r="M115" s="94">
        <v>952256.7699999999</v>
      </c>
      <c r="N115" s="94">
        <v>1604834.7700000003</v>
      </c>
      <c r="P115" s="94">
        <v>1332259.67</v>
      </c>
      <c r="Q115" s="94">
        <v>525324.00999999989</v>
      </c>
      <c r="T115" s="94">
        <v>6373277.2199999997</v>
      </c>
      <c r="U115" s="94">
        <v>2329625.5900000008</v>
      </c>
      <c r="V115" s="94">
        <v>8266650.2299999995</v>
      </c>
      <c r="W115" s="94">
        <v>2955568.7200000007</v>
      </c>
      <c r="AB115" s="94">
        <v>270100.30000000005</v>
      </c>
      <c r="AC115" s="94">
        <v>122220.46000000002</v>
      </c>
      <c r="AD115" s="94">
        <v>346020.36000000004</v>
      </c>
      <c r="AE115" s="94">
        <v>552513.06999999995</v>
      </c>
      <c r="AF115" s="94">
        <v>9703441.5800000001</v>
      </c>
      <c r="AG115" s="94">
        <v>7031642.3599999994</v>
      </c>
      <c r="AH115" s="94">
        <v>2410.56</v>
      </c>
      <c r="AI115" s="94">
        <v>19.78</v>
      </c>
      <c r="AJ115" s="94">
        <v>2672354.3900000006</v>
      </c>
      <c r="AL115" s="94">
        <v>248615</v>
      </c>
      <c r="AM115" s="94">
        <v>1447812.64</v>
      </c>
      <c r="AN115" s="94">
        <v>357675.07999999996</v>
      </c>
      <c r="AO115" s="94">
        <v>973858.87999999989</v>
      </c>
      <c r="AP115" s="94">
        <v>-105426.01</v>
      </c>
      <c r="AR115" s="94">
        <v>2474215.09</v>
      </c>
      <c r="AT115" s="94">
        <v>201110.75</v>
      </c>
      <c r="AU115" s="94">
        <v>131435.37</v>
      </c>
      <c r="AV115" s="94">
        <v>1158764.1299999999</v>
      </c>
      <c r="AW115" s="94">
        <v>87378</v>
      </c>
      <c r="AX115" s="94">
        <v>70120.31</v>
      </c>
      <c r="AY115" s="94">
        <v>169832.41</v>
      </c>
      <c r="AZ115" s="94">
        <v>658687.34</v>
      </c>
      <c r="BA115" s="94">
        <v>447801.27</v>
      </c>
      <c r="BB115" s="94">
        <v>14828.61</v>
      </c>
      <c r="BC115" s="94">
        <v>889451.67999999993</v>
      </c>
      <c r="BD115" s="94">
        <v>282317.5</v>
      </c>
      <c r="BE115" s="94">
        <v>482795.01999999996</v>
      </c>
      <c r="BF115" s="94">
        <v>105651.44</v>
      </c>
      <c r="BG115" s="94">
        <v>2338</v>
      </c>
      <c r="BH115" s="94">
        <v>72979.95</v>
      </c>
      <c r="BN115" s="94">
        <v>937681.46</v>
      </c>
      <c r="BO115" s="94">
        <v>2920720.04</v>
      </c>
      <c r="BP115" s="94">
        <v>76593.490000000005</v>
      </c>
      <c r="BQ115" s="94">
        <v>4036.93</v>
      </c>
      <c r="BR115" s="94">
        <v>51206.49</v>
      </c>
      <c r="BS115" s="94">
        <v>2411864.81</v>
      </c>
      <c r="BT115" s="94">
        <v>1655739.62</v>
      </c>
      <c r="BV115" s="94">
        <v>123143.31</v>
      </c>
      <c r="BW115" s="94">
        <v>123143.31</v>
      </c>
      <c r="BX115" s="94">
        <v>14263</v>
      </c>
      <c r="BZ115" s="94">
        <v>574190.4</v>
      </c>
      <c r="CA115" s="94">
        <v>1518260.7599999998</v>
      </c>
      <c r="CE115" s="94">
        <v>154238.52000000002</v>
      </c>
      <c r="CM115" s="94">
        <v>122172.45</v>
      </c>
      <c r="CN115" s="94">
        <v>122172.45</v>
      </c>
    </row>
    <row r="116" spans="2:100" x14ac:dyDescent="0.25">
      <c r="B116" s="92" t="s">
        <v>450</v>
      </c>
      <c r="C116" s="92" t="s">
        <v>451</v>
      </c>
      <c r="D116" s="93">
        <v>580969463.60000014</v>
      </c>
      <c r="E116" s="94">
        <v>224587806.61000001</v>
      </c>
      <c r="F116" s="94">
        <v>6572545.29</v>
      </c>
      <c r="G116" s="94">
        <v>4493177.12</v>
      </c>
      <c r="I116" s="94">
        <v>42344197.350000001</v>
      </c>
      <c r="J116" s="94">
        <v>1774201.17</v>
      </c>
      <c r="K116" s="94">
        <v>1343217.6</v>
      </c>
      <c r="L116" s="94">
        <v>77219903.480000019</v>
      </c>
      <c r="M116" s="94">
        <v>1267133.5600000003</v>
      </c>
      <c r="N116" s="94">
        <v>3590720.7300000004</v>
      </c>
      <c r="P116" s="94">
        <v>2154257.81</v>
      </c>
      <c r="Q116" s="94">
        <v>223176.12999999998</v>
      </c>
      <c r="T116" s="94">
        <v>20871947.800000008</v>
      </c>
      <c r="U116" s="94">
        <v>6241183.7299999977</v>
      </c>
      <c r="V116" s="94">
        <v>26627749.130000006</v>
      </c>
      <c r="W116" s="94">
        <v>8312343.1900000013</v>
      </c>
      <c r="AB116" s="94">
        <v>123128.51999999997</v>
      </c>
      <c r="AC116" s="94">
        <v>40007.760000000009</v>
      </c>
      <c r="AD116" s="94">
        <v>2003105.6000000003</v>
      </c>
      <c r="AE116" s="94">
        <v>1493537.81</v>
      </c>
      <c r="AF116" s="94">
        <v>32417622.989999995</v>
      </c>
      <c r="AG116" s="94">
        <v>20128958.349999987</v>
      </c>
      <c r="AH116" s="94">
        <v>813445.87000000023</v>
      </c>
      <c r="AI116" s="94">
        <v>213962.60999999996</v>
      </c>
      <c r="AJ116" s="94">
        <v>7480597.6599999983</v>
      </c>
      <c r="AL116" s="94">
        <v>889970.6399999999</v>
      </c>
      <c r="AM116" s="94">
        <v>3904273.7199999997</v>
      </c>
      <c r="AN116" s="94">
        <v>931421.08</v>
      </c>
      <c r="AO116" s="94">
        <v>2606175.73</v>
      </c>
      <c r="AP116" s="94">
        <v>541076.07000000007</v>
      </c>
      <c r="AQ116" s="94">
        <v>218000</v>
      </c>
      <c r="AR116" s="94">
        <v>20116830.030000001</v>
      </c>
      <c r="AU116" s="94">
        <v>780555.91999999993</v>
      </c>
      <c r="AV116" s="94">
        <v>1760088.6800000002</v>
      </c>
      <c r="AW116" s="94">
        <v>1324822.6200000001</v>
      </c>
      <c r="AX116" s="94">
        <v>145113.89000000001</v>
      </c>
      <c r="AY116" s="94">
        <v>107422.5</v>
      </c>
      <c r="BB116" s="94">
        <v>22403.42</v>
      </c>
      <c r="BC116" s="94">
        <v>838949.69000000006</v>
      </c>
      <c r="BD116" s="94">
        <v>706803.37000000011</v>
      </c>
      <c r="BE116" s="94">
        <v>3050009.4299999997</v>
      </c>
      <c r="BF116" s="94">
        <v>113933.41</v>
      </c>
      <c r="BG116" s="94">
        <v>537158.38</v>
      </c>
      <c r="BH116" s="94">
        <v>535874.40000000014</v>
      </c>
      <c r="BK116" s="94">
        <v>25288.38</v>
      </c>
      <c r="BN116" s="94">
        <v>5006273.4899999993</v>
      </c>
      <c r="BO116" s="94">
        <v>6812411.2999999998</v>
      </c>
      <c r="BP116" s="94">
        <v>5459313.7699999996</v>
      </c>
      <c r="BQ116" s="94">
        <v>8489.0399999999991</v>
      </c>
      <c r="BR116" s="94">
        <v>-264349.7099999999</v>
      </c>
      <c r="BS116" s="94">
        <v>6869598.0600000005</v>
      </c>
      <c r="BT116" s="94">
        <v>2701427</v>
      </c>
      <c r="BU116" s="94">
        <v>4412184.78</v>
      </c>
      <c r="BV116" s="94">
        <v>2226980.36</v>
      </c>
      <c r="BW116" s="94">
        <v>2226980.36</v>
      </c>
      <c r="BZ116" s="94">
        <v>1410914.92</v>
      </c>
      <c r="CA116" s="94">
        <v>5268698.4800000004</v>
      </c>
      <c r="CD116" s="94">
        <v>1047964.48</v>
      </c>
      <c r="CE116" s="94">
        <v>1395408.46</v>
      </c>
      <c r="CG116" s="94">
        <v>3326315.9699999997</v>
      </c>
      <c r="CH116" s="94">
        <v>49614.6</v>
      </c>
      <c r="CM116" s="94">
        <v>791889.6100000001</v>
      </c>
      <c r="CN116" s="94">
        <v>791889.6100000001</v>
      </c>
      <c r="CQ116" s="94">
        <v>215926.93</v>
      </c>
      <c r="CR116" s="94">
        <v>-113.82</v>
      </c>
      <c r="CS116" s="94">
        <v>3683.110000000006</v>
      </c>
      <c r="CT116" s="94">
        <v>188687.13999999998</v>
      </c>
      <c r="CU116" s="94">
        <v>2544046.4</v>
      </c>
    </row>
    <row r="117" spans="2:100" x14ac:dyDescent="0.25">
      <c r="B117" s="92" t="s">
        <v>430</v>
      </c>
      <c r="C117" s="92" t="s">
        <v>431</v>
      </c>
      <c r="D117" s="93">
        <v>536981128.01000011</v>
      </c>
      <c r="E117" s="94">
        <v>203977837.5</v>
      </c>
      <c r="F117" s="94">
        <v>7176977.2400000002</v>
      </c>
      <c r="G117" s="94">
        <v>3774227.3499999996</v>
      </c>
      <c r="I117" s="94">
        <v>22770867.420000006</v>
      </c>
      <c r="J117" s="94">
        <v>1507842.7600000005</v>
      </c>
      <c r="K117" s="94">
        <v>1310963.6000000001</v>
      </c>
      <c r="L117" s="94">
        <v>78513793.849999994</v>
      </c>
      <c r="M117" s="94">
        <v>3996357.8500000006</v>
      </c>
      <c r="N117" s="94">
        <v>1950738.44</v>
      </c>
      <c r="P117" s="94">
        <v>2587014.3700000006</v>
      </c>
      <c r="Q117" s="94">
        <v>804199.16999999993</v>
      </c>
      <c r="S117" s="94">
        <v>0</v>
      </c>
      <c r="T117" s="94">
        <v>17910873.329999998</v>
      </c>
      <c r="U117" s="94">
        <v>6497168.3999999985</v>
      </c>
      <c r="V117" s="94">
        <v>22897978.40000001</v>
      </c>
      <c r="W117" s="94">
        <v>8629151.0299999993</v>
      </c>
      <c r="AB117" s="94">
        <v>171575.77999999997</v>
      </c>
      <c r="AC117" s="94">
        <v>62731.400000000009</v>
      </c>
      <c r="AD117" s="94">
        <v>772007.93000000028</v>
      </c>
      <c r="AE117" s="94">
        <v>475356.41999999993</v>
      </c>
      <c r="AF117" s="94">
        <v>29334218.860000007</v>
      </c>
      <c r="AG117" s="94">
        <v>23639511.910000019</v>
      </c>
      <c r="AH117" s="94">
        <v>583948.82000000007</v>
      </c>
      <c r="AI117" s="94">
        <v>224989.92000000004</v>
      </c>
      <c r="AJ117" s="94">
        <v>7480382.0000000009</v>
      </c>
      <c r="AL117" s="94">
        <v>883545.4</v>
      </c>
      <c r="AM117" s="94">
        <v>6343408.8499999996</v>
      </c>
      <c r="AN117" s="94">
        <v>1335280.2400000002</v>
      </c>
      <c r="AO117" s="94">
        <v>4560467.01</v>
      </c>
      <c r="AP117" s="94">
        <v>15258.650000000001</v>
      </c>
      <c r="AR117" s="94">
        <v>15762464.809999999</v>
      </c>
      <c r="AS117" s="94">
        <v>4746714.7200000007</v>
      </c>
      <c r="AT117" s="94">
        <v>1653954.2</v>
      </c>
      <c r="AU117" s="94">
        <v>1733377.27</v>
      </c>
      <c r="AV117" s="94">
        <v>1266642.03</v>
      </c>
      <c r="AW117" s="94">
        <v>322214.76</v>
      </c>
      <c r="AX117" s="94">
        <v>107120.91</v>
      </c>
      <c r="AY117" s="94">
        <v>409878.58999999997</v>
      </c>
      <c r="AZ117" s="94">
        <v>437127.96</v>
      </c>
      <c r="BA117" s="94">
        <v>165.29999999999998</v>
      </c>
      <c r="BB117" s="94">
        <v>729909.31</v>
      </c>
      <c r="BC117" s="94">
        <v>1859903.9299999995</v>
      </c>
      <c r="BD117" s="94">
        <v>870970.21</v>
      </c>
      <c r="BE117" s="94">
        <v>2975786.2700000005</v>
      </c>
      <c r="BF117" s="94">
        <v>398874.5</v>
      </c>
      <c r="BG117" s="94">
        <v>187206.85</v>
      </c>
      <c r="BH117" s="94">
        <v>121932.73</v>
      </c>
      <c r="BJ117" s="94">
        <v>300185.13</v>
      </c>
      <c r="BK117" s="94">
        <v>434491.83999999997</v>
      </c>
      <c r="BL117" s="94">
        <v>162827.59999999998</v>
      </c>
      <c r="BN117" s="94">
        <v>7238786.6600000001</v>
      </c>
      <c r="BO117" s="94">
        <v>5125631.57</v>
      </c>
      <c r="BP117" s="94">
        <v>5001862.6099999994</v>
      </c>
      <c r="BQ117" s="94">
        <v>62913.119999999995</v>
      </c>
      <c r="BR117" s="94">
        <v>34706.449999999997</v>
      </c>
      <c r="BS117" s="94">
        <v>10948029.67</v>
      </c>
      <c r="BT117" s="94">
        <v>2347194.14</v>
      </c>
      <c r="BV117" s="94">
        <v>112075.59999999999</v>
      </c>
      <c r="BW117" s="94">
        <v>112075.59999999999</v>
      </c>
      <c r="BZ117" s="94">
        <v>900734.91</v>
      </c>
      <c r="CA117" s="94">
        <v>5039394.24</v>
      </c>
      <c r="CE117" s="94">
        <v>402128.02999999991</v>
      </c>
      <c r="CF117" s="94">
        <v>255000</v>
      </c>
      <c r="CG117" s="94">
        <v>1085991.99</v>
      </c>
      <c r="CH117" s="94">
        <v>68858.409999999989</v>
      </c>
      <c r="CM117" s="94">
        <v>430969.03</v>
      </c>
      <c r="CN117" s="94">
        <v>430969.03</v>
      </c>
      <c r="CQ117" s="94">
        <v>289877.88</v>
      </c>
      <c r="CR117" s="94">
        <v>479093.48</v>
      </c>
      <c r="CS117" s="94">
        <v>23447.24</v>
      </c>
      <c r="CT117" s="94">
        <v>701929.92</v>
      </c>
      <c r="CU117" s="94">
        <v>1210098.8999999999</v>
      </c>
      <c r="CV117" s="94">
        <v>551981.34000000008</v>
      </c>
    </row>
    <row r="118" spans="2:100" x14ac:dyDescent="0.25">
      <c r="B118" s="92" t="s">
        <v>550</v>
      </c>
      <c r="C118" s="92" t="s">
        <v>551</v>
      </c>
      <c r="D118" s="93">
        <v>431535452.3999998</v>
      </c>
      <c r="E118" s="94">
        <v>153114539.73000002</v>
      </c>
      <c r="F118" s="94">
        <v>4587304.4000000004</v>
      </c>
      <c r="I118" s="94">
        <v>41462507.350000009</v>
      </c>
      <c r="J118" s="94">
        <v>965896.35</v>
      </c>
      <c r="L118" s="94">
        <v>73367731.069999993</v>
      </c>
      <c r="M118" s="94">
        <v>7150749.9400000004</v>
      </c>
      <c r="N118" s="94">
        <v>1735630.5399999998</v>
      </c>
      <c r="P118" s="94">
        <v>2488710.6600000006</v>
      </c>
      <c r="Q118" s="94">
        <v>453910.32999999996</v>
      </c>
      <c r="T118" s="94">
        <v>14799706.569999998</v>
      </c>
      <c r="U118" s="94">
        <v>6268784.9000000013</v>
      </c>
      <c r="V118" s="94">
        <v>19026798.149999987</v>
      </c>
      <c r="W118" s="94">
        <v>8187037.0500000007</v>
      </c>
      <c r="AB118" s="94">
        <v>95887.209999999963</v>
      </c>
      <c r="AC118" s="94">
        <v>40371.189999999995</v>
      </c>
      <c r="AD118" s="94">
        <v>633119.98999999987</v>
      </c>
      <c r="AE118" s="94">
        <v>846116.8</v>
      </c>
      <c r="AF118" s="94">
        <v>22937288.239999998</v>
      </c>
      <c r="AG118" s="94">
        <v>18565271.050000001</v>
      </c>
      <c r="AH118" s="94">
        <v>484350.19999999995</v>
      </c>
      <c r="AI118" s="94">
        <v>208030.04000000012</v>
      </c>
      <c r="AJ118" s="94">
        <v>6592524.8700000001</v>
      </c>
      <c r="AL118" s="94">
        <v>1139759.3599999999</v>
      </c>
      <c r="AM118" s="94">
        <v>3611297.19</v>
      </c>
      <c r="AO118" s="94">
        <v>339594.28</v>
      </c>
      <c r="AP118" s="94">
        <v>28208.209999999992</v>
      </c>
      <c r="AU118" s="94">
        <v>78766.92</v>
      </c>
      <c r="AV118" s="94">
        <v>17234971.969999999</v>
      </c>
      <c r="AX118" s="94">
        <v>37530</v>
      </c>
      <c r="AY118" s="94">
        <v>421995.69999999995</v>
      </c>
      <c r="BC118" s="94">
        <v>765421.41999999981</v>
      </c>
      <c r="BD118" s="94">
        <v>187527.74</v>
      </c>
      <c r="BF118" s="94">
        <v>6387638.1899999995</v>
      </c>
      <c r="BH118" s="94">
        <v>37738.76</v>
      </c>
      <c r="BJ118" s="94">
        <v>57323.78</v>
      </c>
      <c r="BN118" s="94">
        <v>138156.87</v>
      </c>
      <c r="BO118" s="94">
        <v>4903572</v>
      </c>
      <c r="BP118" s="94">
        <v>259382.91</v>
      </c>
      <c r="BQ118" s="94">
        <v>960.75</v>
      </c>
      <c r="BR118" s="94">
        <v>7096.83</v>
      </c>
      <c r="BS118" s="94">
        <v>5170229.33</v>
      </c>
      <c r="BV118" s="94">
        <v>281539.99</v>
      </c>
      <c r="BW118" s="94">
        <v>281539.99</v>
      </c>
      <c r="BZ118" s="94">
        <v>734877.05999999994</v>
      </c>
      <c r="CA118" s="94">
        <v>3436887.28</v>
      </c>
      <c r="CF118" s="94">
        <v>324457.03000000003</v>
      </c>
      <c r="CG118" s="94">
        <v>209782.32</v>
      </c>
      <c r="CJ118" s="94">
        <v>40364.25</v>
      </c>
      <c r="CM118" s="94">
        <v>372818.09</v>
      </c>
      <c r="CN118" s="94">
        <v>372818.09</v>
      </c>
      <c r="CP118" s="94">
        <v>105284.81</v>
      </c>
      <c r="CT118" s="94">
        <v>719069.07</v>
      </c>
      <c r="CV118" s="94">
        <v>490933.66000000003</v>
      </c>
    </row>
    <row r="119" spans="2:100" x14ac:dyDescent="0.25">
      <c r="B119" s="92" t="s">
        <v>730</v>
      </c>
      <c r="C119" s="92" t="s">
        <v>731</v>
      </c>
      <c r="D119" s="93">
        <v>4858900.5999999996</v>
      </c>
      <c r="E119" s="94">
        <v>1602006.19</v>
      </c>
      <c r="L119" s="94">
        <v>311122.78999999998</v>
      </c>
      <c r="T119" s="94">
        <v>119985.98</v>
      </c>
      <c r="U119" s="94">
        <v>25277.55</v>
      </c>
      <c r="V119" s="94">
        <v>153451.73000000001</v>
      </c>
      <c r="W119" s="94">
        <v>32320.38</v>
      </c>
      <c r="AB119" s="94">
        <v>22507.42</v>
      </c>
      <c r="AC119" s="94">
        <v>4937.7299999999996</v>
      </c>
      <c r="AD119" s="94">
        <v>10226.650000000001</v>
      </c>
      <c r="AE119" s="94">
        <v>1899.98</v>
      </c>
      <c r="AF119" s="94">
        <v>231010.26</v>
      </c>
      <c r="AG119" s="94">
        <v>51337.83</v>
      </c>
      <c r="AJ119" s="94">
        <v>57747.72</v>
      </c>
      <c r="AM119" s="94">
        <v>34355.449999999997</v>
      </c>
      <c r="AO119" s="94">
        <v>87665.329999999987</v>
      </c>
      <c r="AP119" s="94">
        <v>22361.22</v>
      </c>
      <c r="AR119" s="94">
        <v>447603.48</v>
      </c>
      <c r="AU119" s="94">
        <v>784.25</v>
      </c>
      <c r="AV119" s="94">
        <v>890290.72</v>
      </c>
      <c r="BC119" s="94">
        <v>57237.34</v>
      </c>
      <c r="BD119" s="94">
        <v>72793</v>
      </c>
      <c r="BG119" s="94">
        <v>368687.24</v>
      </c>
      <c r="BJ119" s="94">
        <v>116487.85</v>
      </c>
      <c r="BN119" s="94">
        <v>776.56</v>
      </c>
      <c r="BO119" s="94">
        <v>41434.26</v>
      </c>
      <c r="BP119" s="94">
        <v>548.32000000000005</v>
      </c>
      <c r="BQ119" s="94">
        <v>18583.61</v>
      </c>
      <c r="BS119" s="94">
        <v>73541.03</v>
      </c>
      <c r="CE119" s="94">
        <v>1714.75</v>
      </c>
      <c r="CM119" s="94">
        <v>203.98</v>
      </c>
      <c r="CN119" s="94">
        <v>203.98</v>
      </c>
    </row>
    <row r="120" spans="2:100" x14ac:dyDescent="0.25">
      <c r="B120" s="92" t="s">
        <v>518</v>
      </c>
      <c r="C120" s="92" t="s">
        <v>519</v>
      </c>
      <c r="D120" s="93">
        <v>8771322.8300000001</v>
      </c>
      <c r="E120" s="94">
        <v>5866570.8300000001</v>
      </c>
      <c r="F120" s="94">
        <v>282181.7</v>
      </c>
      <c r="J120" s="94">
        <v>23116.5</v>
      </c>
      <c r="K120" s="94">
        <v>13306.83</v>
      </c>
      <c r="L120" s="94">
        <v>158483.76999999999</v>
      </c>
      <c r="M120" s="94">
        <v>3440</v>
      </c>
      <c r="R120" s="94">
        <v>784803.85000000009</v>
      </c>
      <c r="S120" s="94">
        <v>25418.400000000001</v>
      </c>
      <c r="V120" s="94">
        <v>241325.61000000002</v>
      </c>
      <c r="W120" s="94">
        <v>7923.9</v>
      </c>
      <c r="AH120" s="94">
        <v>489775.8</v>
      </c>
      <c r="AI120" s="94">
        <v>12723.75</v>
      </c>
      <c r="AJ120" s="94">
        <v>36769.79</v>
      </c>
      <c r="AM120" s="94">
        <v>99921.59</v>
      </c>
      <c r="AU120" s="94">
        <v>625</v>
      </c>
      <c r="AV120" s="94">
        <v>234305.3</v>
      </c>
      <c r="BN120" s="94">
        <v>451389.76</v>
      </c>
      <c r="BR120" s="94">
        <v>19009.57</v>
      </c>
      <c r="CE120" s="94">
        <v>1676</v>
      </c>
      <c r="CM120" s="94">
        <v>18554.88</v>
      </c>
      <c r="CN120" s="94">
        <v>18554.88</v>
      </c>
    </row>
    <row r="121" spans="2:100" x14ac:dyDescent="0.25">
      <c r="B121" s="92" t="s">
        <v>726</v>
      </c>
      <c r="C121" s="92" t="s">
        <v>727</v>
      </c>
      <c r="D121" s="93">
        <v>12332367.67</v>
      </c>
      <c r="E121" s="94">
        <v>4183440.52</v>
      </c>
      <c r="L121" s="94">
        <v>644084.93999999994</v>
      </c>
      <c r="T121" s="94">
        <v>319083.57</v>
      </c>
      <c r="U121" s="94">
        <v>42787.32</v>
      </c>
      <c r="V121" s="94">
        <v>416527.2</v>
      </c>
      <c r="W121" s="94">
        <v>55950.76</v>
      </c>
      <c r="AB121" s="94">
        <v>57602.22</v>
      </c>
      <c r="AC121" s="94">
        <v>7897.5400000000009</v>
      </c>
      <c r="AD121" s="94">
        <v>27150.730000000003</v>
      </c>
      <c r="AE121" s="94">
        <v>3581.38</v>
      </c>
      <c r="AF121" s="94">
        <v>507451.61</v>
      </c>
      <c r="AG121" s="94">
        <v>96259.26999999999</v>
      </c>
      <c r="AJ121" s="94">
        <v>129042.82</v>
      </c>
      <c r="AM121" s="94">
        <v>85867.44</v>
      </c>
      <c r="AO121" s="94">
        <v>177181.32</v>
      </c>
      <c r="AP121" s="94">
        <v>29779.19</v>
      </c>
      <c r="AR121" s="94">
        <v>1301755.52</v>
      </c>
      <c r="AU121" s="94">
        <v>6166.65</v>
      </c>
      <c r="AV121" s="94">
        <v>2032429.7000000002</v>
      </c>
      <c r="AW121" s="94">
        <v>32864.5</v>
      </c>
      <c r="AY121" s="94">
        <v>85213.58</v>
      </c>
      <c r="BC121" s="94">
        <v>92676.62</v>
      </c>
      <c r="BD121" s="94">
        <v>79990.100000000006</v>
      </c>
      <c r="BG121" s="94">
        <v>704444.84000000008</v>
      </c>
      <c r="BJ121" s="94">
        <v>178091.41</v>
      </c>
      <c r="BN121" s="94">
        <v>599058.16</v>
      </c>
      <c r="BO121" s="94">
        <v>112518.74</v>
      </c>
      <c r="BP121" s="94">
        <v>3870.78</v>
      </c>
      <c r="BQ121" s="94">
        <v>27896</v>
      </c>
      <c r="BS121" s="94">
        <v>286503.55</v>
      </c>
      <c r="CE121" s="94">
        <v>4450.82</v>
      </c>
      <c r="CM121" s="94">
        <v>748.87</v>
      </c>
      <c r="CN121" s="94">
        <v>748.87</v>
      </c>
    </row>
    <row r="122" spans="2:100" x14ac:dyDescent="0.25">
      <c r="B122" s="92" t="s">
        <v>636</v>
      </c>
      <c r="C122" s="92" t="s">
        <v>637</v>
      </c>
      <c r="D122" s="93">
        <v>6981727</v>
      </c>
      <c r="E122" s="94">
        <v>2545416</v>
      </c>
      <c r="L122" s="94">
        <v>813505</v>
      </c>
      <c r="R122" s="94">
        <v>93278</v>
      </c>
      <c r="AH122" s="94">
        <v>935397</v>
      </c>
      <c r="AI122" s="94">
        <v>71667</v>
      </c>
      <c r="AJ122" s="94">
        <v>111948</v>
      </c>
      <c r="AO122" s="94">
        <v>7509</v>
      </c>
      <c r="AP122" s="94">
        <v>287366</v>
      </c>
      <c r="AR122" s="94">
        <v>383639</v>
      </c>
      <c r="AT122" s="94">
        <v>213779</v>
      </c>
      <c r="AU122" s="94">
        <v>44764</v>
      </c>
      <c r="AV122" s="94">
        <v>335560</v>
      </c>
      <c r="AZ122" s="94">
        <v>2648</v>
      </c>
      <c r="BE122" s="94">
        <v>44556</v>
      </c>
      <c r="BN122" s="94">
        <v>780025</v>
      </c>
      <c r="BO122" s="94">
        <v>31302</v>
      </c>
      <c r="BU122" s="94">
        <v>272731</v>
      </c>
      <c r="CM122" s="94">
        <v>6637</v>
      </c>
      <c r="CN122" s="94">
        <v>6637</v>
      </c>
    </row>
    <row r="123" spans="2:100" x14ac:dyDescent="0.25">
      <c r="B123" s="92" t="s">
        <v>390</v>
      </c>
      <c r="C123" s="92" t="s">
        <v>851</v>
      </c>
      <c r="D123" s="93">
        <v>5492677.4700000025</v>
      </c>
      <c r="E123" s="94">
        <v>1568452.0599999998</v>
      </c>
      <c r="F123" s="94">
        <v>14733</v>
      </c>
      <c r="G123" s="94">
        <v>1541</v>
      </c>
      <c r="I123" s="94">
        <v>10975</v>
      </c>
      <c r="J123" s="94">
        <v>-6914.9400000000005</v>
      </c>
      <c r="L123" s="94">
        <v>853197.54</v>
      </c>
      <c r="N123" s="94">
        <v>12296.8</v>
      </c>
      <c r="P123" s="94">
        <v>13825</v>
      </c>
      <c r="Q123" s="94">
        <v>8347.2099999999991</v>
      </c>
      <c r="T123" s="94">
        <v>119454.39000000001</v>
      </c>
      <c r="U123" s="94">
        <v>12748.4</v>
      </c>
      <c r="V123" s="94">
        <v>150580.37</v>
      </c>
      <c r="W123" s="94">
        <v>89661.58</v>
      </c>
      <c r="AB123" s="94">
        <v>36640.44</v>
      </c>
      <c r="AC123" s="94">
        <v>21430.07</v>
      </c>
      <c r="AD123" s="94">
        <v>6235.46</v>
      </c>
      <c r="AE123" s="94">
        <v>5066.34</v>
      </c>
      <c r="AF123" s="94">
        <v>229529.99</v>
      </c>
      <c r="AG123" s="94">
        <v>188341.99999999997</v>
      </c>
      <c r="AJ123" s="94">
        <v>92059.6</v>
      </c>
      <c r="AM123" s="94">
        <v>731.15</v>
      </c>
      <c r="AN123" s="94">
        <v>22525.199999999997</v>
      </c>
      <c r="AO123" s="94">
        <v>22493.07</v>
      </c>
      <c r="AP123" s="94">
        <v>3495.17</v>
      </c>
      <c r="AS123" s="94">
        <v>2250</v>
      </c>
      <c r="AT123" s="94">
        <v>317060.98</v>
      </c>
      <c r="AU123" s="94">
        <v>80097.510000000009</v>
      </c>
      <c r="AV123" s="94">
        <v>132378.77000000002</v>
      </c>
      <c r="AX123" s="94">
        <v>58539.75</v>
      </c>
      <c r="AY123" s="94">
        <v>7364</v>
      </c>
      <c r="AZ123" s="94">
        <v>52503.89</v>
      </c>
      <c r="BC123" s="94">
        <v>3553.36</v>
      </c>
      <c r="BD123" s="94">
        <v>126654.37</v>
      </c>
      <c r="BE123" s="94">
        <v>31992.57</v>
      </c>
      <c r="BG123" s="94">
        <v>13872.33</v>
      </c>
      <c r="BH123" s="94">
        <v>7241.26</v>
      </c>
      <c r="BN123" s="94">
        <v>138567.32</v>
      </c>
      <c r="BO123" s="94">
        <v>62711.48</v>
      </c>
      <c r="BP123" s="94">
        <v>39035.230000000003</v>
      </c>
      <c r="BQ123" s="94">
        <v>15104.810000000001</v>
      </c>
      <c r="BR123" s="94">
        <v>6556.71</v>
      </c>
      <c r="BS123" s="94">
        <v>17264.68</v>
      </c>
      <c r="BU123" s="94">
        <v>92328.75</v>
      </c>
      <c r="BV123" s="94">
        <v>850</v>
      </c>
      <c r="BW123" s="94">
        <v>850</v>
      </c>
      <c r="BX123" s="94">
        <v>232853.47999999998</v>
      </c>
      <c r="CA123" s="94">
        <v>38583.72</v>
      </c>
      <c r="CE123" s="94">
        <v>17650.900000000001</v>
      </c>
      <c r="CG123" s="94">
        <v>103984.51</v>
      </c>
      <c r="CJ123" s="94">
        <v>414050.16</v>
      </c>
      <c r="CM123" s="94">
        <v>2181.0299999999997</v>
      </c>
      <c r="CN123" s="94">
        <v>2181.0299999999997</v>
      </c>
    </row>
    <row r="124" spans="2:100" x14ac:dyDescent="0.25">
      <c r="B124" s="92" t="s">
        <v>410</v>
      </c>
      <c r="C124" s="92" t="s">
        <v>850</v>
      </c>
      <c r="D124" s="93">
        <v>9259429.5099999998</v>
      </c>
      <c r="E124" s="94">
        <v>2352512.69</v>
      </c>
      <c r="L124" s="94">
        <v>914888.48</v>
      </c>
      <c r="T124" s="94">
        <v>187837.05</v>
      </c>
      <c r="U124" s="94">
        <v>58277.040000000008</v>
      </c>
      <c r="V124" s="94">
        <v>242384.06</v>
      </c>
      <c r="W124" s="94">
        <v>80057.69</v>
      </c>
      <c r="AB124" s="94">
        <v>55555.729999999996</v>
      </c>
      <c r="AC124" s="94">
        <v>18222.86</v>
      </c>
      <c r="AD124" s="94">
        <v>12415.310000000001</v>
      </c>
      <c r="AE124" s="94">
        <v>4794.9799999999996</v>
      </c>
      <c r="AF124" s="94">
        <v>535919.43999999994</v>
      </c>
      <c r="AG124" s="94">
        <v>173665</v>
      </c>
      <c r="AH124" s="94">
        <v>5664.48</v>
      </c>
      <c r="AI124" s="94">
        <v>1787.8600000000001</v>
      </c>
      <c r="AJ124" s="94">
        <v>237068.38999999998</v>
      </c>
      <c r="AN124" s="94">
        <v>78897.490000000005</v>
      </c>
      <c r="AO124" s="94">
        <v>88096.290000000008</v>
      </c>
      <c r="AR124" s="94">
        <v>1199708.5699999998</v>
      </c>
      <c r="AU124" s="94">
        <v>63843.49</v>
      </c>
      <c r="AV124" s="94">
        <v>32343.199999999997</v>
      </c>
      <c r="AY124" s="94">
        <v>1690</v>
      </c>
      <c r="AZ124" s="94">
        <v>1688.92</v>
      </c>
      <c r="BC124" s="94">
        <v>102003.05</v>
      </c>
      <c r="BD124" s="94">
        <v>103829.68</v>
      </c>
      <c r="BE124" s="94">
        <v>70753.31</v>
      </c>
      <c r="BG124" s="94">
        <v>618592.71</v>
      </c>
      <c r="BN124" s="94">
        <v>536902.27</v>
      </c>
      <c r="BO124" s="94">
        <v>24903.71</v>
      </c>
      <c r="BP124" s="94">
        <v>32255.25</v>
      </c>
      <c r="BU124" s="94">
        <v>353738.58</v>
      </c>
      <c r="CE124" s="94">
        <v>1004387.94</v>
      </c>
      <c r="CK124" s="94">
        <v>58710.03</v>
      </c>
      <c r="CM124" s="94">
        <v>6033.96</v>
      </c>
      <c r="CN124" s="94">
        <v>6033.96</v>
      </c>
    </row>
    <row r="125" spans="2:100" x14ac:dyDescent="0.25">
      <c r="B125" s="92" t="s">
        <v>412</v>
      </c>
      <c r="C125" s="92" t="s">
        <v>413</v>
      </c>
      <c r="D125" s="93">
        <v>6834820.8499999996</v>
      </c>
      <c r="E125" s="94">
        <v>2066013.7799999998</v>
      </c>
      <c r="L125" s="94">
        <v>449367.79</v>
      </c>
      <c r="T125" s="94">
        <v>156378.66</v>
      </c>
      <c r="U125" s="94">
        <v>34222.15</v>
      </c>
      <c r="V125" s="94">
        <v>202498.97</v>
      </c>
      <c r="W125" s="94">
        <v>46304.36</v>
      </c>
      <c r="AB125" s="94">
        <v>46932.97</v>
      </c>
      <c r="AC125" s="94">
        <v>10598.029999999999</v>
      </c>
      <c r="AD125" s="94">
        <v>9698.7000000000007</v>
      </c>
      <c r="AE125" s="94">
        <v>2276.37</v>
      </c>
      <c r="AF125" s="94">
        <v>426937.57</v>
      </c>
      <c r="AG125" s="94">
        <v>77785.540000000008</v>
      </c>
      <c r="AH125" s="94">
        <v>10640.82</v>
      </c>
      <c r="AI125" s="94">
        <v>1038.53</v>
      </c>
      <c r="AJ125" s="94">
        <v>261411.18</v>
      </c>
      <c r="AM125" s="94">
        <v>1022.28</v>
      </c>
      <c r="AN125" s="94">
        <v>90535.86</v>
      </c>
      <c r="AO125" s="94">
        <v>283.06</v>
      </c>
      <c r="AR125" s="94">
        <v>882385.95</v>
      </c>
      <c r="AU125" s="94">
        <v>5536.1</v>
      </c>
      <c r="AV125" s="94">
        <v>33117.870000000003</v>
      </c>
      <c r="AZ125" s="94">
        <v>1550.58</v>
      </c>
      <c r="BB125" s="94">
        <v>18850</v>
      </c>
      <c r="BC125" s="94">
        <v>113568.9</v>
      </c>
      <c r="BD125" s="94">
        <v>62523.5</v>
      </c>
      <c r="BE125" s="94">
        <v>66197.11</v>
      </c>
      <c r="BG125" s="94">
        <v>722693.77</v>
      </c>
      <c r="BN125" s="94">
        <v>266804.23</v>
      </c>
      <c r="BO125" s="94">
        <v>3278.08</v>
      </c>
      <c r="BP125" s="94">
        <v>9170.67</v>
      </c>
      <c r="BU125" s="94">
        <v>257378.13</v>
      </c>
      <c r="CE125" s="94">
        <v>397742.61</v>
      </c>
      <c r="CK125" s="94">
        <v>100076.73</v>
      </c>
    </row>
    <row r="126" spans="2:100" x14ac:dyDescent="0.25">
      <c r="B126" s="92" t="s">
        <v>814</v>
      </c>
      <c r="C126" s="92" t="s">
        <v>815</v>
      </c>
      <c r="D126" s="93">
        <v>3832094.6499999994</v>
      </c>
      <c r="E126" s="94">
        <v>1017438.1200000001</v>
      </c>
      <c r="F126" s="94">
        <v>67053.679999999993</v>
      </c>
      <c r="I126" s="94">
        <v>17550</v>
      </c>
      <c r="L126" s="94">
        <v>227343.19</v>
      </c>
      <c r="P126" s="94">
        <v>11200</v>
      </c>
      <c r="T126" s="94">
        <v>70628.099999999991</v>
      </c>
      <c r="U126" s="94">
        <v>15287.85</v>
      </c>
      <c r="V126" s="94">
        <v>99866.330000000016</v>
      </c>
      <c r="W126" s="94">
        <v>21186.61</v>
      </c>
      <c r="AD126" s="94">
        <v>5239.6399999999994</v>
      </c>
      <c r="AE126" s="94">
        <v>1134.1400000000001</v>
      </c>
      <c r="AF126" s="94">
        <v>195686.53999999998</v>
      </c>
      <c r="AG126" s="94">
        <v>42357.46</v>
      </c>
      <c r="AH126" s="94">
        <v>7412.4100000000008</v>
      </c>
      <c r="AI126" s="94">
        <v>1604.46</v>
      </c>
      <c r="AJ126" s="94">
        <v>68909.98</v>
      </c>
      <c r="AM126" s="94">
        <v>87623.33</v>
      </c>
      <c r="AN126" s="94">
        <v>126.27</v>
      </c>
      <c r="AO126" s="94">
        <v>66060.429999999993</v>
      </c>
      <c r="AP126" s="94">
        <v>162407.79</v>
      </c>
      <c r="AR126" s="94">
        <v>363062.45</v>
      </c>
      <c r="AU126" s="94">
        <v>28087.309999999998</v>
      </c>
      <c r="AW126" s="94">
        <v>17315.5</v>
      </c>
      <c r="AX126" s="94">
        <v>58599.85</v>
      </c>
      <c r="AZ126" s="94">
        <v>46924</v>
      </c>
      <c r="BC126" s="94">
        <v>49761.24</v>
      </c>
      <c r="BD126" s="94">
        <v>92264.93</v>
      </c>
      <c r="BE126" s="94">
        <v>45801.8</v>
      </c>
      <c r="BG126" s="94">
        <v>261126.24</v>
      </c>
      <c r="BO126" s="94">
        <v>61735.92</v>
      </c>
      <c r="BP126" s="94">
        <v>41458.230000000003</v>
      </c>
      <c r="BQ126" s="94">
        <v>38999.590000000004</v>
      </c>
      <c r="BS126" s="94">
        <v>204193.8</v>
      </c>
      <c r="BX126" s="94">
        <v>79129.5</v>
      </c>
      <c r="CE126" s="94">
        <v>2491.44</v>
      </c>
      <c r="CG126" s="94">
        <v>74434.97</v>
      </c>
      <c r="CH126" s="94">
        <v>180591.55</v>
      </c>
    </row>
    <row r="127" spans="2:100" x14ac:dyDescent="0.25">
      <c r="B127" s="92" t="s">
        <v>1009</v>
      </c>
      <c r="C127" s="92" t="s">
        <v>1010</v>
      </c>
      <c r="D127" s="93">
        <v>5027987.92</v>
      </c>
      <c r="E127" s="94">
        <v>1103970.53</v>
      </c>
      <c r="L127" s="94">
        <v>343023.18</v>
      </c>
      <c r="T127" s="94">
        <v>83468.959999999992</v>
      </c>
      <c r="U127" s="94">
        <v>26012.1</v>
      </c>
      <c r="V127" s="94">
        <v>108020.24</v>
      </c>
      <c r="W127" s="94">
        <v>35800.410000000003</v>
      </c>
      <c r="AB127" s="94">
        <v>25823.58</v>
      </c>
      <c r="AC127" s="94">
        <v>7909.67</v>
      </c>
      <c r="AD127" s="94">
        <v>5687.38</v>
      </c>
      <c r="AE127" s="94">
        <v>1906.69</v>
      </c>
      <c r="AF127" s="94">
        <v>235395.84999999998</v>
      </c>
      <c r="AG127" s="94">
        <v>67920</v>
      </c>
      <c r="AH127" s="94">
        <v>2559.3399999999997</v>
      </c>
      <c r="AI127" s="94">
        <v>815.53</v>
      </c>
      <c r="AJ127" s="94">
        <v>193266.45</v>
      </c>
      <c r="AN127" s="94">
        <v>67914.09</v>
      </c>
      <c r="AO127" s="94">
        <v>63691.619999999995</v>
      </c>
      <c r="AR127" s="94">
        <v>653443.82000000007</v>
      </c>
      <c r="AU127" s="94">
        <v>35690.67</v>
      </c>
      <c r="AV127" s="94">
        <v>44048.92</v>
      </c>
      <c r="AZ127" s="94">
        <v>19704</v>
      </c>
      <c r="BB127" s="94">
        <v>15138.98</v>
      </c>
      <c r="BC127" s="94">
        <v>45930.1</v>
      </c>
      <c r="BD127" s="94">
        <v>15705.45</v>
      </c>
      <c r="BE127" s="94">
        <v>50156.789999999994</v>
      </c>
      <c r="BG127" s="94">
        <v>1215505.01</v>
      </c>
      <c r="BN127" s="94">
        <v>93881.58</v>
      </c>
      <c r="BO127" s="94">
        <v>3366.52</v>
      </c>
      <c r="BP127" s="94">
        <v>7458</v>
      </c>
      <c r="BU127" s="94">
        <v>184722.45</v>
      </c>
      <c r="CE127" s="94">
        <v>142193.69</v>
      </c>
      <c r="CK127" s="94">
        <v>125031.73999999999</v>
      </c>
      <c r="CM127" s="94">
        <v>2824.58</v>
      </c>
      <c r="CN127" s="94">
        <v>2824.58</v>
      </c>
    </row>
    <row r="128" spans="2:100" x14ac:dyDescent="0.25">
      <c r="B128" s="92" t="s">
        <v>236</v>
      </c>
      <c r="C128" s="92" t="s">
        <v>237</v>
      </c>
      <c r="D128" s="93">
        <v>101132460.47000006</v>
      </c>
      <c r="E128" s="94">
        <v>40263346.330000006</v>
      </c>
      <c r="F128" s="94">
        <v>803982.69</v>
      </c>
      <c r="G128" s="94">
        <v>1174694.58</v>
      </c>
      <c r="I128" s="94">
        <v>761680.94000000006</v>
      </c>
      <c r="J128" s="94">
        <v>203930.85</v>
      </c>
      <c r="K128" s="94">
        <v>401572.8</v>
      </c>
      <c r="L128" s="94">
        <v>15451976.970000003</v>
      </c>
      <c r="M128" s="94">
        <v>734184.51</v>
      </c>
      <c r="N128" s="94">
        <v>570015.70000000007</v>
      </c>
      <c r="P128" s="94">
        <v>466522.58</v>
      </c>
      <c r="Q128" s="94">
        <v>132486.21</v>
      </c>
      <c r="T128" s="94">
        <v>3255864.97</v>
      </c>
      <c r="U128" s="94">
        <v>1286540.29</v>
      </c>
      <c r="V128" s="94">
        <v>4167563.69</v>
      </c>
      <c r="W128" s="94">
        <v>1698035.6300000001</v>
      </c>
      <c r="AB128" s="94">
        <v>35037.019999999997</v>
      </c>
      <c r="AC128" s="94">
        <v>18824.570000000003</v>
      </c>
      <c r="AD128" s="94">
        <v>317857.77999999997</v>
      </c>
      <c r="AE128" s="94">
        <v>337745.39999999997</v>
      </c>
      <c r="AF128" s="94">
        <v>5284269.16</v>
      </c>
      <c r="AG128" s="94">
        <v>4562306.93</v>
      </c>
      <c r="AH128" s="94">
        <v>79319.37000000001</v>
      </c>
      <c r="AI128" s="94">
        <v>30792.930000000004</v>
      </c>
      <c r="AJ128" s="94">
        <v>2047009.4499999997</v>
      </c>
      <c r="AL128" s="94">
        <v>234913.97999999998</v>
      </c>
      <c r="AM128" s="94">
        <v>1588186.1800000002</v>
      </c>
      <c r="AN128" s="94">
        <v>216346.06000000003</v>
      </c>
      <c r="AO128" s="94">
        <v>458164.85</v>
      </c>
      <c r="AP128" s="94">
        <v>1935.02</v>
      </c>
      <c r="AR128" s="94">
        <v>3776107.12</v>
      </c>
      <c r="AS128" s="94">
        <v>156810.79</v>
      </c>
      <c r="AT128" s="94">
        <v>692923.78</v>
      </c>
      <c r="AU128" s="94">
        <v>322524.61</v>
      </c>
      <c r="AV128" s="94">
        <v>625266.33000000007</v>
      </c>
      <c r="AW128" s="94">
        <v>115616.69</v>
      </c>
      <c r="AX128" s="94">
        <v>50898.26</v>
      </c>
      <c r="AY128" s="94">
        <v>120468.3</v>
      </c>
      <c r="AZ128" s="94">
        <v>86834.670000000013</v>
      </c>
      <c r="BA128" s="94">
        <v>296076.11</v>
      </c>
      <c r="BB128" s="94">
        <v>168833.73</v>
      </c>
      <c r="BC128" s="94">
        <v>155244.15000000002</v>
      </c>
      <c r="BD128" s="94">
        <v>250827.99000000002</v>
      </c>
      <c r="BE128" s="94">
        <v>321776.5</v>
      </c>
      <c r="BF128" s="94">
        <v>29645.4</v>
      </c>
      <c r="BH128" s="94">
        <v>5351.53</v>
      </c>
      <c r="BJ128" s="94">
        <v>661.3</v>
      </c>
      <c r="BL128" s="94">
        <v>797.23</v>
      </c>
      <c r="BN128" s="94">
        <v>373695.57</v>
      </c>
      <c r="BO128" s="94">
        <v>1492725.4</v>
      </c>
      <c r="BP128" s="94">
        <v>955659.84000000008</v>
      </c>
      <c r="BQ128" s="94">
        <v>339.92</v>
      </c>
      <c r="BR128" s="94">
        <v>15628.18</v>
      </c>
      <c r="BS128" s="94">
        <v>936439.78</v>
      </c>
      <c r="BT128" s="94">
        <v>110000</v>
      </c>
      <c r="BV128" s="94">
        <v>373103.84</v>
      </c>
      <c r="BW128" s="94">
        <v>373103.84</v>
      </c>
      <c r="BX128" s="94">
        <v>247459.9</v>
      </c>
      <c r="BZ128" s="94">
        <v>255869.19999999998</v>
      </c>
      <c r="CA128" s="94">
        <v>1143146.8399999999</v>
      </c>
      <c r="CE128" s="94">
        <v>139308.88</v>
      </c>
      <c r="CF128" s="94">
        <v>478125</v>
      </c>
      <c r="CG128" s="94">
        <v>84095.42</v>
      </c>
      <c r="CJ128" s="94">
        <v>2028.75</v>
      </c>
      <c r="CM128" s="94">
        <v>475810.83999999997</v>
      </c>
      <c r="CN128" s="94">
        <v>475810.83999999997</v>
      </c>
      <c r="CR128" s="94">
        <v>21.5</v>
      </c>
      <c r="CS128" s="94">
        <v>51829.05</v>
      </c>
      <c r="CT128" s="94">
        <v>7607.6</v>
      </c>
      <c r="CV128" s="94">
        <v>227793.03</v>
      </c>
    </row>
    <row r="129" spans="2:100" x14ac:dyDescent="0.25">
      <c r="B129" s="92" t="s">
        <v>218</v>
      </c>
      <c r="C129" s="92" t="s">
        <v>219</v>
      </c>
      <c r="D129" s="93">
        <v>69193785.750000045</v>
      </c>
      <c r="E129" s="94">
        <v>27803597.830000002</v>
      </c>
      <c r="F129" s="94">
        <v>564899.98</v>
      </c>
      <c r="G129" s="94">
        <v>1233913.4900000002</v>
      </c>
      <c r="I129" s="94">
        <v>894103.23</v>
      </c>
      <c r="J129" s="94">
        <v>306043.35000000003</v>
      </c>
      <c r="K129" s="94">
        <v>232723.20000000001</v>
      </c>
      <c r="L129" s="94">
        <v>10195627.640000001</v>
      </c>
      <c r="M129" s="94">
        <v>513747.38</v>
      </c>
      <c r="N129" s="94">
        <v>498996.79000000004</v>
      </c>
      <c r="P129" s="94">
        <v>608470.87</v>
      </c>
      <c r="Q129" s="94">
        <v>122974</v>
      </c>
      <c r="T129" s="94">
        <v>2340489.04</v>
      </c>
      <c r="U129" s="94">
        <v>932410.56</v>
      </c>
      <c r="V129" s="94">
        <v>2939075.96</v>
      </c>
      <c r="W129" s="94">
        <v>1107796.8199999998</v>
      </c>
      <c r="AB129" s="94">
        <v>17135.86</v>
      </c>
      <c r="AC129" s="94">
        <v>9169.5399999999991</v>
      </c>
      <c r="AD129" s="94">
        <v>119594.54000000001</v>
      </c>
      <c r="AE129" s="94">
        <v>171258.38999999998</v>
      </c>
      <c r="AF129" s="94">
        <v>3732687.9299999983</v>
      </c>
      <c r="AG129" s="94">
        <v>3081271.6</v>
      </c>
      <c r="AJ129" s="94">
        <v>1043552.68</v>
      </c>
      <c r="AL129" s="94">
        <v>151068.01</v>
      </c>
      <c r="AM129" s="94">
        <v>739681.53999999992</v>
      </c>
      <c r="AN129" s="94">
        <v>136461.13</v>
      </c>
      <c r="AO129" s="94">
        <v>16772.72</v>
      </c>
      <c r="AP129" s="94">
        <v>29530.53</v>
      </c>
      <c r="AR129" s="94">
        <v>22564.75</v>
      </c>
      <c r="AT129" s="94">
        <v>25190</v>
      </c>
      <c r="AU129" s="94">
        <v>53269.130000000005</v>
      </c>
      <c r="AV129" s="94">
        <v>627567.82999999996</v>
      </c>
      <c r="AW129" s="94">
        <v>189473.12</v>
      </c>
      <c r="AX129" s="94">
        <v>68037.48</v>
      </c>
      <c r="AZ129" s="94">
        <v>3587.21</v>
      </c>
      <c r="BB129" s="94">
        <v>34716.730000000003</v>
      </c>
      <c r="BC129" s="94">
        <v>318795.03999999998</v>
      </c>
      <c r="BD129" s="94">
        <v>131612.19</v>
      </c>
      <c r="BE129" s="94">
        <v>289478.95</v>
      </c>
      <c r="BF129" s="94">
        <v>83722.62</v>
      </c>
      <c r="BG129" s="94">
        <v>27357.1</v>
      </c>
      <c r="BH129" s="94">
        <v>169199.18</v>
      </c>
      <c r="BN129" s="94">
        <v>68485.7</v>
      </c>
      <c r="BO129" s="94">
        <v>2258359.3200000003</v>
      </c>
      <c r="BP129" s="94">
        <v>807510.31</v>
      </c>
      <c r="BQ129" s="94">
        <v>1837.1599999999999</v>
      </c>
      <c r="BR129" s="94">
        <v>1472.4199999999998</v>
      </c>
      <c r="BS129" s="94">
        <v>545535.61</v>
      </c>
      <c r="BT129" s="94">
        <v>1666789.62</v>
      </c>
      <c r="BV129" s="94">
        <v>39350.11</v>
      </c>
      <c r="BW129" s="94">
        <v>39350.11</v>
      </c>
      <c r="BX129" s="94">
        <v>489543.97</v>
      </c>
      <c r="CA129" s="94">
        <v>874693.89</v>
      </c>
      <c r="CB129" s="94">
        <v>167593.83000000002</v>
      </c>
      <c r="CE129" s="94">
        <v>179645.62</v>
      </c>
      <c r="CF129" s="94">
        <v>68000</v>
      </c>
      <c r="CG129" s="94">
        <v>40938.46</v>
      </c>
      <c r="CH129" s="94">
        <v>55534.1</v>
      </c>
      <c r="CJ129" s="94">
        <v>54450</v>
      </c>
      <c r="CM129" s="94">
        <v>83251.63</v>
      </c>
      <c r="CN129" s="94">
        <v>83251.63</v>
      </c>
      <c r="CS129" s="94">
        <v>140041.26</v>
      </c>
      <c r="CT129" s="94">
        <v>56686.810000000005</v>
      </c>
      <c r="CV129" s="94">
        <v>6439.99</v>
      </c>
    </row>
    <row r="130" spans="2:100" x14ac:dyDescent="0.25">
      <c r="B130" s="92" t="s">
        <v>540</v>
      </c>
      <c r="C130" s="92" t="s">
        <v>541</v>
      </c>
      <c r="D130" s="93">
        <v>108516277.55999996</v>
      </c>
      <c r="E130" s="94">
        <v>37386717.529999994</v>
      </c>
      <c r="F130" s="94">
        <v>980220.33999999985</v>
      </c>
      <c r="G130" s="94">
        <v>650604.21</v>
      </c>
      <c r="I130" s="94">
        <v>4038398.0999999996</v>
      </c>
      <c r="J130" s="94">
        <v>431583.83000000007</v>
      </c>
      <c r="K130" s="94">
        <v>144128</v>
      </c>
      <c r="L130" s="94">
        <v>21248898.670000002</v>
      </c>
      <c r="M130" s="94">
        <v>814356.09</v>
      </c>
      <c r="N130" s="94">
        <v>795791.8899999999</v>
      </c>
      <c r="P130" s="94">
        <v>767154.8</v>
      </c>
      <c r="Q130" s="94">
        <v>216170.61</v>
      </c>
      <c r="T130" s="94">
        <v>3202867.9100000011</v>
      </c>
      <c r="U130" s="94">
        <v>1754886.9200000002</v>
      </c>
      <c r="V130" s="94">
        <v>4152912.0099999993</v>
      </c>
      <c r="W130" s="94">
        <v>2284893.1399999992</v>
      </c>
      <c r="AB130" s="94">
        <v>176952.5</v>
      </c>
      <c r="AC130" s="94">
        <v>110932.93000000001</v>
      </c>
      <c r="AD130" s="94">
        <v>181159.98</v>
      </c>
      <c r="AE130" s="94">
        <v>402152.88</v>
      </c>
      <c r="AF130" s="94">
        <v>5349385.51</v>
      </c>
      <c r="AG130" s="94">
        <v>6235812.4899999984</v>
      </c>
      <c r="AJ130" s="94">
        <v>1755588.2799999998</v>
      </c>
      <c r="AL130" s="94">
        <v>431921.82999999996</v>
      </c>
      <c r="AM130" s="94">
        <v>1004149.03</v>
      </c>
      <c r="AN130" s="94">
        <v>284773.93000000005</v>
      </c>
      <c r="AO130" s="94">
        <v>1326809.5100000002</v>
      </c>
      <c r="AP130" s="94">
        <v>262222.96000000002</v>
      </c>
      <c r="AQ130" s="94">
        <v>152501.88</v>
      </c>
      <c r="AR130" s="94">
        <v>551704.9</v>
      </c>
      <c r="AS130" s="94">
        <v>226317.2</v>
      </c>
      <c r="AT130" s="94">
        <v>131147.5</v>
      </c>
      <c r="AU130" s="94">
        <v>354579.35</v>
      </c>
      <c r="AV130" s="94">
        <v>847976.99</v>
      </c>
      <c r="AW130" s="94">
        <v>127576.34</v>
      </c>
      <c r="AX130" s="94">
        <v>38890</v>
      </c>
      <c r="AY130" s="94">
        <v>7540</v>
      </c>
      <c r="AZ130" s="94">
        <v>153888.09</v>
      </c>
      <c r="BA130" s="94">
        <v>6611.04</v>
      </c>
      <c r="BB130" s="94">
        <v>23423.72</v>
      </c>
      <c r="BC130" s="94">
        <v>592365.94000000006</v>
      </c>
      <c r="BD130" s="94">
        <v>199816.12</v>
      </c>
      <c r="BE130" s="94">
        <v>845289.6100000001</v>
      </c>
      <c r="BF130" s="94">
        <v>5690.23</v>
      </c>
      <c r="BH130" s="94">
        <v>21081.63</v>
      </c>
      <c r="BJ130" s="94">
        <v>18145.740000000002</v>
      </c>
      <c r="BL130" s="94">
        <v>31127.96</v>
      </c>
      <c r="BO130" s="94">
        <v>1741281</v>
      </c>
      <c r="BP130" s="94">
        <v>288436.50999999995</v>
      </c>
      <c r="BQ130" s="94">
        <v>4373.5599999999995</v>
      </c>
      <c r="BR130" s="94">
        <v>2810.8500000000004</v>
      </c>
      <c r="BS130" s="94">
        <v>1937897.62</v>
      </c>
      <c r="BT130" s="94">
        <v>339654.68</v>
      </c>
      <c r="BV130" s="94">
        <v>18907.620000000003</v>
      </c>
      <c r="BW130" s="94">
        <v>18907.620000000003</v>
      </c>
      <c r="BX130" s="94">
        <v>649583.47</v>
      </c>
      <c r="BZ130" s="94">
        <v>643334.80000000005</v>
      </c>
      <c r="CA130" s="94">
        <v>1553485.2200000002</v>
      </c>
      <c r="CE130" s="94">
        <v>94524.239999999991</v>
      </c>
      <c r="CG130" s="94">
        <v>103345.24</v>
      </c>
      <c r="CH130" s="94">
        <v>4110.4399999999996</v>
      </c>
      <c r="CM130" s="94">
        <v>174959.54</v>
      </c>
      <c r="CN130" s="94">
        <v>174959.54</v>
      </c>
      <c r="CQ130" s="94">
        <v>36374.600000000006</v>
      </c>
      <c r="CR130" s="94">
        <v>55085.08</v>
      </c>
      <c r="CT130" s="94">
        <v>140992.97</v>
      </c>
    </row>
    <row r="131" spans="2:100" x14ac:dyDescent="0.25">
      <c r="B131" s="92" t="s">
        <v>262</v>
      </c>
      <c r="C131" s="92" t="s">
        <v>263</v>
      </c>
      <c r="D131" s="93">
        <v>206923892.69</v>
      </c>
      <c r="E131" s="94">
        <v>82194645.379999995</v>
      </c>
      <c r="F131" s="94">
        <v>2300346.85</v>
      </c>
      <c r="G131" s="94">
        <v>1094485.2699999996</v>
      </c>
      <c r="I131" s="94">
        <v>1814320.54</v>
      </c>
      <c r="J131" s="94">
        <v>860073.43</v>
      </c>
      <c r="K131" s="94">
        <v>435090</v>
      </c>
      <c r="L131" s="94">
        <v>33243864.489999991</v>
      </c>
      <c r="M131" s="94">
        <v>1819265.5199999998</v>
      </c>
      <c r="N131" s="94">
        <v>1050131.4500000002</v>
      </c>
      <c r="P131" s="94">
        <v>1830613.3900000001</v>
      </c>
      <c r="Q131" s="94">
        <v>493018.18000000005</v>
      </c>
      <c r="S131" s="94">
        <v>1178</v>
      </c>
      <c r="T131" s="94">
        <v>6558716.1600000001</v>
      </c>
      <c r="U131" s="94">
        <v>2796108.4299999992</v>
      </c>
      <c r="V131" s="94">
        <v>8546489.9600000028</v>
      </c>
      <c r="W131" s="94">
        <v>3634940.9199999995</v>
      </c>
      <c r="AB131" s="94">
        <v>326663.68999999994</v>
      </c>
      <c r="AC131" s="94">
        <v>156304.10999999999</v>
      </c>
      <c r="AD131" s="94">
        <v>338996.65000000014</v>
      </c>
      <c r="AE131" s="94">
        <v>600576.37999999989</v>
      </c>
      <c r="AF131" s="94">
        <v>10773408.859999999</v>
      </c>
      <c r="AG131" s="94">
        <v>10464535.649999997</v>
      </c>
      <c r="AJ131" s="94">
        <v>2889194.02</v>
      </c>
      <c r="AL131" s="94">
        <v>731713.35000000009</v>
      </c>
      <c r="AM131" s="94">
        <v>1876217.92</v>
      </c>
      <c r="AN131" s="94">
        <v>2378127.0199999996</v>
      </c>
      <c r="AO131" s="94">
        <v>1468674.9</v>
      </c>
      <c r="AP131" s="94">
        <v>-3917.5999999999985</v>
      </c>
      <c r="AR131" s="94">
        <v>350140.4</v>
      </c>
      <c r="AT131" s="94">
        <v>500025.36</v>
      </c>
      <c r="AU131" s="94">
        <v>381400.80000000005</v>
      </c>
      <c r="AV131" s="94">
        <v>8442353.9199999999</v>
      </c>
      <c r="AW131" s="94">
        <v>107979.5</v>
      </c>
      <c r="AX131" s="94">
        <v>77732.179999999993</v>
      </c>
      <c r="AY131" s="94">
        <v>37900</v>
      </c>
      <c r="AZ131" s="94">
        <v>135732.21</v>
      </c>
      <c r="BA131" s="94">
        <v>476437.7</v>
      </c>
      <c r="BB131" s="94">
        <v>4122.8299999999872</v>
      </c>
      <c r="BC131" s="94">
        <v>790903.99</v>
      </c>
      <c r="BD131" s="94">
        <v>125738.18999999999</v>
      </c>
      <c r="BE131" s="94">
        <v>697743.73</v>
      </c>
      <c r="BF131" s="94">
        <v>188819.76</v>
      </c>
      <c r="BG131" s="94">
        <v>53483.360000000001</v>
      </c>
      <c r="BH131" s="94">
        <v>63171.570000000051</v>
      </c>
      <c r="BJ131" s="94">
        <v>44590</v>
      </c>
      <c r="BL131" s="94">
        <v>35308.839999999997</v>
      </c>
      <c r="BN131" s="94">
        <v>245840.46</v>
      </c>
      <c r="BO131" s="94">
        <v>3221983.04</v>
      </c>
      <c r="BP131" s="94">
        <v>1747710.82</v>
      </c>
      <c r="BQ131" s="94">
        <v>475.56</v>
      </c>
      <c r="BR131" s="94">
        <v>20119.75</v>
      </c>
      <c r="BS131" s="94">
        <v>4118585.64</v>
      </c>
      <c r="BV131" s="94">
        <v>173437.58000000002</v>
      </c>
      <c r="BW131" s="94">
        <v>173437.58000000002</v>
      </c>
      <c r="BX131" s="94">
        <v>72257.73000000001</v>
      </c>
      <c r="BZ131" s="94">
        <v>365399.05</v>
      </c>
      <c r="CA131" s="94">
        <v>2047422.95</v>
      </c>
      <c r="CE131" s="94">
        <v>197991.46999999997</v>
      </c>
      <c r="CG131" s="94">
        <v>334104.15000000002</v>
      </c>
      <c r="CJ131" s="94">
        <v>8171.41</v>
      </c>
      <c r="CM131" s="94">
        <v>363716.83</v>
      </c>
      <c r="CN131" s="94">
        <v>363716.83</v>
      </c>
      <c r="CQ131" s="94">
        <v>22554.48</v>
      </c>
      <c r="CR131" s="94">
        <v>63812.91</v>
      </c>
      <c r="CU131" s="94">
        <v>730286.22</v>
      </c>
      <c r="CV131" s="94">
        <v>2655.38</v>
      </c>
    </row>
    <row r="132" spans="2:100" x14ac:dyDescent="0.25">
      <c r="B132" s="92" t="s">
        <v>696</v>
      </c>
      <c r="C132" s="92" t="s">
        <v>697</v>
      </c>
      <c r="D132" s="93">
        <v>190091280.06000015</v>
      </c>
      <c r="E132" s="94">
        <v>75451197.430000022</v>
      </c>
      <c r="F132" s="94">
        <v>2673718.25</v>
      </c>
      <c r="G132" s="94">
        <v>1488079.2700000003</v>
      </c>
      <c r="I132" s="94">
        <v>1502862.81</v>
      </c>
      <c r="J132" s="94">
        <v>1189379.25</v>
      </c>
      <c r="K132" s="94">
        <v>248096</v>
      </c>
      <c r="L132" s="94">
        <v>30887269.410000004</v>
      </c>
      <c r="M132" s="94">
        <v>1640661.7799999998</v>
      </c>
      <c r="N132" s="94">
        <v>940890.34000000008</v>
      </c>
      <c r="P132" s="94">
        <v>1104082.2000000002</v>
      </c>
      <c r="Q132" s="94">
        <v>182110.05000000002</v>
      </c>
      <c r="T132" s="94">
        <v>6097770.5599999987</v>
      </c>
      <c r="U132" s="94">
        <v>2571746.1199999992</v>
      </c>
      <c r="V132" s="94">
        <v>7784326.4600000009</v>
      </c>
      <c r="W132" s="94">
        <v>3384171.5500000003</v>
      </c>
      <c r="AB132" s="94">
        <v>224698.66999999995</v>
      </c>
      <c r="AC132" s="94">
        <v>106784.35</v>
      </c>
      <c r="AD132" s="94">
        <v>336810.59999999992</v>
      </c>
      <c r="AE132" s="94">
        <v>632162.62</v>
      </c>
      <c r="AF132" s="94">
        <v>10390408.430000003</v>
      </c>
      <c r="AG132" s="94">
        <v>9136347.9199999999</v>
      </c>
      <c r="AI132" s="94">
        <v>26987.279999999999</v>
      </c>
      <c r="AJ132" s="94">
        <v>4319870.4000000013</v>
      </c>
      <c r="AL132" s="94">
        <v>834224.11</v>
      </c>
      <c r="AM132" s="94">
        <v>2240134.15</v>
      </c>
      <c r="AN132" s="94">
        <v>324247.73</v>
      </c>
      <c r="AO132" s="94">
        <v>1882304.1</v>
      </c>
      <c r="AP132" s="94">
        <v>96447.790000000008</v>
      </c>
      <c r="AQ132" s="94">
        <v>282555.15000000002</v>
      </c>
      <c r="AR132" s="94">
        <v>2008020.33</v>
      </c>
      <c r="AS132" s="94">
        <v>114660.52</v>
      </c>
      <c r="AT132" s="94">
        <v>1864888.94</v>
      </c>
      <c r="AU132" s="94">
        <v>1903139.88</v>
      </c>
      <c r="AV132" s="94">
        <v>1605336.1700000002</v>
      </c>
      <c r="AW132" s="94">
        <v>89816.1</v>
      </c>
      <c r="AX132" s="94">
        <v>56752.800000000003</v>
      </c>
      <c r="AZ132" s="94">
        <v>137133.31</v>
      </c>
      <c r="BA132" s="94">
        <v>228415.48</v>
      </c>
      <c r="BB132" s="94">
        <v>111428.9</v>
      </c>
      <c r="BC132" s="94">
        <v>554477.97</v>
      </c>
      <c r="BD132" s="94">
        <v>350107.98</v>
      </c>
      <c r="BE132" s="94">
        <v>963952.41000000015</v>
      </c>
      <c r="BF132" s="94">
        <v>644868.34000000008</v>
      </c>
      <c r="BG132" s="94">
        <v>45342.28</v>
      </c>
      <c r="BH132" s="94">
        <v>48198.560000000005</v>
      </c>
      <c r="BI132" s="94">
        <v>10836.98</v>
      </c>
      <c r="BJ132" s="94">
        <v>353269.84</v>
      </c>
      <c r="BL132" s="94">
        <v>112505.86000000002</v>
      </c>
      <c r="BN132" s="94">
        <v>201652.56000000003</v>
      </c>
      <c r="BO132" s="94">
        <v>2335345</v>
      </c>
      <c r="BP132" s="94">
        <v>405372.9</v>
      </c>
      <c r="BQ132" s="94">
        <v>2442.7800000000002</v>
      </c>
      <c r="BR132" s="94">
        <v>51154.720000000001</v>
      </c>
      <c r="BS132" s="94">
        <v>2829950.25</v>
      </c>
      <c r="BV132" s="94">
        <v>363453.26</v>
      </c>
      <c r="BW132" s="94">
        <v>363453.26</v>
      </c>
      <c r="BX132" s="94">
        <v>666142.07999999996</v>
      </c>
      <c r="BZ132" s="94">
        <v>203498.89</v>
      </c>
      <c r="CA132" s="94">
        <v>2186742.65</v>
      </c>
      <c r="CC132" s="94">
        <v>45440.21</v>
      </c>
      <c r="CD132" s="94">
        <v>2084.15</v>
      </c>
      <c r="CE132" s="94">
        <v>137154.42000000001</v>
      </c>
      <c r="CG132" s="94">
        <v>263271.23</v>
      </c>
      <c r="CJ132" s="94">
        <v>24101.07</v>
      </c>
      <c r="CM132" s="94">
        <v>512241.61999999994</v>
      </c>
      <c r="CN132" s="94">
        <v>512241.61999999994</v>
      </c>
      <c r="CQ132" s="94">
        <v>60501.149999999994</v>
      </c>
      <c r="CR132" s="94">
        <v>69950.8</v>
      </c>
      <c r="CS132" s="94">
        <v>6301.1900000000005</v>
      </c>
      <c r="CT132" s="94">
        <v>270403.05</v>
      </c>
      <c r="CU132" s="94">
        <v>154183.79999999999</v>
      </c>
      <c r="CV132" s="94">
        <v>116394.84999999999</v>
      </c>
    </row>
    <row r="133" spans="2:100" x14ac:dyDescent="0.25">
      <c r="B133" s="92" t="s">
        <v>258</v>
      </c>
      <c r="C133" s="92" t="s">
        <v>259</v>
      </c>
      <c r="D133" s="93">
        <v>9812430.6999999993</v>
      </c>
      <c r="E133" s="94">
        <v>2979665.6100000003</v>
      </c>
      <c r="F133" s="94">
        <v>3837.5</v>
      </c>
      <c r="G133" s="94">
        <v>36568</v>
      </c>
      <c r="L133" s="94">
        <v>1817816.7899999998</v>
      </c>
      <c r="N133" s="94">
        <v>74137.680000000008</v>
      </c>
      <c r="T133" s="94">
        <v>222443.63</v>
      </c>
      <c r="U133" s="94">
        <v>27079.53</v>
      </c>
      <c r="V133" s="94">
        <v>297272.91000000003</v>
      </c>
      <c r="W133" s="94">
        <v>194613.78</v>
      </c>
      <c r="AB133" s="94">
        <v>17094.7</v>
      </c>
      <c r="AC133" s="94">
        <v>11215.9</v>
      </c>
      <c r="AD133" s="94">
        <v>12845.73</v>
      </c>
      <c r="AE133" s="94">
        <v>15125.670000000002</v>
      </c>
      <c r="AF133" s="94">
        <v>560201.92999999993</v>
      </c>
      <c r="AG133" s="94">
        <v>454966.9</v>
      </c>
      <c r="AJ133" s="94">
        <v>224889.38</v>
      </c>
      <c r="AL133" s="94">
        <v>35216.44</v>
      </c>
      <c r="AM133" s="94">
        <v>313704.5</v>
      </c>
      <c r="AN133" s="94">
        <v>63038.44</v>
      </c>
      <c r="AO133" s="94">
        <v>213023.75</v>
      </c>
      <c r="AP133" s="94">
        <v>348185.34</v>
      </c>
      <c r="AR133" s="94">
        <v>57904.2</v>
      </c>
      <c r="AU133" s="94">
        <v>20896.919999999998</v>
      </c>
      <c r="AV133" s="94">
        <v>94752.56</v>
      </c>
      <c r="AW133" s="94">
        <v>26863.1</v>
      </c>
      <c r="AX133" s="94">
        <v>55132.27</v>
      </c>
      <c r="AZ133" s="94">
        <v>4831.42</v>
      </c>
      <c r="BA133" s="94">
        <v>2560</v>
      </c>
      <c r="BB133" s="94">
        <v>6792.24</v>
      </c>
      <c r="BC133" s="94">
        <v>14895.25</v>
      </c>
      <c r="BD133" s="94">
        <v>193750.52</v>
      </c>
      <c r="BE133" s="94">
        <v>25787.35</v>
      </c>
      <c r="BF133" s="94">
        <v>38832.49</v>
      </c>
      <c r="BG133" s="94">
        <v>168907.05</v>
      </c>
      <c r="BH133" s="94">
        <v>2647.85</v>
      </c>
      <c r="BJ133" s="94">
        <v>873.6</v>
      </c>
      <c r="BK133" s="94">
        <v>1233.3800000000001</v>
      </c>
      <c r="BN133" s="94">
        <v>3137.05</v>
      </c>
      <c r="BO133" s="94">
        <v>51523.94</v>
      </c>
      <c r="BP133" s="94">
        <v>54976.39</v>
      </c>
      <c r="BQ133" s="94">
        <v>5118.16</v>
      </c>
      <c r="BR133" s="94">
        <v>21371.239999999998</v>
      </c>
      <c r="BV133" s="94">
        <v>13262.5</v>
      </c>
      <c r="BW133" s="94">
        <v>13262.5</v>
      </c>
      <c r="BX133" s="94">
        <v>391156.73</v>
      </c>
      <c r="CA133" s="94">
        <v>35304.53</v>
      </c>
      <c r="CE133" s="94">
        <v>586.68000000000006</v>
      </c>
      <c r="CF133" s="94">
        <v>340.34</v>
      </c>
      <c r="CG133" s="94">
        <v>559165.63</v>
      </c>
      <c r="CH133" s="94">
        <v>32237.59</v>
      </c>
      <c r="CM133" s="94">
        <v>4645.6099999999997</v>
      </c>
      <c r="CN133" s="94">
        <v>4645.6099999999997</v>
      </c>
    </row>
    <row r="134" spans="2:100" x14ac:dyDescent="0.25">
      <c r="B134" s="92" t="s">
        <v>738</v>
      </c>
      <c r="C134" s="92" t="s">
        <v>849</v>
      </c>
      <c r="D134" s="93">
        <v>2920873.6</v>
      </c>
      <c r="E134" s="94">
        <v>1414996.9</v>
      </c>
      <c r="F134" s="94">
        <v>24783</v>
      </c>
      <c r="L134" s="94">
        <v>572630.78</v>
      </c>
      <c r="T134" s="94">
        <v>94360.06</v>
      </c>
      <c r="U134" s="94">
        <v>38302.85</v>
      </c>
      <c r="V134" s="94">
        <v>46195.899999999994</v>
      </c>
      <c r="W134" s="94">
        <v>17144.25</v>
      </c>
      <c r="AB134" s="94">
        <v>470.37</v>
      </c>
      <c r="AC134" s="94">
        <v>180</v>
      </c>
      <c r="AD134" s="94">
        <v>18435.900000000001</v>
      </c>
      <c r="AE134" s="94">
        <v>16675.59</v>
      </c>
      <c r="AF134" s="94">
        <v>270014.24</v>
      </c>
      <c r="AG134" s="94">
        <v>123545.17000000001</v>
      </c>
      <c r="AJ134" s="94">
        <v>10831.36</v>
      </c>
      <c r="AL134" s="94">
        <v>3931.63</v>
      </c>
      <c r="AP134" s="94">
        <v>180155.8</v>
      </c>
      <c r="AT134" s="94">
        <v>72238.64</v>
      </c>
      <c r="AU134" s="94">
        <v>650</v>
      </c>
      <c r="BH134" s="94">
        <v>14136.04</v>
      </c>
      <c r="BP134" s="94">
        <v>1195.1199999999999</v>
      </c>
    </row>
    <row r="135" spans="2:100" x14ac:dyDescent="0.25">
      <c r="B135" s="92" t="s">
        <v>314</v>
      </c>
      <c r="C135" s="92" t="s">
        <v>315</v>
      </c>
      <c r="D135" s="93">
        <v>879810.50000000012</v>
      </c>
      <c r="E135" s="94">
        <v>287067.27</v>
      </c>
      <c r="F135" s="94">
        <v>5073.75</v>
      </c>
      <c r="J135" s="94">
        <v>494.12</v>
      </c>
      <c r="L135" s="94">
        <v>125926.6</v>
      </c>
      <c r="M135" s="94">
        <v>799</v>
      </c>
      <c r="Q135" s="94">
        <v>19450</v>
      </c>
      <c r="T135" s="94">
        <v>25053.239999999998</v>
      </c>
      <c r="U135" s="94">
        <v>7697.5300000000007</v>
      </c>
      <c r="V135" s="94">
        <v>27465.7</v>
      </c>
      <c r="W135" s="94">
        <v>9633.48</v>
      </c>
      <c r="AB135" s="94">
        <v>152.5</v>
      </c>
      <c r="AD135" s="94">
        <v>1758.6</v>
      </c>
      <c r="AE135" s="94">
        <v>1591.63</v>
      </c>
      <c r="AF135" s="94">
        <v>60900</v>
      </c>
      <c r="AG135" s="94">
        <v>43898</v>
      </c>
      <c r="AH135" s="94">
        <v>1708.94</v>
      </c>
      <c r="AI135" s="94">
        <v>824.8900000000001</v>
      </c>
      <c r="AJ135" s="94">
        <v>17191.599999999999</v>
      </c>
      <c r="AN135" s="94">
        <v>1963.87</v>
      </c>
      <c r="AO135" s="94">
        <v>406.03</v>
      </c>
      <c r="AP135" s="94">
        <v>2043.3</v>
      </c>
      <c r="AQ135" s="94">
        <v>1891.73</v>
      </c>
      <c r="AR135" s="94">
        <v>4002</v>
      </c>
      <c r="AU135" s="94">
        <v>10421.41</v>
      </c>
      <c r="AV135" s="94">
        <v>29770.69</v>
      </c>
      <c r="AX135" s="94">
        <v>1391</v>
      </c>
      <c r="AZ135" s="94">
        <v>10035.36</v>
      </c>
      <c r="BB135" s="94">
        <v>2460</v>
      </c>
      <c r="BD135" s="94">
        <v>35524.959999999999</v>
      </c>
      <c r="BE135" s="94">
        <v>2471.54</v>
      </c>
      <c r="BF135" s="94">
        <v>2986.24</v>
      </c>
      <c r="BH135" s="94">
        <v>194.8</v>
      </c>
      <c r="BI135" s="94">
        <v>1000.18</v>
      </c>
      <c r="BJ135" s="94">
        <v>4392.7700000000004</v>
      </c>
      <c r="BL135" s="94">
        <v>286.64999999999998</v>
      </c>
      <c r="BO135" s="94">
        <v>17726.060000000001</v>
      </c>
      <c r="BP135" s="94">
        <v>3583</v>
      </c>
      <c r="BQ135" s="94">
        <v>182.56</v>
      </c>
      <c r="BR135" s="94">
        <v>1106.17</v>
      </c>
      <c r="BT135" s="94">
        <v>67950</v>
      </c>
      <c r="BV135" s="94">
        <v>5170</v>
      </c>
      <c r="BW135" s="94">
        <v>5170</v>
      </c>
      <c r="CA135" s="94">
        <v>11768.98</v>
      </c>
      <c r="CB135" s="94">
        <v>97.47</v>
      </c>
      <c r="CE135" s="94">
        <v>4158.28</v>
      </c>
      <c r="CM135" s="94">
        <v>3444.04</v>
      </c>
      <c r="CN135" s="94">
        <v>3444.04</v>
      </c>
      <c r="CS135" s="94">
        <v>4862.8100000000004</v>
      </c>
      <c r="CT135" s="94">
        <v>11831.75</v>
      </c>
    </row>
    <row r="136" spans="2:100" x14ac:dyDescent="0.25">
      <c r="B136" s="92" t="s">
        <v>334</v>
      </c>
      <c r="C136" s="92" t="s">
        <v>335</v>
      </c>
      <c r="D136" s="93">
        <v>3172862.04</v>
      </c>
      <c r="E136" s="94">
        <v>958761.14</v>
      </c>
      <c r="F136" s="94">
        <v>21968.86</v>
      </c>
      <c r="G136" s="94">
        <v>19465.309999999998</v>
      </c>
      <c r="I136" s="94">
        <v>41192.589999999997</v>
      </c>
      <c r="J136" s="94">
        <v>1120</v>
      </c>
      <c r="L136" s="94">
        <v>500225.27</v>
      </c>
      <c r="M136" s="94">
        <v>16241.320000000002</v>
      </c>
      <c r="N136" s="94">
        <v>13822.91</v>
      </c>
      <c r="P136" s="94">
        <v>57877.66</v>
      </c>
      <c r="Q136" s="94">
        <v>6452</v>
      </c>
      <c r="T136" s="94">
        <v>77629.75</v>
      </c>
      <c r="U136" s="94">
        <v>44339.54</v>
      </c>
      <c r="V136" s="94">
        <v>99416.139999999985</v>
      </c>
      <c r="W136" s="94">
        <v>53327.89</v>
      </c>
      <c r="AB136" s="94">
        <v>4134.24</v>
      </c>
      <c r="AC136" s="94">
        <v>2763.05</v>
      </c>
      <c r="AD136" s="94">
        <v>6117.8</v>
      </c>
      <c r="AE136" s="94">
        <v>9237.52</v>
      </c>
      <c r="AF136" s="94">
        <v>158799.40999999997</v>
      </c>
      <c r="AG136" s="94">
        <v>126556.49</v>
      </c>
      <c r="AJ136" s="94">
        <v>111061.81999999999</v>
      </c>
      <c r="AL136" s="94">
        <v>17834.27</v>
      </c>
      <c r="AM136" s="94">
        <v>33381.81</v>
      </c>
      <c r="AN136" s="94">
        <v>5098.43</v>
      </c>
      <c r="AO136" s="94">
        <v>83804.09</v>
      </c>
      <c r="AP136" s="94">
        <v>325</v>
      </c>
      <c r="AU136" s="94">
        <v>8708.98</v>
      </c>
      <c r="AV136" s="94">
        <v>85408.41</v>
      </c>
      <c r="AX136" s="94">
        <v>13875.23</v>
      </c>
      <c r="AZ136" s="94">
        <v>90.72</v>
      </c>
      <c r="BB136" s="94">
        <v>2524.15</v>
      </c>
      <c r="BC136" s="94">
        <v>43159.94</v>
      </c>
      <c r="BD136" s="94">
        <v>5748.67</v>
      </c>
      <c r="BE136" s="94">
        <v>53400.41</v>
      </c>
      <c r="BF136" s="94">
        <v>17634.260000000002</v>
      </c>
      <c r="BI136" s="94">
        <v>7099.38</v>
      </c>
      <c r="BO136" s="94">
        <v>102471.76</v>
      </c>
      <c r="BP136" s="94">
        <v>29787.82</v>
      </c>
      <c r="BQ136" s="94">
        <v>391.02</v>
      </c>
      <c r="BS136" s="94">
        <v>12446.93</v>
      </c>
      <c r="BV136" s="94">
        <v>6501.73</v>
      </c>
      <c r="BW136" s="94">
        <v>6501.73</v>
      </c>
      <c r="BX136" s="94">
        <v>145927.66</v>
      </c>
      <c r="CA136" s="94">
        <v>40933.910000000003</v>
      </c>
      <c r="CB136" s="94">
        <v>24017.94</v>
      </c>
      <c r="CE136" s="94">
        <v>24910.989999999998</v>
      </c>
      <c r="CG136" s="94">
        <v>4047.35</v>
      </c>
      <c r="CH136" s="94">
        <v>536.29</v>
      </c>
      <c r="CM136" s="94">
        <v>5237.119999999999</v>
      </c>
      <c r="CN136" s="94">
        <v>5237.119999999999</v>
      </c>
      <c r="CP136" s="94">
        <v>16697.21</v>
      </c>
      <c r="CR136" s="94">
        <v>50349.85</v>
      </c>
    </row>
    <row r="137" spans="2:100" x14ac:dyDescent="0.25">
      <c r="B137" s="92" t="s">
        <v>750</v>
      </c>
      <c r="C137" s="92" t="s">
        <v>751</v>
      </c>
      <c r="D137" s="93">
        <v>7420556.9500000002</v>
      </c>
      <c r="E137" s="94">
        <v>2308408.64</v>
      </c>
      <c r="F137" s="94">
        <v>46782.48</v>
      </c>
      <c r="G137" s="94">
        <v>28960.59</v>
      </c>
      <c r="I137" s="94">
        <v>167086.06</v>
      </c>
      <c r="J137" s="94">
        <v>7535.49</v>
      </c>
      <c r="L137" s="94">
        <v>1222285.6400000001</v>
      </c>
      <c r="M137" s="94">
        <v>67345.11</v>
      </c>
      <c r="N137" s="94">
        <v>33510.130000000005</v>
      </c>
      <c r="P137" s="94">
        <v>15807.46</v>
      </c>
      <c r="Q137" s="94">
        <v>1628.25</v>
      </c>
      <c r="T137" s="94">
        <v>184783.12</v>
      </c>
      <c r="U137" s="94">
        <v>99023.880000000019</v>
      </c>
      <c r="V137" s="94">
        <v>240064.38</v>
      </c>
      <c r="W137" s="94">
        <v>121840.90000000001</v>
      </c>
      <c r="AB137" s="94">
        <v>6907.3899999999994</v>
      </c>
      <c r="AC137" s="94">
        <v>3528.6800000000003</v>
      </c>
      <c r="AD137" s="94">
        <v>14293.559999999998</v>
      </c>
      <c r="AE137" s="94">
        <v>15978.580000000002</v>
      </c>
      <c r="AF137" s="94">
        <v>384678.25000000006</v>
      </c>
      <c r="AG137" s="94">
        <v>373953.75000000006</v>
      </c>
      <c r="AH137" s="94">
        <v>11945.039999999999</v>
      </c>
      <c r="AI137" s="94">
        <v>54.96</v>
      </c>
      <c r="AJ137" s="94">
        <v>123503.75000000001</v>
      </c>
      <c r="AL137" s="94">
        <v>26370.94</v>
      </c>
      <c r="AM137" s="94">
        <v>81123.31</v>
      </c>
      <c r="AN137" s="94">
        <v>60714.26</v>
      </c>
      <c r="AR137" s="94">
        <v>37005.089999999997</v>
      </c>
      <c r="AU137" s="94">
        <v>38084.229999999996</v>
      </c>
      <c r="AV137" s="94">
        <v>133175.02000000002</v>
      </c>
      <c r="AW137" s="94">
        <v>6087</v>
      </c>
      <c r="AX137" s="94">
        <v>2782</v>
      </c>
      <c r="AZ137" s="94">
        <v>2588.39</v>
      </c>
      <c r="BA137" s="94">
        <v>15270.19</v>
      </c>
      <c r="BC137" s="94">
        <v>3877.36</v>
      </c>
      <c r="BD137" s="94">
        <v>11077.25</v>
      </c>
      <c r="BE137" s="94">
        <v>1070693.53</v>
      </c>
      <c r="BH137" s="94">
        <v>2527.7600000000002</v>
      </c>
      <c r="BJ137" s="94">
        <v>1210.1099999999992</v>
      </c>
      <c r="BK137" s="94">
        <v>68339.179999999993</v>
      </c>
      <c r="BO137" s="94">
        <v>104807</v>
      </c>
      <c r="BP137" s="94">
        <v>18609.89</v>
      </c>
      <c r="BQ137" s="94">
        <v>13220.89</v>
      </c>
      <c r="BS137" s="94">
        <v>24271.48</v>
      </c>
      <c r="BT137" s="94">
        <v>2835</v>
      </c>
      <c r="BU137" s="94">
        <v>-5</v>
      </c>
      <c r="BZ137" s="94">
        <v>23939.16</v>
      </c>
      <c r="CA137" s="94">
        <v>79648.77</v>
      </c>
      <c r="CE137" s="94">
        <v>19703.57</v>
      </c>
      <c r="CK137" s="94">
        <v>-26861.000000000004</v>
      </c>
      <c r="CM137" s="94">
        <v>32329.25</v>
      </c>
      <c r="CN137" s="94">
        <v>32329.25</v>
      </c>
      <c r="CO137" s="94">
        <v>3265.16</v>
      </c>
      <c r="CQ137" s="94">
        <v>500.87</v>
      </c>
      <c r="CS137" s="94">
        <v>1609.42</v>
      </c>
      <c r="CV137" s="94">
        <v>81850.78</v>
      </c>
    </row>
    <row r="138" spans="2:100" x14ac:dyDescent="0.25">
      <c r="B138" s="92" t="s">
        <v>340</v>
      </c>
      <c r="C138" s="92" t="s">
        <v>341</v>
      </c>
      <c r="D138" s="93">
        <v>57778656.280000024</v>
      </c>
      <c r="E138" s="94">
        <v>22501288</v>
      </c>
      <c r="F138" s="94">
        <v>806444.5399999998</v>
      </c>
      <c r="I138" s="94">
        <v>1596406.83</v>
      </c>
      <c r="J138" s="94">
        <v>85500</v>
      </c>
      <c r="K138" s="94">
        <v>116465.88</v>
      </c>
      <c r="L138" s="94">
        <v>7732270.5</v>
      </c>
      <c r="M138" s="94">
        <v>465684.86</v>
      </c>
      <c r="N138" s="94">
        <v>183068.53</v>
      </c>
      <c r="P138" s="94">
        <v>486161.34</v>
      </c>
      <c r="Q138" s="94">
        <v>22000</v>
      </c>
      <c r="T138" s="94">
        <v>1877404.1599999997</v>
      </c>
      <c r="U138" s="94">
        <v>657098.55000000016</v>
      </c>
      <c r="V138" s="94">
        <v>2377616.96</v>
      </c>
      <c r="W138" s="94">
        <v>823029.24999999977</v>
      </c>
      <c r="AB138" s="94">
        <v>62166.450000000012</v>
      </c>
      <c r="AC138" s="94">
        <v>21818.489999999998</v>
      </c>
      <c r="AD138" s="94">
        <v>134599.79999999999</v>
      </c>
      <c r="AE138" s="94">
        <v>110160.64999999998</v>
      </c>
      <c r="AF138" s="94">
        <v>3432729.92</v>
      </c>
      <c r="AG138" s="94">
        <v>3080550.8199999994</v>
      </c>
      <c r="AH138" s="94">
        <v>37800</v>
      </c>
      <c r="AI138" s="94">
        <v>2876.26</v>
      </c>
      <c r="AJ138" s="94">
        <v>1244853.25</v>
      </c>
      <c r="AL138" s="94">
        <v>193442.02000000002</v>
      </c>
      <c r="AM138" s="94">
        <v>751969.11</v>
      </c>
      <c r="AN138" s="94">
        <v>239021.63999999998</v>
      </c>
      <c r="AO138" s="94">
        <v>1269980.6200000001</v>
      </c>
      <c r="AP138" s="94">
        <v>30948.059999999998</v>
      </c>
      <c r="AR138" s="94">
        <v>405473.12</v>
      </c>
      <c r="AU138" s="94">
        <v>96593.8</v>
      </c>
      <c r="AV138" s="94">
        <v>1844020.1</v>
      </c>
      <c r="AW138" s="94">
        <v>58330.53</v>
      </c>
      <c r="AX138" s="94">
        <v>44365.95</v>
      </c>
      <c r="AY138" s="94">
        <v>36075.089999999997</v>
      </c>
      <c r="AZ138" s="94">
        <v>47641.51</v>
      </c>
      <c r="BA138" s="94">
        <v>14094.949999999999</v>
      </c>
      <c r="BC138" s="94">
        <v>162331.92000000001</v>
      </c>
      <c r="BD138" s="94">
        <v>197158.21999999997</v>
      </c>
      <c r="BE138" s="94">
        <v>525857.83000000007</v>
      </c>
      <c r="BF138" s="94">
        <v>27326.660000000003</v>
      </c>
      <c r="BG138" s="94">
        <v>65045.55</v>
      </c>
      <c r="BH138" s="94">
        <v>9944.7800000000007</v>
      </c>
      <c r="BJ138" s="94">
        <v>10584.21</v>
      </c>
      <c r="BO138" s="94">
        <v>872968.80999999994</v>
      </c>
      <c r="BP138" s="94">
        <v>223954.75</v>
      </c>
      <c r="BQ138" s="94">
        <v>877.08</v>
      </c>
      <c r="BR138" s="94">
        <v>36762.160000000003</v>
      </c>
      <c r="BS138" s="94">
        <v>1086234.23</v>
      </c>
      <c r="BT138" s="94">
        <v>5000</v>
      </c>
      <c r="BV138" s="94">
        <v>45062.229999999996</v>
      </c>
      <c r="BW138" s="94">
        <v>45062.229999999996</v>
      </c>
      <c r="BX138" s="94">
        <v>629969.69999999995</v>
      </c>
      <c r="BZ138" s="94">
        <v>196582.36</v>
      </c>
      <c r="CA138" s="94">
        <v>426069.5</v>
      </c>
      <c r="CE138" s="94">
        <v>92810.999999999985</v>
      </c>
      <c r="CG138" s="94">
        <v>23757.599999999999</v>
      </c>
      <c r="CJ138" s="94">
        <v>502.8</v>
      </c>
      <c r="CM138" s="94">
        <v>71720.19</v>
      </c>
      <c r="CN138" s="94">
        <v>71720.19</v>
      </c>
      <c r="CQ138" s="94">
        <v>57983.02</v>
      </c>
      <c r="CR138" s="94">
        <v>29207.49</v>
      </c>
      <c r="CS138" s="94">
        <v>34204.93</v>
      </c>
      <c r="CV138" s="94">
        <v>56787.72</v>
      </c>
    </row>
    <row r="139" spans="2:100" x14ac:dyDescent="0.25">
      <c r="B139" s="92" t="s">
        <v>436</v>
      </c>
      <c r="C139" s="92" t="s">
        <v>437</v>
      </c>
      <c r="D139" s="93">
        <v>10396113.980000002</v>
      </c>
      <c r="E139" s="94">
        <v>3562384.8400000003</v>
      </c>
      <c r="F139" s="94">
        <v>126992.09</v>
      </c>
      <c r="G139" s="94">
        <v>81695.98000000001</v>
      </c>
      <c r="I139" s="94">
        <v>157562.06</v>
      </c>
      <c r="J139" s="94">
        <v>69191.239999999991</v>
      </c>
      <c r="K139" s="94">
        <v>11324</v>
      </c>
      <c r="L139" s="94">
        <v>1383804.22</v>
      </c>
      <c r="M139" s="94">
        <v>100807.73999999999</v>
      </c>
      <c r="N139" s="94">
        <v>62923.45</v>
      </c>
      <c r="P139" s="94">
        <v>211314.96000000002</v>
      </c>
      <c r="Q139" s="94">
        <v>14363.12</v>
      </c>
      <c r="T139" s="94">
        <v>298542.48</v>
      </c>
      <c r="U139" s="94">
        <v>131288.94</v>
      </c>
      <c r="V139" s="94">
        <v>372205.69999999995</v>
      </c>
      <c r="W139" s="94">
        <v>156475.54999999999</v>
      </c>
      <c r="AB139" s="94">
        <v>48318.350000000006</v>
      </c>
      <c r="AC139" s="94">
        <v>22452.99</v>
      </c>
      <c r="AD139" s="94">
        <v>20153.379999999997</v>
      </c>
      <c r="AE139" s="94">
        <v>22065.510000000002</v>
      </c>
      <c r="AF139" s="94">
        <v>611340.41</v>
      </c>
      <c r="AG139" s="94">
        <v>521201.58999999997</v>
      </c>
      <c r="AH139" s="94">
        <v>-23573.98</v>
      </c>
      <c r="AJ139" s="94">
        <v>220642.56999999998</v>
      </c>
      <c r="AL139" s="94">
        <v>47745.31</v>
      </c>
      <c r="AM139" s="94">
        <v>199804.4</v>
      </c>
      <c r="AN139" s="94">
        <v>63753.88</v>
      </c>
      <c r="AO139" s="94">
        <v>20566.8</v>
      </c>
      <c r="AP139" s="94">
        <v>7769.39</v>
      </c>
      <c r="AU139" s="94">
        <v>48159.09</v>
      </c>
      <c r="AV139" s="94">
        <v>583376.35</v>
      </c>
      <c r="AW139" s="94">
        <v>40126.300000000003</v>
      </c>
      <c r="AX139" s="94">
        <v>26420.26</v>
      </c>
      <c r="BA139" s="94">
        <v>32584.189999999995</v>
      </c>
      <c r="BB139" s="94">
        <v>4372.1099999999997</v>
      </c>
      <c r="BC139" s="94">
        <v>44416.77</v>
      </c>
      <c r="BD139" s="94">
        <v>30721.49</v>
      </c>
      <c r="BE139" s="94">
        <v>112823.38</v>
      </c>
      <c r="BG139" s="94">
        <v>1636.48</v>
      </c>
      <c r="BH139" s="94">
        <v>42310.96</v>
      </c>
      <c r="BO139" s="94">
        <v>246676.66</v>
      </c>
      <c r="BP139" s="94">
        <v>86767.510000000009</v>
      </c>
      <c r="BQ139" s="94">
        <v>1964.12</v>
      </c>
      <c r="BS139" s="94">
        <v>210861.32</v>
      </c>
      <c r="BT139" s="94">
        <v>129</v>
      </c>
      <c r="BU139" s="94">
        <v>5307.61</v>
      </c>
      <c r="BV139" s="94">
        <v>13306.76</v>
      </c>
      <c r="BW139" s="94">
        <v>13306.76</v>
      </c>
      <c r="BZ139" s="94">
        <v>31402.02</v>
      </c>
      <c r="CA139" s="94">
        <v>253826.94</v>
      </c>
      <c r="CE139" s="94">
        <v>17078.82</v>
      </c>
      <c r="CM139" s="94">
        <v>23201.89</v>
      </c>
      <c r="CN139" s="94">
        <v>23201.89</v>
      </c>
      <c r="CT139" s="94">
        <v>12376.98</v>
      </c>
      <c r="CV139" s="94">
        <v>3150</v>
      </c>
    </row>
    <row r="140" spans="2:100" x14ac:dyDescent="0.25">
      <c r="B140" s="92" t="s">
        <v>280</v>
      </c>
      <c r="C140" s="92" t="s">
        <v>281</v>
      </c>
      <c r="D140" s="93">
        <v>18428940.84</v>
      </c>
      <c r="E140" s="94">
        <v>6854729.8999999994</v>
      </c>
      <c r="F140" s="94">
        <v>136799.51</v>
      </c>
      <c r="G140" s="94">
        <v>185234.12999999998</v>
      </c>
      <c r="I140" s="94">
        <v>218965.46999999997</v>
      </c>
      <c r="J140" s="94">
        <v>19603.47</v>
      </c>
      <c r="K140" s="94">
        <v>22766.400000000001</v>
      </c>
      <c r="L140" s="94">
        <v>3192116.7399999998</v>
      </c>
      <c r="M140" s="94">
        <v>146965.65000000002</v>
      </c>
      <c r="N140" s="94">
        <v>134014.69</v>
      </c>
      <c r="P140" s="94">
        <v>209027.86000000002</v>
      </c>
      <c r="Q140" s="94">
        <v>8489.32</v>
      </c>
      <c r="T140" s="94">
        <v>556166.56999999983</v>
      </c>
      <c r="U140" s="94">
        <v>269941.31</v>
      </c>
      <c r="V140" s="94">
        <v>699495.15</v>
      </c>
      <c r="W140" s="94">
        <v>339578.42</v>
      </c>
      <c r="AB140" s="94">
        <v>18139.59</v>
      </c>
      <c r="AC140" s="94">
        <v>9006.1099999999988</v>
      </c>
      <c r="AD140" s="94">
        <v>44708.109999999993</v>
      </c>
      <c r="AE140" s="94">
        <v>42468.340000000004</v>
      </c>
      <c r="AF140" s="94">
        <v>1127826.1600000001</v>
      </c>
      <c r="AG140" s="94">
        <v>1120975.8400000001</v>
      </c>
      <c r="AJ140" s="94">
        <v>684491.86</v>
      </c>
      <c r="AL140" s="94">
        <v>69873.45</v>
      </c>
      <c r="AM140" s="94">
        <v>120800.5</v>
      </c>
      <c r="AN140" s="94">
        <v>49065.54</v>
      </c>
      <c r="AO140" s="94">
        <v>56592.19</v>
      </c>
      <c r="AP140" s="94">
        <v>22874.29</v>
      </c>
      <c r="AT140" s="94">
        <v>47651.66</v>
      </c>
      <c r="AU140" s="94">
        <v>26643.309999999998</v>
      </c>
      <c r="AV140" s="94">
        <v>495225.54000000004</v>
      </c>
      <c r="AW140" s="94">
        <v>5683</v>
      </c>
      <c r="AX140" s="94">
        <v>35128.949999999997</v>
      </c>
      <c r="AY140" s="94">
        <v>16568.900000000001</v>
      </c>
      <c r="BA140" s="94">
        <v>53774.27</v>
      </c>
      <c r="BB140" s="94">
        <v>2415.46</v>
      </c>
      <c r="BC140" s="94">
        <v>95654.38</v>
      </c>
      <c r="BD140" s="94">
        <v>7070.99</v>
      </c>
      <c r="BE140" s="94">
        <v>17478.03</v>
      </c>
      <c r="BF140" s="94">
        <v>20233.939999999999</v>
      </c>
      <c r="BI140" s="94">
        <v>11705.93</v>
      </c>
      <c r="BJ140" s="94">
        <v>2221.15</v>
      </c>
      <c r="BN140" s="94">
        <v>54.05</v>
      </c>
      <c r="BO140" s="94">
        <v>281708</v>
      </c>
      <c r="BP140" s="94">
        <v>210199.01</v>
      </c>
      <c r="BQ140" s="94">
        <v>10530.89</v>
      </c>
      <c r="BS140" s="94">
        <v>230267.21</v>
      </c>
      <c r="BT140" s="94">
        <v>131476.02000000002</v>
      </c>
      <c r="BV140" s="94">
        <v>14178.810000000001</v>
      </c>
      <c r="BW140" s="94">
        <v>14178.810000000001</v>
      </c>
      <c r="BZ140" s="94">
        <v>63051.899999999994</v>
      </c>
      <c r="CA140" s="94">
        <v>180181.91</v>
      </c>
      <c r="CE140" s="94">
        <v>59877.369999999995</v>
      </c>
      <c r="CM140" s="94">
        <v>45724.57</v>
      </c>
      <c r="CN140" s="94">
        <v>45724.57</v>
      </c>
      <c r="CT140" s="94">
        <v>3519.0200000000004</v>
      </c>
    </row>
    <row r="141" spans="2:100" x14ac:dyDescent="0.25">
      <c r="B141" s="92" t="s">
        <v>826</v>
      </c>
      <c r="C141" s="92" t="s">
        <v>827</v>
      </c>
      <c r="D141" s="93">
        <v>3031457.92</v>
      </c>
      <c r="E141" s="94">
        <v>832769.07</v>
      </c>
      <c r="F141" s="94">
        <v>45988.009999999995</v>
      </c>
      <c r="G141" s="94">
        <v>9374.39</v>
      </c>
      <c r="I141" s="94">
        <v>40692.11</v>
      </c>
      <c r="L141" s="94">
        <v>583117.38</v>
      </c>
      <c r="M141" s="94">
        <v>54363.889999999992</v>
      </c>
      <c r="N141" s="94">
        <v>14504.189999999999</v>
      </c>
      <c r="P141" s="94">
        <v>17860.8</v>
      </c>
      <c r="S141" s="94">
        <v>-113</v>
      </c>
      <c r="T141" s="94">
        <v>70391.250000000015</v>
      </c>
      <c r="U141" s="94">
        <v>50362.14</v>
      </c>
      <c r="V141" s="94">
        <v>104868.34</v>
      </c>
      <c r="W141" s="94">
        <v>65510.200000000004</v>
      </c>
      <c r="AB141" s="94">
        <v>-356.03</v>
      </c>
      <c r="AC141" s="94">
        <v>1295.3900000000001</v>
      </c>
      <c r="AD141" s="94">
        <v>2680.41</v>
      </c>
      <c r="AE141" s="94">
        <v>16350.759999999997</v>
      </c>
      <c r="AF141" s="94">
        <v>145300</v>
      </c>
      <c r="AG141" s="94">
        <v>146300</v>
      </c>
      <c r="AJ141" s="94">
        <v>127377.24000000003</v>
      </c>
      <c r="AL141" s="94">
        <v>12349.34</v>
      </c>
      <c r="AM141" s="94">
        <v>39281.660000000003</v>
      </c>
      <c r="AN141" s="94">
        <v>42803.18</v>
      </c>
      <c r="AO141" s="94">
        <v>26991.24</v>
      </c>
      <c r="AR141" s="94">
        <v>288279.43</v>
      </c>
      <c r="AU141" s="94">
        <v>8160.43</v>
      </c>
      <c r="AV141" s="94">
        <v>14520.98</v>
      </c>
      <c r="AW141" s="94">
        <v>2668</v>
      </c>
      <c r="AX141" s="94">
        <v>1738.75</v>
      </c>
      <c r="AZ141" s="94">
        <v>9177.16</v>
      </c>
      <c r="BB141" s="94">
        <v>5092.8999999999996</v>
      </c>
      <c r="BC141" s="94">
        <v>2692.34</v>
      </c>
      <c r="BE141" s="94">
        <v>19287.22</v>
      </c>
      <c r="BO141" s="94">
        <v>34608.949999999997</v>
      </c>
      <c r="BP141" s="94">
        <v>8358.2000000000007</v>
      </c>
      <c r="BQ141" s="94">
        <v>1422.6</v>
      </c>
      <c r="BR141" s="94">
        <v>5625.04</v>
      </c>
      <c r="BS141" s="94">
        <v>2489.92</v>
      </c>
      <c r="BT141" s="94">
        <v>5908</v>
      </c>
      <c r="BV141" s="94">
        <v>2257.2200000000003</v>
      </c>
      <c r="BW141" s="94">
        <v>2257.2200000000003</v>
      </c>
      <c r="BX141" s="94">
        <v>18478.16</v>
      </c>
      <c r="BZ141" s="94">
        <v>1405.27</v>
      </c>
      <c r="CA141" s="94">
        <v>47716.69</v>
      </c>
      <c r="CE141" s="94">
        <v>47209.47</v>
      </c>
      <c r="CG141" s="94">
        <v>948.43</v>
      </c>
      <c r="CM141" s="94">
        <v>5739.58</v>
      </c>
      <c r="CN141" s="94">
        <v>5739.58</v>
      </c>
      <c r="CV141" s="94">
        <v>47611.22</v>
      </c>
    </row>
    <row r="142" spans="2:100" x14ac:dyDescent="0.25">
      <c r="B142" s="92" t="s">
        <v>230</v>
      </c>
      <c r="C142" s="92" t="s">
        <v>231</v>
      </c>
      <c r="D142" s="93">
        <v>2987011.5599999991</v>
      </c>
      <c r="E142" s="94">
        <v>1313169.76</v>
      </c>
      <c r="F142" s="94">
        <v>20688.75</v>
      </c>
      <c r="I142" s="94">
        <v>16922.349999999999</v>
      </c>
      <c r="J142" s="94">
        <v>79592.92</v>
      </c>
      <c r="L142" s="94">
        <v>252697.75</v>
      </c>
      <c r="M142" s="94">
        <v>6041.25</v>
      </c>
      <c r="P142" s="94">
        <v>17672</v>
      </c>
      <c r="Q142" s="94">
        <v>876</v>
      </c>
      <c r="T142" s="94">
        <v>107705.08</v>
      </c>
      <c r="U142" s="94">
        <v>20655.45</v>
      </c>
      <c r="V142" s="94">
        <v>131566.82999999999</v>
      </c>
      <c r="W142" s="94">
        <v>25062.32</v>
      </c>
      <c r="AB142" s="94">
        <v>21.16</v>
      </c>
      <c r="AD142" s="94">
        <v>9126.52</v>
      </c>
      <c r="AE142" s="94">
        <v>3576.5</v>
      </c>
      <c r="AF142" s="94">
        <v>212982.39999999999</v>
      </c>
      <c r="AG142" s="94">
        <v>56544</v>
      </c>
      <c r="AJ142" s="94">
        <v>66652.179999999993</v>
      </c>
      <c r="AL142" s="94">
        <v>36565.019999999997</v>
      </c>
      <c r="AN142" s="94">
        <v>682.61</v>
      </c>
      <c r="AQ142" s="94">
        <v>3835.8</v>
      </c>
      <c r="AR142" s="94">
        <v>17434.72</v>
      </c>
      <c r="AU142" s="94">
        <v>90</v>
      </c>
      <c r="AV142" s="94">
        <v>12750.460000000001</v>
      </c>
      <c r="AX142" s="94">
        <v>1391</v>
      </c>
      <c r="BA142" s="94">
        <v>15270.19</v>
      </c>
      <c r="BC142" s="94">
        <v>7764.22</v>
      </c>
      <c r="BD142" s="94">
        <v>2707.97</v>
      </c>
      <c r="BE142" s="94">
        <v>68277.26999999999</v>
      </c>
      <c r="BF142" s="94">
        <v>1060.4100000000001</v>
      </c>
      <c r="BG142" s="94">
        <v>2144.2800000000002</v>
      </c>
      <c r="BH142" s="94">
        <v>300</v>
      </c>
      <c r="BJ142" s="94">
        <v>430</v>
      </c>
      <c r="BO142" s="94">
        <v>58536.3</v>
      </c>
      <c r="BP142" s="94">
        <v>55559.199999999997</v>
      </c>
      <c r="BQ142" s="94">
        <v>254</v>
      </c>
      <c r="BR142" s="94">
        <v>6503.43</v>
      </c>
      <c r="BS142" s="94">
        <v>6520.93</v>
      </c>
      <c r="BV142" s="94">
        <v>13184.5</v>
      </c>
      <c r="BW142" s="94">
        <v>13184.5</v>
      </c>
      <c r="BX142" s="94">
        <v>203731.56</v>
      </c>
      <c r="CA142" s="94">
        <v>55627.319999999992</v>
      </c>
      <c r="CB142" s="94">
        <v>40095.030000000006</v>
      </c>
      <c r="CE142" s="94">
        <v>7514.1</v>
      </c>
      <c r="CM142" s="94">
        <v>14583.34</v>
      </c>
      <c r="CN142" s="94">
        <v>14583.34</v>
      </c>
      <c r="CV142" s="94">
        <v>12644.68</v>
      </c>
    </row>
    <row r="143" spans="2:100" x14ac:dyDescent="0.25">
      <c r="B143" s="92" t="s">
        <v>260</v>
      </c>
      <c r="C143" s="92" t="s">
        <v>261</v>
      </c>
      <c r="D143" s="93">
        <v>1801094.5</v>
      </c>
      <c r="E143" s="94">
        <v>466543</v>
      </c>
      <c r="F143" s="94">
        <v>50490.720000000001</v>
      </c>
      <c r="G143" s="94">
        <v>8422.73</v>
      </c>
      <c r="I143" s="94">
        <v>15202.82</v>
      </c>
      <c r="L143" s="94">
        <v>273598.88</v>
      </c>
      <c r="M143" s="94">
        <v>20724.879999999997</v>
      </c>
      <c r="N143" s="94">
        <v>15874.9</v>
      </c>
      <c r="P143" s="94">
        <v>24564.25</v>
      </c>
      <c r="T143" s="94">
        <v>40309.56</v>
      </c>
      <c r="U143" s="94">
        <v>23972.16</v>
      </c>
      <c r="V143" s="94">
        <v>46975.31</v>
      </c>
      <c r="W143" s="94">
        <v>33982.33</v>
      </c>
      <c r="AB143" s="94">
        <v>1021.8399999999999</v>
      </c>
      <c r="AC143" s="94">
        <v>651.54</v>
      </c>
      <c r="AD143" s="94">
        <v>3720.19</v>
      </c>
      <c r="AE143" s="94">
        <v>11790.05</v>
      </c>
      <c r="AF143" s="94">
        <v>82460</v>
      </c>
      <c r="AG143" s="94">
        <v>133036</v>
      </c>
      <c r="AJ143" s="94">
        <v>61384.650000000009</v>
      </c>
      <c r="AL143" s="94">
        <v>21247.3</v>
      </c>
      <c r="AM143" s="94">
        <v>26415.94</v>
      </c>
      <c r="AN143" s="94">
        <v>387.4</v>
      </c>
      <c r="AO143" s="94">
        <v>16403.97</v>
      </c>
      <c r="AP143" s="94">
        <v>2768.11</v>
      </c>
      <c r="AR143" s="94">
        <v>39056.909999999996</v>
      </c>
      <c r="AU143" s="94">
        <v>1499.93</v>
      </c>
      <c r="AV143" s="94">
        <v>7478.21</v>
      </c>
      <c r="AW143" s="94">
        <v>105</v>
      </c>
      <c r="AX143" s="94">
        <v>1391</v>
      </c>
      <c r="BB143" s="94">
        <v>19108.13</v>
      </c>
      <c r="BD143" s="94">
        <v>10990.48</v>
      </c>
      <c r="BE143" s="94">
        <v>17073.96</v>
      </c>
      <c r="BF143" s="94">
        <v>3289.75</v>
      </c>
      <c r="BH143" s="94">
        <v>1554.26</v>
      </c>
      <c r="BO143" s="94">
        <v>30420</v>
      </c>
      <c r="BP143" s="94">
        <v>7492.93</v>
      </c>
      <c r="BR143" s="94">
        <v>6483.57</v>
      </c>
      <c r="BV143" s="94">
        <v>4630</v>
      </c>
      <c r="BW143" s="94">
        <v>4630</v>
      </c>
      <c r="BX143" s="94">
        <v>214529.19999999998</v>
      </c>
      <c r="CA143" s="94">
        <v>10446.31</v>
      </c>
      <c r="CB143" s="94">
        <v>24617.59</v>
      </c>
      <c r="CE143" s="94">
        <v>2691</v>
      </c>
      <c r="CG143" s="94">
        <v>1746</v>
      </c>
      <c r="CM143" s="94">
        <v>5811.74</v>
      </c>
      <c r="CN143" s="94">
        <v>5811.74</v>
      </c>
      <c r="CT143" s="94">
        <v>8730</v>
      </c>
    </row>
    <row r="144" spans="2:100" x14ac:dyDescent="0.25">
      <c r="B144" s="92" t="s">
        <v>762</v>
      </c>
      <c r="C144" s="92" t="s">
        <v>763</v>
      </c>
      <c r="D144" s="93">
        <v>4655678.8</v>
      </c>
      <c r="E144" s="94">
        <v>1570679.6</v>
      </c>
      <c r="F144" s="94">
        <v>97045.37</v>
      </c>
      <c r="G144" s="94">
        <v>33039.360000000001</v>
      </c>
      <c r="I144" s="94">
        <v>68089.69</v>
      </c>
      <c r="K144" s="94">
        <v>3794.4</v>
      </c>
      <c r="L144" s="94">
        <v>566035.87</v>
      </c>
      <c r="M144" s="94">
        <v>58456.53</v>
      </c>
      <c r="N144" s="94">
        <v>30209.02</v>
      </c>
      <c r="P144" s="94">
        <v>54626.5</v>
      </c>
      <c r="T144" s="94">
        <v>129325.73000000001</v>
      </c>
      <c r="U144" s="94">
        <v>51831.479999999996</v>
      </c>
      <c r="V144" s="94">
        <v>152235.41</v>
      </c>
      <c r="W144" s="94">
        <v>57704.329999999994</v>
      </c>
      <c r="AB144" s="94">
        <v>16596.47</v>
      </c>
      <c r="AC144" s="94">
        <v>3241.9700000000003</v>
      </c>
      <c r="AD144" s="94">
        <v>8951.09</v>
      </c>
      <c r="AE144" s="94">
        <v>19738.71</v>
      </c>
      <c r="AF144" s="94">
        <v>263380.65000000002</v>
      </c>
      <c r="AG144" s="94">
        <v>169149.35</v>
      </c>
      <c r="AJ144" s="94">
        <v>165522.06</v>
      </c>
      <c r="AL144" s="94">
        <v>24583.93</v>
      </c>
      <c r="AM144" s="94">
        <v>51117.82</v>
      </c>
      <c r="AN144" s="94">
        <v>72886.540000000008</v>
      </c>
      <c r="AO144" s="94">
        <v>7855.07</v>
      </c>
      <c r="AP144" s="94">
        <v>596.1099999999999</v>
      </c>
      <c r="AR144" s="94">
        <v>1158.22</v>
      </c>
      <c r="AS144" s="94">
        <v>38609.5</v>
      </c>
      <c r="AU144" s="94">
        <v>7232.92</v>
      </c>
      <c r="AV144" s="94">
        <v>66031.88</v>
      </c>
      <c r="AW144" s="94">
        <v>6010</v>
      </c>
      <c r="AX144" s="94">
        <v>1738.75</v>
      </c>
      <c r="AZ144" s="94">
        <v>213.65</v>
      </c>
      <c r="BA144" s="94">
        <v>15114.69</v>
      </c>
      <c r="BC144" s="94">
        <v>18650</v>
      </c>
      <c r="BD144" s="94">
        <v>9598.75</v>
      </c>
      <c r="BE144" s="94">
        <v>62678.91</v>
      </c>
      <c r="BI144" s="94">
        <v>4096.16</v>
      </c>
      <c r="BO144" s="94">
        <v>89106.540000000008</v>
      </c>
      <c r="BP144" s="94">
        <v>36989.18</v>
      </c>
      <c r="BQ144" s="94">
        <v>75.599999999999994</v>
      </c>
      <c r="BR144" s="94">
        <v>1715.42</v>
      </c>
      <c r="BS144" s="94">
        <v>26422.2</v>
      </c>
      <c r="BT144" s="94">
        <v>9153.5</v>
      </c>
      <c r="BV144" s="94">
        <v>5447.2</v>
      </c>
      <c r="BW144" s="94">
        <v>5447.2</v>
      </c>
      <c r="BX144" s="94">
        <v>299067.57999999996</v>
      </c>
      <c r="CA144" s="94">
        <v>55629</v>
      </c>
      <c r="CE144" s="94">
        <v>41036.32</v>
      </c>
      <c r="CG144" s="94">
        <v>18080.509999999998</v>
      </c>
      <c r="CM144" s="94">
        <v>22521.43</v>
      </c>
      <c r="CN144" s="94">
        <v>22521.43</v>
      </c>
      <c r="CQ144" s="94">
        <v>44068.55</v>
      </c>
      <c r="CR144" s="94">
        <v>51139.28</v>
      </c>
      <c r="CT144" s="94">
        <v>47400</v>
      </c>
    </row>
    <row r="145" spans="2:100" x14ac:dyDescent="0.25">
      <c r="B145" s="92" t="s">
        <v>374</v>
      </c>
      <c r="C145" s="92" t="s">
        <v>375</v>
      </c>
      <c r="D145" s="93">
        <v>2706516.9199999995</v>
      </c>
      <c r="E145" s="94">
        <v>973339.74</v>
      </c>
      <c r="F145" s="94">
        <v>18413.7</v>
      </c>
      <c r="I145" s="94">
        <v>18999.990000000002</v>
      </c>
      <c r="J145" s="94">
        <v>15559.24</v>
      </c>
      <c r="L145" s="94">
        <v>416001.44</v>
      </c>
      <c r="M145" s="94">
        <v>15245.59</v>
      </c>
      <c r="N145" s="94">
        <v>707.42</v>
      </c>
      <c r="P145" s="94">
        <v>22112.12</v>
      </c>
      <c r="T145" s="94">
        <v>76990.69</v>
      </c>
      <c r="U145" s="94">
        <v>33962.15</v>
      </c>
      <c r="V145" s="94">
        <v>99278.96</v>
      </c>
      <c r="W145" s="94">
        <v>44945.630000000005</v>
      </c>
      <c r="AB145" s="94">
        <v>1987.89</v>
      </c>
      <c r="AC145" s="94">
        <v>896.54</v>
      </c>
      <c r="AD145" s="94">
        <v>8639.77</v>
      </c>
      <c r="AE145" s="94">
        <v>18269.43</v>
      </c>
      <c r="AF145" s="94">
        <v>153261.34</v>
      </c>
      <c r="AG145" s="94">
        <v>132038.66</v>
      </c>
      <c r="AJ145" s="94">
        <v>48081.279999999999</v>
      </c>
      <c r="AL145" s="94">
        <v>21291.1</v>
      </c>
      <c r="AM145" s="94">
        <v>46114.8</v>
      </c>
      <c r="AN145" s="94">
        <v>6572.53</v>
      </c>
      <c r="AO145" s="94">
        <v>3215.0699999999997</v>
      </c>
      <c r="AP145" s="94">
        <v>19374.78</v>
      </c>
      <c r="AR145" s="94">
        <v>158607.11000000002</v>
      </c>
      <c r="AU145" s="94">
        <v>1553.8</v>
      </c>
      <c r="AV145" s="94">
        <v>15968.52</v>
      </c>
      <c r="AW145" s="94">
        <v>2285</v>
      </c>
      <c r="AZ145" s="94">
        <v>2287.5</v>
      </c>
      <c r="BA145" s="94">
        <v>795.5</v>
      </c>
      <c r="BB145" s="94">
        <v>6415.2999999999993</v>
      </c>
      <c r="BC145" s="94">
        <v>13283.79</v>
      </c>
      <c r="BD145" s="94">
        <v>4279.99</v>
      </c>
      <c r="BE145" s="94">
        <v>13308.02</v>
      </c>
      <c r="BF145" s="94">
        <v>89521.349999999991</v>
      </c>
      <c r="BJ145" s="94">
        <v>300</v>
      </c>
      <c r="BO145" s="94">
        <v>36824.01</v>
      </c>
      <c r="BP145" s="94">
        <v>19679.93</v>
      </c>
      <c r="BQ145" s="94">
        <v>36</v>
      </c>
      <c r="BT145" s="94">
        <v>289</v>
      </c>
      <c r="BV145" s="94">
        <v>12386.56</v>
      </c>
      <c r="BW145" s="94">
        <v>12386.56</v>
      </c>
      <c r="BX145" s="94">
        <v>22194.100000000002</v>
      </c>
      <c r="CA145" s="94">
        <v>62006.17</v>
      </c>
      <c r="CB145" s="94">
        <v>150.5</v>
      </c>
      <c r="CE145" s="94">
        <v>3527</v>
      </c>
      <c r="CG145" s="94">
        <v>12858.8</v>
      </c>
      <c r="CM145" s="94">
        <v>3435.2799999999997</v>
      </c>
      <c r="CN145" s="94">
        <v>3435.2799999999997</v>
      </c>
      <c r="CQ145" s="94">
        <v>5847</v>
      </c>
      <c r="CT145" s="94">
        <v>18462.189999999999</v>
      </c>
      <c r="CV145" s="94">
        <v>4914.6399999999994</v>
      </c>
    </row>
    <row r="146" spans="2:100" x14ac:dyDescent="0.25">
      <c r="B146" s="92" t="s">
        <v>438</v>
      </c>
      <c r="C146" s="92" t="s">
        <v>439</v>
      </c>
      <c r="D146" s="93">
        <v>3082662.96</v>
      </c>
      <c r="E146" s="94">
        <v>1039802.28</v>
      </c>
      <c r="F146" s="94">
        <v>67962.38</v>
      </c>
      <c r="G146" s="94">
        <v>4085</v>
      </c>
      <c r="I146" s="94">
        <v>25953.11</v>
      </c>
      <c r="L146" s="94">
        <v>342139.86</v>
      </c>
      <c r="M146" s="94">
        <v>11304.48</v>
      </c>
      <c r="N146" s="94">
        <v>41409.57</v>
      </c>
      <c r="P146" s="94">
        <v>24408.43</v>
      </c>
      <c r="T146" s="94">
        <v>85270.92</v>
      </c>
      <c r="U146" s="94">
        <v>29785.16</v>
      </c>
      <c r="V146" s="94">
        <v>104793.38</v>
      </c>
      <c r="W146" s="94">
        <v>38253.33</v>
      </c>
      <c r="AB146" s="94">
        <v>11600.47</v>
      </c>
      <c r="AC146" s="94">
        <v>1119.42</v>
      </c>
      <c r="AD146" s="94">
        <v>6289.7300000000005</v>
      </c>
      <c r="AE146" s="94">
        <v>18400.190000000002</v>
      </c>
      <c r="AF146" s="94">
        <v>162367.28</v>
      </c>
      <c r="AG146" s="94">
        <v>133085.71999999997</v>
      </c>
      <c r="AJ146" s="94">
        <v>52427.92</v>
      </c>
      <c r="AL146" s="94">
        <v>5816.9400000000005</v>
      </c>
      <c r="AM146" s="94">
        <v>51493.23</v>
      </c>
      <c r="AN146" s="94">
        <v>960.13</v>
      </c>
      <c r="AO146" s="94">
        <v>27816.699999999997</v>
      </c>
      <c r="AP146" s="94">
        <v>43657.7</v>
      </c>
      <c r="AR146" s="94">
        <v>17956.080000000002</v>
      </c>
      <c r="AU146" s="94">
        <v>7044.3499999999995</v>
      </c>
      <c r="AV146" s="94">
        <v>109840.38</v>
      </c>
      <c r="AX146" s="94">
        <v>278.2</v>
      </c>
      <c r="AZ146" s="94">
        <v>1860.65</v>
      </c>
      <c r="BA146" s="94">
        <v>10545.73</v>
      </c>
      <c r="BB146" s="94">
        <v>2636.46</v>
      </c>
      <c r="BC146" s="94">
        <v>16448.66</v>
      </c>
      <c r="BD146" s="94">
        <v>8344.85</v>
      </c>
      <c r="BE146" s="94">
        <v>35713.369999999995</v>
      </c>
      <c r="BF146" s="94">
        <v>68713.77</v>
      </c>
      <c r="BJ146" s="94">
        <v>11685</v>
      </c>
      <c r="BL146" s="94">
        <v>243757.75999999998</v>
      </c>
      <c r="BO146" s="94">
        <v>41462</v>
      </c>
      <c r="BP146" s="94">
        <v>18967.260000000002</v>
      </c>
      <c r="BQ146" s="94">
        <v>900</v>
      </c>
      <c r="BR146" s="94">
        <v>13.87</v>
      </c>
      <c r="BS146" s="94">
        <v>5114</v>
      </c>
      <c r="BV146" s="94">
        <v>2161.5500000000002</v>
      </c>
      <c r="BW146" s="94">
        <v>2161.5500000000002</v>
      </c>
      <c r="BX146" s="94">
        <v>65965.37</v>
      </c>
      <c r="BZ146" s="94">
        <v>35215.49</v>
      </c>
      <c r="CA146" s="94">
        <v>22552.129999999997</v>
      </c>
      <c r="CE146" s="94">
        <v>5882.62</v>
      </c>
      <c r="CG146" s="94">
        <v>8206.2800000000007</v>
      </c>
      <c r="CM146" s="94">
        <v>4143.8</v>
      </c>
      <c r="CN146" s="94">
        <v>4143.8</v>
      </c>
      <c r="CR146" s="94">
        <v>7050</v>
      </c>
    </row>
    <row r="147" spans="2:100" x14ac:dyDescent="0.25">
      <c r="B147" s="92" t="s">
        <v>658</v>
      </c>
      <c r="C147" s="92" t="s">
        <v>659</v>
      </c>
      <c r="D147" s="93">
        <v>745816.95000000019</v>
      </c>
      <c r="E147" s="94">
        <v>170067.06</v>
      </c>
      <c r="F147" s="94">
        <v>8000</v>
      </c>
      <c r="G147" s="94">
        <v>5767.08</v>
      </c>
      <c r="I147" s="94">
        <v>32334.400000000001</v>
      </c>
      <c r="L147" s="94">
        <v>77130.100000000006</v>
      </c>
      <c r="M147" s="94">
        <v>4800.24</v>
      </c>
      <c r="T147" s="94">
        <v>16189.279999999999</v>
      </c>
      <c r="U147" s="94">
        <v>6256.31</v>
      </c>
      <c r="V147" s="94">
        <v>20550.400000000001</v>
      </c>
      <c r="W147" s="94">
        <v>4917.49</v>
      </c>
      <c r="AB147" s="94">
        <v>844</v>
      </c>
      <c r="AC147" s="94">
        <v>144.22999999999999</v>
      </c>
      <c r="AD147" s="94">
        <v>1849.3100000000002</v>
      </c>
      <c r="AE147" s="94">
        <v>1990.97</v>
      </c>
      <c r="AF147" s="94">
        <v>40806.379999999997</v>
      </c>
      <c r="AG147" s="94">
        <v>15737.619999999999</v>
      </c>
      <c r="AJ147" s="94">
        <v>28877.550000000003</v>
      </c>
      <c r="AL147" s="94">
        <v>12331.5</v>
      </c>
      <c r="AN147" s="94">
        <v>56.8</v>
      </c>
      <c r="AO147" s="94">
        <v>24310.68</v>
      </c>
      <c r="AP147" s="94">
        <v>30.72</v>
      </c>
      <c r="AR147" s="94">
        <v>50231.94</v>
      </c>
      <c r="AT147" s="94">
        <v>16250</v>
      </c>
      <c r="AU147" s="94">
        <v>30989.33</v>
      </c>
      <c r="AV147" s="94">
        <v>522.05999999999995</v>
      </c>
      <c r="AX147" s="94">
        <v>1391</v>
      </c>
      <c r="AZ147" s="94">
        <v>22824.720000000001</v>
      </c>
      <c r="BC147" s="94">
        <v>2034.35</v>
      </c>
      <c r="BD147" s="94">
        <v>3876.6499999999996</v>
      </c>
      <c r="BE147" s="94">
        <v>14830.46</v>
      </c>
      <c r="BH147" s="94">
        <v>475.09</v>
      </c>
      <c r="BL147" s="94">
        <v>55496.02</v>
      </c>
      <c r="BO147" s="94">
        <v>11478</v>
      </c>
      <c r="BP147" s="94">
        <v>17095.2</v>
      </c>
      <c r="BR147" s="94">
        <v>937.54</v>
      </c>
      <c r="BV147" s="94">
        <v>85</v>
      </c>
      <c r="BW147" s="94">
        <v>85</v>
      </c>
      <c r="BX147" s="94">
        <v>31222.159999999996</v>
      </c>
      <c r="CA147" s="94">
        <v>10737.61</v>
      </c>
      <c r="CE147" s="94">
        <v>37.4</v>
      </c>
      <c r="CG147" s="94">
        <v>1566.3</v>
      </c>
      <c r="CM147" s="94">
        <v>744</v>
      </c>
      <c r="CN147" s="94">
        <v>744</v>
      </c>
    </row>
    <row r="148" spans="2:100" x14ac:dyDescent="0.25">
      <c r="B148" s="92" t="s">
        <v>376</v>
      </c>
      <c r="C148" s="92" t="s">
        <v>377</v>
      </c>
      <c r="D148" s="93">
        <v>42664428.50999999</v>
      </c>
      <c r="E148" s="94">
        <v>5071202.75</v>
      </c>
      <c r="F148" s="94">
        <v>166526.61000000002</v>
      </c>
      <c r="G148" s="94">
        <v>227197.63999999998</v>
      </c>
      <c r="I148" s="94">
        <v>145303.66999999998</v>
      </c>
      <c r="J148" s="94">
        <v>18839.37</v>
      </c>
      <c r="K148" s="94">
        <v>62944</v>
      </c>
      <c r="L148" s="94">
        <v>3006659.0700000003</v>
      </c>
      <c r="M148" s="94">
        <v>97564.18</v>
      </c>
      <c r="N148" s="94">
        <v>189156.91999999998</v>
      </c>
      <c r="P148" s="94">
        <v>5841</v>
      </c>
      <c r="Q148" s="94">
        <v>12225.130000000001</v>
      </c>
      <c r="T148" s="94">
        <v>424122.13</v>
      </c>
      <c r="U148" s="94">
        <v>245219.62000000002</v>
      </c>
      <c r="V148" s="94">
        <v>523011.93000000005</v>
      </c>
      <c r="W148" s="94">
        <v>305659.40000000002</v>
      </c>
      <c r="AB148" s="94">
        <v>22341.99</v>
      </c>
      <c r="AC148" s="94">
        <v>8113.9199999999992</v>
      </c>
      <c r="AD148" s="94">
        <v>31591.609999999997</v>
      </c>
      <c r="AE148" s="94">
        <v>39795.189999999988</v>
      </c>
      <c r="AF148" s="94">
        <v>826906.36</v>
      </c>
      <c r="AG148" s="94">
        <v>1138187.6400000001</v>
      </c>
      <c r="AJ148" s="94">
        <v>580619.92999999993</v>
      </c>
      <c r="AL148" s="94">
        <v>86608.83</v>
      </c>
      <c r="AM148" s="94">
        <v>205638.64</v>
      </c>
      <c r="AN148" s="94">
        <v>168141.16</v>
      </c>
      <c r="AO148" s="94">
        <v>202659.72</v>
      </c>
      <c r="AP148" s="94">
        <v>820.91</v>
      </c>
      <c r="AR148" s="94">
        <v>20176648.379999999</v>
      </c>
      <c r="AU148" s="94">
        <v>95524.52</v>
      </c>
      <c r="AV148" s="94">
        <v>43444.43</v>
      </c>
      <c r="AW148" s="94">
        <v>33817.699999999997</v>
      </c>
      <c r="AX148" s="94">
        <v>19404.45</v>
      </c>
      <c r="AZ148" s="94">
        <v>17168.96</v>
      </c>
      <c r="BB148" s="94">
        <v>16531.5</v>
      </c>
      <c r="BC148" s="94">
        <v>63641.22</v>
      </c>
      <c r="BD148" s="94">
        <v>29629.45</v>
      </c>
      <c r="BE148" s="94">
        <v>34669.43</v>
      </c>
      <c r="BF148" s="94">
        <v>40954.18</v>
      </c>
      <c r="BJ148" s="94">
        <v>5651.1100000000006</v>
      </c>
      <c r="BL148" s="94">
        <v>11496</v>
      </c>
      <c r="BO148" s="94">
        <v>368562.36000000004</v>
      </c>
      <c r="BP148" s="94">
        <v>85268.63</v>
      </c>
      <c r="BQ148" s="94">
        <v>2364.04</v>
      </c>
      <c r="BR148" s="94">
        <v>14709.72</v>
      </c>
      <c r="BS148" s="94">
        <v>716193.79</v>
      </c>
      <c r="BT148" s="94">
        <v>6078.19</v>
      </c>
      <c r="BU148" s="94">
        <v>10</v>
      </c>
      <c r="BV148" s="94">
        <v>11979.619999999999</v>
      </c>
      <c r="BW148" s="94">
        <v>11979.619999999999</v>
      </c>
      <c r="BX148" s="94">
        <v>6405691.8500000006</v>
      </c>
      <c r="BZ148" s="94">
        <v>135635.72999999998</v>
      </c>
      <c r="CA148" s="94">
        <v>151787.25</v>
      </c>
      <c r="CE148" s="94">
        <v>82040.160000000003</v>
      </c>
      <c r="CM148" s="94">
        <v>48192.93</v>
      </c>
      <c r="CN148" s="94">
        <v>48192.93</v>
      </c>
      <c r="CP148" s="94">
        <v>164206.64000000001</v>
      </c>
      <c r="CU148" s="94">
        <v>19798.810000000001</v>
      </c>
      <c r="CV148" s="94">
        <v>50428.14</v>
      </c>
    </row>
    <row r="149" spans="2:100" x14ac:dyDescent="0.25">
      <c r="B149" s="92" t="s">
        <v>812</v>
      </c>
      <c r="C149" s="92" t="s">
        <v>813</v>
      </c>
      <c r="D149" s="93">
        <v>22296587.749999993</v>
      </c>
      <c r="E149" s="94">
        <v>6541504.2999999989</v>
      </c>
      <c r="F149" s="94">
        <v>270054.37</v>
      </c>
      <c r="G149" s="94">
        <v>28124.249999999996</v>
      </c>
      <c r="I149" s="94">
        <v>349400.61</v>
      </c>
      <c r="J149" s="94">
        <v>9600</v>
      </c>
      <c r="K149" s="94">
        <v>79682.399999999994</v>
      </c>
      <c r="L149" s="94">
        <v>3869389.8400000012</v>
      </c>
      <c r="M149" s="94">
        <v>287050.26000000013</v>
      </c>
      <c r="N149" s="94">
        <v>217724.98</v>
      </c>
      <c r="P149" s="94">
        <v>177336.07</v>
      </c>
      <c r="Q149" s="94">
        <v>600</v>
      </c>
      <c r="T149" s="94">
        <v>532522.30000000005</v>
      </c>
      <c r="U149" s="94">
        <v>328654.45</v>
      </c>
      <c r="V149" s="94">
        <v>677567.64999999991</v>
      </c>
      <c r="W149" s="94">
        <v>416608.58999999997</v>
      </c>
      <c r="AB149" s="94">
        <v>75691.5</v>
      </c>
      <c r="AC149" s="94">
        <v>20100.050000000003</v>
      </c>
      <c r="AD149" s="94">
        <v>35951.769999999997</v>
      </c>
      <c r="AE149" s="94">
        <v>114891.18999999994</v>
      </c>
      <c r="AF149" s="94">
        <v>1060559.25</v>
      </c>
      <c r="AG149" s="94">
        <v>1141059.3399999999</v>
      </c>
      <c r="AH149" s="94">
        <v>9448.64</v>
      </c>
      <c r="AJ149" s="94">
        <v>620293.82999999973</v>
      </c>
      <c r="AL149" s="94">
        <v>125046.19</v>
      </c>
      <c r="AM149" s="94">
        <v>264328.64</v>
      </c>
      <c r="AN149" s="94">
        <v>36781.839999999989</v>
      </c>
      <c r="AO149" s="94">
        <v>286845.45999999996</v>
      </c>
      <c r="AP149" s="94">
        <v>1944.6000000000001</v>
      </c>
      <c r="AR149" s="94">
        <v>2483846.0400000005</v>
      </c>
      <c r="AU149" s="94">
        <v>64623.189999999995</v>
      </c>
      <c r="AV149" s="94">
        <v>575821.75999999989</v>
      </c>
      <c r="AW149" s="94">
        <v>23065</v>
      </c>
      <c r="AX149" s="94">
        <v>14744.6</v>
      </c>
      <c r="BB149" s="94">
        <v>15551.369999999999</v>
      </c>
      <c r="BC149" s="94">
        <v>166785.51</v>
      </c>
      <c r="BD149" s="94">
        <v>35718.47</v>
      </c>
      <c r="BI149" s="94">
        <v>10403.14</v>
      </c>
      <c r="BL149" s="94">
        <v>19988.7</v>
      </c>
      <c r="BO149" s="94">
        <v>169661.2</v>
      </c>
      <c r="BP149" s="94">
        <v>85913.280000000013</v>
      </c>
      <c r="BQ149" s="94">
        <v>108.68</v>
      </c>
      <c r="BR149" s="94">
        <v>4370.84</v>
      </c>
      <c r="BS149" s="94">
        <v>193981.18</v>
      </c>
      <c r="BV149" s="94">
        <v>47258.559999999998</v>
      </c>
      <c r="BW149" s="94">
        <v>47258.559999999998</v>
      </c>
      <c r="BX149" s="94">
        <v>226402.02000000002</v>
      </c>
      <c r="BZ149" s="94">
        <v>57384.86</v>
      </c>
      <c r="CA149" s="94">
        <v>199364.14</v>
      </c>
      <c r="CE149" s="94">
        <v>19654.34</v>
      </c>
      <c r="CG149" s="94">
        <v>20756.96</v>
      </c>
      <c r="CH149" s="94">
        <v>2410.7199999999998</v>
      </c>
      <c r="CM149" s="94">
        <v>60316.139999999992</v>
      </c>
      <c r="CN149" s="94">
        <v>60316.139999999992</v>
      </c>
      <c r="CQ149" s="94">
        <v>36173.919999999998</v>
      </c>
      <c r="CR149" s="94">
        <v>138241.32999999999</v>
      </c>
      <c r="CS149" s="94">
        <v>45279.43</v>
      </c>
    </row>
    <row r="150" spans="2:100" x14ac:dyDescent="0.25">
      <c r="B150" s="92" t="s">
        <v>470</v>
      </c>
      <c r="C150" s="92" t="s">
        <v>471</v>
      </c>
      <c r="D150" s="93">
        <v>5003540.51</v>
      </c>
      <c r="E150" s="94">
        <v>1622621.49</v>
      </c>
      <c r="F150" s="94">
        <v>58670.229999999996</v>
      </c>
      <c r="G150" s="94">
        <v>35599.06</v>
      </c>
      <c r="I150" s="94">
        <v>32219.629999999997</v>
      </c>
      <c r="J150" s="94">
        <v>17597.52</v>
      </c>
      <c r="L150" s="94">
        <v>565979.21000000008</v>
      </c>
      <c r="M150" s="94">
        <v>55640.2</v>
      </c>
      <c r="N150" s="94">
        <v>2456.17</v>
      </c>
      <c r="P150" s="94">
        <v>62338.740000000005</v>
      </c>
      <c r="T150" s="94">
        <v>132418.26</v>
      </c>
      <c r="U150" s="94">
        <v>51041.35</v>
      </c>
      <c r="V150" s="94">
        <v>160246.88</v>
      </c>
      <c r="W150" s="94">
        <v>67104.600000000006</v>
      </c>
      <c r="AB150" s="94">
        <v>7517.27</v>
      </c>
      <c r="AC150" s="94">
        <v>1551.22</v>
      </c>
      <c r="AD150" s="94">
        <v>9523.4399999999987</v>
      </c>
      <c r="AE150" s="94">
        <v>20381.7</v>
      </c>
      <c r="AF150" s="94">
        <v>260164.52</v>
      </c>
      <c r="AG150" s="94">
        <v>176873.48</v>
      </c>
      <c r="AJ150" s="94">
        <v>125981.9</v>
      </c>
      <c r="AM150" s="94">
        <v>62226.05</v>
      </c>
      <c r="AN150" s="94">
        <v>34091.82</v>
      </c>
      <c r="AO150" s="94">
        <v>1329.77</v>
      </c>
      <c r="AP150" s="94">
        <v>23901.61</v>
      </c>
      <c r="AR150" s="94">
        <v>362227.98</v>
      </c>
      <c r="AU150" s="94">
        <v>2793.1800000000003</v>
      </c>
      <c r="AV150" s="94">
        <v>49836.5</v>
      </c>
      <c r="AW150" s="94">
        <v>1740.6</v>
      </c>
      <c r="AX150" s="94">
        <v>25610.75</v>
      </c>
      <c r="AZ150" s="94">
        <v>53264.84</v>
      </c>
      <c r="BA150" s="94">
        <v>5631.13</v>
      </c>
      <c r="BB150" s="94">
        <v>14141.59</v>
      </c>
      <c r="BD150" s="94">
        <v>21652.92</v>
      </c>
      <c r="BE150" s="94">
        <v>103465.06</v>
      </c>
      <c r="BF150" s="94">
        <v>25337.870000000003</v>
      </c>
      <c r="BL150" s="94">
        <v>297811.11</v>
      </c>
      <c r="BO150" s="94">
        <v>50484.12</v>
      </c>
      <c r="BP150" s="94">
        <v>27691.7</v>
      </c>
      <c r="BQ150" s="94">
        <v>1984.71</v>
      </c>
      <c r="BS150" s="94">
        <v>37961.21</v>
      </c>
      <c r="BV150" s="94">
        <v>26607</v>
      </c>
      <c r="BW150" s="94">
        <v>26607</v>
      </c>
      <c r="BX150" s="94">
        <v>201873.76</v>
      </c>
      <c r="CA150" s="94">
        <v>92282.07</v>
      </c>
      <c r="CB150" s="94">
        <v>475.84</v>
      </c>
      <c r="CM150" s="94">
        <v>13190.45</v>
      </c>
      <c r="CN150" s="94">
        <v>13190.45</v>
      </c>
    </row>
    <row r="151" spans="2:100" x14ac:dyDescent="0.25">
      <c r="B151" s="92" t="s">
        <v>524</v>
      </c>
      <c r="C151" s="92" t="s">
        <v>525</v>
      </c>
      <c r="D151" s="93">
        <v>13708846.870000001</v>
      </c>
      <c r="E151" s="94">
        <v>4767473.26</v>
      </c>
      <c r="F151" s="94">
        <v>14400.8</v>
      </c>
      <c r="G151" s="94">
        <v>143969.47999999998</v>
      </c>
      <c r="I151" s="94">
        <v>83923.15</v>
      </c>
      <c r="J151" s="94">
        <v>27390.75</v>
      </c>
      <c r="K151" s="94">
        <v>29090</v>
      </c>
      <c r="L151" s="94">
        <v>1652151.14</v>
      </c>
      <c r="M151" s="94">
        <v>66056.760000000009</v>
      </c>
      <c r="N151" s="94">
        <v>136251.82</v>
      </c>
      <c r="P151" s="94">
        <v>220623.51</v>
      </c>
      <c r="Q151" s="94">
        <v>30901.59</v>
      </c>
      <c r="T151" s="94">
        <v>376932.93000000005</v>
      </c>
      <c r="U151" s="94">
        <v>156108.63</v>
      </c>
      <c r="V151" s="94">
        <v>495650.33999999997</v>
      </c>
      <c r="W151" s="94">
        <v>196051.17</v>
      </c>
      <c r="AB151" s="94">
        <v>33295.85</v>
      </c>
      <c r="AC151" s="94">
        <v>14784.460000000001</v>
      </c>
      <c r="AD151" s="94">
        <v>22829.68</v>
      </c>
      <c r="AE151" s="94">
        <v>32515.62</v>
      </c>
      <c r="AF151" s="94">
        <v>777480</v>
      </c>
      <c r="AG151" s="94">
        <v>644366.00000000012</v>
      </c>
      <c r="AJ151" s="94">
        <v>250886.68999999997</v>
      </c>
      <c r="AL151" s="94">
        <v>51434.09</v>
      </c>
      <c r="AM151" s="94">
        <v>25030.61</v>
      </c>
      <c r="AN151" s="94">
        <v>33991.589999999997</v>
      </c>
      <c r="AO151" s="94">
        <v>177711.51</v>
      </c>
      <c r="AP151" s="94">
        <v>20884.740000000002</v>
      </c>
      <c r="AQ151" s="94">
        <v>7998.41</v>
      </c>
      <c r="AR151" s="94">
        <v>761332.27</v>
      </c>
      <c r="AU151" s="94">
        <v>19821.66</v>
      </c>
      <c r="AV151" s="94">
        <v>11317.509999999998</v>
      </c>
      <c r="AW151" s="94">
        <v>58917.5</v>
      </c>
      <c r="AX151" s="94">
        <v>18348</v>
      </c>
      <c r="AZ151" s="94">
        <v>171852.75</v>
      </c>
      <c r="BB151" s="94">
        <v>7234.07</v>
      </c>
      <c r="BC151" s="94">
        <v>20324.230000000003</v>
      </c>
      <c r="BD151" s="94">
        <v>20984.1</v>
      </c>
      <c r="BE151" s="94">
        <v>6362.86</v>
      </c>
      <c r="BF151" s="94">
        <v>17281.730000000003</v>
      </c>
      <c r="BH151" s="94">
        <v>3394.67</v>
      </c>
      <c r="BJ151" s="94">
        <v>5469.08</v>
      </c>
      <c r="BO151" s="94">
        <v>338018.24</v>
      </c>
      <c r="BP151" s="94">
        <v>51851.3</v>
      </c>
      <c r="BQ151" s="94">
        <v>1304.46</v>
      </c>
      <c r="BR151" s="94">
        <v>7057.5</v>
      </c>
      <c r="BS151" s="94">
        <v>453193.39999999997</v>
      </c>
      <c r="BT151" s="94">
        <v>69462.13</v>
      </c>
      <c r="BU151" s="94">
        <v>283032.28000000003</v>
      </c>
      <c r="BV151" s="94">
        <v>8815</v>
      </c>
      <c r="BW151" s="94">
        <v>8815</v>
      </c>
      <c r="BX151" s="94">
        <v>647089.46</v>
      </c>
      <c r="CA151" s="94">
        <v>147464.04</v>
      </c>
      <c r="CB151" s="94">
        <v>1789.71</v>
      </c>
      <c r="CE151" s="94">
        <v>22698.080000000002</v>
      </c>
      <c r="CG151" s="94">
        <v>24608.71</v>
      </c>
      <c r="CJ151" s="94">
        <v>2055.9499999999998</v>
      </c>
      <c r="CK151" s="94">
        <v>23.5</v>
      </c>
      <c r="CM151" s="94">
        <v>37399.869999999995</v>
      </c>
      <c r="CN151" s="94">
        <v>37399.869999999995</v>
      </c>
      <c r="CU151" s="94">
        <v>158.22999999999999</v>
      </c>
    </row>
    <row r="152" spans="2:100" x14ac:dyDescent="0.25">
      <c r="B152" s="92" t="s">
        <v>352</v>
      </c>
      <c r="C152" s="92" t="s">
        <v>353</v>
      </c>
      <c r="D152" s="93">
        <v>1253391.49</v>
      </c>
      <c r="E152" s="94">
        <v>335833.95999999996</v>
      </c>
      <c r="F152" s="94">
        <v>2976.96</v>
      </c>
      <c r="G152" s="94">
        <v>5399.99</v>
      </c>
      <c r="I152" s="94">
        <v>17148.59</v>
      </c>
      <c r="L152" s="94">
        <v>236280.21</v>
      </c>
      <c r="M152" s="94">
        <v>29384.41</v>
      </c>
      <c r="N152" s="94">
        <v>6126.67</v>
      </c>
      <c r="P152" s="94">
        <v>8500</v>
      </c>
      <c r="T152" s="94">
        <v>26896.75</v>
      </c>
      <c r="U152" s="94">
        <v>20946.079999999998</v>
      </c>
      <c r="V152" s="94">
        <v>35455.46</v>
      </c>
      <c r="W152" s="94">
        <v>21209.86</v>
      </c>
      <c r="AB152" s="94">
        <v>1750.82</v>
      </c>
      <c r="AC152" s="94">
        <v>1313.38</v>
      </c>
      <c r="AD152" s="94">
        <v>2203.5100000000002</v>
      </c>
      <c r="AE152" s="94">
        <v>6309.67</v>
      </c>
      <c r="AF152" s="94">
        <v>71410.38</v>
      </c>
      <c r="AG152" s="94">
        <v>79373.62</v>
      </c>
      <c r="AJ152" s="94">
        <v>30516.04</v>
      </c>
      <c r="AM152" s="94">
        <v>16941.05</v>
      </c>
      <c r="AN152" s="94">
        <v>6802.6900000000005</v>
      </c>
      <c r="AO152" s="94">
        <v>590.62</v>
      </c>
      <c r="AP152" s="94">
        <v>64469.320000000007</v>
      </c>
      <c r="AQ152" s="94">
        <v>1693.64</v>
      </c>
      <c r="AR152" s="94">
        <v>1348.5</v>
      </c>
      <c r="AT152" s="94">
        <v>22804.32</v>
      </c>
      <c r="AV152" s="94">
        <v>119900.58</v>
      </c>
      <c r="AW152" s="94">
        <v>536.53</v>
      </c>
      <c r="AX152" s="94">
        <v>1391</v>
      </c>
      <c r="AZ152" s="94">
        <v>3736.67</v>
      </c>
      <c r="BA152" s="94">
        <v>9577.76</v>
      </c>
      <c r="BC152" s="94">
        <v>3219.09</v>
      </c>
      <c r="BD152" s="94">
        <v>1095</v>
      </c>
      <c r="BE152" s="94">
        <v>11078.81</v>
      </c>
      <c r="BF152" s="94">
        <v>435</v>
      </c>
      <c r="BJ152" s="94">
        <v>5794.33</v>
      </c>
      <c r="BN152" s="94">
        <v>135</v>
      </c>
      <c r="BO152" s="94">
        <v>18823.240000000002</v>
      </c>
      <c r="BP152" s="94">
        <v>7375.6399999999994</v>
      </c>
      <c r="BQ152" s="94">
        <v>546.21</v>
      </c>
      <c r="BX152" s="94">
        <v>25</v>
      </c>
      <c r="CA152" s="94">
        <v>6033.67</v>
      </c>
      <c r="CE152" s="94">
        <v>2948.2</v>
      </c>
      <c r="CG152" s="94">
        <v>6248.23</v>
      </c>
      <c r="CM152" s="94">
        <v>805.03</v>
      </c>
      <c r="CN152" s="94">
        <v>805.03</v>
      </c>
    </row>
    <row r="153" spans="2:100" x14ac:dyDescent="0.25">
      <c r="B153" s="92" t="s">
        <v>508</v>
      </c>
      <c r="C153" s="92" t="s">
        <v>509</v>
      </c>
      <c r="D153" s="93">
        <v>12243078.380000001</v>
      </c>
      <c r="E153" s="94">
        <v>3960847.4299999997</v>
      </c>
      <c r="F153" s="94">
        <v>6957.53</v>
      </c>
      <c r="G153" s="94">
        <v>38108.129999999997</v>
      </c>
      <c r="I153" s="94">
        <v>83413.23</v>
      </c>
      <c r="J153" s="94">
        <v>54956.490000000005</v>
      </c>
      <c r="K153" s="94">
        <v>28972</v>
      </c>
      <c r="L153" s="94">
        <v>1746334.3900000001</v>
      </c>
      <c r="M153" s="94">
        <v>38425.130000000005</v>
      </c>
      <c r="N153" s="94">
        <v>70980.009999999995</v>
      </c>
      <c r="P153" s="94">
        <v>93075.62000000001</v>
      </c>
      <c r="Q153" s="94">
        <v>4601.28</v>
      </c>
      <c r="T153" s="94">
        <v>308797.21999999997</v>
      </c>
      <c r="U153" s="94">
        <v>143256.58000000002</v>
      </c>
      <c r="V153" s="94">
        <v>406075.28</v>
      </c>
      <c r="W153" s="94">
        <v>190151</v>
      </c>
      <c r="AB153" s="94">
        <v>15095.41</v>
      </c>
      <c r="AC153" s="94">
        <v>7727.4100000000017</v>
      </c>
      <c r="AD153" s="94">
        <v>24522.12</v>
      </c>
      <c r="AE153" s="94">
        <v>32756.060000000005</v>
      </c>
      <c r="AF153" s="94">
        <v>623588.13</v>
      </c>
      <c r="AG153" s="94">
        <v>654565.87</v>
      </c>
      <c r="AJ153" s="94">
        <v>484153.68000000005</v>
      </c>
      <c r="AL153" s="94">
        <v>83656.03</v>
      </c>
      <c r="AM153" s="94">
        <v>239620.01</v>
      </c>
      <c r="AN153" s="94">
        <v>37490.630000000005</v>
      </c>
      <c r="AO153" s="94">
        <v>50989.520000000004</v>
      </c>
      <c r="AP153" s="94">
        <v>236.51</v>
      </c>
      <c r="AR153" s="94">
        <v>156553.52000000002</v>
      </c>
      <c r="AS153" s="94">
        <v>328174.55</v>
      </c>
      <c r="AT153" s="94">
        <v>255415.78</v>
      </c>
      <c r="AU153" s="94">
        <v>15313.53</v>
      </c>
      <c r="AV153" s="94">
        <v>171205.47</v>
      </c>
      <c r="AW153" s="94">
        <v>3731</v>
      </c>
      <c r="AX153" s="94">
        <v>19971.2</v>
      </c>
      <c r="AY153" s="94">
        <v>49128</v>
      </c>
      <c r="AZ153" s="94">
        <v>43792.85</v>
      </c>
      <c r="BB153" s="94">
        <v>17188.71</v>
      </c>
      <c r="BC153" s="94">
        <v>26460.2</v>
      </c>
      <c r="BD153" s="94">
        <v>43445</v>
      </c>
      <c r="BE153" s="94">
        <v>11095.63</v>
      </c>
      <c r="BH153" s="94">
        <v>3850.8500000000004</v>
      </c>
      <c r="BJ153" s="94">
        <v>114433.65000000001</v>
      </c>
      <c r="BK153" s="94">
        <v>1474.7</v>
      </c>
      <c r="BO153" s="94">
        <v>279900.68</v>
      </c>
      <c r="BP153" s="94">
        <v>31872.399999999998</v>
      </c>
      <c r="BQ153" s="94">
        <v>83.2</v>
      </c>
      <c r="BR153" s="94">
        <v>1173.3999999999996</v>
      </c>
      <c r="BS153" s="94">
        <v>218141.65</v>
      </c>
      <c r="BV153" s="94">
        <v>4989.3999999999996</v>
      </c>
      <c r="BW153" s="94">
        <v>4989.3999999999996</v>
      </c>
      <c r="BX153" s="94">
        <v>681024.64</v>
      </c>
      <c r="CA153" s="94">
        <v>122380.85</v>
      </c>
      <c r="CB153" s="94">
        <v>3938.8</v>
      </c>
      <c r="CE153" s="94">
        <v>13369.2</v>
      </c>
      <c r="CG153" s="94">
        <v>11956</v>
      </c>
      <c r="CJ153" s="94">
        <v>980</v>
      </c>
      <c r="CM153" s="94">
        <v>14052.46</v>
      </c>
      <c r="CN153" s="94">
        <v>14052.46</v>
      </c>
      <c r="CR153" s="94">
        <v>87061.21</v>
      </c>
      <c r="CS153" s="94">
        <v>24131.260000000002</v>
      </c>
      <c r="CU153" s="94">
        <v>22543.78</v>
      </c>
      <c r="CV153" s="94">
        <v>34892.11</v>
      </c>
    </row>
    <row r="154" spans="2:100" x14ac:dyDescent="0.25">
      <c r="B154" s="92" t="s">
        <v>504</v>
      </c>
      <c r="C154" s="92" t="s">
        <v>505</v>
      </c>
      <c r="D154" s="93">
        <v>9505627.5499999989</v>
      </c>
      <c r="E154" s="94">
        <v>2885437.5</v>
      </c>
      <c r="F154" s="94">
        <v>2159.85</v>
      </c>
      <c r="G154" s="94">
        <v>8591.92</v>
      </c>
      <c r="I154" s="94">
        <v>118672.68</v>
      </c>
      <c r="J154" s="94">
        <v>16117.29</v>
      </c>
      <c r="K154" s="94">
        <v>17648</v>
      </c>
      <c r="L154" s="94">
        <v>1592595.77</v>
      </c>
      <c r="M154" s="94">
        <v>25905.059999999998</v>
      </c>
      <c r="N154" s="94">
        <v>5755.05</v>
      </c>
      <c r="P154" s="94">
        <v>65801.88</v>
      </c>
      <c r="Q154" s="94">
        <v>4911.13</v>
      </c>
      <c r="T154" s="94">
        <v>228098.81999999998</v>
      </c>
      <c r="U154" s="94">
        <v>125021.38</v>
      </c>
      <c r="V154" s="94">
        <v>292896.52999999997</v>
      </c>
      <c r="W154" s="94">
        <v>167076.60999999999</v>
      </c>
      <c r="AB154" s="94">
        <v>14134.36</v>
      </c>
      <c r="AC154" s="94">
        <v>8618.1400000000012</v>
      </c>
      <c r="AD154" s="94">
        <v>15373.19</v>
      </c>
      <c r="AE154" s="94">
        <v>32088.460000000006</v>
      </c>
      <c r="AF154" s="94">
        <v>479074.67</v>
      </c>
      <c r="AG154" s="94">
        <v>645915.33000000007</v>
      </c>
      <c r="AJ154" s="94">
        <v>309943.42</v>
      </c>
      <c r="AL154" s="94">
        <v>44215</v>
      </c>
      <c r="AM154" s="94">
        <v>152222.75</v>
      </c>
      <c r="AN154" s="94">
        <v>47977.710000000006</v>
      </c>
      <c r="AO154" s="94">
        <v>52612.639999999999</v>
      </c>
      <c r="AU154" s="94">
        <v>199479.96000000002</v>
      </c>
      <c r="AV154" s="94">
        <v>371264.41000000003</v>
      </c>
      <c r="AW154" s="94">
        <v>66847.5</v>
      </c>
      <c r="AX154" s="94">
        <v>31923.45</v>
      </c>
      <c r="AZ154" s="94">
        <v>69004.47</v>
      </c>
      <c r="BA154" s="94">
        <v>1061.8699999999999</v>
      </c>
      <c r="BB154" s="94">
        <v>10238.130000000001</v>
      </c>
      <c r="BC154" s="94">
        <v>27914.2</v>
      </c>
      <c r="BD154" s="94">
        <v>25729.260000000002</v>
      </c>
      <c r="BE154" s="94">
        <v>78627.649999999994</v>
      </c>
      <c r="BH154" s="94">
        <v>2603.6999999999998</v>
      </c>
      <c r="BO154" s="94">
        <v>161121</v>
      </c>
      <c r="BP154" s="94">
        <v>24819.309999999998</v>
      </c>
      <c r="BQ154" s="94">
        <v>9162.91</v>
      </c>
      <c r="BS154" s="94">
        <v>158659.26999999999</v>
      </c>
      <c r="BV154" s="94">
        <v>4644.54</v>
      </c>
      <c r="BW154" s="94">
        <v>4644.54</v>
      </c>
      <c r="BX154" s="94">
        <v>649557.35</v>
      </c>
      <c r="CA154" s="94">
        <v>109413.59</v>
      </c>
      <c r="CE154" s="94">
        <v>92558.53</v>
      </c>
      <c r="CG154" s="94">
        <v>13215.46</v>
      </c>
      <c r="CM154" s="94">
        <v>27324.1</v>
      </c>
      <c r="CN154" s="94">
        <v>27324.1</v>
      </c>
      <c r="CR154" s="94">
        <v>11591.75</v>
      </c>
    </row>
    <row r="155" spans="2:100" x14ac:dyDescent="0.25">
      <c r="B155" s="92" t="s">
        <v>206</v>
      </c>
      <c r="C155" s="92" t="s">
        <v>207</v>
      </c>
      <c r="D155" s="93">
        <v>11159464.780000001</v>
      </c>
      <c r="E155" s="94">
        <v>3696367.3600000003</v>
      </c>
      <c r="F155" s="94">
        <v>7758.38</v>
      </c>
      <c r="G155" s="94">
        <v>31475.629999999997</v>
      </c>
      <c r="I155" s="94">
        <v>144872.44</v>
      </c>
      <c r="J155" s="94">
        <v>9805.61</v>
      </c>
      <c r="K155" s="94">
        <v>20172</v>
      </c>
      <c r="L155" s="94">
        <v>1509733.63</v>
      </c>
      <c r="M155" s="94">
        <v>94683.65</v>
      </c>
      <c r="N155" s="94">
        <v>65491.68</v>
      </c>
      <c r="P155" s="94">
        <v>182169</v>
      </c>
      <c r="Q155" s="94">
        <v>21731.69</v>
      </c>
      <c r="T155" s="94">
        <v>293215.94</v>
      </c>
      <c r="U155" s="94">
        <v>138205.56000000003</v>
      </c>
      <c r="V155" s="94">
        <v>383712.8</v>
      </c>
      <c r="W155" s="94">
        <v>165858.60000000003</v>
      </c>
      <c r="AB155" s="94">
        <v>9890.1</v>
      </c>
      <c r="AC155" s="94">
        <v>6200.87</v>
      </c>
      <c r="AD155" s="94">
        <v>13285.439999999999</v>
      </c>
      <c r="AE155" s="94">
        <v>26507.77</v>
      </c>
      <c r="AF155" s="94">
        <v>557858.52</v>
      </c>
      <c r="AG155" s="94">
        <v>608361.48</v>
      </c>
      <c r="AH155" s="94">
        <v>9592.31</v>
      </c>
      <c r="AI155" s="94">
        <v>4572.2199999999993</v>
      </c>
      <c r="AJ155" s="94">
        <v>401017.69</v>
      </c>
      <c r="AL155" s="94">
        <v>51130.229999999996</v>
      </c>
      <c r="AM155" s="94">
        <v>159520.48000000001</v>
      </c>
      <c r="AN155" s="94">
        <v>9140.91</v>
      </c>
      <c r="AO155" s="94">
        <v>25132.66</v>
      </c>
      <c r="AP155" s="94">
        <v>8742.130000000001</v>
      </c>
      <c r="AU155" s="94">
        <v>3837.51</v>
      </c>
      <c r="AV155" s="94">
        <v>1108311.6499999999</v>
      </c>
      <c r="AX155" s="94">
        <v>1335</v>
      </c>
      <c r="AY155" s="94">
        <v>665</v>
      </c>
      <c r="AZ155" s="94">
        <v>15896.33</v>
      </c>
      <c r="BC155" s="94">
        <v>26856.15</v>
      </c>
      <c r="BE155" s="94">
        <v>5029.53</v>
      </c>
      <c r="BF155" s="94">
        <v>75394.03</v>
      </c>
      <c r="BH155" s="94">
        <v>14250.64</v>
      </c>
      <c r="BO155" s="94">
        <v>355341.89</v>
      </c>
      <c r="BP155" s="94">
        <v>31225.910000000003</v>
      </c>
      <c r="BR155" s="94">
        <v>20345.7</v>
      </c>
      <c r="BS155" s="94">
        <v>118141.58</v>
      </c>
      <c r="BX155" s="94">
        <v>517976.27</v>
      </c>
      <c r="BZ155" s="94">
        <v>78046.600000000006</v>
      </c>
      <c r="CA155" s="94">
        <v>78331.839999999997</v>
      </c>
      <c r="CE155" s="94">
        <v>19046.73</v>
      </c>
      <c r="CG155" s="94">
        <v>18232.669999999998</v>
      </c>
      <c r="CJ155" s="94">
        <v>3720.13</v>
      </c>
      <c r="CM155" s="94">
        <v>11272.84</v>
      </c>
      <c r="CN155" s="94">
        <v>11272.84</v>
      </c>
    </row>
    <row r="156" spans="2:100" x14ac:dyDescent="0.25">
      <c r="B156" s="92" t="s">
        <v>822</v>
      </c>
      <c r="C156" s="92" t="s">
        <v>823</v>
      </c>
      <c r="D156" s="93">
        <v>17821254.689999994</v>
      </c>
      <c r="E156" s="94">
        <v>4961218.2799999984</v>
      </c>
      <c r="F156" s="94">
        <v>9907.41</v>
      </c>
      <c r="I156" s="94">
        <v>99923.28</v>
      </c>
      <c r="K156" s="94">
        <v>11324</v>
      </c>
      <c r="L156" s="94">
        <v>2311252.6899999995</v>
      </c>
      <c r="M156" s="94">
        <v>50196.959999999999</v>
      </c>
      <c r="N156" s="94">
        <v>473.12</v>
      </c>
      <c r="P156" s="94">
        <v>156577.03999999998</v>
      </c>
      <c r="Q156" s="94">
        <v>38265.39</v>
      </c>
      <c r="T156" s="94">
        <v>369174.94</v>
      </c>
      <c r="U156" s="94">
        <v>187874.08999999997</v>
      </c>
      <c r="V156" s="94">
        <v>502037.56999999995</v>
      </c>
      <c r="W156" s="94">
        <v>234351.72000000006</v>
      </c>
      <c r="AB156" s="94">
        <v>19419.989999999998</v>
      </c>
      <c r="AC156" s="94">
        <v>11630.540000000005</v>
      </c>
      <c r="AD156" s="94">
        <v>35883.719999999994</v>
      </c>
      <c r="AE156" s="94">
        <v>64730.170000000006</v>
      </c>
      <c r="AF156" s="94">
        <v>816021.08000000007</v>
      </c>
      <c r="AG156" s="94">
        <v>970717.46</v>
      </c>
      <c r="AH156" s="94">
        <v>38706.789999999986</v>
      </c>
      <c r="AI156" s="94">
        <v>6918.2099999999991</v>
      </c>
      <c r="AJ156" s="94">
        <v>579124.86</v>
      </c>
      <c r="AL156" s="94">
        <v>68370.28</v>
      </c>
      <c r="AM156" s="94">
        <v>47030.41</v>
      </c>
      <c r="AN156" s="94">
        <v>27353.360000000001</v>
      </c>
      <c r="AO156" s="94">
        <v>156755.11000000002</v>
      </c>
      <c r="AP156" s="94">
        <v>12041.57</v>
      </c>
      <c r="AQ156" s="94">
        <v>9896.02</v>
      </c>
      <c r="AR156" s="94">
        <v>843453.84</v>
      </c>
      <c r="AS156" s="94">
        <v>299730.17</v>
      </c>
      <c r="AT156" s="94">
        <v>48029.95</v>
      </c>
      <c r="AU156" s="94">
        <v>14608.32</v>
      </c>
      <c r="AV156" s="94">
        <v>111362.98</v>
      </c>
      <c r="AW156" s="94">
        <v>1352.5</v>
      </c>
      <c r="AX156" s="94">
        <v>26513.88</v>
      </c>
      <c r="AY156" s="94">
        <v>2907</v>
      </c>
      <c r="AZ156" s="94">
        <v>24818.12</v>
      </c>
      <c r="BB156" s="94">
        <v>48238.47</v>
      </c>
      <c r="BC156" s="94">
        <v>15712.060000000001</v>
      </c>
      <c r="BD156" s="94">
        <v>38797.25</v>
      </c>
      <c r="BE156" s="94">
        <v>52254.73</v>
      </c>
      <c r="BF156" s="94">
        <v>92134.75</v>
      </c>
      <c r="BH156" s="94">
        <v>8755.4</v>
      </c>
      <c r="BJ156" s="94">
        <v>37400.870000000003</v>
      </c>
      <c r="BO156" s="94">
        <v>309285.91000000003</v>
      </c>
      <c r="BP156" s="94">
        <v>59691.839999999997</v>
      </c>
      <c r="BQ156" s="94">
        <v>250.88</v>
      </c>
      <c r="BR156" s="94">
        <v>9.59</v>
      </c>
      <c r="BS156" s="94">
        <v>212264.43</v>
      </c>
      <c r="BU156" s="94">
        <v>569180.43999999994</v>
      </c>
      <c r="BV156" s="94">
        <v>200</v>
      </c>
      <c r="BW156" s="94">
        <v>200</v>
      </c>
      <c r="BX156" s="94">
        <v>1230819.3400000001</v>
      </c>
      <c r="BZ156" s="94">
        <v>40506.79</v>
      </c>
      <c r="CA156" s="94">
        <v>122185.62</v>
      </c>
      <c r="CB156" s="94">
        <v>1966.09</v>
      </c>
      <c r="CE156" s="94">
        <v>1727714.4999999998</v>
      </c>
      <c r="CG156" s="94">
        <v>18084</v>
      </c>
      <c r="CK156" s="94">
        <v>1416.45</v>
      </c>
      <c r="CM156" s="94">
        <v>39091.46</v>
      </c>
      <c r="CN156" s="94">
        <v>39091.46</v>
      </c>
      <c r="CQ156" s="94">
        <v>23613.33</v>
      </c>
      <c r="CV156" s="94">
        <v>1727.67</v>
      </c>
    </row>
    <row r="157" spans="2:100" x14ac:dyDescent="0.25">
      <c r="B157" s="92" t="s">
        <v>234</v>
      </c>
      <c r="C157" s="92" t="s">
        <v>235</v>
      </c>
      <c r="D157" s="93">
        <v>5170477.2600000007</v>
      </c>
      <c r="E157" s="94">
        <v>690581.21</v>
      </c>
      <c r="I157" s="94">
        <v>31228</v>
      </c>
      <c r="L157" s="94">
        <v>559962.53</v>
      </c>
      <c r="M157" s="94">
        <v>23169.18</v>
      </c>
      <c r="N157" s="94">
        <v>654.03</v>
      </c>
      <c r="T157" s="94">
        <v>10214.59</v>
      </c>
      <c r="U157" s="94">
        <v>8188.6400000000012</v>
      </c>
      <c r="V157" s="94">
        <v>70898.540000000008</v>
      </c>
      <c r="W157" s="94">
        <v>53118.209999999992</v>
      </c>
      <c r="X157" s="94">
        <v>43676.259999999995</v>
      </c>
      <c r="Y157" s="94">
        <v>35013.42</v>
      </c>
      <c r="AB157" s="94">
        <v>1191.5</v>
      </c>
      <c r="AC157" s="94">
        <v>1221.67</v>
      </c>
      <c r="AD157" s="94">
        <v>3926.49</v>
      </c>
      <c r="AE157" s="94">
        <v>12279.849999999999</v>
      </c>
      <c r="AF157" s="94">
        <v>118594.06</v>
      </c>
      <c r="AG157" s="94">
        <v>173231.96</v>
      </c>
      <c r="AJ157" s="94">
        <v>130933.57999999999</v>
      </c>
      <c r="AL157" s="94">
        <v>21736.2</v>
      </c>
      <c r="AM157" s="94">
        <v>51512.86</v>
      </c>
      <c r="AN157" s="94">
        <v>2023.81</v>
      </c>
      <c r="AO157" s="94">
        <v>22381.91</v>
      </c>
      <c r="AP157" s="94">
        <v>4718.42</v>
      </c>
      <c r="AS157" s="94">
        <v>11200</v>
      </c>
      <c r="AV157" s="94">
        <v>2390079.85</v>
      </c>
      <c r="AW157" s="94">
        <v>2360.46</v>
      </c>
      <c r="AX157" s="94">
        <v>1391</v>
      </c>
      <c r="BA157" s="94">
        <v>18509.2</v>
      </c>
      <c r="BC157" s="94">
        <v>2221</v>
      </c>
      <c r="BD157" s="94">
        <v>6301.73</v>
      </c>
      <c r="BH157" s="94">
        <v>14369.83</v>
      </c>
      <c r="BO157" s="94">
        <v>51093.27</v>
      </c>
      <c r="BP157" s="94">
        <v>9679.4599999999991</v>
      </c>
      <c r="BQ157" s="94">
        <v>913.51</v>
      </c>
      <c r="BS157" s="94">
        <v>57793.68</v>
      </c>
      <c r="BT157" s="94">
        <v>396805.68</v>
      </c>
      <c r="BV157" s="94">
        <v>1385.14</v>
      </c>
      <c r="BW157" s="94">
        <v>1385.14</v>
      </c>
      <c r="BX157" s="94">
        <v>93645.239999999991</v>
      </c>
      <c r="CA157" s="94">
        <v>21321.69</v>
      </c>
      <c r="CB157" s="94">
        <v>7490.28</v>
      </c>
      <c r="CE157" s="94">
        <v>5050.24</v>
      </c>
      <c r="CM157" s="94">
        <v>8409.08</v>
      </c>
      <c r="CN157" s="94">
        <v>8409.08</v>
      </c>
    </row>
    <row r="158" spans="2:100" x14ac:dyDescent="0.25">
      <c r="B158" s="92" t="s">
        <v>752</v>
      </c>
      <c r="C158" s="92" t="s">
        <v>753</v>
      </c>
      <c r="D158" s="93">
        <v>15661876.590000004</v>
      </c>
      <c r="E158" s="94">
        <v>5625436.6799999997</v>
      </c>
      <c r="F158" s="94">
        <v>14803.29</v>
      </c>
      <c r="G158" s="94">
        <v>86834.87</v>
      </c>
      <c r="I158" s="94">
        <v>141102.10999999999</v>
      </c>
      <c r="J158" s="94">
        <v>23102.3</v>
      </c>
      <c r="L158" s="94">
        <v>2084643.23</v>
      </c>
      <c r="M158" s="94">
        <v>109659.39</v>
      </c>
      <c r="N158" s="94">
        <v>114029.24</v>
      </c>
      <c r="P158" s="94">
        <v>169538.03999999998</v>
      </c>
      <c r="Q158" s="94">
        <v>3574.1</v>
      </c>
      <c r="T158" s="94">
        <v>440492.94999999995</v>
      </c>
      <c r="U158" s="94">
        <v>183008.48999999996</v>
      </c>
      <c r="V158" s="94">
        <v>576869.37</v>
      </c>
      <c r="W158" s="94">
        <v>237688</v>
      </c>
      <c r="AB158" s="94">
        <v>9261.7999999999993</v>
      </c>
      <c r="AC158" s="94">
        <v>5357.07</v>
      </c>
      <c r="AD158" s="94">
        <v>28511.739999999998</v>
      </c>
      <c r="AE158" s="94">
        <v>63011.990000000005</v>
      </c>
      <c r="AF158" s="94">
        <v>799862</v>
      </c>
      <c r="AG158" s="94">
        <v>823422</v>
      </c>
      <c r="AH158" s="94">
        <v>47995.54</v>
      </c>
      <c r="AI158" s="94">
        <v>6445.41</v>
      </c>
      <c r="AJ158" s="94">
        <v>279569.58</v>
      </c>
      <c r="AL158" s="94">
        <v>87972.56</v>
      </c>
      <c r="AM158" s="94">
        <v>35566.14</v>
      </c>
      <c r="AN158" s="94">
        <v>7487.5</v>
      </c>
      <c r="AO158" s="94">
        <v>9828.07</v>
      </c>
      <c r="AP158" s="94">
        <v>52193.2</v>
      </c>
      <c r="AR158" s="94">
        <v>107872.57</v>
      </c>
      <c r="AS158" s="94">
        <v>167648.34</v>
      </c>
      <c r="AU158" s="94">
        <v>17443.29</v>
      </c>
      <c r="AV158" s="94">
        <v>86554.9</v>
      </c>
      <c r="AW158" s="94">
        <v>21152</v>
      </c>
      <c r="AX158" s="94">
        <v>16413.8</v>
      </c>
      <c r="AZ158" s="94">
        <v>11004.65</v>
      </c>
      <c r="BA158" s="94">
        <v>9527.5499999999993</v>
      </c>
      <c r="BB158" s="94">
        <v>36068.959999999999</v>
      </c>
      <c r="BC158" s="94">
        <v>68873.919999999998</v>
      </c>
      <c r="BE158" s="94">
        <v>99578.8</v>
      </c>
      <c r="BF158" s="94">
        <v>94325.54</v>
      </c>
      <c r="BH158" s="94">
        <v>200.17</v>
      </c>
      <c r="BI158" s="94">
        <v>5785.0599999999995</v>
      </c>
      <c r="BN158" s="94">
        <v>665.64</v>
      </c>
      <c r="BO158" s="94">
        <v>370242.63</v>
      </c>
      <c r="BP158" s="94">
        <v>137327.62</v>
      </c>
      <c r="BR158" s="94">
        <v>21515.65</v>
      </c>
      <c r="BS158" s="94">
        <v>255669.96000000002</v>
      </c>
      <c r="BU158" s="94">
        <v>549823.05999999994</v>
      </c>
      <c r="BV158" s="94">
        <v>16383.03</v>
      </c>
      <c r="BW158" s="94">
        <v>16383.03</v>
      </c>
      <c r="BX158" s="94">
        <v>1252263.0499999998</v>
      </c>
      <c r="BZ158" s="94">
        <v>56639.42</v>
      </c>
      <c r="CA158" s="94">
        <v>88526.57</v>
      </c>
      <c r="CE158" s="94">
        <v>6465.15</v>
      </c>
      <c r="CG158" s="94">
        <v>32208</v>
      </c>
      <c r="CJ158" s="94">
        <v>80.52</v>
      </c>
      <c r="CM158" s="94">
        <v>64350.080000000002</v>
      </c>
      <c r="CN158" s="94">
        <v>64350.080000000002</v>
      </c>
    </row>
    <row r="159" spans="2:100" x14ac:dyDescent="0.25">
      <c r="B159" s="92" t="s">
        <v>570</v>
      </c>
      <c r="C159" s="92" t="s">
        <v>571</v>
      </c>
      <c r="D159" s="93">
        <v>15345477.729999989</v>
      </c>
      <c r="E159" s="94">
        <v>4818168.74</v>
      </c>
      <c r="F159" s="94">
        <v>2571.9899999999998</v>
      </c>
      <c r="G159" s="94">
        <v>45498.34</v>
      </c>
      <c r="I159" s="94">
        <v>112630.89</v>
      </c>
      <c r="J159" s="94">
        <v>66163.77</v>
      </c>
      <c r="K159" s="94">
        <v>11324</v>
      </c>
      <c r="L159" s="94">
        <v>2292868.1599999997</v>
      </c>
      <c r="M159" s="94">
        <v>37394.51</v>
      </c>
      <c r="N159" s="94">
        <v>101256.35</v>
      </c>
      <c r="P159" s="94">
        <v>240016.06</v>
      </c>
      <c r="Q159" s="94">
        <v>74003.929999999993</v>
      </c>
      <c r="T159" s="94">
        <v>379772.77</v>
      </c>
      <c r="U159" s="94">
        <v>201481.27000000005</v>
      </c>
      <c r="V159" s="94">
        <v>495217.11999999994</v>
      </c>
      <c r="W159" s="94">
        <v>260432.16999999995</v>
      </c>
      <c r="AB159" s="94">
        <v>26186.690000000002</v>
      </c>
      <c r="AC159" s="94">
        <v>15702.740000000002</v>
      </c>
      <c r="AD159" s="94">
        <v>28480.53</v>
      </c>
      <c r="AE159" s="94">
        <v>78016.56</v>
      </c>
      <c r="AF159" s="94">
        <v>836907.15999999992</v>
      </c>
      <c r="AG159" s="94">
        <v>947894.84000000008</v>
      </c>
      <c r="AJ159" s="94">
        <v>510165.57000000007</v>
      </c>
      <c r="AL159" s="94">
        <v>73002.17</v>
      </c>
      <c r="AM159" s="94">
        <v>239679.5</v>
      </c>
      <c r="AN159" s="94">
        <v>128353.41</v>
      </c>
      <c r="AO159" s="94">
        <v>59041.07</v>
      </c>
      <c r="AP159" s="94">
        <v>8407.9000000000015</v>
      </c>
      <c r="AQ159" s="94">
        <v>10946.28</v>
      </c>
      <c r="AT159" s="94">
        <v>261225.07</v>
      </c>
      <c r="AU159" s="94">
        <v>9623.19</v>
      </c>
      <c r="AV159" s="94">
        <v>703869.49</v>
      </c>
      <c r="AW159" s="94">
        <v>15350</v>
      </c>
      <c r="AX159" s="94">
        <v>26568.1</v>
      </c>
      <c r="AY159" s="94">
        <v>1267</v>
      </c>
      <c r="AZ159" s="94">
        <v>3005.32</v>
      </c>
      <c r="BD159" s="94">
        <v>35705.81</v>
      </c>
      <c r="BE159" s="94">
        <v>11879.949999999999</v>
      </c>
      <c r="BF159" s="94">
        <v>327.32</v>
      </c>
      <c r="BH159" s="94">
        <v>64186.11</v>
      </c>
      <c r="BO159" s="94">
        <v>369665.3</v>
      </c>
      <c r="BP159" s="94">
        <v>88001.01999999999</v>
      </c>
      <c r="BQ159" s="94">
        <v>179</v>
      </c>
      <c r="BS159" s="94">
        <v>337962.18</v>
      </c>
      <c r="BV159" s="94">
        <v>28465.35</v>
      </c>
      <c r="BW159" s="94">
        <v>28465.35</v>
      </c>
      <c r="BX159" s="94">
        <v>1008727.96</v>
      </c>
      <c r="CA159" s="94">
        <v>131277.24</v>
      </c>
      <c r="CE159" s="94">
        <v>68191.63</v>
      </c>
      <c r="CM159" s="94">
        <v>48888.84</v>
      </c>
      <c r="CN159" s="94">
        <v>48888.84</v>
      </c>
      <c r="CS159" s="94">
        <v>10879.35</v>
      </c>
      <c r="CT159" s="94">
        <v>18648.009999999998</v>
      </c>
    </row>
    <row r="160" spans="2:100" x14ac:dyDescent="0.25">
      <c r="B160" s="92" t="s">
        <v>598</v>
      </c>
      <c r="C160" s="92" t="s">
        <v>599</v>
      </c>
      <c r="D160" s="93">
        <v>6170592.5300000012</v>
      </c>
      <c r="E160" s="94">
        <v>1996549.7200000002</v>
      </c>
      <c r="F160" s="94">
        <v>29954.43</v>
      </c>
      <c r="G160" s="94">
        <v>56945.759999999995</v>
      </c>
      <c r="I160" s="94">
        <v>80037.459999999992</v>
      </c>
      <c r="J160" s="94">
        <v>2838.77</v>
      </c>
      <c r="K160" s="94">
        <v>11324</v>
      </c>
      <c r="L160" s="94">
        <v>891613.34000000008</v>
      </c>
      <c r="M160" s="94">
        <v>38872.17</v>
      </c>
      <c r="N160" s="94">
        <v>116600.26999999999</v>
      </c>
      <c r="P160" s="94">
        <v>120696.34</v>
      </c>
      <c r="Q160" s="94">
        <v>5958.3899999999994</v>
      </c>
      <c r="T160" s="94">
        <v>160397.35999999999</v>
      </c>
      <c r="U160" s="94">
        <v>84702.390000000014</v>
      </c>
      <c r="V160" s="94">
        <v>212238.36</v>
      </c>
      <c r="W160" s="94">
        <v>110600.67000000001</v>
      </c>
      <c r="AB160" s="94">
        <v>1184.69</v>
      </c>
      <c r="AC160" s="94">
        <v>838.31000000000006</v>
      </c>
      <c r="AD160" s="94">
        <v>11115.5</v>
      </c>
      <c r="AE160" s="94">
        <v>29267.21</v>
      </c>
      <c r="AF160" s="94">
        <v>305612.11</v>
      </c>
      <c r="AG160" s="94">
        <v>362313.88999999996</v>
      </c>
      <c r="AH160" s="94">
        <v>13008.34</v>
      </c>
      <c r="AI160" s="94">
        <v>6655.83</v>
      </c>
      <c r="AJ160" s="94">
        <v>84092.95</v>
      </c>
      <c r="AL160" s="94">
        <v>29598.87</v>
      </c>
      <c r="AM160" s="94">
        <v>93900.02</v>
      </c>
      <c r="AN160" s="94">
        <v>38277.660000000003</v>
      </c>
      <c r="AO160" s="94">
        <v>54535.47</v>
      </c>
      <c r="AP160" s="94">
        <v>90</v>
      </c>
      <c r="AQ160" s="94">
        <v>3068.84</v>
      </c>
      <c r="AR160" s="94">
        <v>613</v>
      </c>
      <c r="AS160" s="94">
        <v>38237.5</v>
      </c>
      <c r="AU160" s="94">
        <v>3822</v>
      </c>
      <c r="AV160" s="94">
        <v>53920.4</v>
      </c>
      <c r="AW160" s="94">
        <v>1118.48</v>
      </c>
      <c r="AX160" s="94">
        <v>20169.5</v>
      </c>
      <c r="AY160" s="94">
        <v>1154</v>
      </c>
      <c r="AZ160" s="94">
        <v>2213.7800000000002</v>
      </c>
      <c r="BA160" s="94">
        <v>14463.83</v>
      </c>
      <c r="BB160" s="94">
        <v>100</v>
      </c>
      <c r="BC160" s="94">
        <v>14113.14</v>
      </c>
      <c r="BD160" s="94">
        <v>16995.11</v>
      </c>
      <c r="BE160" s="94">
        <v>70190.89</v>
      </c>
      <c r="BF160" s="94">
        <v>25851.69</v>
      </c>
      <c r="BH160" s="94">
        <v>2923.6800000000003</v>
      </c>
      <c r="BN160" s="94">
        <v>1561.54</v>
      </c>
      <c r="BO160" s="94">
        <v>245607.80000000002</v>
      </c>
      <c r="BP160" s="94">
        <v>30227.15</v>
      </c>
      <c r="BQ160" s="94">
        <v>526.30999999999995</v>
      </c>
      <c r="BS160" s="94">
        <v>18675.32</v>
      </c>
      <c r="BT160" s="94">
        <v>156680</v>
      </c>
      <c r="BU160" s="94">
        <v>13825.29</v>
      </c>
      <c r="BV160" s="94">
        <v>11510.86</v>
      </c>
      <c r="BW160" s="94">
        <v>11510.86</v>
      </c>
      <c r="BX160" s="94">
        <v>341948.70999999996</v>
      </c>
      <c r="CA160" s="94">
        <v>37697.550000000003</v>
      </c>
      <c r="CB160" s="94">
        <v>42901.48</v>
      </c>
      <c r="CE160" s="94">
        <v>18339.36</v>
      </c>
      <c r="CM160" s="94">
        <v>32315.040000000001</v>
      </c>
      <c r="CN160" s="94">
        <v>32315.040000000001</v>
      </c>
    </row>
    <row r="161" spans="2:100" x14ac:dyDescent="0.25">
      <c r="B161" s="92" t="s">
        <v>268</v>
      </c>
      <c r="C161" s="92" t="s">
        <v>269</v>
      </c>
      <c r="D161" s="93">
        <v>56506283.039999984</v>
      </c>
      <c r="E161" s="94">
        <v>21123391.759999998</v>
      </c>
      <c r="F161" s="94">
        <v>957410.28</v>
      </c>
      <c r="G161" s="94">
        <v>387622.04</v>
      </c>
      <c r="I161" s="94">
        <v>1349733.13</v>
      </c>
      <c r="J161" s="94">
        <v>601737.17000000004</v>
      </c>
      <c r="K161" s="94">
        <v>60113</v>
      </c>
      <c r="L161" s="94">
        <v>8310283.379999998</v>
      </c>
      <c r="M161" s="94">
        <v>521107.16</v>
      </c>
      <c r="N161" s="94">
        <v>226476.16</v>
      </c>
      <c r="P161" s="94">
        <v>479790.5</v>
      </c>
      <c r="Q161" s="94">
        <v>113885.7</v>
      </c>
      <c r="S161" s="94">
        <v>1604.17</v>
      </c>
      <c r="T161" s="94">
        <v>1822917.6900000002</v>
      </c>
      <c r="U161" s="94">
        <v>705557.90000000014</v>
      </c>
      <c r="V161" s="94">
        <v>2285810.7600000002</v>
      </c>
      <c r="W161" s="94">
        <v>937458.45</v>
      </c>
      <c r="AB161" s="94">
        <v>203174.84000000003</v>
      </c>
      <c r="AC161" s="94">
        <v>82359.42</v>
      </c>
      <c r="AD161" s="94">
        <v>106538.45</v>
      </c>
      <c r="AE161" s="94">
        <v>176379.86000000002</v>
      </c>
      <c r="AF161" s="94">
        <v>3002877.5399999996</v>
      </c>
      <c r="AG161" s="94">
        <v>2956049.39</v>
      </c>
      <c r="AH161" s="94">
        <v>547439.57999999996</v>
      </c>
      <c r="AI161" s="94">
        <v>115892.06999999999</v>
      </c>
      <c r="AJ161" s="94">
        <v>961356.22000000009</v>
      </c>
      <c r="AL161" s="94">
        <v>156380.79</v>
      </c>
      <c r="AM161" s="94">
        <v>111735.5</v>
      </c>
      <c r="AN161" s="94">
        <v>30258.940000000002</v>
      </c>
      <c r="AO161" s="94">
        <v>259263.43</v>
      </c>
      <c r="AR161" s="94">
        <v>146495.4</v>
      </c>
      <c r="AT161" s="94">
        <v>25250</v>
      </c>
      <c r="AU161" s="94">
        <v>159589.87</v>
      </c>
      <c r="AV161" s="94">
        <v>1435666.58</v>
      </c>
      <c r="AW161" s="94">
        <v>34311.25</v>
      </c>
      <c r="AX161" s="94">
        <v>36618.080000000002</v>
      </c>
      <c r="AZ161" s="94">
        <v>81385.919999999998</v>
      </c>
      <c r="BA161" s="94">
        <v>886.57</v>
      </c>
      <c r="BC161" s="94">
        <v>143391</v>
      </c>
      <c r="BD161" s="94">
        <v>91128.38</v>
      </c>
      <c r="BE161" s="94">
        <v>202342.44999999998</v>
      </c>
      <c r="BF161" s="94">
        <v>23701.33</v>
      </c>
      <c r="BG161" s="94">
        <v>5905</v>
      </c>
      <c r="BH161" s="94">
        <v>2927.1500000000005</v>
      </c>
      <c r="BJ161" s="94">
        <v>142807.19</v>
      </c>
      <c r="BL161" s="94">
        <v>809808.04</v>
      </c>
      <c r="BO161" s="94">
        <v>910736.77</v>
      </c>
      <c r="BP161" s="94">
        <v>118770.62</v>
      </c>
      <c r="BQ161" s="94">
        <v>460.31</v>
      </c>
      <c r="BR161" s="94">
        <v>707.07999999999993</v>
      </c>
      <c r="BS161" s="94">
        <v>627851.93000000005</v>
      </c>
      <c r="BT161" s="94">
        <v>177333.33000000002</v>
      </c>
      <c r="BU161" s="94">
        <v>807955.33</v>
      </c>
      <c r="BV161" s="94">
        <v>8566</v>
      </c>
      <c r="BW161" s="94">
        <v>8566</v>
      </c>
      <c r="BX161" s="94">
        <v>293975.36</v>
      </c>
      <c r="BZ161" s="94">
        <v>176282.90000000002</v>
      </c>
      <c r="CA161" s="94">
        <v>351526.97</v>
      </c>
      <c r="CE161" s="94">
        <v>398563.74000000005</v>
      </c>
      <c r="CG161" s="94">
        <v>57119.040000000001</v>
      </c>
      <c r="CJ161" s="94">
        <v>12460.68</v>
      </c>
      <c r="CM161" s="94">
        <v>97042.72</v>
      </c>
      <c r="CN161" s="94">
        <v>97042.72</v>
      </c>
      <c r="CT161" s="94">
        <v>398060.22</v>
      </c>
      <c r="CU161" s="94">
        <v>47883.66</v>
      </c>
      <c r="CV161" s="94">
        <v>84166.89</v>
      </c>
    </row>
    <row r="162" spans="2:100" x14ac:dyDescent="0.25">
      <c r="B162" s="92" t="s">
        <v>808</v>
      </c>
      <c r="C162" s="92" t="s">
        <v>809</v>
      </c>
      <c r="D162" s="93">
        <v>7976804.9999999991</v>
      </c>
      <c r="E162" s="94">
        <v>2352189.94</v>
      </c>
      <c r="F162" s="94">
        <v>78655.87</v>
      </c>
      <c r="G162" s="94">
        <v>59248.41</v>
      </c>
      <c r="I162" s="94">
        <v>43837.58</v>
      </c>
      <c r="J162" s="94">
        <v>31559.859999999997</v>
      </c>
      <c r="K162" s="94">
        <v>11324</v>
      </c>
      <c r="L162" s="94">
        <v>1677428.2099999995</v>
      </c>
      <c r="M162" s="94">
        <v>124820.20000000001</v>
      </c>
      <c r="N162" s="94">
        <v>2508.69</v>
      </c>
      <c r="P162" s="94">
        <v>1705</v>
      </c>
      <c r="Q162" s="94">
        <v>9000.49</v>
      </c>
      <c r="T162" s="94">
        <v>190547.68999999997</v>
      </c>
      <c r="U162" s="94">
        <v>133871.12</v>
      </c>
      <c r="V162" s="94">
        <v>246711.18000000005</v>
      </c>
      <c r="W162" s="94">
        <v>150420.63</v>
      </c>
      <c r="AB162" s="94">
        <v>5241.4799999999996</v>
      </c>
      <c r="AC162" s="94">
        <v>4563.4100000000008</v>
      </c>
      <c r="AD162" s="94">
        <v>10513.270000000002</v>
      </c>
      <c r="AE162" s="94">
        <v>25610.829999999998</v>
      </c>
      <c r="AF162" s="94">
        <v>396213.72</v>
      </c>
      <c r="AG162" s="94">
        <v>576814.28</v>
      </c>
      <c r="AH162" s="94">
        <v>22205.799999999996</v>
      </c>
      <c r="AI162" s="94">
        <v>4492.0599999999995</v>
      </c>
      <c r="AJ162" s="94">
        <v>238990.64</v>
      </c>
      <c r="AL162" s="94">
        <v>60675.05</v>
      </c>
      <c r="AM162" s="94">
        <v>162477.37</v>
      </c>
      <c r="AN162" s="94">
        <v>23563.040000000001</v>
      </c>
      <c r="AO162" s="94">
        <v>67379.100000000006</v>
      </c>
      <c r="AP162" s="94">
        <v>4548.2</v>
      </c>
      <c r="AQ162" s="94">
        <v>7425.19</v>
      </c>
      <c r="AR162" s="94">
        <v>1066.01</v>
      </c>
      <c r="AU162" s="94">
        <v>18688.11</v>
      </c>
      <c r="AV162" s="94">
        <v>133965.91999999998</v>
      </c>
      <c r="AX162" s="94">
        <v>24831.3</v>
      </c>
      <c r="AY162" s="94">
        <v>1907</v>
      </c>
      <c r="AZ162" s="94">
        <v>17722.760000000002</v>
      </c>
      <c r="BA162" s="94">
        <v>39302.44</v>
      </c>
      <c r="BC162" s="94">
        <v>2737.81</v>
      </c>
      <c r="BD162" s="94">
        <v>20094.150000000001</v>
      </c>
      <c r="BE162" s="94">
        <v>37259.72</v>
      </c>
      <c r="BN162" s="94">
        <v>3804.1899999999996</v>
      </c>
      <c r="BO162" s="94">
        <v>324345.26</v>
      </c>
      <c r="BP162" s="94">
        <v>31333.590000000004</v>
      </c>
      <c r="BR162" s="94">
        <v>19486.739999999998</v>
      </c>
      <c r="BS162" s="94">
        <v>10196.120000000001</v>
      </c>
      <c r="BT162" s="94">
        <v>96015</v>
      </c>
      <c r="BU162" s="94">
        <v>985</v>
      </c>
      <c r="BV162" s="94">
        <v>5825</v>
      </c>
      <c r="BW162" s="94">
        <v>5825</v>
      </c>
      <c r="BX162" s="94">
        <v>319920</v>
      </c>
      <c r="BZ162" s="94">
        <v>1424.04</v>
      </c>
      <c r="CA162" s="94">
        <v>117291.22</v>
      </c>
      <c r="CE162" s="94">
        <v>4573.1000000000004</v>
      </c>
      <c r="CG162" s="94">
        <v>1162.27</v>
      </c>
      <c r="CM162" s="94">
        <v>7194.98</v>
      </c>
      <c r="CN162" s="94">
        <v>7194.98</v>
      </c>
      <c r="CS162" s="94">
        <v>11130.96</v>
      </c>
    </row>
    <row r="163" spans="2:100" x14ac:dyDescent="0.25">
      <c r="B163" s="92" t="s">
        <v>266</v>
      </c>
      <c r="C163" s="92" t="s">
        <v>267</v>
      </c>
      <c r="D163" s="93">
        <v>60348894.610000014</v>
      </c>
      <c r="E163" s="94">
        <v>21599654.43</v>
      </c>
      <c r="F163" s="94">
        <v>511363.9</v>
      </c>
      <c r="G163" s="94">
        <v>245131.33</v>
      </c>
      <c r="I163" s="94">
        <v>2118617.77</v>
      </c>
      <c r="J163" s="94">
        <v>281212.27</v>
      </c>
      <c r="K163" s="94">
        <v>181015.8</v>
      </c>
      <c r="L163" s="94">
        <v>9145600.4299999997</v>
      </c>
      <c r="M163" s="94">
        <v>1199342.17</v>
      </c>
      <c r="N163" s="94">
        <v>250062.31</v>
      </c>
      <c r="P163" s="94">
        <v>273800.57</v>
      </c>
      <c r="Q163" s="94">
        <v>67964.78</v>
      </c>
      <c r="T163" s="94">
        <v>1913020.4</v>
      </c>
      <c r="U163" s="94">
        <v>829427.89999999991</v>
      </c>
      <c r="V163" s="94">
        <v>2410879.2599999998</v>
      </c>
      <c r="W163" s="94">
        <v>1042759.5199999999</v>
      </c>
      <c r="AB163" s="94">
        <v>84975.55</v>
      </c>
      <c r="AC163" s="94">
        <v>53086.430000000008</v>
      </c>
      <c r="AD163" s="94">
        <v>97959.59</v>
      </c>
      <c r="AE163" s="94">
        <v>214984.59000000003</v>
      </c>
      <c r="AF163" s="94">
        <v>3251952.0800000005</v>
      </c>
      <c r="AG163" s="94">
        <v>3343462.03</v>
      </c>
      <c r="AJ163" s="94">
        <v>1202845.54</v>
      </c>
      <c r="AL163" s="94">
        <v>222262.65</v>
      </c>
      <c r="AM163" s="94">
        <v>159974.03</v>
      </c>
      <c r="AO163" s="94">
        <v>57753.340000000004</v>
      </c>
      <c r="AR163" s="94">
        <v>993470.46</v>
      </c>
      <c r="AU163" s="94">
        <v>66856.13</v>
      </c>
      <c r="AV163" s="94">
        <v>5522203.1399999997</v>
      </c>
      <c r="AW163" s="94">
        <v>130685</v>
      </c>
      <c r="AX163" s="94">
        <v>37422.85</v>
      </c>
      <c r="AZ163" s="94">
        <v>189672.1</v>
      </c>
      <c r="BB163" s="94">
        <v>95067.21</v>
      </c>
      <c r="BC163" s="94">
        <v>110087.93</v>
      </c>
      <c r="BD163" s="94">
        <v>117960.95999999999</v>
      </c>
      <c r="BE163" s="94">
        <v>167666.75</v>
      </c>
      <c r="BF163" s="94">
        <v>981.34999999999991</v>
      </c>
      <c r="BG163" s="94">
        <v>85842.51</v>
      </c>
      <c r="BH163" s="94">
        <v>3228.42</v>
      </c>
      <c r="BI163" s="94">
        <v>8675.94</v>
      </c>
      <c r="BO163" s="94">
        <v>1007902.7799999999</v>
      </c>
      <c r="BR163" s="94">
        <v>89082.1</v>
      </c>
      <c r="BX163" s="94">
        <v>200667.67</v>
      </c>
      <c r="BZ163" s="94">
        <v>192211.26</v>
      </c>
      <c r="CA163" s="94">
        <v>411310.94</v>
      </c>
      <c r="CE163" s="94">
        <v>700</v>
      </c>
      <c r="CG163" s="94">
        <v>43380.28</v>
      </c>
      <c r="CH163" s="94">
        <v>3575.93</v>
      </c>
      <c r="CM163" s="94">
        <v>111134.23000000001</v>
      </c>
      <c r="CN163" s="94">
        <v>111134.23000000001</v>
      </c>
    </row>
    <row r="164" spans="2:100" x14ac:dyDescent="0.25">
      <c r="B164" s="92" t="s">
        <v>706</v>
      </c>
      <c r="C164" s="92" t="s">
        <v>707</v>
      </c>
      <c r="D164" s="93">
        <v>2817774.7199999997</v>
      </c>
      <c r="E164" s="94">
        <v>982785.39000000013</v>
      </c>
      <c r="F164" s="94">
        <v>36302.479999999996</v>
      </c>
      <c r="G164" s="94">
        <v>17883.52</v>
      </c>
      <c r="I164" s="94">
        <v>33859.599999999999</v>
      </c>
      <c r="J164" s="94">
        <v>7938.08</v>
      </c>
      <c r="K164" s="94">
        <v>11324</v>
      </c>
      <c r="L164" s="94">
        <v>388458.95</v>
      </c>
      <c r="M164" s="94">
        <v>1114.3699999999999</v>
      </c>
      <c r="N164" s="94">
        <v>42729.06</v>
      </c>
      <c r="P164" s="94">
        <v>5900</v>
      </c>
      <c r="Q164" s="94">
        <v>1873.44</v>
      </c>
      <c r="T164" s="94">
        <v>79879.010000000009</v>
      </c>
      <c r="U164" s="94">
        <v>32026.98</v>
      </c>
      <c r="V164" s="94">
        <v>103134.73</v>
      </c>
      <c r="W164" s="94">
        <v>41209.360000000001</v>
      </c>
      <c r="AB164" s="94">
        <v>348.44</v>
      </c>
      <c r="AC164" s="94">
        <v>166.74</v>
      </c>
      <c r="AD164" s="94">
        <v>4855.84</v>
      </c>
      <c r="AE164" s="94">
        <v>10765.619999999999</v>
      </c>
      <c r="AF164" s="94">
        <v>183768</v>
      </c>
      <c r="AG164" s="94">
        <v>180264.45</v>
      </c>
      <c r="AJ164" s="94">
        <v>84527.24</v>
      </c>
      <c r="AL164" s="94">
        <v>18821.66</v>
      </c>
      <c r="AM164" s="94">
        <v>26531.7</v>
      </c>
      <c r="AN164" s="94">
        <v>20810.93</v>
      </c>
      <c r="AO164" s="94">
        <v>8638.15</v>
      </c>
      <c r="AQ164" s="94">
        <v>4494.4399999999996</v>
      </c>
      <c r="AU164" s="94">
        <v>31416.42</v>
      </c>
      <c r="AV164" s="94">
        <v>86882.57</v>
      </c>
      <c r="AW164" s="94">
        <v>2576.5</v>
      </c>
      <c r="AX164" s="94">
        <v>1391</v>
      </c>
      <c r="AY164" s="94">
        <v>378</v>
      </c>
      <c r="AZ164" s="94">
        <v>11441.89</v>
      </c>
      <c r="BA164" s="94">
        <v>19680.02</v>
      </c>
      <c r="BC164" s="94">
        <v>8714.67</v>
      </c>
      <c r="BD164" s="94">
        <v>12311.61</v>
      </c>
      <c r="BE164" s="94">
        <v>19642.57</v>
      </c>
      <c r="BF164" s="94">
        <v>204.5</v>
      </c>
      <c r="BH164" s="94">
        <v>13498.75</v>
      </c>
      <c r="BJ164" s="94">
        <v>36181.68</v>
      </c>
      <c r="BO164" s="94">
        <v>137747.63</v>
      </c>
      <c r="BP164" s="94">
        <v>4429.2700000000004</v>
      </c>
      <c r="BQ164" s="94">
        <v>1005.8000000000001</v>
      </c>
      <c r="BS164" s="94">
        <v>9242.57</v>
      </c>
      <c r="BT164" s="94">
        <v>930</v>
      </c>
      <c r="BV164" s="94">
        <v>4754.05</v>
      </c>
      <c r="BW164" s="94">
        <v>4754.05</v>
      </c>
      <c r="BX164" s="94">
        <v>11311.04</v>
      </c>
      <c r="BZ164" s="94">
        <v>24037.21</v>
      </c>
      <c r="CA164" s="94">
        <v>32108.02</v>
      </c>
      <c r="CE164" s="94">
        <v>4628.5</v>
      </c>
      <c r="CK164" s="94">
        <v>500</v>
      </c>
      <c r="CM164" s="94">
        <v>4607.43</v>
      </c>
      <c r="CN164" s="94">
        <v>4607.43</v>
      </c>
      <c r="CV164" s="94">
        <v>7740.84</v>
      </c>
    </row>
    <row r="165" spans="2:100" x14ac:dyDescent="0.25">
      <c r="B165" s="92" t="s">
        <v>640</v>
      </c>
      <c r="C165" s="92" t="s">
        <v>641</v>
      </c>
      <c r="D165" s="93">
        <v>12855588.660000002</v>
      </c>
      <c r="E165" s="94">
        <v>4247262.0599999996</v>
      </c>
      <c r="F165" s="94">
        <v>102311.89</v>
      </c>
      <c r="I165" s="94">
        <v>14045.37</v>
      </c>
      <c r="J165" s="94">
        <v>33250.03</v>
      </c>
      <c r="K165" s="94">
        <v>6324</v>
      </c>
      <c r="L165" s="94">
        <v>2122769.5100000002</v>
      </c>
      <c r="M165" s="94">
        <v>154123.15999999997</v>
      </c>
      <c r="N165" s="94">
        <v>170</v>
      </c>
      <c r="P165" s="94">
        <v>164916.57999999999</v>
      </c>
      <c r="Q165" s="94">
        <v>6966.25</v>
      </c>
      <c r="T165" s="94">
        <v>325192.61</v>
      </c>
      <c r="U165" s="94">
        <v>181871.69000000003</v>
      </c>
      <c r="V165" s="94">
        <v>421459.04000000004</v>
      </c>
      <c r="W165" s="94">
        <v>224450.42999999996</v>
      </c>
      <c r="AB165" s="94">
        <v>16363.99</v>
      </c>
      <c r="AC165" s="94">
        <v>9673.0500000000011</v>
      </c>
      <c r="AD165" s="94">
        <v>21673.119999999995</v>
      </c>
      <c r="AE165" s="94">
        <v>48691.59</v>
      </c>
      <c r="AF165" s="94">
        <v>706800</v>
      </c>
      <c r="AG165" s="94">
        <v>738606.00000000012</v>
      </c>
      <c r="AH165" s="94">
        <v>15480</v>
      </c>
      <c r="AJ165" s="94">
        <v>700151.64</v>
      </c>
      <c r="AL165" s="94">
        <v>105428.53</v>
      </c>
      <c r="AM165" s="94">
        <v>133568.99</v>
      </c>
      <c r="AN165" s="94">
        <v>182642.55</v>
      </c>
      <c r="AO165" s="94">
        <v>143248.09</v>
      </c>
      <c r="AP165" s="94">
        <v>3225.43</v>
      </c>
      <c r="AQ165" s="94">
        <v>40</v>
      </c>
      <c r="AR165" s="94">
        <v>170194.54</v>
      </c>
      <c r="AS165" s="94">
        <v>30647.86</v>
      </c>
      <c r="AU165" s="94">
        <v>49394.5</v>
      </c>
      <c r="AV165" s="94">
        <v>425956.73</v>
      </c>
      <c r="AW165" s="94">
        <v>11047</v>
      </c>
      <c r="AX165" s="94">
        <v>41413.599999999999</v>
      </c>
      <c r="AZ165" s="94">
        <v>77666</v>
      </c>
      <c r="BA165" s="94">
        <v>19275.07</v>
      </c>
      <c r="BC165" s="94">
        <v>113629.44</v>
      </c>
      <c r="BE165" s="94">
        <v>7843.57</v>
      </c>
      <c r="BG165" s="94">
        <v>3000</v>
      </c>
      <c r="BH165" s="94">
        <v>8702.369999999999</v>
      </c>
      <c r="BJ165" s="94">
        <v>153595.54</v>
      </c>
      <c r="BN165" s="94">
        <v>144.72</v>
      </c>
      <c r="BO165" s="94">
        <v>316259.90000000002</v>
      </c>
      <c r="BP165" s="94">
        <v>5278.12</v>
      </c>
      <c r="BQ165" s="94">
        <v>17118.39</v>
      </c>
      <c r="BR165" s="94">
        <v>7180.25</v>
      </c>
      <c r="BS165" s="94">
        <v>9154.56</v>
      </c>
      <c r="BV165" s="94">
        <v>33729.910000000003</v>
      </c>
      <c r="BW165" s="94">
        <v>33729.910000000003</v>
      </c>
      <c r="BX165" s="94">
        <v>170136.26</v>
      </c>
      <c r="BZ165" s="94">
        <v>113656.41</v>
      </c>
      <c r="CA165" s="94">
        <v>144820.07</v>
      </c>
      <c r="CE165" s="94">
        <v>12904.73</v>
      </c>
      <c r="CM165" s="94">
        <v>43917.89</v>
      </c>
      <c r="CN165" s="94">
        <v>43917.89</v>
      </c>
      <c r="CP165" s="94">
        <v>9842.4</v>
      </c>
      <c r="CQ165" s="94">
        <v>-137.61000000000001</v>
      </c>
      <c r="CR165" s="94">
        <v>28436.48</v>
      </c>
      <c r="CV165" s="94">
        <v>74.36</v>
      </c>
    </row>
    <row r="166" spans="2:100" x14ac:dyDescent="0.25">
      <c r="B166" s="92" t="s">
        <v>208</v>
      </c>
      <c r="C166" s="92" t="s">
        <v>209</v>
      </c>
      <c r="D166" s="93">
        <v>3290991.64</v>
      </c>
      <c r="E166" s="94">
        <v>1071732.7</v>
      </c>
      <c r="F166" s="94">
        <v>28800</v>
      </c>
      <c r="G166" s="94">
        <v>16101.33</v>
      </c>
      <c r="J166" s="94">
        <v>6889.1900000000005</v>
      </c>
      <c r="L166" s="94">
        <v>434903.03999999998</v>
      </c>
      <c r="M166" s="94">
        <v>24401.480000000003</v>
      </c>
      <c r="N166" s="94">
        <v>3755.95</v>
      </c>
      <c r="P166" s="94">
        <v>51798.59</v>
      </c>
      <c r="Q166" s="94">
        <v>328.22</v>
      </c>
      <c r="T166" s="94">
        <v>84239.59</v>
      </c>
      <c r="U166" s="94">
        <v>39651.379999999997</v>
      </c>
      <c r="V166" s="94">
        <v>110423.64</v>
      </c>
      <c r="W166" s="94">
        <v>49944.710000000006</v>
      </c>
      <c r="AB166" s="94">
        <v>383.29999999999995</v>
      </c>
      <c r="AC166" s="94">
        <v>212.48</v>
      </c>
      <c r="AD166" s="94">
        <v>5708.34</v>
      </c>
      <c r="AE166" s="94">
        <v>11649.920000000002</v>
      </c>
      <c r="AF166" s="94">
        <v>209297.19</v>
      </c>
      <c r="AG166" s="94">
        <v>207714.81000000003</v>
      </c>
      <c r="AJ166" s="94">
        <v>84890.25</v>
      </c>
      <c r="AL166" s="94">
        <v>28721.280000000002</v>
      </c>
      <c r="AM166" s="94">
        <v>66293.38</v>
      </c>
      <c r="AN166" s="94">
        <v>10901.59</v>
      </c>
      <c r="AO166" s="94">
        <v>22232.84</v>
      </c>
      <c r="AP166" s="94">
        <v>20695.37</v>
      </c>
      <c r="AR166" s="94">
        <v>1100</v>
      </c>
      <c r="AU166" s="94">
        <v>7343.43</v>
      </c>
      <c r="AV166" s="94">
        <v>154269.86000000002</v>
      </c>
      <c r="AW166" s="94">
        <v>3535</v>
      </c>
      <c r="AX166" s="94">
        <v>2782</v>
      </c>
      <c r="AY166" s="94">
        <v>1869</v>
      </c>
      <c r="AZ166" s="94">
        <v>531.30999999999995</v>
      </c>
      <c r="BB166" s="94">
        <v>1500</v>
      </c>
      <c r="BC166" s="94">
        <v>26485.97</v>
      </c>
      <c r="BE166" s="94">
        <v>385.4</v>
      </c>
      <c r="BI166" s="94">
        <v>12661.5</v>
      </c>
      <c r="BO166" s="94">
        <v>288045.49</v>
      </c>
      <c r="BP166" s="94">
        <v>5648.01</v>
      </c>
      <c r="BQ166" s="94">
        <v>160</v>
      </c>
      <c r="BS166" s="94">
        <v>6607.31</v>
      </c>
      <c r="BV166" s="94">
        <v>10921.490000000002</v>
      </c>
      <c r="BW166" s="94">
        <v>10921.490000000002</v>
      </c>
      <c r="BX166" s="94">
        <v>31900.58</v>
      </c>
      <c r="CA166" s="94">
        <v>110288.85</v>
      </c>
      <c r="CE166" s="94">
        <v>10252.36</v>
      </c>
      <c r="CM166" s="94">
        <v>7022.26</v>
      </c>
      <c r="CN166" s="94">
        <v>7022.26</v>
      </c>
      <c r="CT166" s="94">
        <v>15524.35</v>
      </c>
      <c r="CV166" s="94">
        <v>486.9</v>
      </c>
    </row>
    <row r="167" spans="2:100" x14ac:dyDescent="0.25">
      <c r="B167" s="92" t="s">
        <v>308</v>
      </c>
      <c r="C167" s="92" t="s">
        <v>309</v>
      </c>
      <c r="D167" s="93">
        <v>3737309.9100000006</v>
      </c>
      <c r="E167" s="94">
        <v>967419.8600000001</v>
      </c>
      <c r="F167" s="94">
        <v>18677.34</v>
      </c>
      <c r="G167" s="94">
        <v>19663</v>
      </c>
      <c r="I167" s="94">
        <v>12973.55</v>
      </c>
      <c r="J167" s="94">
        <v>7659.7300000000005</v>
      </c>
      <c r="L167" s="94">
        <v>583081.6100000001</v>
      </c>
      <c r="M167" s="94">
        <v>41096.22</v>
      </c>
      <c r="N167" s="94">
        <v>21091.859999999997</v>
      </c>
      <c r="P167" s="94">
        <v>456.5</v>
      </c>
      <c r="Q167" s="94">
        <v>2495.16</v>
      </c>
      <c r="T167" s="94">
        <v>74295.95</v>
      </c>
      <c r="U167" s="94">
        <v>47002.400000000001</v>
      </c>
      <c r="V167" s="94">
        <v>96275.97</v>
      </c>
      <c r="W167" s="94">
        <v>63672.509999999995</v>
      </c>
      <c r="AB167" s="94">
        <v>7067.6299999999992</v>
      </c>
      <c r="AC167" s="94">
        <v>1471.9099999999999</v>
      </c>
      <c r="AD167" s="94">
        <v>4993.0300000000007</v>
      </c>
      <c r="AE167" s="94">
        <v>14870.01</v>
      </c>
      <c r="AF167" s="94">
        <v>178303.84</v>
      </c>
      <c r="AG167" s="94">
        <v>213446.54</v>
      </c>
      <c r="AJ167" s="94">
        <v>206444.22</v>
      </c>
      <c r="AL167" s="94">
        <v>72280.800000000003</v>
      </c>
      <c r="AM167" s="94">
        <v>65754.960000000006</v>
      </c>
      <c r="AN167" s="94">
        <v>1561.74</v>
      </c>
      <c r="AP167" s="94">
        <v>39</v>
      </c>
      <c r="AT167" s="94">
        <v>29500</v>
      </c>
      <c r="AU167" s="94">
        <v>26244.21</v>
      </c>
      <c r="AV167" s="94">
        <v>60607.95</v>
      </c>
      <c r="AX167" s="94">
        <v>3686.15</v>
      </c>
      <c r="BC167" s="94">
        <v>19953.11</v>
      </c>
      <c r="BD167" s="94">
        <v>60</v>
      </c>
      <c r="BE167" s="94">
        <v>33645.340000000004</v>
      </c>
      <c r="BF167" s="94">
        <v>2939.27</v>
      </c>
      <c r="BH167" s="94">
        <v>11204.58</v>
      </c>
      <c r="BJ167" s="94">
        <v>12167.150000000001</v>
      </c>
      <c r="BL167" s="94">
        <v>283771.7</v>
      </c>
      <c r="BO167" s="94">
        <v>187673.88</v>
      </c>
      <c r="BP167" s="94">
        <v>57274.270000000004</v>
      </c>
      <c r="BQ167" s="94">
        <v>1137.25</v>
      </c>
      <c r="BS167" s="94">
        <v>17283.740000000002</v>
      </c>
      <c r="BV167" s="94">
        <v>3198.79</v>
      </c>
      <c r="BW167" s="94">
        <v>3198.79</v>
      </c>
      <c r="BX167" s="94">
        <v>133662.41999999998</v>
      </c>
      <c r="CA167" s="94">
        <v>71854.11</v>
      </c>
      <c r="CB167" s="94">
        <v>34882.25</v>
      </c>
      <c r="CE167" s="94">
        <v>11736.689999999999</v>
      </c>
      <c r="CM167" s="94">
        <v>12731.71</v>
      </c>
      <c r="CN167" s="94">
        <v>12731.71</v>
      </c>
    </row>
    <row r="168" spans="2:100" x14ac:dyDescent="0.25">
      <c r="B168" s="92" t="s">
        <v>562</v>
      </c>
      <c r="C168" s="92" t="s">
        <v>563</v>
      </c>
      <c r="D168" s="93">
        <v>5349889.8899999997</v>
      </c>
      <c r="E168" s="94">
        <v>1877247.45</v>
      </c>
      <c r="F168" s="94">
        <v>29662.46</v>
      </c>
      <c r="G168" s="94">
        <v>18766.330000000002</v>
      </c>
      <c r="I168" s="94">
        <v>59018.85</v>
      </c>
      <c r="J168" s="94">
        <v>22022.21</v>
      </c>
      <c r="K168" s="94">
        <v>6324</v>
      </c>
      <c r="L168" s="94">
        <v>752069.31999999983</v>
      </c>
      <c r="M168" s="94">
        <v>30280.92</v>
      </c>
      <c r="N168" s="94">
        <v>26929.4</v>
      </c>
      <c r="P168" s="94">
        <v>93243.21</v>
      </c>
      <c r="Q168" s="94">
        <v>10709.630000000001</v>
      </c>
      <c r="T168" s="94">
        <v>150783.63</v>
      </c>
      <c r="U168" s="94">
        <v>65846.38</v>
      </c>
      <c r="V168" s="94">
        <v>192631.81999999998</v>
      </c>
      <c r="W168" s="94">
        <v>82531.62000000001</v>
      </c>
      <c r="AB168" s="94">
        <v>5572.98</v>
      </c>
      <c r="AC168" s="94">
        <v>2575.7800000000002</v>
      </c>
      <c r="AD168" s="94">
        <v>9838.3300000000017</v>
      </c>
      <c r="AE168" s="94">
        <v>17891.54</v>
      </c>
      <c r="AF168" s="94">
        <v>328662</v>
      </c>
      <c r="AG168" s="94">
        <v>347510</v>
      </c>
      <c r="AJ168" s="94">
        <v>163944.13</v>
      </c>
      <c r="AL168" s="94">
        <v>54387.81</v>
      </c>
      <c r="AM168" s="94">
        <v>80558.559999999998</v>
      </c>
      <c r="AN168" s="94">
        <v>17418.379999999997</v>
      </c>
      <c r="AO168" s="94">
        <v>48206.7</v>
      </c>
      <c r="AP168" s="94">
        <v>1211.06</v>
      </c>
      <c r="AQ168" s="94">
        <v>13972.18</v>
      </c>
      <c r="AU168" s="94">
        <v>15515.67</v>
      </c>
      <c r="AV168" s="94">
        <v>114917.92</v>
      </c>
      <c r="AW168" s="94">
        <v>7625</v>
      </c>
      <c r="AX168" s="94">
        <v>1251</v>
      </c>
      <c r="AZ168" s="94">
        <v>10262.86</v>
      </c>
      <c r="BA168" s="94">
        <v>792.5</v>
      </c>
      <c r="BB168" s="94">
        <v>32580</v>
      </c>
      <c r="BC168" s="94">
        <v>46279.360000000001</v>
      </c>
      <c r="BD168" s="94">
        <v>16629.86</v>
      </c>
      <c r="BE168" s="94">
        <v>51949.64</v>
      </c>
      <c r="BF168" s="94">
        <v>883.44</v>
      </c>
      <c r="BH168" s="94">
        <v>16863.599999999999</v>
      </c>
      <c r="BO168" s="94">
        <v>168302.02000000002</v>
      </c>
      <c r="BP168" s="94">
        <v>21421.9</v>
      </c>
      <c r="BQ168" s="94">
        <v>304.57</v>
      </c>
      <c r="BS168" s="94">
        <v>47892.83</v>
      </c>
      <c r="BV168" s="94">
        <v>14430</v>
      </c>
      <c r="BW168" s="94">
        <v>14430</v>
      </c>
      <c r="BX168" s="94">
        <v>89052.42</v>
      </c>
      <c r="BZ168" s="94">
        <v>40243.440000000002</v>
      </c>
      <c r="CA168" s="94">
        <v>58495.869999999995</v>
      </c>
      <c r="CE168" s="94">
        <v>11820.630000000001</v>
      </c>
      <c r="CM168" s="94">
        <v>15085.679999999998</v>
      </c>
      <c r="CN168" s="94">
        <v>15085.679999999998</v>
      </c>
      <c r="CV168" s="94">
        <v>57473</v>
      </c>
    </row>
    <row r="169" spans="2:100" x14ac:dyDescent="0.25">
      <c r="B169" s="92" t="s">
        <v>816</v>
      </c>
      <c r="C169" s="92" t="s">
        <v>817</v>
      </c>
      <c r="D169" s="93">
        <v>4712181.7299999986</v>
      </c>
      <c r="E169" s="94">
        <v>1673181.72</v>
      </c>
      <c r="F169" s="94">
        <v>60042.260000000009</v>
      </c>
      <c r="G169" s="94">
        <v>40387.090000000004</v>
      </c>
      <c r="I169" s="94">
        <v>60225.85</v>
      </c>
      <c r="J169" s="94">
        <v>1893.3899999999999</v>
      </c>
      <c r="K169" s="94">
        <v>18972</v>
      </c>
      <c r="L169" s="94">
        <v>584690.28999999992</v>
      </c>
      <c r="M169" s="94">
        <v>63836.3</v>
      </c>
      <c r="N169" s="94">
        <v>12973.06</v>
      </c>
      <c r="P169" s="94">
        <v>6826.16</v>
      </c>
      <c r="Q169" s="94">
        <v>1760.1399999999999</v>
      </c>
      <c r="T169" s="94">
        <v>137580.73000000004</v>
      </c>
      <c r="U169" s="94">
        <v>48580.670000000006</v>
      </c>
      <c r="V169" s="94">
        <v>181812.66000000003</v>
      </c>
      <c r="W169" s="94">
        <v>63475.709999999985</v>
      </c>
      <c r="AB169" s="94">
        <v>32314.37</v>
      </c>
      <c r="AC169" s="94">
        <v>2484.4899999999998</v>
      </c>
      <c r="AD169" s="94">
        <v>8462.4999999999982</v>
      </c>
      <c r="AE169" s="94">
        <v>15019.060000000003</v>
      </c>
      <c r="AF169" s="94">
        <v>322277.49</v>
      </c>
      <c r="AG169" s="94">
        <v>232119.00999999998</v>
      </c>
      <c r="AJ169" s="94">
        <v>192047.59000000003</v>
      </c>
      <c r="AL169" s="94">
        <v>3401.1</v>
      </c>
      <c r="AM169" s="94">
        <v>54937.74</v>
      </c>
      <c r="AN169" s="94">
        <v>4751.1499999999996</v>
      </c>
      <c r="AO169" s="94">
        <v>28213.37</v>
      </c>
      <c r="AP169" s="94">
        <v>1395.05</v>
      </c>
      <c r="AT169" s="94">
        <v>54649.919999999998</v>
      </c>
      <c r="AU169" s="94">
        <v>45528.599999999991</v>
      </c>
      <c r="AV169" s="94">
        <v>13699.04</v>
      </c>
      <c r="AW169" s="94">
        <v>4494.8</v>
      </c>
      <c r="AX169" s="94">
        <v>11684.4</v>
      </c>
      <c r="BA169" s="94">
        <v>53622.92</v>
      </c>
      <c r="BB169" s="94">
        <v>1065</v>
      </c>
      <c r="BC169" s="94">
        <v>12979.75</v>
      </c>
      <c r="BE169" s="94">
        <v>30657.839999999997</v>
      </c>
      <c r="BF169" s="94">
        <v>594.6</v>
      </c>
      <c r="BH169" s="94">
        <v>12618.48</v>
      </c>
      <c r="BO169" s="94">
        <v>162822.26</v>
      </c>
      <c r="BP169" s="94">
        <v>23993.739999999998</v>
      </c>
      <c r="BQ169" s="94">
        <v>5156.5</v>
      </c>
      <c r="BS169" s="94">
        <v>23926.23</v>
      </c>
      <c r="BV169" s="94">
        <v>725</v>
      </c>
      <c r="BW169" s="94">
        <v>725</v>
      </c>
      <c r="BX169" s="94">
        <v>248931.86000000004</v>
      </c>
      <c r="CA169" s="94">
        <v>61288.03</v>
      </c>
      <c r="CB169" s="94">
        <v>8286.64</v>
      </c>
      <c r="CC169" s="94">
        <v>52631.4</v>
      </c>
      <c r="CE169" s="94">
        <v>6324.16</v>
      </c>
      <c r="CM169" s="94">
        <v>14446.36</v>
      </c>
      <c r="CN169" s="94">
        <v>14446.36</v>
      </c>
      <c r="CT169" s="94">
        <v>8393.25</v>
      </c>
    </row>
    <row r="170" spans="2:100" x14ac:dyDescent="0.25">
      <c r="B170" s="92" t="s">
        <v>396</v>
      </c>
      <c r="C170" s="92" t="s">
        <v>397</v>
      </c>
      <c r="D170" s="93">
        <v>3991171.4200000009</v>
      </c>
      <c r="E170" s="94">
        <v>1463140.61</v>
      </c>
      <c r="F170" s="94">
        <v>25359.31</v>
      </c>
      <c r="G170" s="94">
        <v>25475.95</v>
      </c>
      <c r="I170" s="94">
        <v>58662.39</v>
      </c>
      <c r="J170" s="94">
        <v>81397.17</v>
      </c>
      <c r="L170" s="94">
        <v>640916.54999999993</v>
      </c>
      <c r="M170" s="94">
        <v>40840.799999999996</v>
      </c>
      <c r="N170" s="94">
        <v>18447.849999999999</v>
      </c>
      <c r="P170" s="94">
        <v>5500</v>
      </c>
      <c r="Q170" s="94">
        <v>11863.57</v>
      </c>
      <c r="T170" s="94">
        <v>118380.86</v>
      </c>
      <c r="U170" s="94">
        <v>52180.350000000006</v>
      </c>
      <c r="V170" s="94">
        <v>147156.64000000001</v>
      </c>
      <c r="W170" s="94">
        <v>58116.689999999995</v>
      </c>
      <c r="AB170" s="94">
        <v>4552.1899999999996</v>
      </c>
      <c r="AC170" s="94">
        <v>2029.75</v>
      </c>
      <c r="AD170" s="94">
        <v>5439.74</v>
      </c>
      <c r="AE170" s="94">
        <v>13149.060000000001</v>
      </c>
      <c r="AF170" s="94">
        <v>247465.11</v>
      </c>
      <c r="AG170" s="94">
        <v>234336.88999999998</v>
      </c>
      <c r="AH170" s="94">
        <v>300</v>
      </c>
      <c r="AJ170" s="94">
        <v>59534.02</v>
      </c>
      <c r="AL170" s="94">
        <v>26487.68</v>
      </c>
      <c r="AM170" s="94">
        <v>68021.94</v>
      </c>
      <c r="AN170" s="94">
        <v>6076.2899999999991</v>
      </c>
      <c r="AO170" s="94">
        <v>14215.06</v>
      </c>
      <c r="AP170" s="94">
        <v>71</v>
      </c>
      <c r="AT170" s="94">
        <v>1415</v>
      </c>
      <c r="AU170" s="94">
        <v>5031</v>
      </c>
      <c r="AV170" s="94">
        <v>107001.29000000001</v>
      </c>
      <c r="AX170" s="94">
        <v>765.05</v>
      </c>
      <c r="AZ170" s="94">
        <v>4267.16</v>
      </c>
      <c r="BB170" s="94">
        <v>970.65</v>
      </c>
      <c r="BC170" s="94">
        <v>20548.23</v>
      </c>
      <c r="BD170" s="94">
        <v>6263.36</v>
      </c>
      <c r="BE170" s="94">
        <v>5844.46</v>
      </c>
      <c r="BH170" s="94">
        <v>27341.01</v>
      </c>
      <c r="BO170" s="94">
        <v>105384.72</v>
      </c>
      <c r="BP170" s="94">
        <v>20535.18</v>
      </c>
      <c r="BQ170" s="94">
        <v>320</v>
      </c>
      <c r="BS170" s="94">
        <v>28060.81</v>
      </c>
      <c r="BV170" s="94">
        <v>9769.19</v>
      </c>
      <c r="BW170" s="94">
        <v>9769.19</v>
      </c>
      <c r="BX170" s="94">
        <v>161754.87</v>
      </c>
      <c r="BZ170" s="94">
        <v>19392.560000000001</v>
      </c>
      <c r="CA170" s="94">
        <v>29185.91</v>
      </c>
      <c r="CE170" s="94">
        <v>3025.62</v>
      </c>
      <c r="CM170" s="94">
        <v>5177.88</v>
      </c>
      <c r="CN170" s="94">
        <v>5177.88</v>
      </c>
    </row>
    <row r="171" spans="2:100" x14ac:dyDescent="0.25">
      <c r="B171" s="92" t="s">
        <v>318</v>
      </c>
      <c r="C171" s="92" t="s">
        <v>319</v>
      </c>
      <c r="D171" s="93">
        <v>10953871.809999999</v>
      </c>
      <c r="E171" s="94">
        <v>3946978.5300000003</v>
      </c>
      <c r="F171" s="94">
        <v>147832.18</v>
      </c>
      <c r="G171" s="94">
        <v>26622.010000000002</v>
      </c>
      <c r="I171" s="94">
        <v>273743.46000000002</v>
      </c>
      <c r="J171" s="94">
        <v>15600.73</v>
      </c>
      <c r="K171" s="94">
        <v>29442.400000000001</v>
      </c>
      <c r="L171" s="94">
        <v>1666955.0699999998</v>
      </c>
      <c r="M171" s="94">
        <v>174604.88</v>
      </c>
      <c r="N171" s="94">
        <v>69660.37</v>
      </c>
      <c r="P171" s="94">
        <v>79747.5</v>
      </c>
      <c r="Q171" s="94">
        <v>37841.879999999997</v>
      </c>
      <c r="T171" s="94">
        <v>325625.31</v>
      </c>
      <c r="U171" s="94">
        <v>148155.66</v>
      </c>
      <c r="V171" s="94">
        <v>417693.21</v>
      </c>
      <c r="W171" s="94">
        <v>160370.10000000003</v>
      </c>
      <c r="AB171" s="94">
        <v>3876.8399999999997</v>
      </c>
      <c r="AC171" s="94">
        <v>2200.42</v>
      </c>
      <c r="AD171" s="94">
        <v>18096.57</v>
      </c>
      <c r="AE171" s="94">
        <v>36148.94999999999</v>
      </c>
      <c r="AF171" s="94">
        <v>625708.49</v>
      </c>
      <c r="AG171" s="94">
        <v>593193.51</v>
      </c>
      <c r="AH171" s="94">
        <v>10398.14</v>
      </c>
      <c r="AI171" s="94">
        <v>5408.3</v>
      </c>
      <c r="AJ171" s="94">
        <v>511670.56000000006</v>
      </c>
      <c r="AL171" s="94">
        <v>86377.46</v>
      </c>
      <c r="AM171" s="94">
        <v>252326.29</v>
      </c>
      <c r="AN171" s="94">
        <v>954.46</v>
      </c>
      <c r="AO171" s="94">
        <v>35424.61</v>
      </c>
      <c r="AR171" s="94">
        <v>78696.53</v>
      </c>
      <c r="AU171" s="94">
        <v>17423</v>
      </c>
      <c r="AV171" s="94">
        <v>272437.83</v>
      </c>
      <c r="AW171" s="94">
        <v>3875</v>
      </c>
      <c r="AX171" s="94">
        <v>19195.8</v>
      </c>
      <c r="BB171" s="94">
        <v>120203.22</v>
      </c>
      <c r="BC171" s="94">
        <v>35408.959999999999</v>
      </c>
      <c r="BD171" s="94">
        <v>38009.009999999995</v>
      </c>
      <c r="BE171" s="94">
        <v>85048.72</v>
      </c>
      <c r="BG171" s="94">
        <v>6250</v>
      </c>
      <c r="BH171" s="94">
        <v>10619.17</v>
      </c>
      <c r="BI171" s="94">
        <v>85.33</v>
      </c>
      <c r="BO171" s="94">
        <v>288611.07</v>
      </c>
      <c r="BP171" s="94">
        <v>25037.409999999996</v>
      </c>
      <c r="BQ171" s="94">
        <v>815.15</v>
      </c>
      <c r="BS171" s="94">
        <v>26421.3</v>
      </c>
      <c r="BZ171" s="94">
        <v>40143.620000000003</v>
      </c>
      <c r="CA171" s="94">
        <v>154212.22</v>
      </c>
      <c r="CE171" s="94">
        <v>9138.51</v>
      </c>
      <c r="CM171" s="94">
        <v>19582.07</v>
      </c>
      <c r="CN171" s="94">
        <v>19582.07</v>
      </c>
    </row>
    <row r="172" spans="2:100" x14ac:dyDescent="0.25">
      <c r="B172" s="92" t="s">
        <v>700</v>
      </c>
      <c r="C172" s="92" t="s">
        <v>701</v>
      </c>
      <c r="D172" s="93">
        <v>4320251.8999999994</v>
      </c>
      <c r="E172" s="94">
        <v>1659528.73</v>
      </c>
      <c r="F172" s="94">
        <v>13433</v>
      </c>
      <c r="G172" s="94">
        <v>13284.17</v>
      </c>
      <c r="I172" s="94">
        <v>17175.66</v>
      </c>
      <c r="J172" s="94">
        <v>75185.89</v>
      </c>
      <c r="L172" s="94">
        <v>645224.5</v>
      </c>
      <c r="M172" s="94">
        <v>3378.5</v>
      </c>
      <c r="N172" s="94">
        <v>16217.19</v>
      </c>
      <c r="P172" s="94">
        <v>168</v>
      </c>
      <c r="Q172" s="94">
        <v>841.45</v>
      </c>
      <c r="T172" s="94">
        <v>133538.83000000002</v>
      </c>
      <c r="U172" s="94">
        <v>49827.4</v>
      </c>
      <c r="V172" s="94">
        <v>162801.37</v>
      </c>
      <c r="W172" s="94">
        <v>66498.05</v>
      </c>
      <c r="AB172" s="94">
        <v>509.33</v>
      </c>
      <c r="AC172" s="94">
        <v>238.09</v>
      </c>
      <c r="AD172" s="94">
        <v>10017.58</v>
      </c>
      <c r="AE172" s="94">
        <v>15458.52</v>
      </c>
      <c r="AF172" s="94">
        <v>254359</v>
      </c>
      <c r="AG172" s="94">
        <v>208951</v>
      </c>
      <c r="AH172" s="94">
        <v>20000</v>
      </c>
      <c r="AJ172" s="94">
        <v>38229.25</v>
      </c>
      <c r="AM172" s="94">
        <v>4382.75</v>
      </c>
      <c r="AN172" s="94">
        <v>44619.55</v>
      </c>
      <c r="AO172" s="94">
        <v>4588.24</v>
      </c>
      <c r="AP172" s="94">
        <v>603.56999999999994</v>
      </c>
      <c r="AU172" s="94">
        <v>93225</v>
      </c>
      <c r="AV172" s="94">
        <v>12132.32</v>
      </c>
      <c r="AW172" s="94">
        <v>14299.27</v>
      </c>
      <c r="AX172" s="94">
        <v>1391</v>
      </c>
      <c r="BA172" s="94">
        <v>14769.37</v>
      </c>
      <c r="BB172" s="94">
        <v>480</v>
      </c>
      <c r="BE172" s="94">
        <v>29832.11</v>
      </c>
      <c r="BH172" s="94">
        <v>10813.28</v>
      </c>
      <c r="BL172" s="94">
        <v>201932.94</v>
      </c>
      <c r="BO172" s="94">
        <v>80864.31</v>
      </c>
      <c r="BP172" s="94">
        <v>10730.519999999999</v>
      </c>
      <c r="BQ172" s="94">
        <v>1347.06</v>
      </c>
      <c r="BU172" s="94">
        <v>112339.82</v>
      </c>
      <c r="BX172" s="94">
        <v>14331.83</v>
      </c>
      <c r="CA172" s="94">
        <v>38494.75</v>
      </c>
      <c r="CE172" s="94">
        <v>223738.12</v>
      </c>
      <c r="CM172" s="94">
        <v>470.58</v>
      </c>
      <c r="CN172" s="94">
        <v>470.58</v>
      </c>
    </row>
    <row r="173" spans="2:100" x14ac:dyDescent="0.25">
      <c r="B173" s="92" t="s">
        <v>386</v>
      </c>
      <c r="C173" s="92" t="s">
        <v>387</v>
      </c>
      <c r="D173" s="93">
        <v>4348654.3599999994</v>
      </c>
      <c r="E173" s="94">
        <v>1438140.3</v>
      </c>
      <c r="F173" s="94">
        <v>90848.56</v>
      </c>
      <c r="G173" s="94">
        <v>267.45</v>
      </c>
      <c r="I173" s="94">
        <v>58715.880000000005</v>
      </c>
      <c r="J173" s="94">
        <v>3078</v>
      </c>
      <c r="L173" s="94">
        <v>865724.48999999987</v>
      </c>
      <c r="M173" s="94">
        <v>37164.51</v>
      </c>
      <c r="N173" s="94">
        <v>11139.42</v>
      </c>
      <c r="P173" s="94">
        <v>800</v>
      </c>
      <c r="Q173" s="94">
        <v>3250.4</v>
      </c>
      <c r="T173" s="94">
        <v>119402.28</v>
      </c>
      <c r="U173" s="94">
        <v>66136.820000000007</v>
      </c>
      <c r="V173" s="94">
        <v>145407.97999999998</v>
      </c>
      <c r="W173" s="94">
        <v>86933.819999999992</v>
      </c>
      <c r="AB173" s="94">
        <v>2199.1800000000003</v>
      </c>
      <c r="AC173" s="94">
        <v>1380.86</v>
      </c>
      <c r="AD173" s="94">
        <v>8720.380000000001</v>
      </c>
      <c r="AE173" s="94">
        <v>17646.580000000002</v>
      </c>
      <c r="AH173" s="94">
        <v>229503.27</v>
      </c>
      <c r="AI173" s="94">
        <v>211390.73</v>
      </c>
      <c r="AJ173" s="94">
        <v>142403.82</v>
      </c>
      <c r="AL173" s="94">
        <v>16915.5</v>
      </c>
      <c r="AM173" s="94">
        <v>69070.61</v>
      </c>
      <c r="AN173" s="94">
        <v>997.17</v>
      </c>
      <c r="AO173" s="94">
        <v>44263.47</v>
      </c>
      <c r="AQ173" s="94">
        <v>1283.92</v>
      </c>
      <c r="AU173" s="94">
        <v>10004.41</v>
      </c>
      <c r="AV173" s="94">
        <v>239867.81999999998</v>
      </c>
      <c r="AW173" s="94">
        <v>8973.07</v>
      </c>
      <c r="AX173" s="94">
        <v>2782</v>
      </c>
      <c r="BA173" s="94">
        <v>19627.18</v>
      </c>
      <c r="BB173" s="94">
        <v>1033.51</v>
      </c>
      <c r="BC173" s="94">
        <v>17157.900000000001</v>
      </c>
      <c r="BE173" s="94">
        <v>10384.799999999999</v>
      </c>
      <c r="BF173" s="94">
        <v>29909.52</v>
      </c>
      <c r="BH173" s="94">
        <v>14071.82</v>
      </c>
      <c r="BO173" s="94">
        <v>79655</v>
      </c>
      <c r="BP173" s="94">
        <v>7037.28</v>
      </c>
      <c r="BQ173" s="94">
        <v>730.07</v>
      </c>
      <c r="BU173" s="94">
        <v>1755.99</v>
      </c>
      <c r="BX173" s="94">
        <v>137818.66</v>
      </c>
      <c r="CA173" s="94">
        <v>58479.26</v>
      </c>
      <c r="CE173" s="94">
        <v>9898.3499999999985</v>
      </c>
      <c r="CM173" s="94">
        <v>7217.9400000000005</v>
      </c>
      <c r="CN173" s="94">
        <v>7217.9400000000005</v>
      </c>
      <c r="CT173" s="94">
        <v>19464.38</v>
      </c>
    </row>
    <row r="174" spans="2:100" x14ac:dyDescent="0.25">
      <c r="B174" s="92" t="s">
        <v>680</v>
      </c>
      <c r="C174" s="92" t="s">
        <v>681</v>
      </c>
      <c r="D174" s="93">
        <v>82610303.950000003</v>
      </c>
      <c r="E174" s="94">
        <v>31818940.390000001</v>
      </c>
      <c r="F174" s="94">
        <v>943651.21</v>
      </c>
      <c r="G174" s="94">
        <v>1296077.3899999999</v>
      </c>
      <c r="I174" s="94">
        <v>1529323.48</v>
      </c>
      <c r="J174" s="94">
        <v>155319.58000000002</v>
      </c>
      <c r="K174" s="94">
        <v>249405.4</v>
      </c>
      <c r="L174" s="94">
        <v>13431206.809999999</v>
      </c>
      <c r="M174" s="94">
        <v>278331.48</v>
      </c>
      <c r="N174" s="94">
        <v>776761.8600000001</v>
      </c>
      <c r="P174" s="94">
        <v>972291.87999999989</v>
      </c>
      <c r="Q174" s="94">
        <v>320636.62</v>
      </c>
      <c r="T174" s="94">
        <v>2670463.23</v>
      </c>
      <c r="U174" s="94">
        <v>1154689.27</v>
      </c>
      <c r="V174" s="94">
        <v>3432709.63</v>
      </c>
      <c r="W174" s="94">
        <v>1537598.6800000002</v>
      </c>
      <c r="AB174" s="94">
        <v>107399.79999999999</v>
      </c>
      <c r="AC174" s="94">
        <v>47482.639999999992</v>
      </c>
      <c r="AD174" s="94">
        <v>290043.13</v>
      </c>
      <c r="AE174" s="94">
        <v>368048.57999999996</v>
      </c>
      <c r="AF174" s="94">
        <v>4912212.22</v>
      </c>
      <c r="AG174" s="94">
        <v>3953327.0700000003</v>
      </c>
      <c r="AH174" s="94">
        <v>-15.64</v>
      </c>
      <c r="AI174" s="94">
        <v>865</v>
      </c>
      <c r="AJ174" s="94">
        <v>1686166.81</v>
      </c>
      <c r="AL174" s="94">
        <v>432267.08</v>
      </c>
      <c r="AM174" s="94">
        <v>1285630.3899999999</v>
      </c>
      <c r="AN174" s="94">
        <v>84561.09</v>
      </c>
      <c r="AO174" s="94">
        <v>2554.2400000000343</v>
      </c>
      <c r="AP174" s="94">
        <v>8319.2000000000007</v>
      </c>
      <c r="AR174" s="94">
        <v>65901</v>
      </c>
      <c r="AS174" s="94">
        <v>43180</v>
      </c>
      <c r="AU174" s="94">
        <v>104395.30000000002</v>
      </c>
      <c r="AV174" s="94">
        <v>1608614.36</v>
      </c>
      <c r="AW174" s="94">
        <v>77052.509999999995</v>
      </c>
      <c r="AX174" s="94">
        <v>32314.02</v>
      </c>
      <c r="AY174" s="94">
        <v>550</v>
      </c>
      <c r="AZ174" s="94">
        <v>407582.79000000004</v>
      </c>
      <c r="BA174" s="94">
        <v>89550.78</v>
      </c>
      <c r="BB174" s="94">
        <v>240734.37</v>
      </c>
      <c r="BC174" s="94">
        <v>684076.51</v>
      </c>
      <c r="BD174" s="94">
        <v>310035.57</v>
      </c>
      <c r="BE174" s="94">
        <v>115845.65000000001</v>
      </c>
      <c r="BG174" s="94">
        <v>147439.43</v>
      </c>
      <c r="BH174" s="94">
        <v>120185.78</v>
      </c>
      <c r="BJ174" s="94">
        <v>9796.8700000000008</v>
      </c>
      <c r="BL174" s="94">
        <v>6051.66</v>
      </c>
      <c r="BN174" s="94">
        <v>2225</v>
      </c>
      <c r="BO174" s="94">
        <v>257628.06</v>
      </c>
      <c r="BP174" s="94">
        <v>420798.22</v>
      </c>
      <c r="BQ174" s="94">
        <v>51798.83</v>
      </c>
      <c r="BR174" s="94">
        <v>37651.269999999997</v>
      </c>
      <c r="BS174" s="94">
        <v>1719289.84</v>
      </c>
      <c r="BT174" s="94">
        <v>799259.29</v>
      </c>
      <c r="BV174" s="94">
        <v>26461.059999999998</v>
      </c>
      <c r="BW174" s="94">
        <v>26461.059999999998</v>
      </c>
      <c r="BZ174" s="94">
        <v>223663.9</v>
      </c>
      <c r="CA174" s="94">
        <v>852764.34</v>
      </c>
      <c r="CE174" s="94">
        <v>136381.60999999999</v>
      </c>
      <c r="CG174" s="94">
        <v>71662.25</v>
      </c>
      <c r="CJ174" s="94">
        <v>2216.39</v>
      </c>
      <c r="CM174" s="94">
        <v>53901.59</v>
      </c>
      <c r="CN174" s="94">
        <v>53901.59</v>
      </c>
      <c r="CQ174" s="94">
        <v>46870.34</v>
      </c>
      <c r="CT174" s="94">
        <v>55790</v>
      </c>
      <c r="CV174" s="94">
        <v>42366.84</v>
      </c>
    </row>
    <row r="175" spans="2:100" x14ac:dyDescent="0.25">
      <c r="B175" s="92" t="s">
        <v>480</v>
      </c>
      <c r="C175" s="92" t="s">
        <v>481</v>
      </c>
      <c r="D175" s="93">
        <v>13218603.170000002</v>
      </c>
      <c r="E175" s="94">
        <v>2126026.0100000002</v>
      </c>
      <c r="F175" s="94">
        <v>25003.789999999997</v>
      </c>
      <c r="G175" s="94">
        <v>4169.21</v>
      </c>
      <c r="I175" s="94">
        <v>121918.56</v>
      </c>
      <c r="J175" s="94">
        <v>71850.070000000007</v>
      </c>
      <c r="L175" s="94">
        <v>927105.89000000013</v>
      </c>
      <c r="M175" s="94">
        <v>81528.239999999991</v>
      </c>
      <c r="N175" s="94">
        <v>28290.98</v>
      </c>
      <c r="P175" s="94">
        <v>48756.53</v>
      </c>
      <c r="Q175" s="94">
        <v>44160.58</v>
      </c>
      <c r="T175" s="94">
        <v>175962.19999999998</v>
      </c>
      <c r="U175" s="94">
        <v>84692.31</v>
      </c>
      <c r="V175" s="94">
        <v>226444.51</v>
      </c>
      <c r="W175" s="94">
        <v>99950.11</v>
      </c>
      <c r="AB175" s="94">
        <v>8335.99</v>
      </c>
      <c r="AC175" s="94">
        <v>5103.6499999999996</v>
      </c>
      <c r="AD175" s="94">
        <v>13977.02</v>
      </c>
      <c r="AE175" s="94">
        <v>38188.39</v>
      </c>
      <c r="AF175" s="94">
        <v>310992</v>
      </c>
      <c r="AG175" s="94">
        <v>336214</v>
      </c>
      <c r="AH175" s="94">
        <v>5907.0599999999995</v>
      </c>
      <c r="AI175" s="94">
        <v>2768.01</v>
      </c>
      <c r="AJ175" s="94">
        <v>241309.5</v>
      </c>
      <c r="AL175" s="94">
        <v>20803.12</v>
      </c>
      <c r="AM175" s="94">
        <v>112599.9</v>
      </c>
      <c r="AN175" s="94">
        <v>1022.13</v>
      </c>
      <c r="AO175" s="94">
        <v>84974.56</v>
      </c>
      <c r="AP175" s="94">
        <v>220.86</v>
      </c>
      <c r="AQ175" s="94">
        <v>560.66999999999996</v>
      </c>
      <c r="AR175" s="94">
        <v>1724</v>
      </c>
      <c r="AS175" s="94">
        <v>6459441.7400000002</v>
      </c>
      <c r="AU175" s="94">
        <v>15315.58</v>
      </c>
      <c r="AV175" s="94">
        <v>163092.17000000001</v>
      </c>
      <c r="AW175" s="94">
        <v>35215</v>
      </c>
      <c r="AX175" s="94">
        <v>20224.5</v>
      </c>
      <c r="AZ175" s="94">
        <v>43960.93</v>
      </c>
      <c r="BA175" s="94">
        <v>7622.8</v>
      </c>
      <c r="BB175" s="94">
        <v>350</v>
      </c>
      <c r="BC175" s="94">
        <v>4871.01</v>
      </c>
      <c r="BD175" s="94">
        <v>12093.36</v>
      </c>
      <c r="BE175" s="94">
        <v>72513.31</v>
      </c>
      <c r="BF175" s="94">
        <v>3640.06</v>
      </c>
      <c r="BH175" s="94">
        <v>5111.54</v>
      </c>
      <c r="BJ175" s="94">
        <v>18320.96</v>
      </c>
      <c r="BN175" s="94">
        <v>450</v>
      </c>
      <c r="BO175" s="94">
        <v>142282.01</v>
      </c>
      <c r="BP175" s="94">
        <v>22518.52</v>
      </c>
      <c r="BQ175" s="94">
        <v>800</v>
      </c>
      <c r="BR175" s="94">
        <v>10239.5</v>
      </c>
      <c r="BS175" s="94">
        <v>49571.200000000004</v>
      </c>
      <c r="BT175" s="94">
        <v>317662</v>
      </c>
      <c r="BV175" s="94">
        <v>26070</v>
      </c>
      <c r="BW175" s="94">
        <v>26070</v>
      </c>
      <c r="BX175" s="94">
        <v>222581.02000000002</v>
      </c>
      <c r="BZ175" s="94">
        <v>13673.69</v>
      </c>
      <c r="CA175" s="94">
        <v>53419.9</v>
      </c>
      <c r="CE175" s="94">
        <v>5328.41</v>
      </c>
      <c r="CG175" s="94">
        <v>23257.24</v>
      </c>
      <c r="CJ175" s="94">
        <v>1238.58</v>
      </c>
      <c r="CM175" s="94">
        <v>19837.43</v>
      </c>
      <c r="CN175" s="94">
        <v>19837.43</v>
      </c>
      <c r="CP175" s="94">
        <v>289.14999999999998</v>
      </c>
      <c r="CR175" s="94">
        <v>178657.24</v>
      </c>
      <c r="CT175" s="94">
        <v>18394.47</v>
      </c>
    </row>
    <row r="176" spans="2:100" x14ac:dyDescent="0.25">
      <c r="B176" s="92" t="s">
        <v>604</v>
      </c>
      <c r="C176" s="92" t="s">
        <v>605</v>
      </c>
      <c r="D176" s="93">
        <v>14184022.489999995</v>
      </c>
      <c r="E176" s="94">
        <v>5258256.91</v>
      </c>
      <c r="F176" s="94">
        <v>136014.84999999998</v>
      </c>
      <c r="G176" s="94">
        <v>11703.75</v>
      </c>
      <c r="I176" s="94">
        <v>315098.23</v>
      </c>
      <c r="J176" s="94">
        <v>59897.25</v>
      </c>
      <c r="K176" s="94">
        <v>16442.400000000001</v>
      </c>
      <c r="L176" s="94">
        <v>1772145.69</v>
      </c>
      <c r="M176" s="94">
        <v>118179.5</v>
      </c>
      <c r="N176" s="94">
        <v>74694.86</v>
      </c>
      <c r="Q176" s="94">
        <v>138179.10999999999</v>
      </c>
      <c r="T176" s="94">
        <v>433441.26</v>
      </c>
      <c r="U176" s="94">
        <v>155337.12</v>
      </c>
      <c r="V176" s="94">
        <v>552317.65</v>
      </c>
      <c r="W176" s="94">
        <v>205361.02000000005</v>
      </c>
      <c r="AB176" s="94">
        <v>35424.6</v>
      </c>
      <c r="AC176" s="94">
        <v>14795.24</v>
      </c>
      <c r="AD176" s="94">
        <v>27370.84</v>
      </c>
      <c r="AE176" s="94">
        <v>44637.56</v>
      </c>
      <c r="AF176" s="94">
        <v>828685.40999999992</v>
      </c>
      <c r="AG176" s="94">
        <v>686222.59</v>
      </c>
      <c r="AH176" s="94">
        <v>1496.3400000000001</v>
      </c>
      <c r="AI176" s="94">
        <v>1274.9599999999998</v>
      </c>
      <c r="AJ176" s="94">
        <v>274434.61</v>
      </c>
      <c r="AL176" s="94">
        <v>60668.74</v>
      </c>
      <c r="AM176" s="94">
        <v>243407.37</v>
      </c>
      <c r="AO176" s="94">
        <v>106648.09</v>
      </c>
      <c r="AP176" s="94">
        <v>51862.18</v>
      </c>
      <c r="AR176" s="94">
        <v>13980.560000000001</v>
      </c>
      <c r="AS176" s="94">
        <v>3700.09</v>
      </c>
      <c r="AT176" s="94">
        <v>628075.75</v>
      </c>
      <c r="AU176" s="94">
        <v>37717.5</v>
      </c>
      <c r="AV176" s="94">
        <v>8583.99</v>
      </c>
      <c r="AW176" s="94">
        <v>1716</v>
      </c>
      <c r="AX176" s="94">
        <v>31006.35</v>
      </c>
      <c r="AZ176" s="94">
        <v>26786.86</v>
      </c>
      <c r="BA176" s="94">
        <v>50064.2</v>
      </c>
      <c r="BC176" s="94">
        <v>2504</v>
      </c>
      <c r="BD176" s="94">
        <v>22984.35</v>
      </c>
      <c r="BE176" s="94">
        <v>156996.47</v>
      </c>
      <c r="BG176" s="94">
        <v>216</v>
      </c>
      <c r="BH176" s="94">
        <v>16696.260000000002</v>
      </c>
      <c r="BJ176" s="94">
        <v>8441.380000000001</v>
      </c>
      <c r="BK176" s="94">
        <v>817.74</v>
      </c>
      <c r="BL176" s="94">
        <v>136444.98000000001</v>
      </c>
      <c r="BO176" s="94">
        <v>310767.38</v>
      </c>
      <c r="BP176" s="94">
        <v>60907.69</v>
      </c>
      <c r="BR176" s="94">
        <v>7958.88</v>
      </c>
      <c r="BT176" s="94">
        <v>666381.19999999995</v>
      </c>
      <c r="BV176" s="94">
        <v>30132.9</v>
      </c>
      <c r="BW176" s="94">
        <v>30132.9</v>
      </c>
      <c r="BX176" s="94">
        <v>100867.51</v>
      </c>
      <c r="CA176" s="94">
        <v>160780.82</v>
      </c>
      <c r="CE176" s="94">
        <v>51845.119999999995</v>
      </c>
      <c r="CG176" s="94">
        <v>16181.44</v>
      </c>
      <c r="CM176" s="94">
        <v>5343.94</v>
      </c>
      <c r="CN176" s="94">
        <v>5343.94</v>
      </c>
      <c r="CO176" s="94">
        <v>2125</v>
      </c>
    </row>
    <row r="177" spans="2:100" x14ac:dyDescent="0.25">
      <c r="B177" s="92" t="s">
        <v>542</v>
      </c>
      <c r="C177" s="92" t="s">
        <v>543</v>
      </c>
      <c r="D177" s="93">
        <v>43632825.70000001</v>
      </c>
      <c r="E177" s="94">
        <v>16723128.349999998</v>
      </c>
      <c r="F177" s="94">
        <v>443747.28999999992</v>
      </c>
      <c r="G177" s="94">
        <v>174705.15000000002</v>
      </c>
      <c r="I177" s="94">
        <v>790389.8</v>
      </c>
      <c r="J177" s="94">
        <v>174308.58000000002</v>
      </c>
      <c r="K177" s="94">
        <v>50592</v>
      </c>
      <c r="L177" s="94">
        <v>6867476.54</v>
      </c>
      <c r="M177" s="94">
        <v>295622.95</v>
      </c>
      <c r="N177" s="94">
        <v>247303.69</v>
      </c>
      <c r="P177" s="94">
        <v>236632.29</v>
      </c>
      <c r="Q177" s="94">
        <v>45816.869999999995</v>
      </c>
      <c r="S177" s="94">
        <v>3003</v>
      </c>
      <c r="T177" s="94">
        <v>1365392.88</v>
      </c>
      <c r="U177" s="94">
        <v>561092.30000000005</v>
      </c>
      <c r="V177" s="94">
        <v>1738529.2200000002</v>
      </c>
      <c r="W177" s="94">
        <v>749624.1</v>
      </c>
      <c r="AB177" s="94">
        <v>29191.189999999995</v>
      </c>
      <c r="AC177" s="94">
        <v>15414.95</v>
      </c>
      <c r="AD177" s="94">
        <v>98798.790000000008</v>
      </c>
      <c r="AE177" s="94">
        <v>199943.7</v>
      </c>
      <c r="AF177" s="94">
        <v>2365866.67</v>
      </c>
      <c r="AG177" s="94">
        <v>2359302.52</v>
      </c>
      <c r="AH177" s="94">
        <v>47836.639999999999</v>
      </c>
      <c r="AI177" s="94">
        <v>18877.710000000003</v>
      </c>
      <c r="AJ177" s="94">
        <v>883257.0199999999</v>
      </c>
      <c r="AL177" s="94">
        <v>247153.88</v>
      </c>
      <c r="AM177" s="94">
        <v>907437.52</v>
      </c>
      <c r="AN177" s="94">
        <v>431925.4</v>
      </c>
      <c r="AO177" s="94">
        <v>-75992.679999999978</v>
      </c>
      <c r="AP177" s="94">
        <v>54149.07</v>
      </c>
      <c r="AQ177" s="94">
        <v>1532.06</v>
      </c>
      <c r="AR177" s="94">
        <v>114360.86000000002</v>
      </c>
      <c r="AT177" s="94">
        <v>8222</v>
      </c>
      <c r="AU177" s="94">
        <v>151344.69</v>
      </c>
      <c r="AV177" s="94">
        <v>1392908.8900000001</v>
      </c>
      <c r="AW177" s="94">
        <v>57021</v>
      </c>
      <c r="AX177" s="94">
        <v>47789.19</v>
      </c>
      <c r="AZ177" s="94">
        <v>193828.33000000002</v>
      </c>
      <c r="BB177" s="94">
        <v>105635.44</v>
      </c>
      <c r="BC177" s="94">
        <v>16471.080000000002</v>
      </c>
      <c r="BD177" s="94">
        <v>64993.740000000005</v>
      </c>
      <c r="BE177" s="94">
        <v>233655.90000000002</v>
      </c>
      <c r="BF177" s="94">
        <v>7656.52</v>
      </c>
      <c r="BH177" s="94">
        <v>5869.0599999999995</v>
      </c>
      <c r="BL177" s="94">
        <v>12868.09</v>
      </c>
      <c r="BN177" s="94">
        <v>6544.04</v>
      </c>
      <c r="BO177" s="94">
        <v>742422.69000000006</v>
      </c>
      <c r="BP177" s="94">
        <v>225640.27</v>
      </c>
      <c r="BQ177" s="94">
        <v>272</v>
      </c>
      <c r="BS177" s="94">
        <v>748940.94</v>
      </c>
      <c r="BT177" s="94">
        <v>246286.74</v>
      </c>
      <c r="BV177" s="94">
        <v>60740.619999999995</v>
      </c>
      <c r="BW177" s="94">
        <v>60740.619999999995</v>
      </c>
      <c r="BX177" s="94">
        <v>515274.96</v>
      </c>
      <c r="BZ177" s="94">
        <v>122974.62</v>
      </c>
      <c r="CA177" s="94">
        <v>308776.91000000003</v>
      </c>
      <c r="CB177" s="94">
        <v>489.75</v>
      </c>
      <c r="CE177" s="94">
        <v>38783.040000000001</v>
      </c>
      <c r="CG177" s="94">
        <v>24224.639999999999</v>
      </c>
      <c r="CH177" s="94">
        <v>485.16</v>
      </c>
      <c r="CM177" s="94">
        <v>72198.820000000007</v>
      </c>
      <c r="CN177" s="94">
        <v>72198.820000000007</v>
      </c>
      <c r="CR177" s="94">
        <v>45849.85</v>
      </c>
      <c r="CV177" s="94">
        <v>8236.41</v>
      </c>
    </row>
    <row r="178" spans="2:100" x14ac:dyDescent="0.25">
      <c r="B178" s="92" t="s">
        <v>404</v>
      </c>
      <c r="C178" s="92" t="s">
        <v>405</v>
      </c>
      <c r="D178" s="93">
        <v>8830993.6499999985</v>
      </c>
      <c r="E178" s="94">
        <v>2702578.7</v>
      </c>
      <c r="F178" s="94">
        <v>83284.989999999991</v>
      </c>
      <c r="G178" s="94">
        <v>77069.14</v>
      </c>
      <c r="I178" s="94">
        <v>218428.6</v>
      </c>
      <c r="J178" s="94">
        <v>56109.8</v>
      </c>
      <c r="L178" s="94">
        <v>1524301.92</v>
      </c>
      <c r="M178" s="94">
        <v>36627.33</v>
      </c>
      <c r="N178" s="94">
        <v>79479.22</v>
      </c>
      <c r="Q178" s="94">
        <v>29669.57</v>
      </c>
      <c r="R178" s="94">
        <v>451180.53</v>
      </c>
      <c r="S178" s="94">
        <v>533861.75</v>
      </c>
      <c r="T178" s="94">
        <v>330749.70999999996</v>
      </c>
      <c r="U178" s="94">
        <v>125519.01</v>
      </c>
      <c r="V178" s="94">
        <v>300821.57</v>
      </c>
      <c r="W178" s="94">
        <v>161995.25</v>
      </c>
      <c r="AB178" s="94">
        <v>8274.61</v>
      </c>
      <c r="AC178" s="94">
        <v>5371.48</v>
      </c>
      <c r="AD178" s="94">
        <v>17037.949999999997</v>
      </c>
      <c r="AE178" s="94">
        <v>45350.2</v>
      </c>
      <c r="AH178" s="94">
        <v>7644.33</v>
      </c>
      <c r="AI178" s="94">
        <v>4107.87</v>
      </c>
      <c r="AJ178" s="94">
        <v>212240.1</v>
      </c>
      <c r="AL178" s="94">
        <v>43293.38</v>
      </c>
      <c r="AM178" s="94">
        <v>151102.72</v>
      </c>
      <c r="AN178" s="94">
        <v>5440.3499999999995</v>
      </c>
      <c r="AO178" s="94">
        <v>104767.38</v>
      </c>
      <c r="AP178" s="94">
        <v>185037.44</v>
      </c>
      <c r="AQ178" s="94">
        <v>21101.13</v>
      </c>
      <c r="AR178" s="94">
        <v>271776.52</v>
      </c>
      <c r="AU178" s="94">
        <v>11345.93</v>
      </c>
      <c r="AV178" s="94">
        <v>187092.99</v>
      </c>
      <c r="AW178" s="94">
        <v>31216</v>
      </c>
      <c r="AX178" s="94">
        <v>25915.42</v>
      </c>
      <c r="BA178" s="94">
        <v>680.54</v>
      </c>
      <c r="BC178" s="94">
        <v>1062.6099999999999</v>
      </c>
      <c r="BD178" s="94">
        <v>18436.36</v>
      </c>
      <c r="BE178" s="94">
        <v>141682.37</v>
      </c>
      <c r="BF178" s="94">
        <v>90847.4</v>
      </c>
      <c r="BI178" s="94">
        <v>34336.910000000003</v>
      </c>
      <c r="BJ178" s="94">
        <v>585.54</v>
      </c>
      <c r="BO178" s="94">
        <v>161068.24</v>
      </c>
      <c r="BP178" s="94">
        <v>28298.82</v>
      </c>
      <c r="BQ178" s="94">
        <v>4098.5200000000004</v>
      </c>
      <c r="BR178" s="94">
        <v>6300</v>
      </c>
      <c r="BV178" s="94">
        <v>75</v>
      </c>
      <c r="BW178" s="94">
        <v>75</v>
      </c>
      <c r="BX178" s="94">
        <v>185239.97000000003</v>
      </c>
      <c r="CA178" s="94">
        <v>68586.25</v>
      </c>
      <c r="CE178" s="94">
        <v>16759.84</v>
      </c>
      <c r="CM178" s="94">
        <v>23142.39</v>
      </c>
      <c r="CN178" s="94">
        <v>23142.39</v>
      </c>
    </row>
    <row r="179" spans="2:100" x14ac:dyDescent="0.25">
      <c r="B179" s="92" t="s">
        <v>528</v>
      </c>
      <c r="C179" s="92" t="s">
        <v>529</v>
      </c>
      <c r="D179" s="93">
        <v>5881904</v>
      </c>
      <c r="E179" s="94">
        <v>1237058.99</v>
      </c>
      <c r="F179" s="94">
        <v>14052.369999999999</v>
      </c>
      <c r="G179" s="94">
        <v>32360.809999999998</v>
      </c>
      <c r="I179" s="94">
        <v>60422.520000000004</v>
      </c>
      <c r="J179" s="94">
        <v>27355.06</v>
      </c>
      <c r="L179" s="94">
        <v>809036.44</v>
      </c>
      <c r="M179" s="94">
        <v>170456.07</v>
      </c>
      <c r="N179" s="94">
        <v>67094.36</v>
      </c>
      <c r="P179" s="94">
        <v>62795.619999999995</v>
      </c>
      <c r="Q179" s="94">
        <v>18277.59</v>
      </c>
      <c r="T179" s="94">
        <v>102853.73</v>
      </c>
      <c r="U179" s="94">
        <v>85190.69</v>
      </c>
      <c r="V179" s="94">
        <v>131685.77000000002</v>
      </c>
      <c r="W179" s="94">
        <v>98156.049999999988</v>
      </c>
      <c r="AB179" s="94">
        <v>3783.68</v>
      </c>
      <c r="AC179" s="94">
        <v>7164.48</v>
      </c>
      <c r="AD179" s="94">
        <v>8899.32</v>
      </c>
      <c r="AE179" s="94">
        <v>27316.239999999998</v>
      </c>
      <c r="AF179" s="94">
        <v>241034.02000000002</v>
      </c>
      <c r="AG179" s="94">
        <v>304838.83999999997</v>
      </c>
      <c r="AJ179" s="94">
        <v>277397.01</v>
      </c>
      <c r="AL179" s="94">
        <v>28964.04</v>
      </c>
      <c r="AM179" s="94">
        <v>94377.709999999992</v>
      </c>
      <c r="AN179" s="94">
        <v>51278.55</v>
      </c>
      <c r="AO179" s="94">
        <v>117645.21000000002</v>
      </c>
      <c r="AP179" s="94">
        <v>100</v>
      </c>
      <c r="AU179" s="94">
        <v>44772.479999999996</v>
      </c>
      <c r="AV179" s="94">
        <v>204271.1</v>
      </c>
      <c r="AX179" s="94">
        <v>28487.68</v>
      </c>
      <c r="AZ179" s="94">
        <v>500</v>
      </c>
      <c r="BC179" s="94">
        <v>11438.6</v>
      </c>
      <c r="BD179" s="94">
        <v>4798.26</v>
      </c>
      <c r="BE179" s="94">
        <v>41068.520000000004</v>
      </c>
      <c r="BI179" s="94">
        <v>4554.83</v>
      </c>
      <c r="BO179" s="94">
        <v>96309.17</v>
      </c>
      <c r="BP179" s="94">
        <v>17873.650000000001</v>
      </c>
      <c r="BQ179" s="94">
        <v>6809.56</v>
      </c>
      <c r="BT179" s="94">
        <v>780517.87</v>
      </c>
      <c r="BV179" s="94">
        <v>31482.719999999998</v>
      </c>
      <c r="BW179" s="94">
        <v>31482.719999999998</v>
      </c>
      <c r="BX179" s="94">
        <v>337501.36</v>
      </c>
      <c r="CA179" s="94">
        <v>82152.53</v>
      </c>
      <c r="CE179" s="94">
        <v>45799.86</v>
      </c>
      <c r="CG179" s="94">
        <v>5971.9</v>
      </c>
      <c r="CH179" s="94">
        <v>579.74</v>
      </c>
      <c r="CM179" s="94">
        <v>41089.61</v>
      </c>
      <c r="CN179" s="94">
        <v>41089.61</v>
      </c>
      <c r="CT179" s="94">
        <v>16329.39</v>
      </c>
    </row>
    <row r="180" spans="2:100" x14ac:dyDescent="0.25">
      <c r="B180" s="92" t="s">
        <v>568</v>
      </c>
      <c r="C180" s="92" t="s">
        <v>569</v>
      </c>
      <c r="D180" s="93">
        <v>91299654.880000025</v>
      </c>
      <c r="E180" s="94">
        <v>27708624.169999998</v>
      </c>
      <c r="F180" s="94">
        <v>413282.73</v>
      </c>
      <c r="G180" s="94">
        <v>1145546.98</v>
      </c>
      <c r="I180" s="94">
        <v>1245134.73</v>
      </c>
      <c r="J180" s="94">
        <v>640855.5</v>
      </c>
      <c r="L180" s="94">
        <v>6936744.0099999998</v>
      </c>
      <c r="M180" s="94">
        <v>221786.27</v>
      </c>
      <c r="N180" s="94">
        <v>154851.68</v>
      </c>
      <c r="P180" s="94">
        <v>389384.57</v>
      </c>
      <c r="Q180" s="94">
        <v>195147.50999999998</v>
      </c>
      <c r="T180" s="94">
        <v>2402800.4299999997</v>
      </c>
      <c r="U180" s="94">
        <v>607851.32999999996</v>
      </c>
      <c r="V180" s="94">
        <v>2983380.58</v>
      </c>
      <c r="W180" s="94">
        <v>769113.79</v>
      </c>
      <c r="AB180" s="94">
        <v>26135.289999999997</v>
      </c>
      <c r="AC180" s="94">
        <v>8376.1600000000017</v>
      </c>
      <c r="AD180" s="94">
        <v>154229.84</v>
      </c>
      <c r="AE180" s="94">
        <v>157294.77999999997</v>
      </c>
      <c r="AF180" s="94">
        <v>4226123.16</v>
      </c>
      <c r="AG180" s="94">
        <v>2330420.6</v>
      </c>
      <c r="AJ180" s="94">
        <v>1577416.5699999998</v>
      </c>
      <c r="AL180" s="94">
        <v>104137.12</v>
      </c>
      <c r="AM180" s="94">
        <v>20335.04</v>
      </c>
      <c r="AN180" s="94">
        <v>282024.01</v>
      </c>
      <c r="AO180" s="94">
        <v>485227.55</v>
      </c>
      <c r="AP180" s="94">
        <v>853143.63</v>
      </c>
      <c r="AR180" s="94">
        <v>7600</v>
      </c>
      <c r="AT180" s="94">
        <v>27675609.300000001</v>
      </c>
      <c r="AU180" s="94">
        <v>58508.49</v>
      </c>
      <c r="AV180" s="94">
        <v>1487681.6600000001</v>
      </c>
      <c r="AW180" s="94">
        <v>48268.18</v>
      </c>
      <c r="AX180" s="94">
        <v>32090.37</v>
      </c>
      <c r="BC180" s="94">
        <v>260770.16</v>
      </c>
      <c r="BD180" s="94">
        <v>51014.53</v>
      </c>
      <c r="BE180" s="94">
        <v>116215.54000000001</v>
      </c>
      <c r="BF180" s="94">
        <v>74577.119999999995</v>
      </c>
      <c r="BG180" s="94">
        <v>9300</v>
      </c>
      <c r="BO180" s="94">
        <v>656890.96</v>
      </c>
      <c r="BP180" s="94">
        <v>404985.36</v>
      </c>
      <c r="BQ180" s="94">
        <v>808.7</v>
      </c>
      <c r="BS180" s="94">
        <v>1933559.73</v>
      </c>
      <c r="BU180" s="94">
        <v>76121.950000000012</v>
      </c>
      <c r="BV180" s="94">
        <v>39587.300000000003</v>
      </c>
      <c r="BW180" s="94">
        <v>39587.300000000003</v>
      </c>
      <c r="BX180" s="94">
        <v>1070909.73</v>
      </c>
      <c r="CA180" s="94">
        <v>461908.07</v>
      </c>
      <c r="CB180" s="94">
        <v>7693.04</v>
      </c>
      <c r="CE180" s="94">
        <v>95558.449999999983</v>
      </c>
      <c r="CM180" s="94">
        <v>165612.59</v>
      </c>
      <c r="CN180" s="94">
        <v>165612.59</v>
      </c>
      <c r="CP180" s="94">
        <v>101116.93</v>
      </c>
      <c r="CR180" s="94">
        <v>241047.08000000002</v>
      </c>
      <c r="CS180" s="94">
        <v>10540.78</v>
      </c>
      <c r="CT180" s="94">
        <v>150131.45000000001</v>
      </c>
      <c r="CV180" s="94">
        <v>22179.38</v>
      </c>
    </row>
    <row r="181" spans="2:100" x14ac:dyDescent="0.25">
      <c r="B181" s="92" t="s">
        <v>564</v>
      </c>
      <c r="C181" s="92" t="s">
        <v>565</v>
      </c>
      <c r="D181" s="93">
        <v>20086077.690000001</v>
      </c>
      <c r="E181" s="94">
        <v>6798653.4199999999</v>
      </c>
      <c r="F181" s="94">
        <v>163690.18</v>
      </c>
      <c r="G181" s="94">
        <v>114820.43999999999</v>
      </c>
      <c r="I181" s="94">
        <v>451254.8</v>
      </c>
      <c r="J181" s="94">
        <v>63418.82</v>
      </c>
      <c r="K181" s="94">
        <v>58154</v>
      </c>
      <c r="L181" s="94">
        <v>3595035.4000000004</v>
      </c>
      <c r="M181" s="94">
        <v>117737.48000000001</v>
      </c>
      <c r="N181" s="94">
        <v>101126.1</v>
      </c>
      <c r="P181" s="94">
        <v>404493.39</v>
      </c>
      <c r="Q181" s="94">
        <v>29947.17</v>
      </c>
      <c r="T181" s="94">
        <v>571349.98</v>
      </c>
      <c r="U181" s="94">
        <v>328738.19</v>
      </c>
      <c r="V181" s="94">
        <v>734397.62000000011</v>
      </c>
      <c r="W181" s="94">
        <v>429421.18</v>
      </c>
      <c r="AB181" s="94">
        <v>25984.049999999996</v>
      </c>
      <c r="AC181" s="94">
        <v>30248.510000000002</v>
      </c>
      <c r="AD181" s="94">
        <v>40003.250000000007</v>
      </c>
      <c r="AE181" s="94">
        <v>95824.069999999992</v>
      </c>
      <c r="AF181" s="94">
        <v>1077897.46</v>
      </c>
      <c r="AG181" s="94">
        <v>1262132.5400000003</v>
      </c>
      <c r="AJ181" s="94">
        <v>505007.74</v>
      </c>
      <c r="AL181" s="94">
        <v>71479.320000000007</v>
      </c>
      <c r="AM181" s="94">
        <v>53335.76</v>
      </c>
      <c r="AN181" s="94">
        <v>34174.29</v>
      </c>
      <c r="AO181" s="94">
        <v>126713.98000000001</v>
      </c>
      <c r="AR181" s="94">
        <v>800</v>
      </c>
      <c r="AU181" s="94">
        <v>43633.689999999995</v>
      </c>
      <c r="AV181" s="94">
        <v>510025.06000000006</v>
      </c>
      <c r="AW181" s="94">
        <v>5242</v>
      </c>
      <c r="AX181" s="94">
        <v>31200.13</v>
      </c>
      <c r="AZ181" s="94">
        <v>18.68</v>
      </c>
      <c r="BB181" s="94">
        <v>9804.0400000000009</v>
      </c>
      <c r="BC181" s="94">
        <v>136803.37</v>
      </c>
      <c r="BD181" s="94">
        <v>7432.56</v>
      </c>
      <c r="BE181" s="94">
        <v>95158.34</v>
      </c>
      <c r="BF181" s="94">
        <v>616.55999999999995</v>
      </c>
      <c r="BI181" s="94">
        <v>18152.989999999998</v>
      </c>
      <c r="BJ181" s="94">
        <v>24061.73</v>
      </c>
      <c r="BN181" s="94">
        <v>724.22</v>
      </c>
      <c r="BO181" s="94">
        <v>364790.57999999996</v>
      </c>
      <c r="BP181" s="94">
        <v>113822.40000000001</v>
      </c>
      <c r="BQ181" s="94">
        <v>7847.47</v>
      </c>
      <c r="BS181" s="94">
        <v>138799.28</v>
      </c>
      <c r="BT181" s="94">
        <v>225</v>
      </c>
      <c r="BU181" s="94">
        <v>299057.65999999997</v>
      </c>
      <c r="BV181" s="94">
        <v>23061</v>
      </c>
      <c r="BW181" s="94">
        <v>23061</v>
      </c>
      <c r="BX181" s="94">
        <v>258787.07</v>
      </c>
      <c r="CA181" s="94">
        <v>300269.31999999995</v>
      </c>
      <c r="CC181" s="94">
        <v>2415.4299999999998</v>
      </c>
      <c r="CE181" s="94">
        <v>9048.34</v>
      </c>
      <c r="CG181" s="94">
        <v>65634.320000000007</v>
      </c>
      <c r="CH181" s="94">
        <v>670.98</v>
      </c>
      <c r="CM181" s="94">
        <v>157216.07</v>
      </c>
      <c r="CN181" s="94">
        <v>157216.07</v>
      </c>
      <c r="CQ181" s="94">
        <v>20068.88</v>
      </c>
      <c r="CR181" s="94">
        <v>94867.75</v>
      </c>
      <c r="CV181" s="94">
        <v>60783.63</v>
      </c>
    </row>
    <row r="182" spans="2:100" x14ac:dyDescent="0.25">
      <c r="B182" s="92" t="s">
        <v>238</v>
      </c>
      <c r="C182" s="92" t="s">
        <v>239</v>
      </c>
      <c r="D182" s="93">
        <v>17625315.719999999</v>
      </c>
      <c r="E182" s="94">
        <v>5995623.21</v>
      </c>
      <c r="F182" s="94">
        <v>164179.20000000001</v>
      </c>
      <c r="G182" s="94">
        <v>123819.39</v>
      </c>
      <c r="I182" s="94">
        <v>308379.89</v>
      </c>
      <c r="J182" s="94">
        <v>88643.209999999992</v>
      </c>
      <c r="K182" s="94">
        <v>13306.83</v>
      </c>
      <c r="L182" s="94">
        <v>2800426.69</v>
      </c>
      <c r="M182" s="94">
        <v>93133.06</v>
      </c>
      <c r="N182" s="94">
        <v>152581.51</v>
      </c>
      <c r="P182" s="94">
        <v>257876.69999999998</v>
      </c>
      <c r="Q182" s="94">
        <v>9993.9500000000007</v>
      </c>
      <c r="T182" s="94">
        <v>495504.41000000003</v>
      </c>
      <c r="U182" s="94">
        <v>244906.77000000002</v>
      </c>
      <c r="V182" s="94">
        <v>635191.32000000007</v>
      </c>
      <c r="W182" s="94">
        <v>328911.38</v>
      </c>
      <c r="AB182" s="94">
        <v>26987.71</v>
      </c>
      <c r="AC182" s="94">
        <v>14273.88</v>
      </c>
      <c r="AD182" s="94">
        <v>32548.040000000005</v>
      </c>
      <c r="AE182" s="94">
        <v>65712</v>
      </c>
      <c r="AF182" s="94">
        <v>1058586.1100000001</v>
      </c>
      <c r="AG182" s="94">
        <v>1064103.8899999999</v>
      </c>
      <c r="AJ182" s="94">
        <v>670292.39</v>
      </c>
      <c r="AL182" s="94">
        <v>64594.06</v>
      </c>
      <c r="AN182" s="94">
        <v>35598.83</v>
      </c>
      <c r="AO182" s="94">
        <v>411343.48000000004</v>
      </c>
      <c r="AP182" s="94">
        <v>79</v>
      </c>
      <c r="AU182" s="94">
        <v>108747.61</v>
      </c>
      <c r="AV182" s="94">
        <v>143925.89000000001</v>
      </c>
      <c r="AW182" s="94">
        <v>45381</v>
      </c>
      <c r="AX182" s="94">
        <v>20138.240000000002</v>
      </c>
      <c r="AZ182" s="94">
        <v>10631.65</v>
      </c>
      <c r="BA182" s="94">
        <v>3527.77</v>
      </c>
      <c r="BB182" s="94">
        <v>67689.149999999994</v>
      </c>
      <c r="BC182" s="94">
        <v>79999.56</v>
      </c>
      <c r="BD182" s="94">
        <v>62060.15</v>
      </c>
      <c r="BE182" s="94">
        <v>21437.54</v>
      </c>
      <c r="BF182" s="94">
        <v>10209.48</v>
      </c>
      <c r="BH182" s="94">
        <v>3292.11</v>
      </c>
      <c r="BI182" s="94">
        <v>44146.880000000005</v>
      </c>
      <c r="BO182" s="94">
        <v>301707.95</v>
      </c>
      <c r="BP182" s="94">
        <v>149814.33000000002</v>
      </c>
      <c r="BQ182" s="94">
        <v>131.66</v>
      </c>
      <c r="BS182" s="94">
        <v>496309.21</v>
      </c>
      <c r="BT182" s="94">
        <v>14027.92</v>
      </c>
      <c r="BU182" s="94">
        <v>329732.36</v>
      </c>
      <c r="BV182" s="94">
        <v>125</v>
      </c>
      <c r="BW182" s="94">
        <v>125</v>
      </c>
      <c r="BX182" s="94">
        <v>127919.93</v>
      </c>
      <c r="CA182" s="94">
        <v>230495.15000000002</v>
      </c>
      <c r="CE182" s="94">
        <v>44175</v>
      </c>
      <c r="CG182" s="94">
        <v>25348.09</v>
      </c>
      <c r="CH182" s="94">
        <v>380.38</v>
      </c>
      <c r="CM182" s="94">
        <v>65725.889999999985</v>
      </c>
      <c r="CN182" s="94">
        <v>65725.889999999985</v>
      </c>
      <c r="CQ182" s="94">
        <v>48466.44</v>
      </c>
      <c r="CS182" s="94">
        <v>320.76</v>
      </c>
      <c r="CV182" s="94">
        <v>12851.71</v>
      </c>
    </row>
    <row r="183" spans="2:100" x14ac:dyDescent="0.25">
      <c r="B183" s="92" t="s">
        <v>594</v>
      </c>
      <c r="C183" s="92" t="s">
        <v>595</v>
      </c>
      <c r="D183" s="93">
        <v>5342035.7300000004</v>
      </c>
      <c r="E183" s="94">
        <v>1929593.3</v>
      </c>
      <c r="F183" s="94">
        <v>21738.629999999997</v>
      </c>
      <c r="G183" s="94">
        <v>2487.92</v>
      </c>
      <c r="I183" s="94">
        <v>54431.63</v>
      </c>
      <c r="J183" s="94">
        <v>4627.0600000000004</v>
      </c>
      <c r="K183" s="94">
        <v>22648</v>
      </c>
      <c r="L183" s="94">
        <v>809356.17000000016</v>
      </c>
      <c r="M183" s="94">
        <v>4634.21</v>
      </c>
      <c r="N183" s="94">
        <v>21107.23</v>
      </c>
      <c r="P183" s="94">
        <v>130309.93000000001</v>
      </c>
      <c r="T183" s="94">
        <v>156537.15000000002</v>
      </c>
      <c r="U183" s="94">
        <v>73900.84</v>
      </c>
      <c r="V183" s="94">
        <v>191741.48999999996</v>
      </c>
      <c r="W183" s="94">
        <v>94577.69</v>
      </c>
      <c r="AB183" s="94">
        <v>5530.91</v>
      </c>
      <c r="AC183" s="94">
        <v>3197.6299999999997</v>
      </c>
      <c r="AD183" s="94">
        <v>11300.529999999999</v>
      </c>
      <c r="AE183" s="94">
        <v>20400.03</v>
      </c>
      <c r="AF183" s="94">
        <v>300040.65000000002</v>
      </c>
      <c r="AG183" s="94">
        <v>275059.01</v>
      </c>
      <c r="AJ183" s="94">
        <v>95131.77</v>
      </c>
      <c r="AL183" s="94">
        <v>24095.37</v>
      </c>
      <c r="AM183" s="94">
        <v>86646.52</v>
      </c>
      <c r="AN183" s="94">
        <v>2551.06</v>
      </c>
      <c r="AO183" s="94">
        <v>74674.09</v>
      </c>
      <c r="AP183" s="94">
        <v>258.69</v>
      </c>
      <c r="AS183" s="94">
        <v>8000</v>
      </c>
      <c r="AU183" s="94">
        <v>10940.259999999998</v>
      </c>
      <c r="AV183" s="94">
        <v>11413.11</v>
      </c>
      <c r="AW183" s="94">
        <v>2094.5</v>
      </c>
      <c r="AX183" s="94">
        <v>36054.720000000001</v>
      </c>
      <c r="AZ183" s="94">
        <v>3586.53</v>
      </c>
      <c r="BC183" s="94">
        <v>30225.62</v>
      </c>
      <c r="BD183" s="94">
        <v>1450</v>
      </c>
      <c r="BE183" s="94">
        <v>14360.23</v>
      </c>
      <c r="BG183" s="94">
        <v>461.12</v>
      </c>
      <c r="BH183" s="94">
        <v>178.86</v>
      </c>
      <c r="BI183" s="94">
        <v>9402.1200000000008</v>
      </c>
      <c r="BO183" s="94">
        <v>194365.59999999998</v>
      </c>
      <c r="BP183" s="94">
        <v>46421.57</v>
      </c>
      <c r="BQ183" s="94">
        <v>397</v>
      </c>
      <c r="BR183" s="94">
        <v>2420.65</v>
      </c>
      <c r="BS183" s="94">
        <v>43942.06</v>
      </c>
      <c r="BU183" s="94">
        <v>1811.3</v>
      </c>
      <c r="BV183" s="94">
        <v>15781.25</v>
      </c>
      <c r="BW183" s="94">
        <v>15781.25</v>
      </c>
      <c r="BX183" s="94">
        <v>228265.64</v>
      </c>
      <c r="CA183" s="94">
        <v>95526.42</v>
      </c>
      <c r="CB183" s="94">
        <v>1475.16</v>
      </c>
      <c r="CE183" s="94">
        <v>10687.59</v>
      </c>
      <c r="CG183" s="94">
        <v>5300</v>
      </c>
      <c r="CH183" s="94">
        <v>520</v>
      </c>
      <c r="CM183" s="94">
        <v>32895.589999999997</v>
      </c>
      <c r="CN183" s="94">
        <v>32895.589999999997</v>
      </c>
      <c r="CR183" s="94">
        <v>107481.32</v>
      </c>
      <c r="CV183" s="94">
        <v>10000</v>
      </c>
    </row>
    <row r="184" spans="2:100" x14ac:dyDescent="0.25">
      <c r="B184" s="92" t="s">
        <v>496</v>
      </c>
      <c r="C184" s="92" t="s">
        <v>497</v>
      </c>
      <c r="D184" s="93">
        <v>13591706.74</v>
      </c>
      <c r="E184" s="94">
        <v>4018008.1899999995</v>
      </c>
      <c r="F184" s="94">
        <v>131827.09</v>
      </c>
      <c r="G184" s="94">
        <v>50168.15</v>
      </c>
      <c r="I184" s="94">
        <v>170569.18000000002</v>
      </c>
      <c r="J184" s="94">
        <v>23482.39</v>
      </c>
      <c r="K184" s="94">
        <v>50592</v>
      </c>
      <c r="L184" s="94">
        <v>1911273.21</v>
      </c>
      <c r="M184" s="94">
        <v>61233.72</v>
      </c>
      <c r="N184" s="94">
        <v>165245.24</v>
      </c>
      <c r="P184" s="94">
        <v>318507.90999999997</v>
      </c>
      <c r="Q184" s="94">
        <v>18022.010000000002</v>
      </c>
      <c r="T184" s="94">
        <v>326749.33999999997</v>
      </c>
      <c r="U184" s="94">
        <v>182106.49000000002</v>
      </c>
      <c r="V184" s="94">
        <v>416162.26</v>
      </c>
      <c r="W184" s="94">
        <v>222490.62</v>
      </c>
      <c r="AB184" s="94">
        <v>12482.19</v>
      </c>
      <c r="AC184" s="94">
        <v>7208.6900000000005</v>
      </c>
      <c r="AD184" s="94">
        <v>18733.14</v>
      </c>
      <c r="AE184" s="94">
        <v>56387.66</v>
      </c>
      <c r="AF184" s="94">
        <v>682650.83</v>
      </c>
      <c r="AG184" s="94">
        <v>576450.36</v>
      </c>
      <c r="AJ184" s="94">
        <v>484346.81</v>
      </c>
      <c r="AL184" s="94">
        <v>104368</v>
      </c>
      <c r="AM184" s="94">
        <v>261576.75</v>
      </c>
      <c r="AN184" s="94">
        <v>56295.869999999995</v>
      </c>
      <c r="AO184" s="94">
        <v>849.84</v>
      </c>
      <c r="AP184" s="94">
        <v>1834.9900000000002</v>
      </c>
      <c r="AR184" s="94">
        <v>99800</v>
      </c>
      <c r="AU184" s="94">
        <v>1050.6600000000001</v>
      </c>
      <c r="AV184" s="94">
        <v>88852.49</v>
      </c>
      <c r="AW184" s="94">
        <v>4413</v>
      </c>
      <c r="AX184" s="94">
        <v>30991.48</v>
      </c>
      <c r="AZ184" s="94">
        <v>9105.5400000000009</v>
      </c>
      <c r="BC184" s="94">
        <v>16837.64</v>
      </c>
      <c r="BD184" s="94">
        <v>113083.46</v>
      </c>
      <c r="BE184" s="94">
        <v>157149.91999999998</v>
      </c>
      <c r="BF184" s="94">
        <v>108</v>
      </c>
      <c r="BG184" s="94">
        <v>7133.8899999999994</v>
      </c>
      <c r="BH184" s="94">
        <v>8298.7999999999993</v>
      </c>
      <c r="BI184" s="94">
        <v>16924.25</v>
      </c>
      <c r="BJ184" s="94">
        <v>4167.24</v>
      </c>
      <c r="BO184" s="94">
        <v>506851.68999999994</v>
      </c>
      <c r="BP184" s="94">
        <v>29801.1</v>
      </c>
      <c r="BQ184" s="94">
        <v>2336.58</v>
      </c>
      <c r="BS184" s="94">
        <v>159839.10999999999</v>
      </c>
      <c r="BV184" s="94">
        <v>86682.38</v>
      </c>
      <c r="BW184" s="94">
        <v>86682.38</v>
      </c>
      <c r="BX184" s="94">
        <v>1514253.96</v>
      </c>
      <c r="CA184" s="94">
        <v>173973.43</v>
      </c>
      <c r="CB184" s="94">
        <v>21817.38</v>
      </c>
      <c r="CE184" s="94">
        <v>29426.33</v>
      </c>
      <c r="CG184" s="94">
        <v>53513.98</v>
      </c>
      <c r="CH184" s="94">
        <v>2873.2</v>
      </c>
      <c r="CM184" s="94">
        <v>63401.41</v>
      </c>
      <c r="CN184" s="94">
        <v>63401.41</v>
      </c>
      <c r="CT184" s="94">
        <v>59396.89</v>
      </c>
    </row>
    <row r="185" spans="2:100" x14ac:dyDescent="0.25">
      <c r="B185" s="92" t="s">
        <v>754</v>
      </c>
      <c r="C185" s="92" t="s">
        <v>755</v>
      </c>
      <c r="D185" s="93">
        <v>20359637.900000006</v>
      </c>
      <c r="E185" s="94">
        <v>7083956.6999999983</v>
      </c>
      <c r="F185" s="94">
        <v>201423.23000000004</v>
      </c>
      <c r="G185" s="94">
        <v>82440.049999999988</v>
      </c>
      <c r="I185" s="94">
        <v>289639.67999999999</v>
      </c>
      <c r="J185" s="94">
        <v>16379.26</v>
      </c>
      <c r="K185" s="94">
        <v>56620</v>
      </c>
      <c r="L185" s="94">
        <v>3229268.66</v>
      </c>
      <c r="M185" s="94">
        <v>204819.96</v>
      </c>
      <c r="N185" s="94">
        <v>82817.67</v>
      </c>
      <c r="P185" s="94">
        <v>447732.64</v>
      </c>
      <c r="Q185" s="94">
        <v>149098.35</v>
      </c>
      <c r="T185" s="94">
        <v>576266.44999999995</v>
      </c>
      <c r="U185" s="94">
        <v>306295.63</v>
      </c>
      <c r="V185" s="94">
        <v>735713.26</v>
      </c>
      <c r="W185" s="94">
        <v>368200.23999999993</v>
      </c>
      <c r="AB185" s="94">
        <v>29357.360000000008</v>
      </c>
      <c r="AC185" s="94">
        <v>16966.91</v>
      </c>
      <c r="AD185" s="94">
        <v>33228.640000000007</v>
      </c>
      <c r="AE185" s="94">
        <v>71122.399999999994</v>
      </c>
      <c r="AF185" s="94">
        <v>1141283.49</v>
      </c>
      <c r="AG185" s="94">
        <v>1162884.5099999998</v>
      </c>
      <c r="AJ185" s="94">
        <v>717255.73</v>
      </c>
      <c r="AL185" s="94">
        <v>106844.31</v>
      </c>
      <c r="AM185" s="94">
        <v>41945.88</v>
      </c>
      <c r="AN185" s="94">
        <v>86059.41</v>
      </c>
      <c r="AO185" s="94">
        <v>64533.649999999994</v>
      </c>
      <c r="AP185" s="94">
        <v>956.18</v>
      </c>
      <c r="AT185" s="94">
        <v>151200</v>
      </c>
      <c r="AU185" s="94">
        <v>65578.98000000001</v>
      </c>
      <c r="AV185" s="94">
        <v>164182.49</v>
      </c>
      <c r="AW185" s="94">
        <v>8428.7000000000007</v>
      </c>
      <c r="AX185" s="94">
        <v>21896.74</v>
      </c>
      <c r="BC185" s="94">
        <v>63332.36</v>
      </c>
      <c r="BD185" s="94">
        <v>39220.839999999997</v>
      </c>
      <c r="BE185" s="94">
        <v>12421.189999999999</v>
      </c>
      <c r="BF185" s="94">
        <v>866.69</v>
      </c>
      <c r="BG185" s="94">
        <v>9320</v>
      </c>
      <c r="BH185" s="94">
        <v>36816.46</v>
      </c>
      <c r="BI185" s="94">
        <v>6134.67</v>
      </c>
      <c r="BJ185" s="94">
        <v>151185.10999999999</v>
      </c>
      <c r="BO185" s="94">
        <v>368750.69</v>
      </c>
      <c r="BP185" s="94">
        <v>303445.47000000003</v>
      </c>
      <c r="BQ185" s="94">
        <v>2082.9</v>
      </c>
      <c r="BR185" s="94">
        <v>2555</v>
      </c>
      <c r="BS185" s="94">
        <v>269019.06</v>
      </c>
      <c r="BU185" s="94">
        <v>309270.07</v>
      </c>
      <c r="BV185" s="94">
        <v>24149.68</v>
      </c>
      <c r="BW185" s="94">
        <v>24149.68</v>
      </c>
      <c r="BX185" s="94">
        <v>208117.29</v>
      </c>
      <c r="CA185" s="94">
        <v>174357.57</v>
      </c>
      <c r="CB185" s="94">
        <v>116463.24</v>
      </c>
      <c r="CE185" s="94">
        <v>35860.57</v>
      </c>
      <c r="CG185" s="94">
        <v>13979.56</v>
      </c>
      <c r="CH185" s="94">
        <v>377.52</v>
      </c>
      <c r="CM185" s="94">
        <v>155547.63999999998</v>
      </c>
      <c r="CN185" s="94">
        <v>155547.63999999998</v>
      </c>
      <c r="CR185" s="94">
        <v>26490.61</v>
      </c>
      <c r="CV185" s="94">
        <v>315476.55</v>
      </c>
    </row>
    <row r="186" spans="2:100" x14ac:dyDescent="0.25">
      <c r="B186" s="92" t="s">
        <v>582</v>
      </c>
      <c r="C186" s="92" t="s">
        <v>583</v>
      </c>
      <c r="D186" s="93">
        <v>11023674.860000003</v>
      </c>
      <c r="E186" s="94">
        <v>3807926.79</v>
      </c>
      <c r="F186" s="94">
        <v>165663.48000000001</v>
      </c>
      <c r="G186" s="94">
        <v>12977.630000000001</v>
      </c>
      <c r="I186" s="94">
        <v>170435.62</v>
      </c>
      <c r="J186" s="94">
        <v>51782.119999999995</v>
      </c>
      <c r="K186" s="94">
        <v>33972</v>
      </c>
      <c r="L186" s="94">
        <v>1460341.8499999996</v>
      </c>
      <c r="M186" s="94">
        <v>102399.93000000001</v>
      </c>
      <c r="N186" s="94">
        <v>57878.7</v>
      </c>
      <c r="P186" s="94">
        <v>201771.93</v>
      </c>
      <c r="Q186" s="94">
        <v>1465.31</v>
      </c>
      <c r="T186" s="94">
        <v>316114.39</v>
      </c>
      <c r="U186" s="94">
        <v>134931.17000000001</v>
      </c>
      <c r="V186" s="94">
        <v>395478.82999999996</v>
      </c>
      <c r="W186" s="94">
        <v>168257.62999999998</v>
      </c>
      <c r="AB186" s="94">
        <v>2611.52</v>
      </c>
      <c r="AC186" s="94">
        <v>1386.91</v>
      </c>
      <c r="AD186" s="94">
        <v>25847.02</v>
      </c>
      <c r="AE186" s="94">
        <v>41920.39</v>
      </c>
      <c r="AF186" s="94">
        <v>652612</v>
      </c>
      <c r="AG186" s="94">
        <v>534812</v>
      </c>
      <c r="AH186" s="94">
        <v>10409.529999999999</v>
      </c>
      <c r="AI186" s="94">
        <v>4481.4800000000005</v>
      </c>
      <c r="AJ186" s="94">
        <v>340127.73</v>
      </c>
      <c r="AL186" s="94">
        <v>38475.240000000005</v>
      </c>
      <c r="AM186" s="94">
        <v>33631.47</v>
      </c>
      <c r="AN186" s="94">
        <v>2235.6400000000003</v>
      </c>
      <c r="AO186" s="94">
        <v>75749.14</v>
      </c>
      <c r="AP186" s="94">
        <v>2000</v>
      </c>
      <c r="AU186" s="94">
        <v>77869.279999999999</v>
      </c>
      <c r="AV186" s="94">
        <v>311114.40999999997</v>
      </c>
      <c r="AW186" s="94">
        <v>57998</v>
      </c>
      <c r="AX186" s="94">
        <v>36870.400000000001</v>
      </c>
      <c r="BB186" s="94">
        <v>1000</v>
      </c>
      <c r="BC186" s="94">
        <v>9085.32</v>
      </c>
      <c r="BD186" s="94">
        <v>49684.37</v>
      </c>
      <c r="BH186" s="94">
        <v>9000</v>
      </c>
      <c r="BJ186" s="94">
        <v>369977.48000000004</v>
      </c>
      <c r="BN186" s="94">
        <v>91.3</v>
      </c>
      <c r="BO186" s="94">
        <v>269784.55</v>
      </c>
      <c r="BP186" s="94">
        <v>38125.370000000003</v>
      </c>
      <c r="BQ186" s="94">
        <v>8951.67</v>
      </c>
      <c r="BS186" s="94">
        <v>107757.53</v>
      </c>
      <c r="BU186" s="94">
        <v>215936.55</v>
      </c>
      <c r="BV186" s="94">
        <v>14892.390000000001</v>
      </c>
      <c r="BW186" s="94">
        <v>14892.390000000001</v>
      </c>
      <c r="BX186" s="94">
        <v>105985.94</v>
      </c>
      <c r="CA186" s="94">
        <v>166542.75</v>
      </c>
      <c r="CE186" s="94">
        <v>7493</v>
      </c>
      <c r="CM186" s="94">
        <v>41826.730000000003</v>
      </c>
      <c r="CN186" s="94">
        <v>41826.730000000003</v>
      </c>
      <c r="CO186" s="94">
        <v>100270</v>
      </c>
      <c r="CP186" s="94">
        <v>26001.26</v>
      </c>
      <c r="CQ186" s="94">
        <v>64823.360000000001</v>
      </c>
      <c r="CR186" s="94">
        <v>81736.02</v>
      </c>
      <c r="CV186" s="94">
        <v>3159.73</v>
      </c>
    </row>
    <row r="187" spans="2:100" x14ac:dyDescent="0.25">
      <c r="B187" s="92" t="s">
        <v>1011</v>
      </c>
      <c r="C187" s="92" t="s">
        <v>1012</v>
      </c>
      <c r="D187" s="93">
        <v>4073875.13</v>
      </c>
      <c r="E187" s="94">
        <v>2422317.0700000003</v>
      </c>
      <c r="F187" s="94">
        <v>412037.42</v>
      </c>
      <c r="G187" s="94">
        <v>50000</v>
      </c>
      <c r="I187" s="94">
        <v>829.67</v>
      </c>
      <c r="R187" s="94">
        <v>2996.6</v>
      </c>
      <c r="S187" s="94">
        <v>9123.18</v>
      </c>
      <c r="V187" s="94">
        <v>98315.26</v>
      </c>
      <c r="W187" s="94">
        <v>7808.59</v>
      </c>
      <c r="Z187" s="94">
        <v>7965.92</v>
      </c>
      <c r="AB187" s="94">
        <v>15836.8</v>
      </c>
      <c r="AC187" s="94">
        <v>911.73</v>
      </c>
      <c r="AD187" s="94">
        <v>138255.60999999999</v>
      </c>
      <c r="AF187" s="94">
        <v>137.12</v>
      </c>
      <c r="AG187" s="94">
        <v>56316.200000000004</v>
      </c>
      <c r="AH187" s="94">
        <v>3251.66</v>
      </c>
      <c r="AI187" s="94">
        <v>1417.14</v>
      </c>
      <c r="AJ187" s="94">
        <v>142385.76</v>
      </c>
      <c r="AM187" s="94">
        <v>91709.68</v>
      </c>
      <c r="AO187" s="94">
        <v>27849.09</v>
      </c>
      <c r="AR187" s="94">
        <v>25922.89</v>
      </c>
      <c r="AU187" s="94">
        <v>50000</v>
      </c>
      <c r="AV187" s="94">
        <v>76497.290000000008</v>
      </c>
      <c r="BF187" s="94">
        <v>2535.2399999999998</v>
      </c>
      <c r="BH187" s="94">
        <v>208711.75</v>
      </c>
      <c r="BJ187" s="94">
        <v>32500</v>
      </c>
      <c r="BV187" s="94">
        <v>50253.9</v>
      </c>
      <c r="BW187" s="94">
        <v>50253.9</v>
      </c>
      <c r="CE187" s="94">
        <v>68144.61</v>
      </c>
      <c r="CM187" s="94">
        <v>53426.95</v>
      </c>
      <c r="CN187" s="94">
        <v>53426.95</v>
      </c>
      <c r="CV187" s="94">
        <v>16418</v>
      </c>
    </row>
    <row r="188" spans="2:100" x14ac:dyDescent="0.25">
      <c r="B188" s="92" t="s">
        <v>558</v>
      </c>
      <c r="C188" s="92" t="s">
        <v>559</v>
      </c>
      <c r="D188" s="93">
        <v>21099530.700000003</v>
      </c>
      <c r="E188" s="94">
        <v>5588332.3200000003</v>
      </c>
      <c r="F188" s="94">
        <v>5620.75</v>
      </c>
      <c r="G188" s="94">
        <v>136766.63999999998</v>
      </c>
      <c r="I188" s="94">
        <v>153255.64000000001</v>
      </c>
      <c r="J188" s="94">
        <v>37688.22</v>
      </c>
      <c r="K188" s="94">
        <v>54120</v>
      </c>
      <c r="L188" s="94">
        <v>2898432.3000000003</v>
      </c>
      <c r="M188" s="94">
        <v>44754.18</v>
      </c>
      <c r="N188" s="94">
        <v>171267.13</v>
      </c>
      <c r="P188" s="94">
        <v>207036.87</v>
      </c>
      <c r="Q188" s="94">
        <v>22801.38</v>
      </c>
      <c r="T188" s="94">
        <v>451021.89999999997</v>
      </c>
      <c r="U188" s="94">
        <v>250437.58000000002</v>
      </c>
      <c r="V188" s="94">
        <v>564837.01</v>
      </c>
      <c r="W188" s="94">
        <v>318452.09000000003</v>
      </c>
      <c r="AB188" s="94">
        <v>25828.07</v>
      </c>
      <c r="AC188" s="94">
        <v>14655.749999999998</v>
      </c>
      <c r="AD188" s="94">
        <v>32001.96</v>
      </c>
      <c r="AE188" s="94">
        <v>126197.14999999998</v>
      </c>
      <c r="AF188" s="94">
        <v>856113.12</v>
      </c>
      <c r="AG188" s="94">
        <v>995436.55</v>
      </c>
      <c r="AH188" s="94">
        <v>11836.67</v>
      </c>
      <c r="AJ188" s="94">
        <v>543328.87000000011</v>
      </c>
      <c r="AL188" s="94">
        <v>144109.62000000002</v>
      </c>
      <c r="AM188" s="94">
        <v>379925.29</v>
      </c>
      <c r="AN188" s="94">
        <v>23233.78</v>
      </c>
      <c r="AO188" s="94">
        <v>334238.91000000003</v>
      </c>
      <c r="AP188" s="94">
        <v>6985.93</v>
      </c>
      <c r="AR188" s="94">
        <v>3988150.51</v>
      </c>
      <c r="AT188" s="94">
        <v>164473.06</v>
      </c>
      <c r="AU188" s="94">
        <v>95642.040000000008</v>
      </c>
      <c r="AV188" s="94">
        <v>134423.41</v>
      </c>
      <c r="AW188" s="94">
        <v>377585.46</v>
      </c>
      <c r="AX188" s="94">
        <v>20262.650000000001</v>
      </c>
      <c r="AZ188" s="94">
        <v>11481.56</v>
      </c>
      <c r="BA188" s="94">
        <v>3722.79</v>
      </c>
      <c r="BB188" s="94">
        <v>117315.76</v>
      </c>
      <c r="BC188" s="94">
        <v>82977.37</v>
      </c>
      <c r="BD188" s="94">
        <v>80467.360000000001</v>
      </c>
      <c r="BE188" s="94">
        <v>135568.54999999999</v>
      </c>
      <c r="BF188" s="94">
        <v>636.5</v>
      </c>
      <c r="BO188" s="94">
        <v>286257.18</v>
      </c>
      <c r="BP188" s="94">
        <v>73214.02</v>
      </c>
      <c r="BQ188" s="94">
        <v>98.21</v>
      </c>
      <c r="BS188" s="94">
        <v>146832.51</v>
      </c>
      <c r="BT188" s="94">
        <v>18824.419999999998</v>
      </c>
      <c r="BV188" s="94">
        <v>18321.689999999999</v>
      </c>
      <c r="BW188" s="94">
        <v>18321.689999999999</v>
      </c>
      <c r="BX188" s="94">
        <v>186598.83</v>
      </c>
      <c r="CA188" s="94">
        <v>182055.21</v>
      </c>
      <c r="CC188" s="94">
        <v>61709.86</v>
      </c>
      <c r="CE188" s="94">
        <v>27450.36</v>
      </c>
      <c r="CG188" s="94">
        <v>29026.92</v>
      </c>
      <c r="CH188" s="94">
        <v>1008.61</v>
      </c>
      <c r="CM188" s="94">
        <v>125097.14</v>
      </c>
      <c r="CN188" s="94">
        <v>125097.14</v>
      </c>
      <c r="CQ188" s="94">
        <v>6262.0999999999995</v>
      </c>
      <c r="CT188" s="94">
        <v>95813.71</v>
      </c>
      <c r="CU188" s="94">
        <v>5667.69</v>
      </c>
      <c r="CV188" s="94">
        <v>223869.54</v>
      </c>
    </row>
    <row r="189" spans="2:100" x14ac:dyDescent="0.25">
      <c r="B189" s="92" t="s">
        <v>638</v>
      </c>
      <c r="C189" s="92" t="s">
        <v>639</v>
      </c>
      <c r="D189" s="93">
        <v>9508664.1600000001</v>
      </c>
      <c r="E189" s="94">
        <v>3614845.8099999996</v>
      </c>
      <c r="F189" s="94">
        <v>117898.54000000001</v>
      </c>
      <c r="I189" s="94">
        <v>149444.68</v>
      </c>
      <c r="L189" s="94">
        <v>1517606.1399999997</v>
      </c>
      <c r="M189" s="94">
        <v>118192.68</v>
      </c>
      <c r="P189" s="94">
        <v>175179.05000000002</v>
      </c>
      <c r="T189" s="94">
        <v>292194.15999999997</v>
      </c>
      <c r="U189" s="94">
        <v>133015.84000000003</v>
      </c>
      <c r="V189" s="94">
        <v>374519.08999999997</v>
      </c>
      <c r="W189" s="94">
        <v>167266.32</v>
      </c>
      <c r="AB189" s="94">
        <v>18044.11</v>
      </c>
      <c r="AC189" s="94">
        <v>9800.51</v>
      </c>
      <c r="AD189" s="94">
        <v>21729.75</v>
      </c>
      <c r="AE189" s="94">
        <v>47636.73</v>
      </c>
      <c r="AF189" s="94">
        <v>531242.65</v>
      </c>
      <c r="AG189" s="94">
        <v>483015.35</v>
      </c>
      <c r="AI189" s="94">
        <v>3212.53</v>
      </c>
      <c r="AJ189" s="94">
        <v>168256.47999999998</v>
      </c>
      <c r="AL189" s="94">
        <v>40294.94</v>
      </c>
      <c r="AM189" s="94">
        <v>221767.89</v>
      </c>
      <c r="AN189" s="94">
        <v>26485.39</v>
      </c>
      <c r="AO189" s="94">
        <v>49868.819999999992</v>
      </c>
      <c r="AP189" s="94">
        <v>3573.58</v>
      </c>
      <c r="AR189" s="94">
        <v>6235.1900000000005</v>
      </c>
      <c r="AT189" s="94">
        <v>5028.75</v>
      </c>
      <c r="AU189" s="94">
        <v>3622</v>
      </c>
      <c r="AV189" s="94">
        <v>4331.28</v>
      </c>
      <c r="AX189" s="94">
        <v>13701.35</v>
      </c>
      <c r="AY189" s="94">
        <v>28693.33</v>
      </c>
      <c r="AZ189" s="94">
        <v>1138.6399999999999</v>
      </c>
      <c r="BC189" s="94">
        <v>32002.260000000002</v>
      </c>
      <c r="BD189" s="94">
        <v>11914.21</v>
      </c>
      <c r="BE189" s="94">
        <v>107964.26000000001</v>
      </c>
      <c r="BG189" s="94">
        <v>9307.92</v>
      </c>
      <c r="BH189" s="94">
        <v>2941.3</v>
      </c>
      <c r="BO189" s="94">
        <v>243279</v>
      </c>
      <c r="BP189" s="94">
        <v>31513.06</v>
      </c>
      <c r="BQ189" s="94">
        <v>797.55</v>
      </c>
      <c r="BR189" s="94">
        <v>10913.880000000001</v>
      </c>
      <c r="BS189" s="94">
        <v>109722.35</v>
      </c>
      <c r="BU189" s="94">
        <v>538.84</v>
      </c>
      <c r="BV189" s="94">
        <v>9683.4599999999991</v>
      </c>
      <c r="BW189" s="94">
        <v>9683.4599999999991</v>
      </c>
      <c r="BX189" s="94">
        <v>414055.27</v>
      </c>
      <c r="CA189" s="94">
        <v>75282.44</v>
      </c>
      <c r="CB189" s="94">
        <v>15598.55</v>
      </c>
      <c r="CE189" s="94">
        <v>21451.360000000001</v>
      </c>
      <c r="CL189" s="94">
        <v>4111.26</v>
      </c>
      <c r="CM189" s="94">
        <v>59745.61</v>
      </c>
      <c r="CN189" s="94">
        <v>59745.61</v>
      </c>
    </row>
    <row r="190" spans="2:100" x14ac:dyDescent="0.25">
      <c r="B190" s="92" t="s">
        <v>694</v>
      </c>
      <c r="C190" s="92" t="s">
        <v>695</v>
      </c>
      <c r="D190" s="93">
        <v>21800344.359999999</v>
      </c>
      <c r="E190" s="94">
        <v>3966881.08</v>
      </c>
      <c r="F190" s="94">
        <v>124299.35</v>
      </c>
      <c r="G190" s="94">
        <v>60622.189999999995</v>
      </c>
      <c r="I190" s="94">
        <v>151525.58000000002</v>
      </c>
      <c r="J190" s="94">
        <v>19950.73</v>
      </c>
      <c r="K190" s="94">
        <v>11324</v>
      </c>
      <c r="L190" s="94">
        <v>2499486.5399999996</v>
      </c>
      <c r="M190" s="94">
        <v>72035.549999999988</v>
      </c>
      <c r="N190" s="94">
        <v>91070.07</v>
      </c>
      <c r="P190" s="94">
        <v>224769.04</v>
      </c>
      <c r="Q190" s="94">
        <v>45314.78</v>
      </c>
      <c r="T190" s="94">
        <v>318663.34999999998</v>
      </c>
      <c r="U190" s="94">
        <v>216145.95999999996</v>
      </c>
      <c r="V190" s="94">
        <v>413566.16</v>
      </c>
      <c r="W190" s="94">
        <v>276363.67</v>
      </c>
      <c r="AB190" s="94">
        <v>13875.310000000001</v>
      </c>
      <c r="AC190" s="94">
        <v>12587.990000000002</v>
      </c>
      <c r="AD190" s="94">
        <v>23767.22</v>
      </c>
      <c r="AE190" s="94">
        <v>68263.450000000012</v>
      </c>
      <c r="AF190" s="94">
        <v>572508</v>
      </c>
      <c r="AG190" s="94">
        <v>864651.99999999988</v>
      </c>
      <c r="AH190" s="94">
        <v>31961.43</v>
      </c>
      <c r="AI190" s="94">
        <v>14485.48</v>
      </c>
      <c r="AJ190" s="94">
        <v>386188.27</v>
      </c>
      <c r="AL190" s="94">
        <v>44506.899999999994</v>
      </c>
      <c r="AM190" s="94">
        <v>238679.59</v>
      </c>
      <c r="AN190" s="94">
        <v>7413.87</v>
      </c>
      <c r="AO190" s="94">
        <v>43768.539999999994</v>
      </c>
      <c r="AP190" s="94">
        <v>11092.26</v>
      </c>
      <c r="AR190" s="94">
        <v>8937859.4499999993</v>
      </c>
      <c r="AT190" s="94">
        <v>9625</v>
      </c>
      <c r="AU190" s="94">
        <v>13376.09</v>
      </c>
      <c r="AV190" s="94">
        <v>466993.53</v>
      </c>
      <c r="AW190" s="94">
        <v>5189</v>
      </c>
      <c r="AX190" s="94">
        <v>22448.5</v>
      </c>
      <c r="AZ190" s="94">
        <v>26046.94</v>
      </c>
      <c r="BC190" s="94">
        <v>45197.88</v>
      </c>
      <c r="BD190" s="94">
        <v>33452.32</v>
      </c>
      <c r="BE190" s="94">
        <v>100123.01999999999</v>
      </c>
      <c r="BF190" s="94">
        <v>2258.7399999999998</v>
      </c>
      <c r="BG190" s="94">
        <v>71582.42</v>
      </c>
      <c r="BH190" s="94">
        <v>8423.23</v>
      </c>
      <c r="BJ190" s="94">
        <v>247814.06</v>
      </c>
      <c r="BO190" s="94">
        <v>333111.90000000002</v>
      </c>
      <c r="BP190" s="94">
        <v>131669.64000000001</v>
      </c>
      <c r="BS190" s="94">
        <v>206957.96</v>
      </c>
      <c r="BU190" s="94">
        <v>350</v>
      </c>
      <c r="BV190" s="94">
        <v>25337.93</v>
      </c>
      <c r="BW190" s="94">
        <v>25337.93</v>
      </c>
      <c r="BX190" s="94">
        <v>84084.44</v>
      </c>
      <c r="CA190" s="94">
        <v>112013.13</v>
      </c>
      <c r="CB190" s="94">
        <v>12498.59</v>
      </c>
      <c r="CE190" s="94">
        <v>18571.43</v>
      </c>
      <c r="CG190" s="94">
        <v>12607.900000000001</v>
      </c>
      <c r="CM190" s="94">
        <v>39061.229999999996</v>
      </c>
      <c r="CN190" s="94">
        <v>39061.229999999996</v>
      </c>
      <c r="CQ190" s="94">
        <v>7921.67</v>
      </c>
    </row>
    <row r="191" spans="2:100" x14ac:dyDescent="0.25">
      <c r="B191" s="92" t="s">
        <v>526</v>
      </c>
      <c r="C191" s="92" t="s">
        <v>527</v>
      </c>
      <c r="D191" s="93">
        <v>6565601.1299999999</v>
      </c>
      <c r="E191" s="94">
        <v>2126141.5099999998</v>
      </c>
      <c r="F191" s="94">
        <v>68479.570000000007</v>
      </c>
      <c r="G191" s="94">
        <v>19591.580000000002</v>
      </c>
      <c r="I191" s="94">
        <v>64774.94</v>
      </c>
      <c r="K191" s="94">
        <v>35296</v>
      </c>
      <c r="L191" s="94">
        <v>913795.07</v>
      </c>
      <c r="M191" s="94">
        <v>96434.57</v>
      </c>
      <c r="N191" s="94">
        <v>47476.740000000005</v>
      </c>
      <c r="P191" s="94">
        <v>152075.82999999999</v>
      </c>
      <c r="T191" s="94">
        <v>167648.34</v>
      </c>
      <c r="U191" s="94">
        <v>89953.37999999999</v>
      </c>
      <c r="V191" s="94">
        <v>200329.99</v>
      </c>
      <c r="W191" s="94">
        <v>105217.76000000001</v>
      </c>
      <c r="AB191" s="94">
        <v>9953.31</v>
      </c>
      <c r="AC191" s="94">
        <v>5280.07</v>
      </c>
      <c r="AD191" s="94">
        <v>12203.720000000001</v>
      </c>
      <c r="AE191" s="94">
        <v>36771.019999999997</v>
      </c>
      <c r="AF191" s="94">
        <v>331459.29000000004</v>
      </c>
      <c r="AG191" s="94">
        <v>329277.71000000002</v>
      </c>
      <c r="AJ191" s="94">
        <v>182152.07</v>
      </c>
      <c r="AL191" s="94">
        <v>50209.96</v>
      </c>
      <c r="AM191" s="94">
        <v>123839.73</v>
      </c>
      <c r="AN191" s="94">
        <v>1118.78</v>
      </c>
      <c r="AO191" s="94">
        <v>38341.409999999996</v>
      </c>
      <c r="AP191" s="94">
        <v>69183.05</v>
      </c>
      <c r="AR191" s="94">
        <v>82332.840000000011</v>
      </c>
      <c r="AV191" s="94">
        <v>52760.869999999995</v>
      </c>
      <c r="AY191" s="94">
        <v>10292.75</v>
      </c>
      <c r="AZ191" s="94">
        <v>15595.7</v>
      </c>
      <c r="BC191" s="94">
        <v>15326.25</v>
      </c>
      <c r="BD191" s="94">
        <v>16193.35</v>
      </c>
      <c r="BE191" s="94">
        <v>108121.18</v>
      </c>
      <c r="BF191" s="94">
        <v>29251.34</v>
      </c>
      <c r="BH191" s="94">
        <v>7039.4000000000005</v>
      </c>
      <c r="BO191" s="94">
        <v>93146</v>
      </c>
      <c r="BP191" s="94">
        <v>18288.05</v>
      </c>
      <c r="BS191" s="94">
        <v>84590.01</v>
      </c>
      <c r="BV191" s="94">
        <v>1501</v>
      </c>
      <c r="BW191" s="94">
        <v>1501</v>
      </c>
      <c r="BX191" s="94">
        <v>579891.86</v>
      </c>
      <c r="CA191" s="94">
        <v>45514.400000000001</v>
      </c>
      <c r="CB191" s="94">
        <v>19796.189999999999</v>
      </c>
      <c r="CE191" s="94">
        <v>8329</v>
      </c>
      <c r="CG191" s="94">
        <v>11429.08</v>
      </c>
      <c r="CM191" s="94">
        <v>64631.8</v>
      </c>
      <c r="CN191" s="94">
        <v>64631.8</v>
      </c>
      <c r="CT191" s="94">
        <v>24564.66</v>
      </c>
    </row>
    <row r="192" spans="2:100" x14ac:dyDescent="0.25">
      <c r="B192" s="92" t="s">
        <v>818</v>
      </c>
      <c r="C192" s="92" t="s">
        <v>819</v>
      </c>
      <c r="D192" s="93">
        <v>7356343.3400000017</v>
      </c>
      <c r="E192" s="94">
        <v>2524702.34</v>
      </c>
      <c r="F192" s="94">
        <v>52528.09</v>
      </c>
      <c r="G192" s="94">
        <v>2751.08</v>
      </c>
      <c r="I192" s="94">
        <v>130073.48</v>
      </c>
      <c r="J192" s="94">
        <v>40725.240000000005</v>
      </c>
      <c r="K192" s="94">
        <v>6324</v>
      </c>
      <c r="L192" s="94">
        <v>1202739.1199999996</v>
      </c>
      <c r="M192" s="94">
        <v>91585.99</v>
      </c>
      <c r="N192" s="94">
        <v>28170.969999999998</v>
      </c>
      <c r="P192" s="94">
        <v>76577.919999999998</v>
      </c>
      <c r="Q192" s="94">
        <v>50</v>
      </c>
      <c r="R192" s="94">
        <v>11032.050000000001</v>
      </c>
      <c r="S192" s="94">
        <v>3477.8499999999995</v>
      </c>
      <c r="T192" s="94">
        <v>206769.02999999997</v>
      </c>
      <c r="U192" s="94">
        <v>103483.65000000001</v>
      </c>
      <c r="V192" s="94">
        <v>263546.52999999997</v>
      </c>
      <c r="W192" s="94">
        <v>129340.24</v>
      </c>
      <c r="AD192" s="94">
        <v>15215.22</v>
      </c>
      <c r="AE192" s="94">
        <v>33314.920000000006</v>
      </c>
      <c r="AF192" s="94">
        <v>408706.66</v>
      </c>
      <c r="AG192" s="94">
        <v>427673.33999999997</v>
      </c>
      <c r="AH192" s="94">
        <v>25</v>
      </c>
      <c r="AJ192" s="94">
        <v>213106.04000000004</v>
      </c>
      <c r="AL192" s="94">
        <v>59837.399999999994</v>
      </c>
      <c r="AM192" s="94">
        <v>148489.21000000002</v>
      </c>
      <c r="AN192" s="94">
        <v>23485.21</v>
      </c>
      <c r="AO192" s="94">
        <v>16964.14</v>
      </c>
      <c r="AP192" s="94">
        <v>673.23</v>
      </c>
      <c r="AR192" s="94">
        <v>1700</v>
      </c>
      <c r="AU192" s="94">
        <v>2534.7000000000003</v>
      </c>
      <c r="AV192" s="94">
        <v>75933.439999999988</v>
      </c>
      <c r="AX192" s="94">
        <v>24759.8</v>
      </c>
      <c r="AZ192" s="94">
        <v>3250</v>
      </c>
      <c r="BB192" s="94">
        <v>20958.47</v>
      </c>
      <c r="BC192" s="94">
        <v>969.29</v>
      </c>
      <c r="BE192" s="94">
        <v>16515.71</v>
      </c>
      <c r="BF192" s="94">
        <v>15594.300000000001</v>
      </c>
      <c r="BO192" s="94">
        <v>174721.09</v>
      </c>
      <c r="BP192" s="94">
        <v>219.13</v>
      </c>
      <c r="BQ192" s="94">
        <v>619</v>
      </c>
      <c r="BS192" s="94">
        <v>252141.12</v>
      </c>
      <c r="BV192" s="94">
        <v>508</v>
      </c>
      <c r="BW192" s="94">
        <v>508</v>
      </c>
      <c r="BX192" s="94">
        <v>350776.30000000005</v>
      </c>
      <c r="BZ192" s="94">
        <v>1969.02</v>
      </c>
      <c r="CA192" s="94">
        <v>90418.14</v>
      </c>
      <c r="CE192" s="94">
        <v>76679.62</v>
      </c>
      <c r="CM192" s="94">
        <v>23793.1</v>
      </c>
      <c r="CN192" s="94">
        <v>23793.1</v>
      </c>
      <c r="CT192" s="94">
        <v>915.16</v>
      </c>
    </row>
    <row r="193" spans="2:100" x14ac:dyDescent="0.25">
      <c r="B193" s="92" t="s">
        <v>544</v>
      </c>
      <c r="C193" s="92" t="s">
        <v>545</v>
      </c>
      <c r="D193" s="93">
        <v>2603426.1099999994</v>
      </c>
      <c r="E193" s="94">
        <v>734929.13</v>
      </c>
      <c r="F193" s="94">
        <v>20182.5</v>
      </c>
      <c r="I193" s="94">
        <v>43696.03</v>
      </c>
      <c r="J193" s="94">
        <v>2913.1</v>
      </c>
      <c r="L193" s="94">
        <v>536213.61</v>
      </c>
      <c r="P193" s="94">
        <v>15406.850000000002</v>
      </c>
      <c r="T193" s="94">
        <v>60289.82</v>
      </c>
      <c r="U193" s="94">
        <v>41279.54</v>
      </c>
      <c r="V193" s="94">
        <v>72893.86</v>
      </c>
      <c r="W193" s="94">
        <v>56591.37</v>
      </c>
      <c r="AB193" s="94">
        <v>1369.67</v>
      </c>
      <c r="AC193" s="94">
        <v>1162.26</v>
      </c>
      <c r="AD193" s="94">
        <v>6205.8099999999995</v>
      </c>
      <c r="AE193" s="94">
        <v>14719.71</v>
      </c>
      <c r="AF193" s="94">
        <v>101214.79</v>
      </c>
      <c r="AG193" s="94">
        <v>109619.39</v>
      </c>
      <c r="AJ193" s="94">
        <v>90261.58</v>
      </c>
      <c r="AL193" s="94">
        <v>11622.310000000001</v>
      </c>
      <c r="AM193" s="94">
        <v>47143.97</v>
      </c>
      <c r="AN193" s="94">
        <v>24047.81</v>
      </c>
      <c r="AO193" s="94">
        <v>31532.95</v>
      </c>
      <c r="AU193" s="94">
        <v>45836.82</v>
      </c>
      <c r="AV193" s="94">
        <v>27957.43</v>
      </c>
      <c r="AW193" s="94">
        <v>37789.99</v>
      </c>
      <c r="AX193" s="94">
        <v>2782</v>
      </c>
      <c r="AZ193" s="94">
        <v>2273.54</v>
      </c>
      <c r="BB193" s="94">
        <v>13827.3</v>
      </c>
      <c r="BD193" s="94">
        <v>5152.33</v>
      </c>
      <c r="BO193" s="94">
        <v>142176.02000000002</v>
      </c>
      <c r="BP193" s="94">
        <v>5901.18</v>
      </c>
      <c r="BS193" s="94">
        <v>39567.440000000002</v>
      </c>
      <c r="BX193" s="94">
        <v>50308.479999999996</v>
      </c>
      <c r="CA193" s="94">
        <v>17901.759999999998</v>
      </c>
      <c r="CB193" s="94">
        <v>14142.61</v>
      </c>
      <c r="CE193" s="94">
        <v>136693.54999999999</v>
      </c>
      <c r="CF193" s="94">
        <v>30000</v>
      </c>
      <c r="CM193" s="94">
        <v>7319.6</v>
      </c>
      <c r="CN193" s="94">
        <v>7319.6</v>
      </c>
      <c r="CR193" s="94">
        <v>500</v>
      </c>
    </row>
    <row r="194" spans="2:100" x14ac:dyDescent="0.25">
      <c r="B194" s="92" t="s">
        <v>530</v>
      </c>
      <c r="C194" s="92" t="s">
        <v>531</v>
      </c>
      <c r="D194" s="93">
        <v>20578326.91</v>
      </c>
      <c r="E194" s="94">
        <v>7393336.7100000009</v>
      </c>
      <c r="F194" s="94">
        <v>312589.05</v>
      </c>
      <c r="G194" s="94">
        <v>369956.73</v>
      </c>
      <c r="I194" s="94">
        <v>152050.09</v>
      </c>
      <c r="L194" s="94">
        <v>2892387.77</v>
      </c>
      <c r="M194" s="94">
        <v>110097.48</v>
      </c>
      <c r="N194" s="94">
        <v>51110.8</v>
      </c>
      <c r="P194" s="94">
        <v>209086.68</v>
      </c>
      <c r="T194" s="94">
        <v>602093.22</v>
      </c>
      <c r="U194" s="94">
        <v>238856.55</v>
      </c>
      <c r="V194" s="94">
        <v>787520.45000000019</v>
      </c>
      <c r="W194" s="94">
        <v>323511.98000000004</v>
      </c>
      <c r="AB194" s="94">
        <v>2414.31</v>
      </c>
      <c r="AD194" s="94">
        <v>42964.07</v>
      </c>
      <c r="AE194" s="94">
        <v>58237.9</v>
      </c>
      <c r="AF194" s="94">
        <v>1329651.9100000001</v>
      </c>
      <c r="AG194" s="94">
        <v>1150898.0699999998</v>
      </c>
      <c r="AJ194" s="94">
        <v>821832.79</v>
      </c>
      <c r="AL194" s="94">
        <v>98886.6</v>
      </c>
      <c r="AM194" s="94">
        <v>348127.80000000005</v>
      </c>
      <c r="AO194" s="94">
        <v>120672.48999999999</v>
      </c>
      <c r="AP194" s="94">
        <v>432.37</v>
      </c>
      <c r="AU194" s="94">
        <v>298094.67</v>
      </c>
      <c r="AV194" s="94">
        <v>42327.229999999996</v>
      </c>
      <c r="AW194" s="94">
        <v>12851.8</v>
      </c>
      <c r="AX194" s="94">
        <v>28921.8</v>
      </c>
      <c r="BC194" s="94">
        <v>52059.450000000004</v>
      </c>
      <c r="BD194" s="94">
        <v>61825.240000000005</v>
      </c>
      <c r="BE194" s="94">
        <v>966.48</v>
      </c>
      <c r="BF194" s="94">
        <v>182494.71</v>
      </c>
      <c r="BH194" s="94">
        <v>1606.43</v>
      </c>
      <c r="BJ194" s="94">
        <v>85901.39</v>
      </c>
      <c r="BN194" s="94">
        <v>974274.25</v>
      </c>
      <c r="BO194" s="94">
        <v>416904.22</v>
      </c>
      <c r="BP194" s="94">
        <v>53443.990000000005</v>
      </c>
      <c r="BS194" s="94">
        <v>251904.41</v>
      </c>
      <c r="CA194" s="94">
        <v>262539.95</v>
      </c>
      <c r="CE194" s="94">
        <v>7117.77</v>
      </c>
      <c r="CG194" s="94">
        <v>14239.55</v>
      </c>
      <c r="CJ194" s="94">
        <v>2203.9299999999998</v>
      </c>
      <c r="CK194" s="94">
        <v>22359.72</v>
      </c>
      <c r="CM194" s="94">
        <v>51667.409999999996</v>
      </c>
      <c r="CN194" s="94">
        <v>51667.409999999996</v>
      </c>
      <c r="CV194" s="94">
        <v>337906.69</v>
      </c>
    </row>
    <row r="195" spans="2:100" x14ac:dyDescent="0.25">
      <c r="B195" s="92" t="s">
        <v>312</v>
      </c>
      <c r="C195" s="92" t="s">
        <v>313</v>
      </c>
      <c r="D195" s="93">
        <v>8033253.3200000003</v>
      </c>
      <c r="E195" s="94">
        <v>2896197.9899999998</v>
      </c>
      <c r="F195" s="94">
        <v>109636.4</v>
      </c>
      <c r="G195" s="94">
        <v>72253.049999999988</v>
      </c>
      <c r="I195" s="94">
        <v>73208.639999999999</v>
      </c>
      <c r="J195" s="94">
        <v>19242.669999999998</v>
      </c>
      <c r="L195" s="94">
        <v>1519082.64</v>
      </c>
      <c r="M195" s="94">
        <v>33220.049999999996</v>
      </c>
      <c r="N195" s="94">
        <v>12144.67</v>
      </c>
      <c r="P195" s="94">
        <v>77359.5</v>
      </c>
      <c r="T195" s="94">
        <v>235004.43000000002</v>
      </c>
      <c r="U195" s="94">
        <v>120506.84</v>
      </c>
      <c r="V195" s="94">
        <v>322294.57999999996</v>
      </c>
      <c r="W195" s="94">
        <v>159211.51</v>
      </c>
      <c r="AB195" s="94">
        <v>10394.36</v>
      </c>
      <c r="AC195" s="94">
        <v>5577.04</v>
      </c>
      <c r="AD195" s="94">
        <v>12994.83</v>
      </c>
      <c r="AE195" s="94">
        <v>25933.01</v>
      </c>
      <c r="AF195" s="94">
        <v>466488</v>
      </c>
      <c r="AG195" s="94">
        <v>491225.99999999994</v>
      </c>
      <c r="AJ195" s="94">
        <v>424913.36000000004</v>
      </c>
      <c r="AL195" s="94">
        <v>36714.589999999997</v>
      </c>
      <c r="AM195" s="94">
        <v>75421.38</v>
      </c>
      <c r="AN195" s="94">
        <v>1225.0900000000001</v>
      </c>
      <c r="AO195" s="94">
        <v>68738.720000000001</v>
      </c>
      <c r="AP195" s="94">
        <v>748.42</v>
      </c>
      <c r="AR195" s="94">
        <v>67225</v>
      </c>
      <c r="AU195" s="94">
        <v>1351.77</v>
      </c>
      <c r="AV195" s="94">
        <v>137014.53</v>
      </c>
      <c r="AW195" s="94">
        <v>7334.5</v>
      </c>
      <c r="AX195" s="94">
        <v>20169.5</v>
      </c>
      <c r="AZ195" s="94">
        <v>18039.739999999998</v>
      </c>
      <c r="BB195" s="94">
        <v>20</v>
      </c>
      <c r="BC195" s="94">
        <v>1.01</v>
      </c>
      <c r="BE195" s="94">
        <v>2763.98</v>
      </c>
      <c r="BF195" s="94">
        <v>1870</v>
      </c>
      <c r="BG195" s="94">
        <v>8619.64</v>
      </c>
      <c r="BH195" s="94">
        <v>2426.64</v>
      </c>
      <c r="BI195" s="94">
        <v>21972.9</v>
      </c>
      <c r="BO195" s="94">
        <v>189619.38</v>
      </c>
      <c r="BP195" s="94">
        <v>56732.959999999999</v>
      </c>
      <c r="BQ195" s="94">
        <v>702.25</v>
      </c>
      <c r="BS195" s="94">
        <v>19821.02</v>
      </c>
      <c r="BV195" s="94">
        <v>13634.25</v>
      </c>
      <c r="BW195" s="94">
        <v>13634.25</v>
      </c>
      <c r="CA195" s="94">
        <v>68280.710000000006</v>
      </c>
      <c r="CD195" s="94">
        <v>32788.76</v>
      </c>
      <c r="CE195" s="94">
        <v>12381.92</v>
      </c>
      <c r="CM195" s="94">
        <v>31753.4</v>
      </c>
      <c r="CN195" s="94">
        <v>31753.4</v>
      </c>
      <c r="CV195" s="94">
        <v>48991.689999999995</v>
      </c>
    </row>
    <row r="196" spans="2:100" x14ac:dyDescent="0.25">
      <c r="B196" s="92" t="s">
        <v>674</v>
      </c>
      <c r="C196" s="92" t="s">
        <v>675</v>
      </c>
      <c r="D196" s="93">
        <v>6331567.1099999994</v>
      </c>
      <c r="E196" s="94">
        <v>1932855.3299999998</v>
      </c>
      <c r="F196" s="94">
        <v>44756.61</v>
      </c>
      <c r="G196" s="94">
        <v>73687.540000000008</v>
      </c>
      <c r="I196" s="94">
        <v>76882.48000000001</v>
      </c>
      <c r="J196" s="94">
        <v>34510.639999999999</v>
      </c>
      <c r="K196" s="94">
        <v>11324</v>
      </c>
      <c r="L196" s="94">
        <v>1350508.9500000002</v>
      </c>
      <c r="M196" s="94">
        <v>49625.240000000005</v>
      </c>
      <c r="N196" s="94">
        <v>3439.3</v>
      </c>
      <c r="P196" s="94">
        <v>85693.34</v>
      </c>
      <c r="Q196" s="94">
        <v>7718.5999999999995</v>
      </c>
      <c r="T196" s="94">
        <v>162830.88</v>
      </c>
      <c r="U196" s="94">
        <v>110896.29000000001</v>
      </c>
      <c r="V196" s="94">
        <v>195721.05</v>
      </c>
      <c r="W196" s="94">
        <v>142106.09999999998</v>
      </c>
      <c r="AB196" s="94">
        <v>6997.7900000000009</v>
      </c>
      <c r="AC196" s="94">
        <v>4932.2199999999993</v>
      </c>
      <c r="AD196" s="94">
        <v>11366</v>
      </c>
      <c r="AE196" s="94">
        <v>28528.28</v>
      </c>
      <c r="AF196" s="94">
        <v>356933.99999999994</v>
      </c>
      <c r="AG196" s="94">
        <v>493582.00000000012</v>
      </c>
      <c r="AJ196" s="94">
        <v>276650.80999999994</v>
      </c>
      <c r="AL196" s="94">
        <v>41717.920000000006</v>
      </c>
      <c r="AM196" s="94">
        <v>116669.1</v>
      </c>
      <c r="AN196" s="94">
        <v>7115.87</v>
      </c>
      <c r="AO196" s="94">
        <v>38967.82</v>
      </c>
      <c r="AP196" s="94">
        <v>25</v>
      </c>
      <c r="AS196" s="94">
        <v>3472.5</v>
      </c>
      <c r="AU196" s="94">
        <v>860</v>
      </c>
      <c r="AV196" s="94">
        <v>42628.83</v>
      </c>
      <c r="AW196" s="94">
        <v>531</v>
      </c>
      <c r="AX196" s="94">
        <v>19474</v>
      </c>
      <c r="AZ196" s="94">
        <v>952.99</v>
      </c>
      <c r="BA196" s="94">
        <v>2999.67</v>
      </c>
      <c r="BC196" s="94">
        <v>10497.67</v>
      </c>
      <c r="BD196" s="94">
        <v>13834.599999999999</v>
      </c>
      <c r="BE196" s="94">
        <v>15916.78</v>
      </c>
      <c r="BG196" s="94">
        <v>5180</v>
      </c>
      <c r="BH196" s="94">
        <v>13489.499999999998</v>
      </c>
      <c r="BJ196" s="94">
        <v>108389.76999999999</v>
      </c>
      <c r="BN196" s="94">
        <v>134</v>
      </c>
      <c r="BO196" s="94">
        <v>27718.84</v>
      </c>
      <c r="BP196" s="94">
        <v>36980.6</v>
      </c>
      <c r="BQ196" s="94">
        <v>1588</v>
      </c>
      <c r="BS196" s="94">
        <v>52519.19</v>
      </c>
      <c r="BV196" s="94">
        <v>16411.830000000002</v>
      </c>
      <c r="BW196" s="94">
        <v>16411.830000000002</v>
      </c>
      <c r="BX196" s="94">
        <v>142970.94</v>
      </c>
      <c r="CA196" s="94">
        <v>86580</v>
      </c>
      <c r="CB196" s="94">
        <v>163.57</v>
      </c>
      <c r="CC196" s="94">
        <v>19187.28</v>
      </c>
      <c r="CE196" s="94">
        <v>16109.420000000002</v>
      </c>
      <c r="CM196" s="94">
        <v>5862.58</v>
      </c>
      <c r="CN196" s="94">
        <v>5862.58</v>
      </c>
      <c r="CP196" s="94">
        <v>11057.32</v>
      </c>
      <c r="CR196" s="94">
        <v>10013.07</v>
      </c>
    </row>
    <row r="197" spans="2:100" x14ac:dyDescent="0.25">
      <c r="B197" s="92" t="s">
        <v>718</v>
      </c>
      <c r="C197" s="92" t="s">
        <v>719</v>
      </c>
      <c r="D197" s="93">
        <v>52276318.860000007</v>
      </c>
      <c r="E197" s="94">
        <v>20236886.239999998</v>
      </c>
      <c r="F197" s="94">
        <v>632686.62999999989</v>
      </c>
      <c r="G197" s="94">
        <v>359392.06999999995</v>
      </c>
      <c r="I197" s="94">
        <v>2168956.6199999996</v>
      </c>
      <c r="J197" s="94">
        <v>196319.2</v>
      </c>
      <c r="K197" s="94">
        <v>122212.4</v>
      </c>
      <c r="L197" s="94">
        <v>6680153.3600000022</v>
      </c>
      <c r="M197" s="94">
        <v>248284.76999999993</v>
      </c>
      <c r="N197" s="94">
        <v>36324.710000000006</v>
      </c>
      <c r="P197" s="94">
        <v>392775.05999999994</v>
      </c>
      <c r="Q197" s="94">
        <v>57117.770000000004</v>
      </c>
      <c r="R197" s="94">
        <v>57505.200000000004</v>
      </c>
      <c r="S197" s="94">
        <v>18152.199999999997</v>
      </c>
      <c r="T197" s="94">
        <v>1747042.6299999997</v>
      </c>
      <c r="U197" s="94">
        <v>550778.05999999994</v>
      </c>
      <c r="V197" s="94">
        <v>2281617.2500000005</v>
      </c>
      <c r="W197" s="94">
        <v>716838.55000000028</v>
      </c>
      <c r="AB197" s="94">
        <v>54589.409999999989</v>
      </c>
      <c r="AC197" s="94">
        <v>17275.02</v>
      </c>
      <c r="AD197" s="94">
        <v>83662.16</v>
      </c>
      <c r="AE197" s="94">
        <v>106830.53</v>
      </c>
      <c r="AF197" s="94">
        <v>2805106.8200000003</v>
      </c>
      <c r="AG197" s="94">
        <v>1879504.68</v>
      </c>
      <c r="AJ197" s="94">
        <v>596090.20000000007</v>
      </c>
      <c r="AL197" s="94">
        <v>264111.8</v>
      </c>
      <c r="AM197" s="94">
        <v>80947.199999999997</v>
      </c>
      <c r="AN197" s="94">
        <v>78578.13</v>
      </c>
      <c r="AO197" s="94">
        <v>236808.18000000002</v>
      </c>
      <c r="AP197" s="94">
        <v>200899.83000000002</v>
      </c>
      <c r="AR197" s="94">
        <v>241323.27000000002</v>
      </c>
      <c r="AU197" s="94">
        <v>128273.68000000001</v>
      </c>
      <c r="AV197" s="94">
        <v>243838.87</v>
      </c>
      <c r="AW197" s="94">
        <v>29228</v>
      </c>
      <c r="AX197" s="94">
        <v>52676.01</v>
      </c>
      <c r="AY197" s="94">
        <v>1869</v>
      </c>
      <c r="AZ197" s="94">
        <v>35790.86</v>
      </c>
      <c r="BA197" s="94">
        <v>85681.78</v>
      </c>
      <c r="BC197" s="94">
        <v>179003.16</v>
      </c>
      <c r="BD197" s="94">
        <v>112824.31</v>
      </c>
      <c r="BE197" s="94">
        <v>169152.52000000002</v>
      </c>
      <c r="BG197" s="94">
        <v>8686</v>
      </c>
      <c r="BH197" s="94">
        <v>20134.310000000001</v>
      </c>
      <c r="BN197" s="94">
        <v>3231970.96</v>
      </c>
      <c r="BO197" s="94">
        <v>742542</v>
      </c>
      <c r="BP197" s="94">
        <v>85938.819999999992</v>
      </c>
      <c r="BQ197" s="94">
        <v>1373.22</v>
      </c>
      <c r="BS197" s="94">
        <v>1728665.74</v>
      </c>
      <c r="BT197" s="94">
        <v>12406.25</v>
      </c>
      <c r="BU197" s="94">
        <v>1417786.5</v>
      </c>
      <c r="BV197" s="94">
        <v>3081.73</v>
      </c>
      <c r="BW197" s="94">
        <v>3081.73</v>
      </c>
      <c r="BX197" s="94">
        <v>175027.5</v>
      </c>
      <c r="BZ197" s="94">
        <v>71080.86</v>
      </c>
      <c r="CA197" s="94">
        <v>425071.09</v>
      </c>
      <c r="CB197" s="94">
        <v>4551.6099999999997</v>
      </c>
      <c r="CE197" s="94">
        <v>51739.01</v>
      </c>
      <c r="CG197" s="94">
        <v>52262.86</v>
      </c>
      <c r="CJ197" s="94">
        <v>36739.300000000003</v>
      </c>
      <c r="CM197" s="94">
        <v>20152.96</v>
      </c>
      <c r="CN197" s="94">
        <v>20152.96</v>
      </c>
    </row>
    <row r="198" spans="2:100" x14ac:dyDescent="0.25">
      <c r="B198" s="92" t="s">
        <v>620</v>
      </c>
      <c r="C198" s="92" t="s">
        <v>621</v>
      </c>
      <c r="D198" s="93">
        <v>431024667.68000048</v>
      </c>
      <c r="E198" s="94">
        <v>167260311.84999999</v>
      </c>
      <c r="F198" s="94">
        <v>6354622.7100000018</v>
      </c>
      <c r="G198" s="94">
        <v>2013020.0500000005</v>
      </c>
      <c r="I198" s="94">
        <v>11616352.510000002</v>
      </c>
      <c r="J198" s="94">
        <v>3515762.7299999995</v>
      </c>
      <c r="K198" s="94">
        <v>1278339.4300000002</v>
      </c>
      <c r="L198" s="94">
        <v>72065499.510000005</v>
      </c>
      <c r="M198" s="94">
        <v>3085372.0600000005</v>
      </c>
      <c r="N198" s="94">
        <v>3016255.77</v>
      </c>
      <c r="P198" s="94">
        <v>2716808.1300000004</v>
      </c>
      <c r="Q198" s="94">
        <v>3923536.6400000006</v>
      </c>
      <c r="T198" s="94">
        <v>14217307.880000003</v>
      </c>
      <c r="U198" s="94">
        <v>6279150.9600000018</v>
      </c>
      <c r="V198" s="94">
        <v>18238264.07</v>
      </c>
      <c r="W198" s="94">
        <v>7799671.5100000007</v>
      </c>
      <c r="AB198" s="94">
        <v>466564.40000000008</v>
      </c>
      <c r="AC198" s="94">
        <v>208133.44999999998</v>
      </c>
      <c r="AD198" s="94">
        <v>879643.14000000025</v>
      </c>
      <c r="AE198" s="94">
        <v>1665844.6099999999</v>
      </c>
      <c r="AF198" s="94">
        <v>23117442.370000001</v>
      </c>
      <c r="AG198" s="94">
        <v>19782151.369999997</v>
      </c>
      <c r="AJ198" s="94">
        <v>6898824.2399999984</v>
      </c>
      <c r="AL198" s="94">
        <v>1071784.48</v>
      </c>
      <c r="AM198" s="94">
        <v>3647326.72</v>
      </c>
      <c r="AN198" s="94">
        <v>935324.36999999988</v>
      </c>
      <c r="AO198" s="94">
        <v>5491879.2800000003</v>
      </c>
      <c r="AP198" s="94">
        <v>223543.15000000002</v>
      </c>
      <c r="AQ198" s="94">
        <v>268201.40000000002</v>
      </c>
      <c r="AR198" s="94">
        <v>323677.84000000003</v>
      </c>
      <c r="AS198" s="94">
        <v>7500</v>
      </c>
      <c r="AT198" s="94">
        <v>1036578.6799999999</v>
      </c>
      <c r="AU198" s="94">
        <v>392255.11</v>
      </c>
      <c r="AV198" s="94">
        <v>4487737.54</v>
      </c>
      <c r="AW198" s="94">
        <v>98412.95</v>
      </c>
      <c r="AX198" s="94">
        <v>323292.42</v>
      </c>
      <c r="AY198" s="94">
        <v>33500</v>
      </c>
      <c r="AZ198" s="94">
        <v>114098.61</v>
      </c>
      <c r="BC198" s="94">
        <v>1265746.48</v>
      </c>
      <c r="BD198" s="94">
        <v>1328624.7400000002</v>
      </c>
      <c r="BE198" s="94">
        <v>1375936.68</v>
      </c>
      <c r="BF198" s="94">
        <v>422814.5</v>
      </c>
      <c r="BG198" s="94">
        <v>266793.31</v>
      </c>
      <c r="BH198" s="94">
        <v>236514.53999999986</v>
      </c>
      <c r="BJ198" s="94">
        <v>1815788.4500000002</v>
      </c>
      <c r="BN198" s="94">
        <v>2364076.21</v>
      </c>
      <c r="BO198" s="94">
        <v>5602379</v>
      </c>
      <c r="BP198" s="94">
        <v>5898476.3999999994</v>
      </c>
      <c r="BQ198" s="94">
        <v>18835.41</v>
      </c>
      <c r="BR198" s="94">
        <v>47083.94</v>
      </c>
      <c r="BS198" s="94">
        <v>7606989.0700000003</v>
      </c>
      <c r="BV198" s="94">
        <v>121043.06000000001</v>
      </c>
      <c r="BW198" s="94">
        <v>121043.06000000001</v>
      </c>
      <c r="BX198" s="94">
        <v>180389.05</v>
      </c>
      <c r="BZ198" s="94">
        <v>684006.71</v>
      </c>
      <c r="CA198" s="94">
        <v>3904551.2499999995</v>
      </c>
      <c r="CC198" s="94">
        <v>1872.06</v>
      </c>
      <c r="CE198" s="94">
        <v>221795.6</v>
      </c>
      <c r="CF198" s="94">
        <v>80000</v>
      </c>
      <c r="CG198" s="94">
        <v>732529.63</v>
      </c>
      <c r="CH198" s="94">
        <v>107951.62</v>
      </c>
      <c r="CM198" s="94">
        <v>488960.11000000004</v>
      </c>
      <c r="CN198" s="94">
        <v>488960.11000000004</v>
      </c>
      <c r="CQ198" s="94">
        <v>267510.5</v>
      </c>
      <c r="CR198" s="94">
        <v>523736.15</v>
      </c>
      <c r="CS198" s="94">
        <v>42025.94</v>
      </c>
      <c r="CT198" s="94">
        <v>564152.79</v>
      </c>
      <c r="CV198" s="94">
        <v>92.54</v>
      </c>
    </row>
    <row r="199" spans="2:100" x14ac:dyDescent="0.25">
      <c r="B199" s="92" t="s">
        <v>740</v>
      </c>
      <c r="C199" s="92" t="s">
        <v>741</v>
      </c>
      <c r="D199" s="93">
        <v>579575651.49999917</v>
      </c>
      <c r="E199" s="94">
        <v>254844317.88000011</v>
      </c>
      <c r="F199" s="94">
        <v>5242649.0100000007</v>
      </c>
      <c r="G199" s="94">
        <v>5750283.8300000001</v>
      </c>
      <c r="I199" s="94">
        <v>8196779.6300000008</v>
      </c>
      <c r="J199" s="94">
        <v>599268.19999999995</v>
      </c>
      <c r="L199" s="94">
        <v>88916100.919999972</v>
      </c>
      <c r="M199" s="94">
        <v>2758815.6800000006</v>
      </c>
      <c r="N199" s="94">
        <v>2447172.9</v>
      </c>
      <c r="P199" s="94">
        <v>3772605.4299999988</v>
      </c>
      <c r="Q199" s="94">
        <v>186710.68</v>
      </c>
      <c r="T199" s="94">
        <v>20293997.300000001</v>
      </c>
      <c r="U199" s="94">
        <v>7174505.7799999937</v>
      </c>
      <c r="V199" s="94">
        <v>26540684.610000014</v>
      </c>
      <c r="W199" s="94">
        <v>9567326.3800000008</v>
      </c>
      <c r="AB199" s="94">
        <v>977963.35000000009</v>
      </c>
      <c r="AC199" s="94">
        <v>542496.9700000002</v>
      </c>
      <c r="AD199" s="94">
        <v>1254884.9000000006</v>
      </c>
      <c r="AE199" s="94">
        <v>2497239.29</v>
      </c>
      <c r="AF199" s="94">
        <v>30262815.139999989</v>
      </c>
      <c r="AG199" s="94">
        <v>20665120.16</v>
      </c>
      <c r="AH199" s="94">
        <v>2280202.0700000003</v>
      </c>
      <c r="AI199" s="94">
        <v>968955.67999999993</v>
      </c>
      <c r="AJ199" s="94">
        <v>6430200.1899999995</v>
      </c>
      <c r="AL199" s="94">
        <v>1290486.94</v>
      </c>
      <c r="AM199" s="94">
        <v>9225789.9200000018</v>
      </c>
      <c r="AN199" s="94">
        <v>984824.79</v>
      </c>
      <c r="AO199" s="94">
        <v>88414.98000000001</v>
      </c>
      <c r="AP199" s="94">
        <v>110835.51</v>
      </c>
      <c r="AS199" s="94">
        <v>218665.16</v>
      </c>
      <c r="AU199" s="94">
        <v>162224.12</v>
      </c>
      <c r="AV199" s="94">
        <v>19030316.629999999</v>
      </c>
      <c r="AW199" s="94">
        <v>1192052.3600000001</v>
      </c>
      <c r="AX199" s="94">
        <v>214464.7</v>
      </c>
      <c r="BC199" s="94">
        <v>3451063.8400000003</v>
      </c>
      <c r="BD199" s="94">
        <v>231952.39999999997</v>
      </c>
      <c r="BE199" s="94">
        <v>2001144.6600000001</v>
      </c>
      <c r="BF199" s="94">
        <v>2353.92</v>
      </c>
      <c r="BG199" s="94">
        <v>287631.15000000002</v>
      </c>
      <c r="BH199" s="94">
        <v>126542.51999999999</v>
      </c>
      <c r="BJ199" s="94">
        <v>21100.010000000002</v>
      </c>
      <c r="BN199" s="94">
        <v>13685547.51</v>
      </c>
      <c r="BO199" s="94">
        <v>6571124.5099999998</v>
      </c>
      <c r="BP199" s="94">
        <v>6889636.6200000001</v>
      </c>
      <c r="BQ199" s="94">
        <v>1562.5</v>
      </c>
      <c r="BR199" s="94">
        <v>57245.48</v>
      </c>
      <c r="BV199" s="94">
        <v>488175.18000000005</v>
      </c>
      <c r="BW199" s="94">
        <v>488175.18000000005</v>
      </c>
      <c r="BZ199" s="94">
        <v>1658663.31</v>
      </c>
      <c r="CA199" s="94">
        <v>4047159.53</v>
      </c>
      <c r="CE199" s="94">
        <v>482422.43000000005</v>
      </c>
      <c r="CF199" s="94">
        <v>88859.65</v>
      </c>
      <c r="CG199" s="94">
        <v>768495.01</v>
      </c>
      <c r="CJ199" s="94">
        <v>1932840.1400000001</v>
      </c>
      <c r="CM199" s="94">
        <v>351173.72000000003</v>
      </c>
      <c r="CN199" s="94">
        <v>351173.72000000003</v>
      </c>
      <c r="CU199" s="94">
        <v>139746.29999999999</v>
      </c>
      <c r="CV199" s="94">
        <v>1602040.02</v>
      </c>
    </row>
    <row r="200" spans="2:100" x14ac:dyDescent="0.25">
      <c r="B200" s="92" t="s">
        <v>250</v>
      </c>
      <c r="C200" s="92" t="s">
        <v>251</v>
      </c>
      <c r="D200" s="93">
        <v>3232901.5699999994</v>
      </c>
      <c r="E200" s="94">
        <v>1355510.9100000001</v>
      </c>
      <c r="F200" s="94">
        <v>14830</v>
      </c>
      <c r="G200" s="94">
        <v>19645.350000000002</v>
      </c>
      <c r="I200" s="94">
        <v>2367.0100000000002</v>
      </c>
      <c r="J200" s="94">
        <v>2383.34</v>
      </c>
      <c r="L200" s="94">
        <v>471994.03</v>
      </c>
      <c r="M200" s="94">
        <v>20833.82</v>
      </c>
      <c r="N200" s="94">
        <v>16621.16</v>
      </c>
      <c r="P200" s="94">
        <v>25702.400000000001</v>
      </c>
      <c r="Q200" s="94">
        <v>30</v>
      </c>
      <c r="T200" s="94">
        <v>104994.37</v>
      </c>
      <c r="U200" s="94">
        <v>39595.269999999997</v>
      </c>
      <c r="V200" s="94">
        <v>134812.72999999998</v>
      </c>
      <c r="W200" s="94">
        <v>50253.77</v>
      </c>
      <c r="AD200" s="94">
        <v>7909.22</v>
      </c>
      <c r="AE200" s="94">
        <v>11620.01</v>
      </c>
      <c r="AF200" s="94">
        <v>180107.14</v>
      </c>
      <c r="AG200" s="94">
        <v>146425.58000000002</v>
      </c>
      <c r="AJ200" s="94">
        <v>49916.100000000006</v>
      </c>
      <c r="AL200" s="94">
        <v>15631.48</v>
      </c>
      <c r="AM200" s="94">
        <v>59875.29</v>
      </c>
      <c r="AN200" s="94">
        <v>14393.539999999999</v>
      </c>
      <c r="AO200" s="94">
        <v>20237.490000000002</v>
      </c>
      <c r="AP200" s="94">
        <v>19290.36</v>
      </c>
      <c r="AR200" s="94">
        <v>117247.72</v>
      </c>
      <c r="AS200" s="94">
        <v>26183.4</v>
      </c>
      <c r="AU200" s="94">
        <v>1100</v>
      </c>
      <c r="AV200" s="94">
        <v>157077.22999999998</v>
      </c>
      <c r="BC200" s="94">
        <v>38144.949999999997</v>
      </c>
      <c r="BD200" s="94">
        <v>4254</v>
      </c>
      <c r="BE200" s="94">
        <v>19551.580000000002</v>
      </c>
      <c r="BF200" s="94">
        <v>17438.8</v>
      </c>
      <c r="BP200" s="94">
        <v>281.27999999999997</v>
      </c>
      <c r="BQ200" s="94">
        <v>51.7</v>
      </c>
      <c r="BV200" s="94">
        <v>3724.61</v>
      </c>
      <c r="BW200" s="94">
        <v>3724.61</v>
      </c>
      <c r="CA200" s="94">
        <v>47188.74</v>
      </c>
      <c r="CC200" s="94">
        <v>6574.37</v>
      </c>
      <c r="CE200" s="94">
        <v>6292.05</v>
      </c>
      <c r="CM200" s="94">
        <v>2810.77</v>
      </c>
      <c r="CN200" s="94">
        <v>2810.77</v>
      </c>
    </row>
    <row r="201" spans="2:100" x14ac:dyDescent="0.25">
      <c r="B201" s="92" t="s">
        <v>770</v>
      </c>
      <c r="C201" s="92" t="s">
        <v>771</v>
      </c>
      <c r="D201" s="93">
        <v>97851503.439999998</v>
      </c>
      <c r="E201" s="94">
        <v>36715226.009999998</v>
      </c>
      <c r="F201" s="94">
        <v>1201305.3299999998</v>
      </c>
      <c r="G201" s="94">
        <v>2238539.0199999996</v>
      </c>
      <c r="I201" s="94">
        <v>4329892.9400000004</v>
      </c>
      <c r="J201" s="94">
        <v>776696.65999999992</v>
      </c>
      <c r="K201" s="94">
        <v>156835.20000000001</v>
      </c>
      <c r="L201" s="94">
        <v>13403325.93</v>
      </c>
      <c r="M201" s="94">
        <v>770417.86999999988</v>
      </c>
      <c r="N201" s="94">
        <v>934201.7899999998</v>
      </c>
      <c r="P201" s="94">
        <v>596944.08000000007</v>
      </c>
      <c r="Q201" s="94">
        <v>280927.71000000002</v>
      </c>
      <c r="T201" s="94">
        <v>3341144.48</v>
      </c>
      <c r="U201" s="94">
        <v>1171570.0099999998</v>
      </c>
      <c r="V201" s="94">
        <v>4296750.3900000006</v>
      </c>
      <c r="W201" s="94">
        <v>1525550.19</v>
      </c>
      <c r="AB201" s="94">
        <v>164304.01</v>
      </c>
      <c r="AC201" s="94">
        <v>125082.97000000007</v>
      </c>
      <c r="AD201" s="94">
        <v>216482.17</v>
      </c>
      <c r="AE201" s="94">
        <v>331724.33999999997</v>
      </c>
      <c r="AF201" s="94">
        <v>5286307.1399999997</v>
      </c>
      <c r="AG201" s="94">
        <v>3732170.11</v>
      </c>
      <c r="AJ201" s="94">
        <v>1801613.8600000006</v>
      </c>
      <c r="AL201" s="94">
        <v>177489.18</v>
      </c>
      <c r="AM201" s="94">
        <v>1391357.48</v>
      </c>
      <c r="AN201" s="94">
        <v>404526.01999999996</v>
      </c>
      <c r="AO201" s="94">
        <v>1009457.0499999998</v>
      </c>
      <c r="AP201" s="94">
        <v>54222.03</v>
      </c>
      <c r="AR201" s="94">
        <v>7695.7999999999993</v>
      </c>
      <c r="AT201" s="94">
        <v>682759.36</v>
      </c>
      <c r="AU201" s="94">
        <v>142971.04</v>
      </c>
      <c r="AV201" s="94">
        <v>579604.68000000005</v>
      </c>
      <c r="AX201" s="94">
        <v>47851.31</v>
      </c>
      <c r="AY201" s="94">
        <v>79827.540000000008</v>
      </c>
      <c r="AZ201" s="94">
        <v>325437.75</v>
      </c>
      <c r="BA201" s="94">
        <v>35420.840000000004</v>
      </c>
      <c r="BC201" s="94">
        <v>404225.69000000006</v>
      </c>
      <c r="BD201" s="94">
        <v>476597.98</v>
      </c>
      <c r="BE201" s="94">
        <v>452483.02</v>
      </c>
      <c r="BF201" s="94">
        <v>197849.32</v>
      </c>
      <c r="BG201" s="94">
        <v>811</v>
      </c>
      <c r="BH201" s="94">
        <v>6951.01</v>
      </c>
      <c r="BL201" s="94">
        <v>29211.45</v>
      </c>
      <c r="BN201" s="94">
        <v>271322.7</v>
      </c>
      <c r="BO201" s="94">
        <v>1390350</v>
      </c>
      <c r="BP201" s="94">
        <v>1101593.3400000003</v>
      </c>
      <c r="BQ201" s="94">
        <v>7258.1100000000006</v>
      </c>
      <c r="BR201" s="94">
        <v>15951.3</v>
      </c>
      <c r="BS201" s="94">
        <v>2213143.66</v>
      </c>
      <c r="BT201" s="94">
        <v>1061808.69</v>
      </c>
      <c r="BV201" s="94">
        <v>5020</v>
      </c>
      <c r="BW201" s="94">
        <v>5020</v>
      </c>
      <c r="BX201" s="94">
        <v>277680.78000000003</v>
      </c>
      <c r="BZ201" s="94">
        <v>200478.82</v>
      </c>
      <c r="CA201" s="94">
        <v>807336.51</v>
      </c>
      <c r="CC201" s="94">
        <v>1950.52</v>
      </c>
      <c r="CE201" s="94">
        <v>273432.30999999994</v>
      </c>
      <c r="CG201" s="94">
        <v>62956.6</v>
      </c>
      <c r="CH201" s="94">
        <v>20623.400000000001</v>
      </c>
      <c r="CM201" s="94">
        <v>79387.47</v>
      </c>
      <c r="CN201" s="94">
        <v>79387.47</v>
      </c>
      <c r="CQ201" s="94">
        <v>157435.38</v>
      </c>
      <c r="CV201" s="94">
        <v>12.09</v>
      </c>
    </row>
    <row r="202" spans="2:100" x14ac:dyDescent="0.25">
      <c r="B202" s="92" t="s">
        <v>734</v>
      </c>
      <c r="C202" s="92" t="s">
        <v>735</v>
      </c>
      <c r="D202" s="93">
        <v>191845724.72</v>
      </c>
      <c r="E202" s="94">
        <v>72455148.659999982</v>
      </c>
      <c r="F202" s="94">
        <v>2498804.46</v>
      </c>
      <c r="G202" s="94">
        <v>893932.14</v>
      </c>
      <c r="I202" s="94">
        <v>8100379.4699999988</v>
      </c>
      <c r="J202" s="94">
        <v>2125872.0499999998</v>
      </c>
      <c r="K202" s="94">
        <v>510979.19999999995</v>
      </c>
      <c r="L202" s="94">
        <v>25751930.550000004</v>
      </c>
      <c r="M202" s="94">
        <v>1374734.9000000001</v>
      </c>
      <c r="N202" s="94">
        <v>2610560.3800000004</v>
      </c>
      <c r="P202" s="94">
        <v>1454180.51</v>
      </c>
      <c r="Q202" s="94">
        <v>577000.84000000008</v>
      </c>
      <c r="T202" s="94">
        <v>6421820.5699999994</v>
      </c>
      <c r="U202" s="94">
        <v>2307454.3000000003</v>
      </c>
      <c r="V202" s="94">
        <v>8251911.5399999972</v>
      </c>
      <c r="W202" s="94">
        <v>3041256.49</v>
      </c>
      <c r="AB202" s="94">
        <v>380016.41</v>
      </c>
      <c r="AC202" s="94">
        <v>140273.69999999998</v>
      </c>
      <c r="AD202" s="94">
        <v>267046.93</v>
      </c>
      <c r="AE202" s="94">
        <v>583360.12000000011</v>
      </c>
      <c r="AF202" s="94">
        <v>10655030.369999997</v>
      </c>
      <c r="AG202" s="94">
        <v>8253443.459999999</v>
      </c>
      <c r="AJ202" s="94">
        <v>3599075.4</v>
      </c>
      <c r="AL202" s="94">
        <v>440167.64999999997</v>
      </c>
      <c r="AM202" s="94">
        <v>2035237.68</v>
      </c>
      <c r="AN202" s="94">
        <v>1977132.67</v>
      </c>
      <c r="AO202" s="94">
        <v>314869.54000000004</v>
      </c>
      <c r="AP202" s="94">
        <v>37135</v>
      </c>
      <c r="AR202" s="94">
        <v>102826.56</v>
      </c>
      <c r="AS202" s="94">
        <v>521775.99</v>
      </c>
      <c r="AT202" s="94">
        <v>730138.36</v>
      </c>
      <c r="AU202" s="94">
        <v>1155.5</v>
      </c>
      <c r="AV202" s="94">
        <v>2976459</v>
      </c>
      <c r="AW202" s="94">
        <v>2140</v>
      </c>
      <c r="AX202" s="94">
        <v>76342.289999999994</v>
      </c>
      <c r="AZ202" s="94">
        <v>288200.66000000003</v>
      </c>
      <c r="BA202" s="94">
        <v>280161.72000000003</v>
      </c>
      <c r="BB202" s="94">
        <v>70</v>
      </c>
      <c r="BC202" s="94">
        <v>798759.3600000001</v>
      </c>
      <c r="BD202" s="94">
        <v>396713.93</v>
      </c>
      <c r="BE202" s="94">
        <v>1142260.28</v>
      </c>
      <c r="BF202" s="94">
        <v>7374.7</v>
      </c>
      <c r="BG202" s="94">
        <v>49400</v>
      </c>
      <c r="BH202" s="94">
        <v>2735.8</v>
      </c>
      <c r="BJ202" s="94">
        <v>87225.760000000009</v>
      </c>
      <c r="BK202" s="94">
        <v>35147.129999999997</v>
      </c>
      <c r="BN202" s="94">
        <v>824804.08000000007</v>
      </c>
      <c r="BO202" s="94">
        <v>2635601</v>
      </c>
      <c r="BP202" s="94">
        <v>1978660.8299999996</v>
      </c>
      <c r="BQ202" s="94">
        <v>9346.19</v>
      </c>
      <c r="BR202" s="94">
        <v>188508.91000000003</v>
      </c>
      <c r="BS202" s="94">
        <v>4367338.1399999997</v>
      </c>
      <c r="BT202" s="94">
        <v>2195820.73</v>
      </c>
      <c r="BV202" s="94">
        <v>122861.56000000001</v>
      </c>
      <c r="BW202" s="94">
        <v>122861.56000000001</v>
      </c>
      <c r="BX202" s="94">
        <v>20871.37</v>
      </c>
      <c r="BZ202" s="94">
        <v>555382.12</v>
      </c>
      <c r="CA202" s="94">
        <v>1904245.3000000003</v>
      </c>
      <c r="CE202" s="94">
        <v>418617.19</v>
      </c>
      <c r="CF202" s="94">
        <v>30514.63</v>
      </c>
      <c r="CG202" s="94">
        <v>250735.27</v>
      </c>
      <c r="CH202" s="94">
        <v>46671.32</v>
      </c>
      <c r="CM202" s="94">
        <v>234037.10000000003</v>
      </c>
      <c r="CN202" s="94">
        <v>234037.10000000003</v>
      </c>
      <c r="CQ202" s="94">
        <v>441795.57</v>
      </c>
      <c r="CR202" s="94">
        <v>316511.49</v>
      </c>
      <c r="CS202" s="94">
        <v>60825.09</v>
      </c>
      <c r="CU202" s="94">
        <v>228763.51</v>
      </c>
      <c r="CV202" s="94">
        <v>456171.29</v>
      </c>
    </row>
    <row r="203" spans="2:100" x14ac:dyDescent="0.25">
      <c r="B203" s="92" t="s">
        <v>324</v>
      </c>
      <c r="C203" s="92" t="s">
        <v>325</v>
      </c>
      <c r="D203" s="93">
        <v>30148390.079999994</v>
      </c>
      <c r="E203" s="94">
        <v>10431205.57</v>
      </c>
      <c r="F203" s="94">
        <v>190880.43</v>
      </c>
      <c r="G203" s="94">
        <v>102767.91</v>
      </c>
      <c r="I203" s="94">
        <v>1697232.5899999999</v>
      </c>
      <c r="J203" s="94">
        <v>482177.93000000005</v>
      </c>
      <c r="L203" s="94">
        <v>4969121.8900000006</v>
      </c>
      <c r="M203" s="94">
        <v>180181.42</v>
      </c>
      <c r="N203" s="94">
        <v>138334.21999999997</v>
      </c>
      <c r="P203" s="94">
        <v>300993.54000000004</v>
      </c>
      <c r="Q203" s="94">
        <v>150372.5</v>
      </c>
      <c r="R203" s="94">
        <v>556.99</v>
      </c>
      <c r="T203" s="94">
        <v>943913.62999999989</v>
      </c>
      <c r="U203" s="94">
        <v>427238.79999999993</v>
      </c>
      <c r="V203" s="94">
        <v>1230160.1700000002</v>
      </c>
      <c r="W203" s="94">
        <v>546665.89999999991</v>
      </c>
      <c r="AB203" s="94">
        <v>46525.26999999999</v>
      </c>
      <c r="AC203" s="94">
        <v>27810.660000000003</v>
      </c>
      <c r="AD203" s="94">
        <v>38105.31</v>
      </c>
      <c r="AE203" s="94">
        <v>75057.739999999991</v>
      </c>
      <c r="AF203" s="94">
        <v>1493037.84</v>
      </c>
      <c r="AG203" s="94">
        <v>1431304.16</v>
      </c>
      <c r="AJ203" s="94">
        <v>519539.55999999994</v>
      </c>
      <c r="AL203" s="94">
        <v>102329.34</v>
      </c>
      <c r="AM203" s="94">
        <v>240528.11</v>
      </c>
      <c r="AN203" s="94">
        <v>35888.140000000007</v>
      </c>
      <c r="AO203" s="94">
        <v>31661.72</v>
      </c>
      <c r="AP203" s="94">
        <v>31083.84</v>
      </c>
      <c r="AU203" s="94">
        <v>37295.660000000003</v>
      </c>
      <c r="AV203" s="94">
        <v>276216.81</v>
      </c>
      <c r="AW203" s="94">
        <v>38320</v>
      </c>
      <c r="AX203" s="94">
        <v>15950.78</v>
      </c>
      <c r="AZ203" s="94">
        <v>48573.64</v>
      </c>
      <c r="BA203" s="94">
        <v>1751.99</v>
      </c>
      <c r="BB203" s="94">
        <v>20921.72</v>
      </c>
      <c r="BC203" s="94">
        <v>122385.84</v>
      </c>
      <c r="BD203" s="94">
        <v>59838.020000000004</v>
      </c>
      <c r="BE203" s="94">
        <v>145646.10999999999</v>
      </c>
      <c r="BG203" s="94">
        <v>36603.43</v>
      </c>
      <c r="BH203" s="94">
        <v>36239.72</v>
      </c>
      <c r="BN203" s="94">
        <v>3628.21</v>
      </c>
      <c r="BO203" s="94">
        <v>407029</v>
      </c>
      <c r="BP203" s="94">
        <v>640232.4</v>
      </c>
      <c r="BQ203" s="94">
        <v>939.81</v>
      </c>
      <c r="BT203" s="94">
        <v>1789436.3</v>
      </c>
      <c r="BV203" s="94">
        <v>15018.09</v>
      </c>
      <c r="BW203" s="94">
        <v>15018.09</v>
      </c>
      <c r="BX203" s="94">
        <v>103167.28</v>
      </c>
      <c r="BZ203" s="94">
        <v>9212.1899999999987</v>
      </c>
      <c r="CA203" s="94">
        <v>384612.04</v>
      </c>
      <c r="CB203" s="94">
        <v>12182.7</v>
      </c>
      <c r="CE203" s="94">
        <v>31985.53</v>
      </c>
      <c r="CF203" s="94">
        <v>4925</v>
      </c>
      <c r="CG203" s="94">
        <v>11489</v>
      </c>
      <c r="CH203" s="94">
        <v>130.60000000000002</v>
      </c>
      <c r="CM203" s="94">
        <v>23505.15</v>
      </c>
      <c r="CN203" s="94">
        <v>23505.15</v>
      </c>
      <c r="CV203" s="94">
        <v>6477.88</v>
      </c>
    </row>
    <row r="204" spans="2:100" x14ac:dyDescent="0.25">
      <c r="B204" s="92" t="s">
        <v>584</v>
      </c>
      <c r="C204" s="92" t="s">
        <v>585</v>
      </c>
      <c r="D204" s="93">
        <v>49602218.549999982</v>
      </c>
      <c r="E204" s="94">
        <v>17354745.550000001</v>
      </c>
      <c r="F204" s="94">
        <v>388943.59</v>
      </c>
      <c r="G204" s="94">
        <v>215308.77000000002</v>
      </c>
      <c r="I204" s="94">
        <v>1327292.8399999999</v>
      </c>
      <c r="J204" s="94">
        <v>209383.34</v>
      </c>
      <c r="K204" s="94">
        <v>18972</v>
      </c>
      <c r="L204" s="94">
        <v>7961646.1299999999</v>
      </c>
      <c r="M204" s="94">
        <v>546900.99</v>
      </c>
      <c r="N204" s="94">
        <v>293126.53000000003</v>
      </c>
      <c r="P204" s="94">
        <v>401526.22</v>
      </c>
      <c r="Q204" s="94">
        <v>91074.430000000008</v>
      </c>
      <c r="T204" s="94">
        <v>1450953.3199999998</v>
      </c>
      <c r="U204" s="94">
        <v>711241.41</v>
      </c>
      <c r="V204" s="94">
        <v>1872826.2400000002</v>
      </c>
      <c r="W204" s="94">
        <v>875965.95000000019</v>
      </c>
      <c r="AA204" s="94">
        <v>2556.9499999999998</v>
      </c>
      <c r="AB204" s="94">
        <v>114820.67</v>
      </c>
      <c r="AC204" s="94">
        <v>65097.929999999993</v>
      </c>
      <c r="AD204" s="94">
        <v>104320.24</v>
      </c>
      <c r="AE204" s="94">
        <v>238622.70000000004</v>
      </c>
      <c r="AF204" s="94">
        <v>2598819.86</v>
      </c>
      <c r="AG204" s="94">
        <v>2420697.23</v>
      </c>
      <c r="AH204" s="94">
        <v>3828.5</v>
      </c>
      <c r="AI204" s="94">
        <v>3880.3</v>
      </c>
      <c r="AJ204" s="94">
        <v>981923.94000000006</v>
      </c>
      <c r="AL204" s="94">
        <v>185821.41</v>
      </c>
      <c r="AM204" s="94">
        <v>506693.61</v>
      </c>
      <c r="AN204" s="94">
        <v>188551.59</v>
      </c>
      <c r="AO204" s="94">
        <v>693973.04999999993</v>
      </c>
      <c r="AP204" s="94">
        <v>17821.86</v>
      </c>
      <c r="AQ204" s="94">
        <v>22361.62</v>
      </c>
      <c r="AR204" s="94">
        <v>256509.05</v>
      </c>
      <c r="AU204" s="94">
        <v>204411.49</v>
      </c>
      <c r="AV204" s="94">
        <v>2263762.3699999996</v>
      </c>
      <c r="AX204" s="94">
        <v>45195.23</v>
      </c>
      <c r="AY204" s="94">
        <v>56265.06</v>
      </c>
      <c r="BC204" s="94">
        <v>106452.81</v>
      </c>
      <c r="BD204" s="94">
        <v>144820.46</v>
      </c>
      <c r="BE204" s="94">
        <v>194531.78999999998</v>
      </c>
      <c r="BF204" s="94">
        <v>74959.399999999994</v>
      </c>
      <c r="BH204" s="94">
        <v>28122.799999999996</v>
      </c>
      <c r="BN204" s="94">
        <v>153634.48000000001</v>
      </c>
      <c r="BO204" s="94">
        <v>795702</v>
      </c>
      <c r="BP204" s="94">
        <v>315727.74</v>
      </c>
      <c r="BR204" s="94">
        <v>46949.98</v>
      </c>
      <c r="BS204" s="94">
        <v>322791.52</v>
      </c>
      <c r="BT204" s="94">
        <v>904657.37</v>
      </c>
      <c r="BV204" s="94">
        <v>139305.07</v>
      </c>
      <c r="BW204" s="94">
        <v>139305.07</v>
      </c>
      <c r="BX204" s="94">
        <v>733515.44</v>
      </c>
      <c r="BY204" s="94">
        <v>1687.5</v>
      </c>
      <c r="BZ204" s="94">
        <v>203744.72999999998</v>
      </c>
      <c r="CA204" s="94">
        <v>420093.70000000007</v>
      </c>
      <c r="CE204" s="94">
        <v>56580.680000000008</v>
      </c>
      <c r="CM204" s="94">
        <v>98833.739999999991</v>
      </c>
      <c r="CN204" s="94">
        <v>98833.739999999991</v>
      </c>
      <c r="CQ204" s="94">
        <v>14913.89</v>
      </c>
      <c r="CR204" s="94">
        <v>47408</v>
      </c>
      <c r="CU204" s="94">
        <v>29081.01</v>
      </c>
      <c r="CV204" s="94">
        <v>72862.47</v>
      </c>
    </row>
    <row r="205" spans="2:100" x14ac:dyDescent="0.25">
      <c r="B205" s="92" t="s">
        <v>282</v>
      </c>
      <c r="C205" s="92" t="s">
        <v>283</v>
      </c>
      <c r="D205" s="93">
        <v>274886723.41000009</v>
      </c>
      <c r="E205" s="94">
        <v>97118516.370000035</v>
      </c>
      <c r="F205" s="94">
        <v>2079423.0099999998</v>
      </c>
      <c r="G205" s="94">
        <v>2123180.6700000009</v>
      </c>
      <c r="I205" s="94">
        <v>14179130.549999997</v>
      </c>
      <c r="J205" s="94">
        <v>1176176.1700000002</v>
      </c>
      <c r="L205" s="94">
        <v>48489334.159999982</v>
      </c>
      <c r="M205" s="94">
        <v>2117034.2899999996</v>
      </c>
      <c r="N205" s="94">
        <v>2499804.5</v>
      </c>
      <c r="P205" s="94">
        <v>333806.5799999999</v>
      </c>
      <c r="Q205" s="94">
        <v>414694.33999999997</v>
      </c>
      <c r="S205" s="94">
        <v>92.1</v>
      </c>
      <c r="T205" s="94">
        <v>8642444.8300000001</v>
      </c>
      <c r="U205" s="94">
        <v>4000456.4</v>
      </c>
      <c r="V205" s="94">
        <v>11199915.689999996</v>
      </c>
      <c r="W205" s="94">
        <v>5379535.169999999</v>
      </c>
      <c r="AB205" s="94">
        <v>463615.75</v>
      </c>
      <c r="AC205" s="94">
        <v>131154.86000000002</v>
      </c>
      <c r="AD205" s="94">
        <v>655233.24999999977</v>
      </c>
      <c r="AE205" s="94">
        <v>1280771.57</v>
      </c>
      <c r="AF205" s="94">
        <v>14039323.210000001</v>
      </c>
      <c r="AG205" s="94">
        <v>12369605.25</v>
      </c>
      <c r="AJ205" s="94">
        <v>10702700.310000002</v>
      </c>
      <c r="AL205" s="94">
        <v>638295.16</v>
      </c>
      <c r="AM205" s="94">
        <v>494466.01</v>
      </c>
      <c r="AN205" s="94">
        <v>1569402.17</v>
      </c>
      <c r="AP205" s="94">
        <v>182142.83</v>
      </c>
      <c r="AR205" s="94">
        <v>3464828.06</v>
      </c>
      <c r="AT205" s="94">
        <v>10512426.67</v>
      </c>
      <c r="AU205" s="94">
        <v>790341.15999999992</v>
      </c>
      <c r="AV205" s="94">
        <v>887322.80999999994</v>
      </c>
      <c r="AY205" s="94">
        <v>173279.56</v>
      </c>
      <c r="BC205" s="94">
        <v>544639.39</v>
      </c>
      <c r="BD205" s="94">
        <v>678500.25</v>
      </c>
      <c r="BE205" s="94">
        <v>1768361.88</v>
      </c>
      <c r="BF205" s="94">
        <v>1074534.71</v>
      </c>
      <c r="BG205" s="94">
        <v>94871.87</v>
      </c>
      <c r="BH205" s="94">
        <v>90651.989999999991</v>
      </c>
      <c r="BL205" s="94">
        <v>216.48</v>
      </c>
      <c r="BN205" s="94">
        <v>170074.91999999998</v>
      </c>
      <c r="BP205" s="94">
        <v>637870.1399999999</v>
      </c>
      <c r="BQ205" s="94">
        <v>11721.01</v>
      </c>
      <c r="BR205" s="94">
        <v>65899.649999999994</v>
      </c>
      <c r="BS205" s="94">
        <v>2050700.9500000002</v>
      </c>
      <c r="BU205" s="94">
        <v>4166059.1</v>
      </c>
      <c r="BV205" s="94">
        <v>10030.4</v>
      </c>
      <c r="BW205" s="94">
        <v>10030.4</v>
      </c>
      <c r="BZ205" s="94">
        <v>1007686.31</v>
      </c>
      <c r="CA205" s="94">
        <v>2047893.31</v>
      </c>
      <c r="CE205" s="94">
        <v>221720.97999999998</v>
      </c>
      <c r="CG205" s="94">
        <v>603266.21</v>
      </c>
      <c r="CH205" s="94">
        <v>77884.759999999995</v>
      </c>
      <c r="CM205" s="94">
        <v>217374.28999999998</v>
      </c>
      <c r="CN205" s="94">
        <v>217374.28999999998</v>
      </c>
      <c r="CR205" s="94">
        <v>512595.57</v>
      </c>
      <c r="CS205" s="94">
        <v>69135.010000000009</v>
      </c>
      <c r="CT205" s="94">
        <v>354748.03</v>
      </c>
      <c r="CU205" s="94">
        <v>301832.74</v>
      </c>
    </row>
    <row r="206" spans="2:100" x14ac:dyDescent="0.25">
      <c r="B206" s="92" t="s">
        <v>600</v>
      </c>
      <c r="C206" s="92" t="s">
        <v>601</v>
      </c>
      <c r="D206" s="93">
        <v>170994333.05000007</v>
      </c>
      <c r="E206" s="94">
        <v>66699991.060000002</v>
      </c>
      <c r="F206" s="94">
        <v>2239097.29</v>
      </c>
      <c r="G206" s="94">
        <v>1447898.3199999998</v>
      </c>
      <c r="I206" s="94">
        <v>1582004.42</v>
      </c>
      <c r="J206" s="94">
        <v>929694.9800000001</v>
      </c>
      <c r="K206" s="94">
        <v>433826.4</v>
      </c>
      <c r="L206" s="94">
        <v>24156581.679999992</v>
      </c>
      <c r="M206" s="94">
        <v>942823.46000000008</v>
      </c>
      <c r="N206" s="94">
        <v>1136682.1000000001</v>
      </c>
      <c r="P206" s="94">
        <v>1220505.8900000001</v>
      </c>
      <c r="Q206" s="94">
        <v>242441.16999999998</v>
      </c>
      <c r="T206" s="94">
        <v>5383200.9400000004</v>
      </c>
      <c r="U206" s="94">
        <v>2021859.9899999998</v>
      </c>
      <c r="V206" s="94">
        <v>6872861.5200000005</v>
      </c>
      <c r="W206" s="94">
        <v>2639144.3100000005</v>
      </c>
      <c r="AB206" s="94">
        <v>122859.75</v>
      </c>
      <c r="AC206" s="94">
        <v>50288.900000000009</v>
      </c>
      <c r="AD206" s="94">
        <v>353208.31000000017</v>
      </c>
      <c r="AE206" s="94">
        <v>512917.67999999993</v>
      </c>
      <c r="AF206" s="94">
        <v>9342977.4000000004</v>
      </c>
      <c r="AG206" s="94">
        <v>6980311.2899999982</v>
      </c>
      <c r="AH206" s="94">
        <v>395239.93000000005</v>
      </c>
      <c r="AI206" s="94">
        <v>73500.45</v>
      </c>
      <c r="AJ206" s="94">
        <v>3242395.23</v>
      </c>
      <c r="AL206" s="94">
        <v>678590.41</v>
      </c>
      <c r="AN206" s="94">
        <v>1608424.9900000002</v>
      </c>
      <c r="AO206" s="94">
        <v>6036182.7700000005</v>
      </c>
      <c r="AP206" s="94">
        <v>226867.06</v>
      </c>
      <c r="AR206" s="94">
        <v>2145104.92</v>
      </c>
      <c r="AT206" s="94">
        <v>50</v>
      </c>
      <c r="AU206" s="94">
        <v>387399.04</v>
      </c>
      <c r="AV206" s="94">
        <v>1215621.18</v>
      </c>
      <c r="AX206" s="94">
        <v>55523.360000000001</v>
      </c>
      <c r="AY206" s="94">
        <v>8072.5</v>
      </c>
      <c r="AZ206" s="94">
        <v>24795.35</v>
      </c>
      <c r="BA206" s="94">
        <v>338591.11</v>
      </c>
      <c r="BC206" s="94">
        <v>598198.61</v>
      </c>
      <c r="BD206" s="94">
        <v>250350.22999999998</v>
      </c>
      <c r="BE206" s="94">
        <v>1332401.24</v>
      </c>
      <c r="BF206" s="94">
        <v>79219.460000000006</v>
      </c>
      <c r="BG206" s="94">
        <v>213950.8</v>
      </c>
      <c r="BH206" s="94">
        <v>282443.59000000003</v>
      </c>
      <c r="BI206" s="94">
        <v>5071.75</v>
      </c>
      <c r="BL206" s="94">
        <v>5585.11</v>
      </c>
      <c r="BN206" s="94">
        <v>651241.63</v>
      </c>
      <c r="BO206" s="94">
        <v>2741735.8</v>
      </c>
      <c r="BP206" s="94">
        <v>455011.13</v>
      </c>
      <c r="BQ206" s="94">
        <v>8082.84</v>
      </c>
      <c r="BR206" s="94">
        <v>1403.6</v>
      </c>
      <c r="BS206" s="94">
        <v>4004292.08</v>
      </c>
      <c r="BT206" s="94">
        <v>932052.02</v>
      </c>
      <c r="BU206" s="94">
        <v>3972179.14</v>
      </c>
      <c r="BV206" s="94">
        <v>730263.56</v>
      </c>
      <c r="BW206" s="94">
        <v>730263.56</v>
      </c>
      <c r="BX206" s="94">
        <v>10177</v>
      </c>
      <c r="BZ206" s="94">
        <v>399039.93</v>
      </c>
      <c r="CA206" s="94">
        <v>1122259.3599999999</v>
      </c>
      <c r="CE206" s="94">
        <v>190671.00999999995</v>
      </c>
      <c r="CF206" s="94">
        <v>114736.88</v>
      </c>
      <c r="CM206" s="94">
        <v>391892.21</v>
      </c>
      <c r="CN206" s="94">
        <v>391892.21</v>
      </c>
      <c r="CR206" s="94">
        <v>142194.78</v>
      </c>
      <c r="CS206" s="94">
        <v>91306.32</v>
      </c>
      <c r="CT206" s="94">
        <v>352724.67</v>
      </c>
      <c r="CU206" s="94">
        <v>47892</v>
      </c>
      <c r="CV206" s="94">
        <v>120421.14</v>
      </c>
    </row>
    <row r="207" spans="2:100" x14ac:dyDescent="0.25">
      <c r="B207" s="92" t="s">
        <v>368</v>
      </c>
      <c r="C207" s="92" t="s">
        <v>369</v>
      </c>
      <c r="D207" s="93">
        <v>142897929.44000012</v>
      </c>
      <c r="E207" s="94">
        <v>59707487.039999999</v>
      </c>
      <c r="F207" s="94">
        <v>1503423.7700000005</v>
      </c>
      <c r="G207" s="94">
        <v>95325</v>
      </c>
      <c r="I207" s="94">
        <v>2849754.2900000005</v>
      </c>
      <c r="J207" s="94">
        <v>249357.55999999997</v>
      </c>
      <c r="K207" s="94">
        <v>22507.43</v>
      </c>
      <c r="L207" s="94">
        <v>23430054.499999996</v>
      </c>
      <c r="M207" s="94">
        <v>801897.76</v>
      </c>
      <c r="N207" s="94">
        <v>298595.73</v>
      </c>
      <c r="P207" s="94">
        <v>1618892.8299999998</v>
      </c>
      <c r="Q207" s="94">
        <v>249760.31</v>
      </c>
      <c r="T207" s="94">
        <v>4792998.5799999991</v>
      </c>
      <c r="U207" s="94">
        <v>1955515.3800000004</v>
      </c>
      <c r="V207" s="94">
        <v>6135613.4300000006</v>
      </c>
      <c r="W207" s="94">
        <v>2603517.48</v>
      </c>
      <c r="AB207" s="94">
        <v>266318.88</v>
      </c>
      <c r="AC207" s="94">
        <v>177451.60000000006</v>
      </c>
      <c r="AD207" s="94">
        <v>329917.97000000009</v>
      </c>
      <c r="AE207" s="94">
        <v>486290.21000000008</v>
      </c>
      <c r="AF207" s="94">
        <v>8219411.7700000005</v>
      </c>
      <c r="AG207" s="94">
        <v>7211446.3400000017</v>
      </c>
      <c r="AJ207" s="94">
        <v>2271166.3400000003</v>
      </c>
      <c r="AL207" s="94">
        <v>395222.85</v>
      </c>
      <c r="AM207" s="94">
        <v>2337774.94</v>
      </c>
      <c r="AN207" s="94">
        <v>172021.85</v>
      </c>
      <c r="AO207" s="94">
        <v>952524.23999999987</v>
      </c>
      <c r="AP207" s="94">
        <v>27070.9</v>
      </c>
      <c r="AR207" s="94">
        <v>825.28</v>
      </c>
      <c r="AU207" s="94">
        <v>273497.88</v>
      </c>
      <c r="AV207" s="94">
        <v>4711775.62</v>
      </c>
      <c r="BA207" s="94">
        <v>247211.06</v>
      </c>
      <c r="BC207" s="94">
        <v>577006.24</v>
      </c>
      <c r="BD207" s="94">
        <v>304890.26999999996</v>
      </c>
      <c r="BE207" s="94">
        <v>15301.04</v>
      </c>
      <c r="BF207" s="94">
        <v>115483.40000000001</v>
      </c>
      <c r="BH207" s="94">
        <v>17352.060000000001</v>
      </c>
      <c r="BI207" s="94">
        <v>5628.9</v>
      </c>
      <c r="BJ207" s="94">
        <v>475189.18</v>
      </c>
      <c r="BL207" s="94">
        <v>-44639.57</v>
      </c>
      <c r="BN207" s="94">
        <v>542485.25</v>
      </c>
      <c r="BO207" s="94">
        <v>1778208.42</v>
      </c>
      <c r="BP207" s="94">
        <v>142151.9</v>
      </c>
      <c r="BQ207" s="94">
        <v>1330.23</v>
      </c>
      <c r="BR207" s="94">
        <v>23329.210000000003</v>
      </c>
      <c r="BS207" s="94">
        <v>1490771.93</v>
      </c>
      <c r="BT207" s="94">
        <v>1476925.95</v>
      </c>
      <c r="BV207" s="94">
        <v>4241.66</v>
      </c>
      <c r="BW207" s="94">
        <v>4241.66</v>
      </c>
      <c r="BX207" s="94">
        <v>185331.57</v>
      </c>
      <c r="BZ207" s="94">
        <v>115572.91</v>
      </c>
      <c r="CA207" s="94">
        <v>932957.47</v>
      </c>
      <c r="CJ207" s="94">
        <v>53924.65</v>
      </c>
      <c r="CM207" s="94">
        <v>169540.94999999998</v>
      </c>
      <c r="CN207" s="94">
        <v>169540.94999999998</v>
      </c>
      <c r="CQ207" s="94">
        <v>26139.58</v>
      </c>
      <c r="CV207" s="94">
        <v>94177.42</v>
      </c>
    </row>
    <row r="208" spans="2:100" x14ac:dyDescent="0.25">
      <c r="B208" s="92" t="s">
        <v>228</v>
      </c>
      <c r="C208" s="92" t="s">
        <v>229</v>
      </c>
      <c r="D208" s="93">
        <v>383761479.25000018</v>
      </c>
      <c r="E208" s="94">
        <v>137780908.55000001</v>
      </c>
      <c r="F208" s="94">
        <v>3327561.4800000028</v>
      </c>
      <c r="G208" s="94">
        <v>5300586.6399999997</v>
      </c>
      <c r="I208" s="94">
        <v>10195010.07</v>
      </c>
      <c r="J208" s="94">
        <v>896281.63999999966</v>
      </c>
      <c r="K208" s="94">
        <v>759429.2</v>
      </c>
      <c r="L208" s="94">
        <v>55850745.270000011</v>
      </c>
      <c r="M208" s="94">
        <v>2354329.67</v>
      </c>
      <c r="N208" s="94">
        <v>2639681.6100000003</v>
      </c>
      <c r="P208" s="94">
        <v>943159.8600000001</v>
      </c>
      <c r="Q208" s="94">
        <v>2558688.9699999993</v>
      </c>
      <c r="R208" s="94">
        <v>108307.19</v>
      </c>
      <c r="S208" s="94">
        <v>90244.989999999976</v>
      </c>
      <c r="T208" s="94">
        <v>11790272.400000002</v>
      </c>
      <c r="U208" s="94">
        <v>4785199.6399999997</v>
      </c>
      <c r="V208" s="94">
        <v>15163890.089999998</v>
      </c>
      <c r="W208" s="94">
        <v>6049014.040000001</v>
      </c>
      <c r="AB208" s="94">
        <v>193270.83000000002</v>
      </c>
      <c r="AC208" s="94">
        <v>101632.57999999999</v>
      </c>
      <c r="AD208" s="94">
        <v>1191808.04</v>
      </c>
      <c r="AE208" s="94">
        <v>2194897.8199999998</v>
      </c>
      <c r="AF208" s="94">
        <v>20945456.940000001</v>
      </c>
      <c r="AG208" s="94">
        <v>17779865.139999997</v>
      </c>
      <c r="AJ208" s="94">
        <v>8940779.2799999993</v>
      </c>
      <c r="AL208" s="94">
        <v>765671.63</v>
      </c>
      <c r="AM208" s="94">
        <v>5884361.0499999998</v>
      </c>
      <c r="AN208" s="94">
        <v>5617676.5600000015</v>
      </c>
      <c r="AO208" s="94">
        <v>2024766.2999999998</v>
      </c>
      <c r="AP208" s="94">
        <v>402846.92</v>
      </c>
      <c r="AR208" s="94">
        <v>4493159.6099999994</v>
      </c>
      <c r="AS208" s="94">
        <v>84217.03</v>
      </c>
      <c r="AT208" s="94">
        <v>7974188.8000000007</v>
      </c>
      <c r="AU208" s="94">
        <v>1241482.69</v>
      </c>
      <c r="AV208" s="94">
        <v>2063066.5499999998</v>
      </c>
      <c r="AW208" s="94">
        <v>255920.74</v>
      </c>
      <c r="AX208" s="94">
        <v>105659.76</v>
      </c>
      <c r="AY208" s="94">
        <v>156555</v>
      </c>
      <c r="AZ208" s="94">
        <v>1709288.02</v>
      </c>
      <c r="BA208" s="94">
        <v>1435</v>
      </c>
      <c r="BB208" s="94">
        <v>107753.41</v>
      </c>
      <c r="BC208" s="94">
        <v>999220.62000000023</v>
      </c>
      <c r="BD208" s="94">
        <v>1098194.57</v>
      </c>
      <c r="BE208" s="94">
        <v>2547598.5300000003</v>
      </c>
      <c r="BF208" s="94">
        <v>231602.15</v>
      </c>
      <c r="BG208" s="94">
        <v>184083.98</v>
      </c>
      <c r="BH208" s="94">
        <v>63269.06</v>
      </c>
      <c r="BJ208" s="94">
        <v>2885855.5900000003</v>
      </c>
      <c r="BL208" s="94">
        <v>202782.98</v>
      </c>
      <c r="BN208" s="94">
        <v>2165995.58</v>
      </c>
      <c r="BO208" s="94">
        <v>7804800.0500000007</v>
      </c>
      <c r="BP208" s="94">
        <v>4891936.18</v>
      </c>
      <c r="BQ208" s="94">
        <v>48586.49</v>
      </c>
      <c r="BR208" s="94">
        <v>190046.22999999998</v>
      </c>
      <c r="BS208" s="94">
        <v>5059379.08</v>
      </c>
      <c r="BT208" s="94">
        <v>4130096.8200000003</v>
      </c>
      <c r="BV208" s="94">
        <v>386724.5</v>
      </c>
      <c r="BW208" s="94">
        <v>386724.5</v>
      </c>
      <c r="BX208" s="94">
        <v>24000</v>
      </c>
      <c r="BY208" s="94">
        <v>51075.6</v>
      </c>
      <c r="BZ208" s="94">
        <v>486206.91999999993</v>
      </c>
      <c r="CA208" s="94">
        <v>2422232.6300000004</v>
      </c>
      <c r="CE208" s="94">
        <v>839097.1100000001</v>
      </c>
      <c r="CF208" s="94">
        <v>45316</v>
      </c>
      <c r="CG208" s="94">
        <v>803667.17</v>
      </c>
      <c r="CH208" s="94">
        <v>41398.04</v>
      </c>
      <c r="CJ208" s="94">
        <v>13545.48</v>
      </c>
      <c r="CM208" s="94">
        <v>679984.35999999987</v>
      </c>
      <c r="CN208" s="94">
        <v>679984.35999999987</v>
      </c>
      <c r="CQ208" s="94">
        <v>29531.949999999997</v>
      </c>
      <c r="CS208" s="94">
        <v>93827.41</v>
      </c>
      <c r="CT208" s="94">
        <v>129277.12</v>
      </c>
      <c r="CV208" s="94">
        <v>383076.04000000004</v>
      </c>
    </row>
    <row r="209" spans="2:100" x14ac:dyDescent="0.25">
      <c r="B209" s="92" t="s">
        <v>336</v>
      </c>
      <c r="C209" s="92" t="s">
        <v>337</v>
      </c>
      <c r="D209" s="93">
        <v>36099031.759999983</v>
      </c>
      <c r="E209" s="94">
        <v>12708204.65</v>
      </c>
      <c r="F209" s="94">
        <v>369561.5</v>
      </c>
      <c r="G209" s="94">
        <v>331102.76</v>
      </c>
      <c r="I209" s="94">
        <v>1080231.42</v>
      </c>
      <c r="J209" s="94">
        <v>176902.81</v>
      </c>
      <c r="K209" s="94">
        <v>21972</v>
      </c>
      <c r="L209" s="94">
        <v>5748911.0900000008</v>
      </c>
      <c r="M209" s="94">
        <v>303301.65999999992</v>
      </c>
      <c r="N209" s="94">
        <v>130998.73999999999</v>
      </c>
      <c r="P209" s="94">
        <v>613003.29</v>
      </c>
      <c r="Q209" s="94">
        <v>66671.53</v>
      </c>
      <c r="S209" s="94">
        <v>66.88</v>
      </c>
      <c r="T209" s="94">
        <v>1100277.8799999999</v>
      </c>
      <c r="U209" s="94">
        <v>507939.12</v>
      </c>
      <c r="V209" s="94">
        <v>1397503.81</v>
      </c>
      <c r="W209" s="94">
        <v>649777.94999999995</v>
      </c>
      <c r="AB209" s="94">
        <v>87527.739999999991</v>
      </c>
      <c r="AC209" s="94">
        <v>36475.949999999997</v>
      </c>
      <c r="AD209" s="94">
        <v>74148.909999999989</v>
      </c>
      <c r="AE209" s="94">
        <v>174994.25999999998</v>
      </c>
      <c r="AF209" s="94">
        <v>1924300.7</v>
      </c>
      <c r="AG209" s="94">
        <v>2071802.68</v>
      </c>
      <c r="AH209" s="94">
        <v>30417.19</v>
      </c>
      <c r="AI209" s="94">
        <v>24183.83</v>
      </c>
      <c r="AJ209" s="94">
        <v>939272.59999999986</v>
      </c>
      <c r="AL209" s="94">
        <v>218987.77000000002</v>
      </c>
      <c r="AM209" s="94">
        <v>541260.68999999994</v>
      </c>
      <c r="AN209" s="94">
        <v>1962.54</v>
      </c>
      <c r="AO209" s="94">
        <v>41700.129999999997</v>
      </c>
      <c r="AR209" s="94">
        <v>283203.71999999997</v>
      </c>
      <c r="AT209" s="94">
        <v>86237.5</v>
      </c>
      <c r="AU209" s="94">
        <v>24231.79</v>
      </c>
      <c r="AV209" s="94">
        <v>160368.97999999998</v>
      </c>
      <c r="AW209" s="94">
        <v>42271.65</v>
      </c>
      <c r="AX209" s="94">
        <v>41884.199999999997</v>
      </c>
      <c r="AZ209" s="94">
        <v>27695.38</v>
      </c>
      <c r="BB209" s="94">
        <v>3984.2400000000002</v>
      </c>
      <c r="BC209" s="94">
        <v>136170.10999999999</v>
      </c>
      <c r="BD209" s="94">
        <v>109073.37999999999</v>
      </c>
      <c r="BE209" s="94">
        <v>322107.54000000004</v>
      </c>
      <c r="BH209" s="94">
        <v>1761.45</v>
      </c>
      <c r="BJ209" s="94">
        <v>1102.6199999999999</v>
      </c>
      <c r="BN209" s="94">
        <v>122433.61000000002</v>
      </c>
      <c r="BO209" s="94">
        <v>597910</v>
      </c>
      <c r="BP209" s="94">
        <v>289090.33</v>
      </c>
      <c r="BQ209" s="94">
        <v>866.06000000000006</v>
      </c>
      <c r="BR209" s="94">
        <v>51630.240000000005</v>
      </c>
      <c r="BS209" s="94">
        <v>575008.67999999993</v>
      </c>
      <c r="BT209" s="94">
        <v>3832.4</v>
      </c>
      <c r="BV209" s="94">
        <v>68885.87999999999</v>
      </c>
      <c r="BW209" s="94">
        <v>68885.87999999999</v>
      </c>
      <c r="BX209" s="94">
        <v>937332.11</v>
      </c>
      <c r="CA209" s="94">
        <v>434723.25</v>
      </c>
      <c r="CB209" s="94">
        <v>523.66999999999996</v>
      </c>
      <c r="CC209" s="94">
        <v>59.46</v>
      </c>
      <c r="CD209" s="94">
        <v>15801.55</v>
      </c>
      <c r="CE209" s="94">
        <v>92116.41</v>
      </c>
      <c r="CG209" s="94">
        <v>33522.269999999997</v>
      </c>
      <c r="CJ209" s="94">
        <v>4530.7299999999996</v>
      </c>
      <c r="CM209" s="94">
        <v>50701.329999999994</v>
      </c>
      <c r="CN209" s="94">
        <v>50701.329999999994</v>
      </c>
      <c r="CR209" s="94">
        <v>2700</v>
      </c>
      <c r="CT209" s="94">
        <v>192578.31</v>
      </c>
      <c r="CV209" s="94">
        <v>11230.83</v>
      </c>
    </row>
    <row r="210" spans="2:100" x14ac:dyDescent="0.25">
      <c r="B210" s="92" t="s">
        <v>810</v>
      </c>
      <c r="C210" s="92" t="s">
        <v>811</v>
      </c>
      <c r="D210" s="93">
        <v>76444232.620000005</v>
      </c>
      <c r="E210" s="94">
        <v>27586222.130000003</v>
      </c>
      <c r="F210" s="94">
        <v>699931.69999999984</v>
      </c>
      <c r="G210" s="94">
        <v>436941.71999999991</v>
      </c>
      <c r="I210" s="94">
        <v>3925604.3699999987</v>
      </c>
      <c r="J210" s="94">
        <v>345836.77000000014</v>
      </c>
      <c r="K210" s="94">
        <v>63240</v>
      </c>
      <c r="L210" s="94">
        <v>12518762.880000005</v>
      </c>
      <c r="M210" s="94">
        <v>459429.02000000008</v>
      </c>
      <c r="N210" s="94">
        <v>497922.87000000005</v>
      </c>
      <c r="P210" s="94">
        <v>673160.3600000001</v>
      </c>
      <c r="Q210" s="94">
        <v>246263.82999999984</v>
      </c>
      <c r="T210" s="94">
        <v>2461113.4300000016</v>
      </c>
      <c r="U210" s="94">
        <v>1067912.0799999991</v>
      </c>
      <c r="V210" s="94">
        <v>3102539.899999999</v>
      </c>
      <c r="W210" s="94">
        <v>1367453.7600000005</v>
      </c>
      <c r="AB210" s="94">
        <v>57132.839999999989</v>
      </c>
      <c r="AC210" s="94">
        <v>24946.28</v>
      </c>
      <c r="AD210" s="94">
        <v>170145.65</v>
      </c>
      <c r="AE210" s="94">
        <v>411788.37000000011</v>
      </c>
      <c r="AF210" s="94">
        <v>4270483.0999999996</v>
      </c>
      <c r="AG210" s="94">
        <v>4077394.8999999994</v>
      </c>
      <c r="AH210" s="94">
        <v>229413.23999999996</v>
      </c>
      <c r="AI210" s="94">
        <v>46088.350000000028</v>
      </c>
      <c r="AJ210" s="94">
        <v>2369056.5299999993</v>
      </c>
      <c r="AL210" s="94">
        <v>274295.52999999997</v>
      </c>
      <c r="AM210" s="94">
        <v>637202.63</v>
      </c>
      <c r="AN210" s="94">
        <v>60524.7</v>
      </c>
      <c r="AO210" s="94">
        <v>290643.42000000004</v>
      </c>
      <c r="AR210" s="94">
        <v>2284.09</v>
      </c>
      <c r="AS210" s="94">
        <v>40320</v>
      </c>
      <c r="AT210" s="94">
        <v>183970</v>
      </c>
      <c r="AU210" s="94">
        <v>274902.62000000005</v>
      </c>
      <c r="AV210" s="94">
        <v>687299.69999999972</v>
      </c>
      <c r="AW210" s="94">
        <v>585</v>
      </c>
      <c r="AX210" s="94">
        <v>43816.25</v>
      </c>
      <c r="AY210" s="94">
        <v>6984.5</v>
      </c>
      <c r="BA210" s="94">
        <v>221533.26</v>
      </c>
      <c r="BC210" s="94">
        <v>203322.75</v>
      </c>
      <c r="BD210" s="94">
        <v>233984.05</v>
      </c>
      <c r="BE210" s="94">
        <v>243745.97999999995</v>
      </c>
      <c r="BF210" s="94">
        <v>8701.9500000000007</v>
      </c>
      <c r="BG210" s="94">
        <v>8876</v>
      </c>
      <c r="BH210" s="94">
        <v>24362.700000000004</v>
      </c>
      <c r="BJ210" s="94">
        <v>19994.75</v>
      </c>
      <c r="BL210" s="94">
        <v>18436.54</v>
      </c>
      <c r="BN210" s="94">
        <v>303600.46000000002</v>
      </c>
      <c r="BO210" s="94">
        <v>1152768</v>
      </c>
      <c r="BP210" s="94">
        <v>630217.55000000005</v>
      </c>
      <c r="BQ210" s="94">
        <v>1984.6399999999999</v>
      </c>
      <c r="BR210" s="94">
        <v>12093.44</v>
      </c>
      <c r="BS210" s="94">
        <v>1432339.81</v>
      </c>
      <c r="BT210" s="94">
        <v>517790.42000000004</v>
      </c>
      <c r="BU210" s="94">
        <v>174880.82</v>
      </c>
      <c r="BZ210" s="94">
        <v>185872.53</v>
      </c>
      <c r="CA210" s="94">
        <v>785583.22</v>
      </c>
      <c r="CB210" s="94">
        <v>5643.96</v>
      </c>
      <c r="CE210" s="94">
        <v>155844.07999999999</v>
      </c>
      <c r="CG210" s="94">
        <v>41712.660000000003</v>
      </c>
      <c r="CJ210" s="94">
        <v>4159.74</v>
      </c>
      <c r="CM210" s="94">
        <v>139479.57999999993</v>
      </c>
      <c r="CN210" s="94">
        <v>139479.57999999993</v>
      </c>
      <c r="CR210" s="94">
        <v>43500</v>
      </c>
      <c r="CT210" s="94">
        <v>38268.559999999998</v>
      </c>
      <c r="CV210" s="94">
        <v>223922.65000000002</v>
      </c>
    </row>
    <row r="211" spans="2:100" x14ac:dyDescent="0.25">
      <c r="B211" s="92" t="s">
        <v>364</v>
      </c>
      <c r="C211" s="92" t="s">
        <v>365</v>
      </c>
      <c r="D211" s="93">
        <v>73816648.309999987</v>
      </c>
      <c r="E211" s="94">
        <v>29937425.649999999</v>
      </c>
      <c r="F211" s="94">
        <v>688413.49</v>
      </c>
      <c r="G211" s="94">
        <v>470891.66</v>
      </c>
      <c r="I211" s="94">
        <v>2030362.42</v>
      </c>
      <c r="J211" s="94">
        <v>825775.69999999984</v>
      </c>
      <c r="K211" s="94">
        <v>237328.2</v>
      </c>
      <c r="L211" s="94">
        <v>8121789.0099999998</v>
      </c>
      <c r="M211" s="94">
        <v>459807.61</v>
      </c>
      <c r="N211" s="94">
        <v>564249.91</v>
      </c>
      <c r="P211" s="94">
        <v>405738.23999999999</v>
      </c>
      <c r="Q211" s="94">
        <v>1887465.48</v>
      </c>
      <c r="T211" s="94">
        <v>2537879.25</v>
      </c>
      <c r="U211" s="94">
        <v>838751.8600000001</v>
      </c>
      <c r="V211" s="94">
        <v>3246612.1599999997</v>
      </c>
      <c r="W211" s="94">
        <v>1078758.5999999999</v>
      </c>
      <c r="AB211" s="94">
        <v>99670.73</v>
      </c>
      <c r="AC211" s="94">
        <v>33538.329999999994</v>
      </c>
      <c r="AD211" s="94">
        <v>96587.29</v>
      </c>
      <c r="AE211" s="94">
        <v>183811.1</v>
      </c>
      <c r="AF211" s="94">
        <v>3878204.2499999995</v>
      </c>
      <c r="AG211" s="94">
        <v>3023097.0000000005</v>
      </c>
      <c r="AJ211" s="94">
        <v>1072441.8700000001</v>
      </c>
      <c r="AL211" s="94">
        <v>190850.52000000002</v>
      </c>
      <c r="AM211" s="94">
        <v>1207131.3899999999</v>
      </c>
      <c r="AN211" s="94">
        <v>891803.05999999994</v>
      </c>
      <c r="AO211" s="94">
        <v>1082796.1000000001</v>
      </c>
      <c r="AP211" s="94">
        <v>48512.08</v>
      </c>
      <c r="AR211" s="94">
        <v>966394.45</v>
      </c>
      <c r="AU211" s="94">
        <v>227319.12</v>
      </c>
      <c r="AV211" s="94">
        <v>2703858.4600000004</v>
      </c>
      <c r="AX211" s="94">
        <v>44628.95</v>
      </c>
      <c r="AY211" s="94">
        <v>63292.51</v>
      </c>
      <c r="AZ211" s="94">
        <v>4266.08</v>
      </c>
      <c r="BA211" s="94">
        <v>194557.99</v>
      </c>
      <c r="BC211" s="94">
        <v>299525.75</v>
      </c>
      <c r="BD211" s="94">
        <v>172258.93</v>
      </c>
      <c r="BE211" s="94">
        <v>110.1</v>
      </c>
      <c r="BF211" s="94">
        <v>308311.02</v>
      </c>
      <c r="BG211" s="94">
        <v>925.95</v>
      </c>
      <c r="BH211" s="94">
        <v>25316.839999999997</v>
      </c>
      <c r="BJ211" s="94">
        <v>5221.5</v>
      </c>
      <c r="BL211" s="94">
        <v>106106.55</v>
      </c>
      <c r="BN211" s="94">
        <v>572066.09</v>
      </c>
      <c r="BO211" s="94">
        <v>1039236.4</v>
      </c>
      <c r="BS211" s="94">
        <v>839207.97</v>
      </c>
      <c r="BT211" s="94">
        <v>175464</v>
      </c>
      <c r="BU211" s="94">
        <v>119.95</v>
      </c>
      <c r="BZ211" s="94">
        <v>112190.79</v>
      </c>
      <c r="CA211" s="94">
        <v>557328.73</v>
      </c>
      <c r="CE211" s="94">
        <v>96462.469999999987</v>
      </c>
      <c r="CG211" s="94">
        <v>13377.18</v>
      </c>
      <c r="CH211" s="94">
        <v>754.3</v>
      </c>
      <c r="CM211" s="94">
        <v>34455.1</v>
      </c>
      <c r="CN211" s="94">
        <v>34455.1</v>
      </c>
      <c r="CS211" s="94">
        <v>13199.039999999999</v>
      </c>
      <c r="CT211" s="94">
        <v>7623.85</v>
      </c>
      <c r="CV211" s="94">
        <v>93375.28</v>
      </c>
    </row>
    <row r="212" spans="2:100" x14ac:dyDescent="0.25">
      <c r="B212" s="92" t="s">
        <v>274</v>
      </c>
      <c r="C212" s="92" t="s">
        <v>275</v>
      </c>
      <c r="D212" s="93">
        <v>12444394.499999998</v>
      </c>
      <c r="E212" s="94">
        <v>5542800.25</v>
      </c>
      <c r="F212" s="94">
        <v>152746.77000000002</v>
      </c>
      <c r="I212" s="94">
        <v>143431.45000000001</v>
      </c>
      <c r="J212" s="94">
        <v>7217.02</v>
      </c>
      <c r="L212" s="94">
        <v>2383717.6100000003</v>
      </c>
      <c r="M212" s="94">
        <v>68592.95</v>
      </c>
      <c r="P212" s="94">
        <v>145179.44</v>
      </c>
      <c r="Q212" s="94">
        <v>8659.84</v>
      </c>
      <c r="R212" s="94">
        <v>1054.3399999999999</v>
      </c>
      <c r="S212" s="94">
        <v>744.44</v>
      </c>
      <c r="T212" s="94">
        <v>438460.07000000007</v>
      </c>
      <c r="U212" s="94">
        <v>199956.31000000003</v>
      </c>
      <c r="V212" s="94">
        <v>684407.35000000009</v>
      </c>
      <c r="W212" s="94">
        <v>318051.27</v>
      </c>
      <c r="AB212" s="94">
        <v>39954.400000000001</v>
      </c>
      <c r="AC212" s="94">
        <v>19769.519999999997</v>
      </c>
      <c r="AD212" s="94">
        <v>20796.71</v>
      </c>
      <c r="AE212" s="94">
        <v>29992.18</v>
      </c>
      <c r="AF212" s="94">
        <v>856183.67999999993</v>
      </c>
      <c r="AG212" s="94">
        <v>558501.40999999992</v>
      </c>
      <c r="AH212" s="94">
        <v>1864.65</v>
      </c>
      <c r="AI212" s="94">
        <v>972.87000000000012</v>
      </c>
      <c r="AJ212" s="94">
        <v>149600.32000000001</v>
      </c>
      <c r="AM212" s="94">
        <v>320340.59999999998</v>
      </c>
      <c r="AN212" s="94">
        <v>683.41</v>
      </c>
      <c r="AO212" s="94">
        <v>76585.149999999994</v>
      </c>
      <c r="AP212" s="94">
        <v>22105.35</v>
      </c>
      <c r="AV212" s="94">
        <v>17857.05</v>
      </c>
      <c r="BE212" s="94">
        <v>2285</v>
      </c>
      <c r="BP212" s="94">
        <v>462.45</v>
      </c>
      <c r="BR212" s="94">
        <v>495</v>
      </c>
      <c r="BS212" s="94">
        <v>79324.53</v>
      </c>
      <c r="BV212" s="94">
        <v>16977.739999999998</v>
      </c>
      <c r="BW212" s="94">
        <v>16977.739999999998</v>
      </c>
      <c r="CE212" s="94">
        <v>6964.09</v>
      </c>
      <c r="CM212" s="94">
        <v>44502.68</v>
      </c>
      <c r="CN212" s="94">
        <v>44502.68</v>
      </c>
      <c r="CO212" s="94">
        <v>59180.99</v>
      </c>
      <c r="CR212" s="94">
        <v>23975.61</v>
      </c>
    </row>
    <row r="213" spans="2:100" x14ac:dyDescent="0.25">
      <c r="B213" s="92" t="s">
        <v>408</v>
      </c>
      <c r="C213" s="92" t="s">
        <v>848</v>
      </c>
      <c r="D213" s="93">
        <v>5351626.9399999995</v>
      </c>
      <c r="E213" s="94">
        <v>1315999.0900000001</v>
      </c>
      <c r="L213" s="94">
        <v>447117.88</v>
      </c>
      <c r="T213" s="94">
        <v>97802.59</v>
      </c>
      <c r="U213" s="94">
        <v>33723.279999999999</v>
      </c>
      <c r="V213" s="94">
        <v>126436.15</v>
      </c>
      <c r="W213" s="94">
        <v>45927.91</v>
      </c>
      <c r="X213" s="94">
        <v>2186.14</v>
      </c>
      <c r="AB213" s="94">
        <v>29126.080000000002</v>
      </c>
      <c r="AC213" s="94">
        <v>10350.810000000001</v>
      </c>
      <c r="AD213" s="94">
        <v>6434.66</v>
      </c>
      <c r="AE213" s="94">
        <v>2346.41</v>
      </c>
      <c r="AF213" s="94">
        <v>271830.8</v>
      </c>
      <c r="AG213" s="94">
        <v>91738</v>
      </c>
      <c r="AH213" s="94">
        <v>2997.24</v>
      </c>
      <c r="AI213" s="94">
        <v>1051.9099999999999</v>
      </c>
      <c r="AJ213" s="94">
        <v>178340.5</v>
      </c>
      <c r="AN213" s="94">
        <v>67596.73</v>
      </c>
      <c r="AO213" s="94">
        <v>71103.88</v>
      </c>
      <c r="AR213" s="94">
        <v>800142</v>
      </c>
      <c r="AU213" s="94">
        <v>7774.54</v>
      </c>
      <c r="AV213" s="94">
        <v>36199.760000000002</v>
      </c>
      <c r="AZ213" s="94">
        <v>8424.85</v>
      </c>
      <c r="BC213" s="94">
        <v>78046.009999999995</v>
      </c>
      <c r="BD213" s="94">
        <v>85519.15</v>
      </c>
      <c r="BE213" s="94">
        <v>83084.429999999993</v>
      </c>
      <c r="BG213" s="94">
        <v>668648.24</v>
      </c>
      <c r="BN213" s="94">
        <v>255605.89</v>
      </c>
      <c r="BO213" s="94">
        <v>4469.82</v>
      </c>
      <c r="BP213" s="94">
        <v>9136.91</v>
      </c>
      <c r="BU213" s="94">
        <v>209049.14</v>
      </c>
      <c r="CE213" s="94">
        <v>217944.30000000002</v>
      </c>
      <c r="CK213" s="94">
        <v>85471.84</v>
      </c>
    </row>
    <row r="214" spans="2:100" x14ac:dyDescent="0.25">
      <c r="B214" s="92" t="s">
        <v>728</v>
      </c>
      <c r="C214" s="92" t="s">
        <v>729</v>
      </c>
      <c r="D214" s="93">
        <v>3967697.59</v>
      </c>
      <c r="E214" s="94">
        <v>1432558.19</v>
      </c>
      <c r="L214" s="94">
        <v>191831.12</v>
      </c>
      <c r="M214" s="94">
        <v>10019.040000000001</v>
      </c>
      <c r="T214" s="94">
        <v>107870.23999999999</v>
      </c>
      <c r="U214" s="94">
        <v>16261.789999999999</v>
      </c>
      <c r="V214" s="94">
        <v>139210.25</v>
      </c>
      <c r="W214" s="94">
        <v>21467.16</v>
      </c>
      <c r="AB214" s="94">
        <v>19978.190000000002</v>
      </c>
      <c r="AC214" s="94">
        <v>3218.7999999999997</v>
      </c>
      <c r="AD214" s="94">
        <v>7757.83</v>
      </c>
      <c r="AE214" s="94">
        <v>1046.48</v>
      </c>
      <c r="AF214" s="94">
        <v>214543.71</v>
      </c>
      <c r="AG214" s="94">
        <v>38117.440000000002</v>
      </c>
      <c r="AJ214" s="94">
        <v>35553.35</v>
      </c>
      <c r="AM214" s="94">
        <v>47938.239999999998</v>
      </c>
      <c r="AO214" s="94">
        <v>49841.740000000005</v>
      </c>
      <c r="AP214" s="94">
        <v>1207.9000000000001</v>
      </c>
      <c r="AR214" s="94">
        <v>286605.69</v>
      </c>
      <c r="AU214" s="94">
        <v>15176.48</v>
      </c>
      <c r="AV214" s="94">
        <v>447125.26</v>
      </c>
      <c r="AY214" s="94">
        <v>1357.07</v>
      </c>
      <c r="BC214" s="94">
        <v>44059.58</v>
      </c>
      <c r="BD214" s="94">
        <v>62590</v>
      </c>
      <c r="BG214" s="94">
        <v>691236.1</v>
      </c>
      <c r="BJ214" s="94">
        <v>52359.01</v>
      </c>
      <c r="BN214" s="94">
        <v>2598.96</v>
      </c>
      <c r="BO214" s="94">
        <v>21667.46</v>
      </c>
      <c r="BP214" s="94">
        <v>2466.0300000000002</v>
      </c>
      <c r="BQ214" s="94">
        <v>645.75</v>
      </c>
      <c r="CE214" s="94">
        <v>1184.75</v>
      </c>
      <c r="CM214" s="94">
        <v>203.98</v>
      </c>
      <c r="CN214" s="94">
        <v>203.98</v>
      </c>
    </row>
    <row r="215" spans="2:100" x14ac:dyDescent="0.25">
      <c r="B215" s="92" t="s">
        <v>678</v>
      </c>
      <c r="C215" s="92" t="s">
        <v>679</v>
      </c>
      <c r="D215" s="93">
        <v>422184.70999999996</v>
      </c>
      <c r="E215" s="94">
        <v>130120</v>
      </c>
      <c r="F215" s="94">
        <v>1800.05</v>
      </c>
      <c r="G215" s="94">
        <v>3234.8500000000004</v>
      </c>
      <c r="I215" s="94">
        <v>3000</v>
      </c>
      <c r="L215" s="94">
        <v>99137.86</v>
      </c>
      <c r="M215" s="94">
        <v>408.15</v>
      </c>
      <c r="N215" s="94">
        <v>14265.75</v>
      </c>
      <c r="Q215" s="94">
        <v>147.9</v>
      </c>
      <c r="T215" s="94">
        <v>10277.17</v>
      </c>
      <c r="U215" s="94">
        <v>8340.99</v>
      </c>
      <c r="V215" s="94">
        <v>11960.57</v>
      </c>
      <c r="W215" s="94">
        <v>10825.33</v>
      </c>
      <c r="AB215" s="94">
        <v>575.88</v>
      </c>
      <c r="AC215" s="94">
        <v>873.04</v>
      </c>
      <c r="AD215" s="94">
        <v>214.73000000000002</v>
      </c>
      <c r="AE215" s="94">
        <v>951.17000000000007</v>
      </c>
      <c r="AF215" s="94">
        <v>14136</v>
      </c>
      <c r="AG215" s="94">
        <v>25916</v>
      </c>
      <c r="AJ215" s="94">
        <v>11297.11</v>
      </c>
      <c r="AP215" s="94">
        <v>26847.58</v>
      </c>
      <c r="AV215" s="94">
        <v>13675.51</v>
      </c>
      <c r="AX215" s="94">
        <v>1390</v>
      </c>
      <c r="BD215" s="94">
        <v>363.77</v>
      </c>
      <c r="BE215" s="94">
        <v>2494.6799999999998</v>
      </c>
      <c r="BO215" s="94">
        <v>2746</v>
      </c>
      <c r="BP215" s="94">
        <v>2600.02</v>
      </c>
      <c r="BT215" s="94">
        <v>6344</v>
      </c>
      <c r="BX215" s="94">
        <v>6240</v>
      </c>
      <c r="CA215" s="94">
        <v>6412.59</v>
      </c>
      <c r="CG215" s="94">
        <v>1237.68</v>
      </c>
      <c r="CJ215" s="94">
        <v>0.12</v>
      </c>
      <c r="CM215" s="94">
        <v>4350.21</v>
      </c>
      <c r="CN215" s="94">
        <v>4350.21</v>
      </c>
    </row>
    <row r="216" spans="2:100" x14ac:dyDescent="0.25">
      <c r="B216" s="92" t="s">
        <v>574</v>
      </c>
      <c r="C216" s="92" t="s">
        <v>575</v>
      </c>
      <c r="D216" s="93">
        <v>15724940.470000003</v>
      </c>
      <c r="E216" s="94">
        <v>5542596.5100000007</v>
      </c>
      <c r="F216" s="94">
        <v>111891.94</v>
      </c>
      <c r="G216" s="94">
        <v>153366.14000000001</v>
      </c>
      <c r="I216" s="94">
        <v>106744.01</v>
      </c>
      <c r="J216" s="94">
        <v>121325.95</v>
      </c>
      <c r="K216" s="94">
        <v>12648</v>
      </c>
      <c r="L216" s="94">
        <v>2382562.9500000002</v>
      </c>
      <c r="M216" s="94">
        <v>165462.44</v>
      </c>
      <c r="N216" s="94">
        <v>148393.96</v>
      </c>
      <c r="P216" s="94">
        <v>145142.99</v>
      </c>
      <c r="Q216" s="94">
        <v>15898.380000000001</v>
      </c>
      <c r="T216" s="94">
        <v>441092.57999999996</v>
      </c>
      <c r="U216" s="94">
        <v>213490.00999999998</v>
      </c>
      <c r="V216" s="94">
        <v>567201.06999999995</v>
      </c>
      <c r="W216" s="94">
        <v>261831.44999999995</v>
      </c>
      <c r="AB216" s="94">
        <v>37062.43</v>
      </c>
      <c r="AC216" s="94">
        <v>21298.769999999997</v>
      </c>
      <c r="AD216" s="94">
        <v>15597.060000000001</v>
      </c>
      <c r="AE216" s="94">
        <v>21087.47</v>
      </c>
      <c r="AF216" s="94">
        <v>732861.22</v>
      </c>
      <c r="AG216" s="94">
        <v>704376.78</v>
      </c>
      <c r="AH216" s="94">
        <v>53760.57</v>
      </c>
      <c r="AI216" s="94">
        <v>20782.280000000002</v>
      </c>
      <c r="AJ216" s="94">
        <v>345201.95999999996</v>
      </c>
      <c r="AL216" s="94">
        <v>24124.199999999997</v>
      </c>
      <c r="AM216" s="94">
        <v>167778.2</v>
      </c>
      <c r="AN216" s="94">
        <v>137674.85999999999</v>
      </c>
      <c r="AO216" s="94">
        <v>201723.29</v>
      </c>
      <c r="AP216" s="94">
        <v>67907.51999999999</v>
      </c>
      <c r="AR216" s="94">
        <v>689675.15</v>
      </c>
      <c r="AU216" s="94">
        <v>90893.26</v>
      </c>
      <c r="AV216" s="94">
        <v>343073.78</v>
      </c>
      <c r="AX216" s="94">
        <v>48754.55</v>
      </c>
      <c r="AY216" s="94">
        <v>52581</v>
      </c>
      <c r="AZ216" s="94">
        <v>42746.33</v>
      </c>
      <c r="BA216" s="94">
        <v>272.37</v>
      </c>
      <c r="BC216" s="94">
        <v>67109.009999999995</v>
      </c>
      <c r="BD216" s="94">
        <v>3352</v>
      </c>
      <c r="BE216" s="94">
        <v>26854.86</v>
      </c>
      <c r="BF216" s="94">
        <v>52893.09</v>
      </c>
      <c r="BH216" s="94">
        <v>508.14</v>
      </c>
      <c r="BI216" s="94">
        <v>271.95999999999998</v>
      </c>
      <c r="BO216" s="94">
        <v>200345</v>
      </c>
      <c r="BP216" s="94">
        <v>107685.97</v>
      </c>
      <c r="BQ216" s="94">
        <v>3620.9</v>
      </c>
      <c r="BS216" s="94">
        <v>21418.95</v>
      </c>
      <c r="BV216" s="94">
        <v>16452.239999999998</v>
      </c>
      <c r="BW216" s="94">
        <v>16452.239999999998</v>
      </c>
      <c r="BX216" s="94">
        <v>465354.37</v>
      </c>
      <c r="CA216" s="94">
        <v>227860.92</v>
      </c>
      <c r="CB216" s="94">
        <v>11966.119999999999</v>
      </c>
      <c r="CE216" s="94">
        <v>15106.65</v>
      </c>
      <c r="CG216" s="94">
        <v>20018.560000000001</v>
      </c>
      <c r="CJ216" s="94">
        <v>257.67</v>
      </c>
      <c r="CM216" s="94">
        <v>104888.63</v>
      </c>
      <c r="CN216" s="94">
        <v>104888.63</v>
      </c>
      <c r="CR216" s="94">
        <v>164262.6</v>
      </c>
      <c r="CV216" s="94">
        <v>5831.4</v>
      </c>
    </row>
    <row r="217" spans="2:100" x14ac:dyDescent="0.25">
      <c r="B217" s="92" t="s">
        <v>464</v>
      </c>
      <c r="C217" s="92" t="s">
        <v>465</v>
      </c>
      <c r="D217" s="93">
        <v>6873843.0599999996</v>
      </c>
      <c r="E217" s="94">
        <v>2398277.11</v>
      </c>
      <c r="F217" s="94">
        <v>54170.41</v>
      </c>
      <c r="G217" s="94">
        <v>71918.19</v>
      </c>
      <c r="I217" s="94">
        <v>67296.160000000003</v>
      </c>
      <c r="J217" s="94">
        <v>6200.74</v>
      </c>
      <c r="L217" s="94">
        <v>1067893.1399999999</v>
      </c>
      <c r="M217" s="94">
        <v>29125.300000000003</v>
      </c>
      <c r="N217" s="94">
        <v>41512.550000000003</v>
      </c>
      <c r="P217" s="94">
        <v>75217.47</v>
      </c>
      <c r="Q217" s="94">
        <v>22927.75</v>
      </c>
      <c r="T217" s="94">
        <v>194954.93</v>
      </c>
      <c r="U217" s="94">
        <v>91701.440000000017</v>
      </c>
      <c r="V217" s="94">
        <v>242558.06</v>
      </c>
      <c r="W217" s="94">
        <v>115374.3</v>
      </c>
      <c r="AB217" s="94">
        <v>6385.6</v>
      </c>
      <c r="AC217" s="94">
        <v>3035.3199999999997</v>
      </c>
      <c r="AD217" s="94">
        <v>6498.95</v>
      </c>
      <c r="AE217" s="94">
        <v>12071.55</v>
      </c>
      <c r="AF217" s="94">
        <v>357379.58999999997</v>
      </c>
      <c r="AG217" s="94">
        <v>421278.41000000003</v>
      </c>
      <c r="AH217" s="94">
        <v>4756.09</v>
      </c>
      <c r="AI217" s="94">
        <v>36.71</v>
      </c>
      <c r="AJ217" s="94">
        <v>142588.20000000001</v>
      </c>
      <c r="AL217" s="94">
        <v>19566.669999999998</v>
      </c>
      <c r="AM217" s="94">
        <v>60157.81</v>
      </c>
      <c r="AN217" s="94">
        <v>6272.8099999999995</v>
      </c>
      <c r="AO217" s="94">
        <v>220868.75</v>
      </c>
      <c r="AP217" s="94">
        <v>12899.09</v>
      </c>
      <c r="AQ217" s="94">
        <v>1593.19</v>
      </c>
      <c r="AR217" s="94">
        <v>14400</v>
      </c>
      <c r="AT217" s="94">
        <v>218946.26</v>
      </c>
      <c r="AU217" s="94">
        <v>21826.27</v>
      </c>
      <c r="AV217" s="94">
        <v>61200.33</v>
      </c>
      <c r="AW217" s="94">
        <v>11024.65</v>
      </c>
      <c r="AX217" s="94">
        <v>41312.699999999997</v>
      </c>
      <c r="AY217" s="94">
        <v>1620</v>
      </c>
      <c r="AZ217" s="94">
        <v>2533.94</v>
      </c>
      <c r="BB217" s="94">
        <v>39</v>
      </c>
      <c r="BC217" s="94">
        <v>37570.39</v>
      </c>
      <c r="BD217" s="94">
        <v>41002.93</v>
      </c>
      <c r="BE217" s="94">
        <v>54695.03</v>
      </c>
      <c r="BI217" s="94">
        <v>8520.16</v>
      </c>
      <c r="BN217" s="94">
        <v>674.26</v>
      </c>
      <c r="BO217" s="94">
        <v>108007</v>
      </c>
      <c r="BP217" s="94">
        <v>44769.729999999996</v>
      </c>
      <c r="BQ217" s="94">
        <v>1371.5</v>
      </c>
      <c r="BS217" s="94">
        <v>33116.07</v>
      </c>
      <c r="BV217" s="94">
        <v>9327.57</v>
      </c>
      <c r="BW217" s="94">
        <v>9327.57</v>
      </c>
      <c r="BX217" s="94">
        <v>120219.95000000001</v>
      </c>
      <c r="CA217" s="94">
        <v>157537.92000000001</v>
      </c>
      <c r="CE217" s="94">
        <v>5443.74</v>
      </c>
      <c r="CJ217" s="94">
        <v>1690.37</v>
      </c>
      <c r="CM217" s="94">
        <v>50534.34</v>
      </c>
      <c r="CN217" s="94">
        <v>50534.34</v>
      </c>
      <c r="CQ217" s="94">
        <v>31874.14</v>
      </c>
      <c r="CT217" s="94">
        <v>40068.519999999997</v>
      </c>
    </row>
    <row r="218" spans="2:100" x14ac:dyDescent="0.25">
      <c r="B218" s="92" t="s">
        <v>664</v>
      </c>
      <c r="C218" s="92" t="s">
        <v>665</v>
      </c>
      <c r="D218" s="93">
        <v>17075426.330000002</v>
      </c>
      <c r="E218" s="94">
        <v>6752081.9399999995</v>
      </c>
      <c r="F218" s="94">
        <v>159934.66</v>
      </c>
      <c r="G218" s="94">
        <v>61193.73</v>
      </c>
      <c r="I218" s="94">
        <v>385398.19000000006</v>
      </c>
      <c r="J218" s="94">
        <v>37080.03</v>
      </c>
      <c r="L218" s="94">
        <v>2583649.9600000004</v>
      </c>
      <c r="M218" s="94">
        <v>76725.69</v>
      </c>
      <c r="N218" s="94">
        <v>203944.35</v>
      </c>
      <c r="P218" s="94">
        <v>135393.49</v>
      </c>
      <c r="Q218" s="94">
        <v>108496.39</v>
      </c>
      <c r="T218" s="94">
        <v>545620.01999999979</v>
      </c>
      <c r="U218" s="94">
        <v>232018.03000000003</v>
      </c>
      <c r="V218" s="94">
        <v>699967.59</v>
      </c>
      <c r="W218" s="94">
        <v>272279.59999999998</v>
      </c>
      <c r="AB218" s="94">
        <v>21305.62</v>
      </c>
      <c r="AC218" s="94">
        <v>7383.4499999999989</v>
      </c>
      <c r="AD218" s="94">
        <v>26090.420000000002</v>
      </c>
      <c r="AE218" s="94">
        <v>38924.47</v>
      </c>
      <c r="AF218" s="94">
        <v>925523.46</v>
      </c>
      <c r="AG218" s="94">
        <v>802350.34</v>
      </c>
      <c r="AH218" s="94">
        <v>18055.060000000001</v>
      </c>
      <c r="AJ218" s="94">
        <v>404018.44</v>
      </c>
      <c r="AL218" s="94">
        <v>47181.899999999994</v>
      </c>
      <c r="AM218" s="94">
        <v>218627.77</v>
      </c>
      <c r="AN218" s="94">
        <v>36668.01</v>
      </c>
      <c r="AO218" s="94">
        <v>199923.59</v>
      </c>
      <c r="AT218" s="94">
        <v>231638.22</v>
      </c>
      <c r="AU218" s="94">
        <v>75552.47</v>
      </c>
      <c r="AV218" s="94">
        <v>210865.31</v>
      </c>
      <c r="AW218" s="94">
        <v>25000</v>
      </c>
      <c r="AZ218" s="94">
        <v>2974.89</v>
      </c>
      <c r="BC218" s="94">
        <v>148852.87</v>
      </c>
      <c r="BD218" s="94">
        <v>66655.710000000006</v>
      </c>
      <c r="BE218" s="94">
        <v>202254.79</v>
      </c>
      <c r="BF218" s="94">
        <v>1420.03</v>
      </c>
      <c r="BO218" s="94">
        <v>242558</v>
      </c>
      <c r="BP218" s="94">
        <v>135481.78999999998</v>
      </c>
      <c r="BQ218" s="94">
        <v>337.1</v>
      </c>
      <c r="BS218" s="94">
        <v>65669.58</v>
      </c>
      <c r="BT218" s="94">
        <v>7077.5</v>
      </c>
      <c r="BV218" s="94">
        <v>17215.86</v>
      </c>
      <c r="BW218" s="94">
        <v>17215.86</v>
      </c>
      <c r="BX218" s="94">
        <v>198184.06</v>
      </c>
      <c r="CA218" s="94">
        <v>297496.09999999998</v>
      </c>
      <c r="CE218" s="94">
        <v>35867.26</v>
      </c>
      <c r="CM218" s="94">
        <v>110488.59</v>
      </c>
      <c r="CN218" s="94">
        <v>110488.59</v>
      </c>
    </row>
    <row r="219" spans="2:100" x14ac:dyDescent="0.25">
      <c r="B219" s="92" t="s">
        <v>296</v>
      </c>
      <c r="C219" s="92" t="s">
        <v>297</v>
      </c>
      <c r="D219" s="93">
        <v>12404966.699999999</v>
      </c>
      <c r="E219" s="94">
        <v>3840290.5199999996</v>
      </c>
      <c r="F219" s="94">
        <v>73962.77</v>
      </c>
      <c r="G219" s="94">
        <v>21076.57</v>
      </c>
      <c r="I219" s="94">
        <v>165089.19</v>
      </c>
      <c r="J219" s="94">
        <v>154674.99000000002</v>
      </c>
      <c r="K219" s="94">
        <v>22648</v>
      </c>
      <c r="L219" s="94">
        <v>2482926.1800000002</v>
      </c>
      <c r="M219" s="94">
        <v>75002.27</v>
      </c>
      <c r="N219" s="94">
        <v>101091.5</v>
      </c>
      <c r="P219" s="94">
        <v>98223.510000000009</v>
      </c>
      <c r="Q219" s="94">
        <v>109939.4</v>
      </c>
      <c r="T219" s="94">
        <v>311274.39</v>
      </c>
      <c r="U219" s="94">
        <v>211906.49999999997</v>
      </c>
      <c r="V219" s="94">
        <v>408100.58999999997</v>
      </c>
      <c r="W219" s="94">
        <v>278727.67</v>
      </c>
      <c r="AB219" s="94">
        <v>5.12</v>
      </c>
      <c r="AC219" s="94">
        <v>26.14</v>
      </c>
      <c r="AD219" s="94">
        <v>13131.599999999999</v>
      </c>
      <c r="AE219" s="94">
        <v>29649.95</v>
      </c>
      <c r="AF219" s="94">
        <v>561906</v>
      </c>
      <c r="AG219" s="94">
        <v>736250</v>
      </c>
      <c r="AH219" s="94">
        <v>10446.040000000001</v>
      </c>
      <c r="AI219" s="94">
        <v>7009.61</v>
      </c>
      <c r="AJ219" s="94">
        <v>516604.48000000004</v>
      </c>
      <c r="AL219" s="94">
        <v>57619.29</v>
      </c>
      <c r="AM219" s="94">
        <v>141653.22</v>
      </c>
      <c r="AN219" s="94">
        <v>22723.75</v>
      </c>
      <c r="AO219" s="94">
        <v>4711.59</v>
      </c>
      <c r="AP219" s="94">
        <v>1058.1799999999998</v>
      </c>
      <c r="AR219" s="94">
        <v>116505.01000000001</v>
      </c>
      <c r="AU219" s="94">
        <v>31637.85</v>
      </c>
      <c r="AV219" s="94">
        <v>693918.38</v>
      </c>
      <c r="AW219" s="94">
        <v>30895.5</v>
      </c>
      <c r="AX219" s="94">
        <v>36494</v>
      </c>
      <c r="AZ219" s="94">
        <v>99708.85</v>
      </c>
      <c r="BC219" s="94">
        <v>36399.51</v>
      </c>
      <c r="BD219" s="94">
        <v>1016.87</v>
      </c>
      <c r="BH219" s="94">
        <v>525.61</v>
      </c>
      <c r="BJ219" s="94">
        <v>15321.29</v>
      </c>
      <c r="BN219" s="94">
        <v>1939.75</v>
      </c>
      <c r="BO219" s="94">
        <v>219320</v>
      </c>
      <c r="BP219" s="94">
        <v>23598.01</v>
      </c>
      <c r="BQ219" s="94">
        <v>1200.82</v>
      </c>
      <c r="BS219" s="94">
        <v>95477.7</v>
      </c>
      <c r="BT219" s="94">
        <v>84870.399999999994</v>
      </c>
      <c r="BV219" s="94">
        <v>13840</v>
      </c>
      <c r="BW219" s="94">
        <v>13840</v>
      </c>
      <c r="BX219" s="94">
        <v>124252.6</v>
      </c>
      <c r="CA219" s="94">
        <v>161732.68</v>
      </c>
      <c r="CB219" s="94">
        <v>4678.17</v>
      </c>
      <c r="CD219" s="94">
        <v>106556.84</v>
      </c>
      <c r="CE219" s="94">
        <v>16775.07</v>
      </c>
      <c r="CM219" s="94">
        <v>7789.85</v>
      </c>
      <c r="CN219" s="94">
        <v>7789.85</v>
      </c>
      <c r="CV219" s="94">
        <v>22782.92</v>
      </c>
    </row>
    <row r="220" spans="2:100" x14ac:dyDescent="0.25">
      <c r="B220" s="92" t="s">
        <v>244</v>
      </c>
      <c r="C220" s="92" t="s">
        <v>245</v>
      </c>
      <c r="D220" s="93">
        <v>69446350.890000015</v>
      </c>
      <c r="E220" s="94">
        <v>27486439.289999995</v>
      </c>
      <c r="F220" s="94">
        <v>2490414.91</v>
      </c>
      <c r="G220" s="94">
        <v>348068.43000000011</v>
      </c>
      <c r="I220" s="94">
        <v>1761771.92</v>
      </c>
      <c r="J220" s="94">
        <v>431395.21</v>
      </c>
      <c r="K220" s="94">
        <v>419318</v>
      </c>
      <c r="L220" s="94">
        <v>11231695.09</v>
      </c>
      <c r="M220" s="94">
        <v>753604.3899999999</v>
      </c>
      <c r="N220" s="94">
        <v>390621.72</v>
      </c>
      <c r="P220" s="94">
        <v>39987</v>
      </c>
      <c r="Q220" s="94">
        <v>191760.5</v>
      </c>
      <c r="R220" s="94">
        <v>3941913.8199999994</v>
      </c>
      <c r="S220" s="94">
        <v>3442219.7199999997</v>
      </c>
      <c r="T220" s="94">
        <v>2445987.25</v>
      </c>
      <c r="U220" s="94">
        <v>925479.81000000017</v>
      </c>
      <c r="V220" s="94">
        <v>3142288.2299999995</v>
      </c>
      <c r="W220" s="94">
        <v>1210927.6199999999</v>
      </c>
      <c r="AB220" s="94">
        <v>15634.5</v>
      </c>
      <c r="AC220" s="94">
        <v>6700.5</v>
      </c>
      <c r="AD220" s="94">
        <v>84479.069999999992</v>
      </c>
      <c r="AE220" s="94">
        <v>119503.17000000001</v>
      </c>
      <c r="AH220" s="94">
        <v>351112.19</v>
      </c>
      <c r="AI220" s="94">
        <v>113838.16999999998</v>
      </c>
      <c r="AJ220" s="94">
        <v>1257302.82</v>
      </c>
      <c r="AL220" s="94">
        <v>266560.42</v>
      </c>
      <c r="AM220" s="94">
        <v>1065711.6800000002</v>
      </c>
      <c r="AN220" s="94">
        <v>60049.62</v>
      </c>
      <c r="AO220" s="94">
        <v>110046.61</v>
      </c>
      <c r="AU220" s="94">
        <v>48334.369999999995</v>
      </c>
      <c r="AV220" s="94">
        <v>1747799.91</v>
      </c>
      <c r="AW220" s="94">
        <v>49385</v>
      </c>
      <c r="AX220" s="94">
        <v>35552.550000000003</v>
      </c>
      <c r="AY220" s="94">
        <v>2010</v>
      </c>
      <c r="BA220" s="94">
        <v>166726.65</v>
      </c>
      <c r="BB220" s="94">
        <v>46168.2</v>
      </c>
      <c r="BC220" s="94">
        <v>165403.14000000001</v>
      </c>
      <c r="BD220" s="94">
        <v>81287.540000000008</v>
      </c>
      <c r="BE220" s="94">
        <v>262375.33999999997</v>
      </c>
      <c r="BF220" s="94">
        <v>46421.120000000003</v>
      </c>
      <c r="BG220" s="94">
        <v>75</v>
      </c>
      <c r="BH220" s="94">
        <v>9440.39</v>
      </c>
      <c r="BO220" s="94">
        <v>957168</v>
      </c>
      <c r="BP220" s="94">
        <v>142427.68</v>
      </c>
      <c r="BQ220" s="94">
        <v>536.48</v>
      </c>
      <c r="BR220" s="94">
        <v>73779.37</v>
      </c>
      <c r="BS220" s="94">
        <v>160303.63999999998</v>
      </c>
      <c r="BT220" s="94">
        <v>25000</v>
      </c>
      <c r="BV220" s="94">
        <v>69680.759999999995</v>
      </c>
      <c r="BW220" s="94">
        <v>69680.759999999995</v>
      </c>
      <c r="BX220" s="94">
        <v>81219.16</v>
      </c>
      <c r="BZ220" s="94">
        <v>182227.83</v>
      </c>
      <c r="CA220" s="94">
        <v>510127.05000000005</v>
      </c>
      <c r="CB220" s="94">
        <v>22172.68</v>
      </c>
      <c r="CE220" s="94">
        <v>163329.59</v>
      </c>
      <c r="CG220" s="94">
        <v>48766.92</v>
      </c>
      <c r="CH220" s="94">
        <v>9134.4</v>
      </c>
      <c r="CJ220" s="94">
        <v>1603.97</v>
      </c>
      <c r="CK220" s="94">
        <v>56955.73</v>
      </c>
      <c r="CM220" s="94">
        <v>145111.67999999999</v>
      </c>
      <c r="CN220" s="94">
        <v>145111.67999999999</v>
      </c>
      <c r="CV220" s="94">
        <v>30995.08</v>
      </c>
    </row>
    <row r="221" spans="2:100" x14ac:dyDescent="0.25">
      <c r="B221" s="92" t="s">
        <v>670</v>
      </c>
      <c r="C221" s="92" t="s">
        <v>671</v>
      </c>
      <c r="D221" s="93">
        <v>90615537.409999952</v>
      </c>
      <c r="E221" s="94">
        <v>35748355.810000002</v>
      </c>
      <c r="F221" s="94">
        <v>814604.69</v>
      </c>
      <c r="G221" s="94">
        <v>479057.14</v>
      </c>
      <c r="I221" s="94">
        <v>1123666.7999999998</v>
      </c>
      <c r="J221" s="94">
        <v>1017725.3400000001</v>
      </c>
      <c r="K221" s="94">
        <v>214942</v>
      </c>
      <c r="L221" s="94">
        <v>17444760.560000002</v>
      </c>
      <c r="M221" s="94">
        <v>724711.96</v>
      </c>
      <c r="N221" s="94">
        <v>514544.60000000003</v>
      </c>
      <c r="P221" s="94">
        <v>1888.65</v>
      </c>
      <c r="Q221" s="94">
        <v>802243.89</v>
      </c>
      <c r="T221" s="94">
        <v>2875361.4700000007</v>
      </c>
      <c r="U221" s="94">
        <v>1412832.6699999997</v>
      </c>
      <c r="V221" s="94">
        <v>3745491.4700000007</v>
      </c>
      <c r="W221" s="94">
        <v>1896226.3399999994</v>
      </c>
      <c r="X221" s="94">
        <v>97725</v>
      </c>
      <c r="Y221" s="94">
        <v>5725</v>
      </c>
      <c r="AB221" s="94">
        <v>26.61</v>
      </c>
      <c r="AD221" s="94">
        <v>150051.36000000002</v>
      </c>
      <c r="AE221" s="94">
        <v>290883.04000000004</v>
      </c>
      <c r="AF221" s="94">
        <v>4567417.830000001</v>
      </c>
      <c r="AG221" s="94">
        <v>5133697.6500000013</v>
      </c>
      <c r="AH221" s="94">
        <v>97786.92</v>
      </c>
      <c r="AI221" s="94">
        <v>47747.78</v>
      </c>
      <c r="AJ221" s="94">
        <v>1387188.6400000001</v>
      </c>
      <c r="AL221" s="94">
        <v>341017.91000000003</v>
      </c>
      <c r="AM221" s="94">
        <v>1381552.6099999999</v>
      </c>
      <c r="AO221" s="94">
        <v>203661.84999999998</v>
      </c>
      <c r="AR221" s="94">
        <v>25680</v>
      </c>
      <c r="AS221" s="94">
        <v>12270.66</v>
      </c>
      <c r="AT221" s="94">
        <v>600</v>
      </c>
      <c r="AU221" s="94">
        <v>16772.78</v>
      </c>
      <c r="AV221" s="94">
        <v>17401.420000000002</v>
      </c>
      <c r="AW221" s="94">
        <v>31968.5</v>
      </c>
      <c r="AX221" s="94">
        <v>58732.29</v>
      </c>
      <c r="AY221" s="94">
        <v>10246</v>
      </c>
      <c r="BA221" s="94">
        <v>21736.87</v>
      </c>
      <c r="BB221" s="94">
        <v>198464.21000000002</v>
      </c>
      <c r="BC221" s="94">
        <v>119413.97000000002</v>
      </c>
      <c r="BD221" s="94">
        <v>352763.15</v>
      </c>
      <c r="BE221" s="94">
        <v>920548.69</v>
      </c>
      <c r="BF221" s="94">
        <v>69004.829999999987</v>
      </c>
      <c r="BH221" s="94">
        <v>17619.300000000003</v>
      </c>
      <c r="BJ221" s="94">
        <v>13233.14</v>
      </c>
      <c r="BO221" s="94">
        <v>1234619</v>
      </c>
      <c r="BP221" s="94">
        <v>655733.29</v>
      </c>
      <c r="BQ221" s="94">
        <v>1167.3000000000002</v>
      </c>
      <c r="BR221" s="94">
        <v>4904.12</v>
      </c>
      <c r="BS221" s="94">
        <v>1419524.84</v>
      </c>
      <c r="BT221" s="94">
        <v>755032.89</v>
      </c>
      <c r="BV221" s="94">
        <v>133054.33000000002</v>
      </c>
      <c r="BW221" s="94">
        <v>133054.33000000002</v>
      </c>
      <c r="BX221" s="94">
        <v>183482.79</v>
      </c>
      <c r="BZ221" s="94">
        <v>324495.81</v>
      </c>
      <c r="CA221" s="94">
        <v>731095.92999999993</v>
      </c>
      <c r="CB221" s="94">
        <v>47280.68</v>
      </c>
      <c r="CE221" s="94">
        <v>105</v>
      </c>
      <c r="CF221" s="94">
        <v>375287.99</v>
      </c>
      <c r="CG221" s="94">
        <v>30171.96</v>
      </c>
      <c r="CJ221" s="94">
        <v>6797.59</v>
      </c>
      <c r="CM221" s="94">
        <v>51022.929999999993</v>
      </c>
      <c r="CN221" s="94">
        <v>51022.929999999993</v>
      </c>
      <c r="CP221" s="94">
        <v>73.150000000000006</v>
      </c>
      <c r="CQ221" s="94">
        <v>9838.91</v>
      </c>
      <c r="CR221" s="94">
        <v>80795.600000000006</v>
      </c>
      <c r="CT221" s="94">
        <v>66091.75</v>
      </c>
      <c r="CU221" s="94">
        <v>27343.5</v>
      </c>
      <c r="CV221" s="94">
        <v>70266.649999999994</v>
      </c>
    </row>
    <row r="222" spans="2:100" x14ac:dyDescent="0.25">
      <c r="B222" s="92" t="s">
        <v>210</v>
      </c>
      <c r="C222" s="92" t="s">
        <v>211</v>
      </c>
      <c r="D222" s="93">
        <v>50171572.480000027</v>
      </c>
      <c r="E222" s="94">
        <v>20046918.440000005</v>
      </c>
      <c r="F222" s="94">
        <v>654848.14</v>
      </c>
      <c r="G222" s="94">
        <v>778523.76</v>
      </c>
      <c r="I222" s="94">
        <v>1495473.44</v>
      </c>
      <c r="J222" s="94">
        <v>228582.48</v>
      </c>
      <c r="K222" s="94">
        <v>158040.79999999999</v>
      </c>
      <c r="L222" s="94">
        <v>8255607.9499999993</v>
      </c>
      <c r="M222" s="94">
        <v>338279.07</v>
      </c>
      <c r="N222" s="94">
        <v>316458.74</v>
      </c>
      <c r="P222" s="94">
        <v>302330.32000000007</v>
      </c>
      <c r="Q222" s="94">
        <v>337153.41</v>
      </c>
      <c r="S222" s="94">
        <v>16.25</v>
      </c>
      <c r="T222" s="94">
        <v>1731787.38</v>
      </c>
      <c r="U222" s="94">
        <v>698404.58</v>
      </c>
      <c r="V222" s="94">
        <v>2207493.2599999998</v>
      </c>
      <c r="W222" s="94">
        <v>898746.30000000028</v>
      </c>
      <c r="AA222" s="94">
        <v>0.61</v>
      </c>
      <c r="AB222" s="94">
        <v>68936.47</v>
      </c>
      <c r="AC222" s="94">
        <v>39529.600000000006</v>
      </c>
      <c r="AD222" s="94">
        <v>62751.64</v>
      </c>
      <c r="AE222" s="94">
        <v>93284.47</v>
      </c>
      <c r="AF222" s="94">
        <v>2613839.1899999995</v>
      </c>
      <c r="AG222" s="94">
        <v>1984962.8100000005</v>
      </c>
      <c r="AH222" s="94">
        <v>108093.72</v>
      </c>
      <c r="AI222" s="94">
        <v>113573.59</v>
      </c>
      <c r="AJ222" s="94">
        <v>934273.24</v>
      </c>
      <c r="AL222" s="94">
        <v>153773.4</v>
      </c>
      <c r="AM222" s="94">
        <v>412658.85</v>
      </c>
      <c r="AN222" s="94">
        <v>38043.089999999997</v>
      </c>
      <c r="AO222" s="94">
        <v>681616.81</v>
      </c>
      <c r="AP222" s="94">
        <v>145078.26</v>
      </c>
      <c r="AR222" s="94">
        <v>121418.97</v>
      </c>
      <c r="AU222" s="94">
        <v>9685.5600000000013</v>
      </c>
      <c r="AV222" s="94">
        <v>309295.69</v>
      </c>
      <c r="AX222" s="94">
        <v>68510.45</v>
      </c>
      <c r="AY222" s="94">
        <v>72658.5</v>
      </c>
      <c r="BC222" s="94">
        <v>177506.1</v>
      </c>
      <c r="BD222" s="94">
        <v>111092.45000000001</v>
      </c>
      <c r="BE222" s="94">
        <v>192771.77999999997</v>
      </c>
      <c r="BF222" s="94">
        <v>13102.28</v>
      </c>
      <c r="BG222" s="94">
        <v>24982.5</v>
      </c>
      <c r="BH222" s="94">
        <v>8427.51</v>
      </c>
      <c r="BI222" s="94">
        <v>1246</v>
      </c>
      <c r="BJ222" s="94">
        <v>23078.29</v>
      </c>
      <c r="BK222" s="94">
        <v>1285.0899999999999</v>
      </c>
      <c r="BL222" s="94">
        <v>1937.3600000000001</v>
      </c>
      <c r="BO222" s="94">
        <v>829560</v>
      </c>
      <c r="BP222" s="94">
        <v>169288.02000000002</v>
      </c>
      <c r="BQ222" s="94">
        <v>914.94</v>
      </c>
      <c r="BR222" s="94">
        <v>2639.3500000000004</v>
      </c>
      <c r="BS222" s="94">
        <v>525329.87</v>
      </c>
      <c r="BT222" s="94">
        <v>155333.66999999998</v>
      </c>
      <c r="BV222" s="94">
        <v>113556.59999999999</v>
      </c>
      <c r="BW222" s="94">
        <v>113556.59999999999</v>
      </c>
      <c r="BX222" s="94">
        <v>251648.22</v>
      </c>
      <c r="BZ222" s="94">
        <v>309545.18</v>
      </c>
      <c r="CA222" s="94">
        <v>557076.04</v>
      </c>
      <c r="CE222" s="94">
        <v>32803.83</v>
      </c>
      <c r="CG222" s="94">
        <v>65182.11</v>
      </c>
      <c r="CI222" s="94">
        <v>700</v>
      </c>
      <c r="CJ222" s="94">
        <v>2323.6</v>
      </c>
      <c r="CM222" s="94">
        <v>44652.78</v>
      </c>
      <c r="CN222" s="94">
        <v>44652.78</v>
      </c>
      <c r="CQ222" s="94">
        <v>5417.15</v>
      </c>
      <c r="CR222" s="94">
        <v>69522.52</v>
      </c>
    </row>
    <row r="223" spans="2:100" x14ac:dyDescent="0.25">
      <c r="B223" s="92" t="s">
        <v>440</v>
      </c>
      <c r="C223" s="92" t="s">
        <v>441</v>
      </c>
      <c r="D223" s="93">
        <v>13771141.810000001</v>
      </c>
      <c r="E223" s="94">
        <v>4878821.87</v>
      </c>
      <c r="F223" s="94">
        <v>161486.26</v>
      </c>
      <c r="G223" s="94">
        <v>145104.02000000002</v>
      </c>
      <c r="I223" s="94">
        <v>184896.86</v>
      </c>
      <c r="L223" s="94">
        <v>2558803.46</v>
      </c>
      <c r="M223" s="94">
        <v>161757.01</v>
      </c>
      <c r="N223" s="94">
        <v>201515.01</v>
      </c>
      <c r="P223" s="94">
        <v>25953.14</v>
      </c>
      <c r="T223" s="94">
        <v>402868.78</v>
      </c>
      <c r="U223" s="94">
        <v>218637.84000000003</v>
      </c>
      <c r="V223" s="94">
        <v>507221.52</v>
      </c>
      <c r="W223" s="94">
        <v>275164.98</v>
      </c>
      <c r="AB223" s="94">
        <v>5501.68</v>
      </c>
      <c r="AC223" s="94">
        <v>5312.51</v>
      </c>
      <c r="AD223" s="94">
        <v>19343.840000000004</v>
      </c>
      <c r="AE223" s="94">
        <v>37308.289999999994</v>
      </c>
      <c r="AF223" s="94">
        <v>637734.32999999996</v>
      </c>
      <c r="AG223" s="94">
        <v>727247.66999999993</v>
      </c>
      <c r="AH223" s="94">
        <v>13509.670000000002</v>
      </c>
      <c r="AI223" s="94">
        <v>7227.4800000000014</v>
      </c>
      <c r="AJ223" s="94">
        <v>242667.58</v>
      </c>
      <c r="AL223" s="94">
        <v>46052.159999999996</v>
      </c>
      <c r="AM223" s="94">
        <v>187963.57</v>
      </c>
      <c r="AN223" s="94">
        <v>11780.6</v>
      </c>
      <c r="AO223" s="94">
        <v>124735.73999999999</v>
      </c>
      <c r="AR223" s="94">
        <v>29916.78</v>
      </c>
      <c r="AU223" s="94">
        <v>1600</v>
      </c>
      <c r="AV223" s="94">
        <v>933585.95</v>
      </c>
      <c r="AX223" s="94">
        <v>47140.83</v>
      </c>
      <c r="AZ223" s="94">
        <v>33055.07</v>
      </c>
      <c r="BC223" s="94">
        <v>120721.05</v>
      </c>
      <c r="BD223" s="94">
        <v>74546.75</v>
      </c>
      <c r="BF223" s="94">
        <v>605.37</v>
      </c>
      <c r="BO223" s="94">
        <v>218550.3</v>
      </c>
      <c r="BP223" s="94">
        <v>80848.599999999991</v>
      </c>
      <c r="BQ223" s="94">
        <v>189</v>
      </c>
      <c r="BR223" s="94">
        <v>1499.46</v>
      </c>
      <c r="BS223" s="94">
        <v>50761.180000000008</v>
      </c>
      <c r="BT223" s="94">
        <v>30172.400000000001</v>
      </c>
      <c r="BV223" s="94">
        <v>34614.17</v>
      </c>
      <c r="BW223" s="94">
        <v>34614.17</v>
      </c>
      <c r="BZ223" s="94">
        <v>94505.94</v>
      </c>
      <c r="CA223" s="94">
        <v>168119.18</v>
      </c>
      <c r="CE223" s="94">
        <v>17294.04</v>
      </c>
      <c r="CM223" s="94">
        <v>44799.869999999995</v>
      </c>
      <c r="CN223" s="94">
        <v>44799.869999999995</v>
      </c>
    </row>
    <row r="224" spans="2:100" x14ac:dyDescent="0.25">
      <c r="B224" s="92" t="s">
        <v>298</v>
      </c>
      <c r="C224" s="92" t="s">
        <v>299</v>
      </c>
      <c r="D224" s="93">
        <v>8311723.6500000004</v>
      </c>
      <c r="E224" s="94">
        <v>3385001.21</v>
      </c>
      <c r="F224" s="94">
        <v>66632.86</v>
      </c>
      <c r="G224" s="94">
        <v>13377.7</v>
      </c>
      <c r="I224" s="94">
        <v>216106.5</v>
      </c>
      <c r="J224" s="94">
        <v>68818.63</v>
      </c>
      <c r="K224" s="94">
        <v>25296</v>
      </c>
      <c r="L224" s="94">
        <v>954192.35000000009</v>
      </c>
      <c r="M224" s="94">
        <v>51969.86</v>
      </c>
      <c r="N224" s="94">
        <v>32560.300000000003</v>
      </c>
      <c r="P224" s="94">
        <v>37029</v>
      </c>
      <c r="Q224" s="94">
        <v>26407.79</v>
      </c>
      <c r="T224" s="94">
        <v>274234.94</v>
      </c>
      <c r="U224" s="94">
        <v>79346.47</v>
      </c>
      <c r="V224" s="94">
        <v>355873.94999999995</v>
      </c>
      <c r="W224" s="94">
        <v>108908.36</v>
      </c>
      <c r="AB224" s="94">
        <v>32137.72</v>
      </c>
      <c r="AC224" s="94">
        <v>9184.0899999999983</v>
      </c>
      <c r="AD224" s="94">
        <v>8056.7</v>
      </c>
      <c r="AE224" s="94">
        <v>10318.380000000001</v>
      </c>
      <c r="AF224" s="94">
        <v>452455.75</v>
      </c>
      <c r="AG224" s="94">
        <v>385838.46</v>
      </c>
      <c r="AH224" s="94">
        <v>1410.5</v>
      </c>
      <c r="AI224" s="94">
        <v>5874.4400000000005</v>
      </c>
      <c r="AJ224" s="94">
        <v>114750.23999999999</v>
      </c>
      <c r="AL224" s="94">
        <v>24844.7</v>
      </c>
      <c r="AM224" s="94">
        <v>86165.48</v>
      </c>
      <c r="AN224" s="94">
        <v>15979.5</v>
      </c>
      <c r="AO224" s="94">
        <v>139661.08000000002</v>
      </c>
      <c r="AP224" s="94">
        <v>46066.57</v>
      </c>
      <c r="AR224" s="94">
        <v>67297.56</v>
      </c>
      <c r="AU224" s="94">
        <v>8552.0499999999993</v>
      </c>
      <c r="AV224" s="94">
        <v>77469.820000000007</v>
      </c>
      <c r="AW224" s="94">
        <v>210</v>
      </c>
      <c r="AX224" s="94">
        <v>39122.35</v>
      </c>
      <c r="AZ224" s="94">
        <v>5418.95</v>
      </c>
      <c r="BC224" s="94">
        <v>11711.3</v>
      </c>
      <c r="BD224" s="94">
        <v>21999.23</v>
      </c>
      <c r="BE224" s="94">
        <v>78948.47</v>
      </c>
      <c r="BF224" s="94">
        <v>6972.76</v>
      </c>
      <c r="BH224" s="94">
        <v>443.02</v>
      </c>
      <c r="BK224" s="94">
        <v>2673.54</v>
      </c>
      <c r="BO224" s="94">
        <v>124234</v>
      </c>
      <c r="BP224" s="94">
        <v>34852.44</v>
      </c>
      <c r="BQ224" s="94">
        <v>479.91999999999996</v>
      </c>
      <c r="BR224" s="94">
        <v>2523.8799999999997</v>
      </c>
      <c r="BT224" s="94">
        <v>404512.77</v>
      </c>
      <c r="BV224" s="94">
        <v>29240.69</v>
      </c>
      <c r="BW224" s="94">
        <v>29240.69</v>
      </c>
      <c r="BX224" s="94">
        <v>216902.05</v>
      </c>
      <c r="CA224" s="94">
        <v>105549.15</v>
      </c>
      <c r="CB224" s="94">
        <v>16944.240000000002</v>
      </c>
      <c r="CE224" s="94">
        <v>9146.75</v>
      </c>
      <c r="CG224" s="94">
        <v>13906.96</v>
      </c>
      <c r="CJ224" s="94">
        <v>584</v>
      </c>
      <c r="CM224" s="94">
        <v>3528.2200000000003</v>
      </c>
      <c r="CN224" s="94">
        <v>3528.2200000000003</v>
      </c>
    </row>
    <row r="225" spans="2:100" x14ac:dyDescent="0.25">
      <c r="B225" s="92" t="s">
        <v>516</v>
      </c>
      <c r="C225" s="92" t="s">
        <v>517</v>
      </c>
      <c r="D225" s="93">
        <v>141040699.33999994</v>
      </c>
      <c r="E225" s="94">
        <v>55692095.860000007</v>
      </c>
      <c r="F225" s="94">
        <v>1320816.4600000002</v>
      </c>
      <c r="G225" s="94">
        <v>1697618.3199999998</v>
      </c>
      <c r="I225" s="94">
        <v>2424634.6</v>
      </c>
      <c r="J225" s="94">
        <v>429572.52</v>
      </c>
      <c r="K225" s="94">
        <v>826871.6</v>
      </c>
      <c r="L225" s="94">
        <v>22965555.599999998</v>
      </c>
      <c r="M225" s="94">
        <v>1436478.55</v>
      </c>
      <c r="N225" s="94">
        <v>979265.25999999989</v>
      </c>
      <c r="P225" s="94">
        <v>485694.56</v>
      </c>
      <c r="Q225" s="94">
        <v>237576.72000000006</v>
      </c>
      <c r="T225" s="94">
        <v>4630547.6400000006</v>
      </c>
      <c r="U225" s="94">
        <v>1918920.77</v>
      </c>
      <c r="V225" s="94">
        <v>6080071.2300000014</v>
      </c>
      <c r="W225" s="94">
        <v>2537836.4599999995</v>
      </c>
      <c r="AB225" s="94">
        <v>26510.54</v>
      </c>
      <c r="AC225" s="94">
        <v>10984.72</v>
      </c>
      <c r="AD225" s="94">
        <v>171093.50000000003</v>
      </c>
      <c r="AE225" s="94">
        <v>259196.03</v>
      </c>
      <c r="AF225" s="94">
        <v>7730169.1299999999</v>
      </c>
      <c r="AG225" s="94">
        <v>7162823.9500000011</v>
      </c>
      <c r="AH225" s="94">
        <v>160926.66000000003</v>
      </c>
      <c r="AI225" s="94">
        <v>67659.709999999977</v>
      </c>
      <c r="AJ225" s="94">
        <v>3584361.26</v>
      </c>
      <c r="AL225" s="94">
        <v>346900.29</v>
      </c>
      <c r="AM225" s="94">
        <v>2030597.8399999999</v>
      </c>
      <c r="AN225" s="94">
        <v>50632.38</v>
      </c>
      <c r="AO225" s="94">
        <v>405798.70999999996</v>
      </c>
      <c r="AP225" s="94">
        <v>119040.47</v>
      </c>
      <c r="AR225" s="94">
        <v>3367955.4699999997</v>
      </c>
      <c r="AU225" s="94">
        <v>356722.76999999996</v>
      </c>
      <c r="AV225" s="94">
        <v>5106752.2699999996</v>
      </c>
      <c r="AW225" s="94">
        <v>73223</v>
      </c>
      <c r="AX225" s="94">
        <v>52056.1</v>
      </c>
      <c r="AZ225" s="94">
        <v>182721.58999999997</v>
      </c>
      <c r="BA225" s="94">
        <v>303004.11000000004</v>
      </c>
      <c r="BC225" s="94">
        <v>566416.17999999993</v>
      </c>
      <c r="BD225" s="94">
        <v>278052.38999999996</v>
      </c>
      <c r="BE225" s="94">
        <v>347597.84</v>
      </c>
      <c r="BF225" s="94">
        <v>204</v>
      </c>
      <c r="BG225" s="94">
        <v>62833.11</v>
      </c>
      <c r="BH225" s="94">
        <v>1851.0700000000002</v>
      </c>
      <c r="BN225" s="94">
        <v>162621.04999999999</v>
      </c>
      <c r="BO225" s="94">
        <v>1626640.37</v>
      </c>
      <c r="BP225" s="94">
        <v>403229.87</v>
      </c>
      <c r="BQ225" s="94">
        <v>5267.99</v>
      </c>
      <c r="BR225" s="94">
        <v>2753.56</v>
      </c>
      <c r="BV225" s="94">
        <v>119946.19</v>
      </c>
      <c r="BW225" s="94">
        <v>119946.19</v>
      </c>
      <c r="BX225" s="94">
        <v>36414.6</v>
      </c>
      <c r="BZ225" s="94">
        <v>303242.09999999998</v>
      </c>
      <c r="CA225" s="94">
        <v>1289192.68</v>
      </c>
      <c r="CE225" s="94">
        <v>62839.900000000009</v>
      </c>
      <c r="CG225" s="94">
        <v>145836.20000000001</v>
      </c>
      <c r="CJ225" s="94">
        <v>9523.8799999999992</v>
      </c>
      <c r="CM225" s="94">
        <v>316763.81000000006</v>
      </c>
      <c r="CN225" s="94">
        <v>316763.81000000006</v>
      </c>
      <c r="CQ225" s="94">
        <v>65590.06</v>
      </c>
      <c r="CR225" s="94">
        <v>1195.8399999999999</v>
      </c>
    </row>
    <row r="226" spans="2:100" x14ac:dyDescent="0.25">
      <c r="B226" s="92" t="s">
        <v>684</v>
      </c>
      <c r="C226" s="92" t="s">
        <v>685</v>
      </c>
      <c r="D226" s="93">
        <v>2093358.0100000005</v>
      </c>
      <c r="E226" s="94">
        <v>716504.15999999992</v>
      </c>
      <c r="F226" s="94">
        <v>13929.33</v>
      </c>
      <c r="I226" s="94">
        <v>26309.120000000003</v>
      </c>
      <c r="L226" s="94">
        <v>267412.09999999998</v>
      </c>
      <c r="M226" s="94">
        <v>28996.21</v>
      </c>
      <c r="N226" s="94">
        <v>3571.8500000000004</v>
      </c>
      <c r="T226" s="94">
        <v>56796.02</v>
      </c>
      <c r="U226" s="94">
        <v>21536.83</v>
      </c>
      <c r="V226" s="94">
        <v>67886.81</v>
      </c>
      <c r="W226" s="94">
        <v>27745.82</v>
      </c>
      <c r="AB226" s="94">
        <v>1458.25</v>
      </c>
      <c r="AC226" s="94">
        <v>578.38</v>
      </c>
      <c r="AD226" s="94">
        <v>6757.42</v>
      </c>
      <c r="AE226" s="94">
        <v>15940.269999999999</v>
      </c>
      <c r="AF226" s="94">
        <v>136112.48000000001</v>
      </c>
      <c r="AG226" s="94">
        <v>133293.53</v>
      </c>
      <c r="AJ226" s="94">
        <v>30272.21</v>
      </c>
      <c r="AL226" s="94">
        <v>6924.86</v>
      </c>
      <c r="AM226" s="94">
        <v>30437.19</v>
      </c>
      <c r="AN226" s="94">
        <v>20901.690000000002</v>
      </c>
      <c r="AO226" s="94">
        <v>27109.91</v>
      </c>
      <c r="AP226" s="94">
        <v>1915</v>
      </c>
      <c r="AR226" s="94">
        <v>160717.12</v>
      </c>
      <c r="AT226" s="94">
        <v>25000</v>
      </c>
      <c r="AU226" s="94">
        <v>30356.67</v>
      </c>
      <c r="AW226" s="94">
        <v>2320.5</v>
      </c>
      <c r="AX226" s="94">
        <v>1391</v>
      </c>
      <c r="AZ226" s="94">
        <v>12842.08</v>
      </c>
      <c r="BA226" s="94">
        <v>395</v>
      </c>
      <c r="BB226" s="94">
        <v>1696.34</v>
      </c>
      <c r="BC226" s="94">
        <v>3421.09</v>
      </c>
      <c r="BD226" s="94">
        <v>7239.84</v>
      </c>
      <c r="BE226" s="94">
        <v>43870.880000000005</v>
      </c>
      <c r="BF226" s="94">
        <v>5975</v>
      </c>
      <c r="BL226" s="94">
        <v>3000</v>
      </c>
      <c r="BO226" s="94">
        <v>16553.75</v>
      </c>
      <c r="BP226" s="94">
        <v>23678.98</v>
      </c>
      <c r="BQ226" s="94">
        <v>502.5</v>
      </c>
      <c r="BV226" s="94">
        <v>207</v>
      </c>
      <c r="BW226" s="94">
        <v>207</v>
      </c>
      <c r="BX226" s="94">
        <v>79296.489999999991</v>
      </c>
      <c r="CA226" s="94">
        <v>28426.09</v>
      </c>
      <c r="CE226" s="94">
        <v>2846.3</v>
      </c>
      <c r="CM226" s="94">
        <v>1231.94</v>
      </c>
      <c r="CN226" s="94">
        <v>1231.94</v>
      </c>
    </row>
    <row r="227" spans="2:100" x14ac:dyDescent="0.25">
      <c r="B227" s="92" t="s">
        <v>514</v>
      </c>
      <c r="C227" s="92" t="s">
        <v>515</v>
      </c>
      <c r="D227" s="93">
        <v>1386473</v>
      </c>
      <c r="E227" s="94">
        <v>506493.24</v>
      </c>
      <c r="F227" s="94">
        <v>2268.54</v>
      </c>
      <c r="G227" s="94">
        <v>4973.71</v>
      </c>
      <c r="I227" s="94">
        <v>25347.97</v>
      </c>
      <c r="K227" s="94">
        <v>6324</v>
      </c>
      <c r="L227" s="94">
        <v>143006.60999999999</v>
      </c>
      <c r="M227" s="94">
        <v>10982.369999999999</v>
      </c>
      <c r="N227" s="94">
        <v>92.38</v>
      </c>
      <c r="P227" s="94">
        <v>7999.58</v>
      </c>
      <c r="T227" s="94">
        <v>40324.86</v>
      </c>
      <c r="U227" s="94">
        <v>12015.949999999999</v>
      </c>
      <c r="V227" s="94">
        <v>52270.159999999996</v>
      </c>
      <c r="W227" s="94">
        <v>13414.08</v>
      </c>
      <c r="AB227" s="94">
        <v>1051.77</v>
      </c>
      <c r="AC227" s="94">
        <v>318.22000000000003</v>
      </c>
      <c r="AD227" s="94">
        <v>3108.6400000000003</v>
      </c>
      <c r="AE227" s="94">
        <v>6757.03</v>
      </c>
      <c r="AF227" s="94">
        <v>85994</v>
      </c>
      <c r="AG227" s="94">
        <v>50654.000000000007</v>
      </c>
      <c r="AJ227" s="94">
        <v>34664.1</v>
      </c>
      <c r="AL227" s="94">
        <v>5047.99</v>
      </c>
      <c r="AM227" s="94">
        <v>1372.95</v>
      </c>
      <c r="AO227" s="94">
        <v>1823.9</v>
      </c>
      <c r="AR227" s="94">
        <v>34898.74</v>
      </c>
      <c r="AU227" s="94">
        <v>500.02</v>
      </c>
      <c r="AV227" s="94">
        <v>1500</v>
      </c>
      <c r="AZ227" s="94">
        <v>11502.4</v>
      </c>
      <c r="BB227" s="94">
        <v>97.45</v>
      </c>
      <c r="BC227" s="94">
        <v>8369.01</v>
      </c>
      <c r="BD227" s="94">
        <v>19901.36</v>
      </c>
      <c r="BE227" s="94">
        <v>20667.88</v>
      </c>
      <c r="BF227" s="94">
        <v>2834.9700000000003</v>
      </c>
      <c r="BO227" s="94">
        <v>17034</v>
      </c>
      <c r="BP227" s="94">
        <v>11336.99</v>
      </c>
      <c r="BQ227" s="94">
        <v>19.100000000000001</v>
      </c>
      <c r="BR227" s="94">
        <v>4363.91</v>
      </c>
      <c r="BV227" s="94">
        <v>3344.48</v>
      </c>
      <c r="BW227" s="94">
        <v>3344.48</v>
      </c>
      <c r="BX227" s="94">
        <v>215511.63</v>
      </c>
      <c r="CA227" s="94">
        <v>10887.57</v>
      </c>
      <c r="CE227" s="94">
        <v>3008.54</v>
      </c>
      <c r="CG227" s="94">
        <v>4388.8999999999996</v>
      </c>
    </row>
    <row r="228" spans="2:100" x14ac:dyDescent="0.25">
      <c r="B228" s="92" t="s">
        <v>498</v>
      </c>
      <c r="C228" s="92" t="s">
        <v>499</v>
      </c>
      <c r="D228" s="93">
        <v>2479063.8299999991</v>
      </c>
      <c r="E228" s="94">
        <v>1087507.68</v>
      </c>
      <c r="F228" s="94">
        <v>14314.189999999999</v>
      </c>
      <c r="G228" s="94">
        <v>114.8</v>
      </c>
      <c r="I228" s="94">
        <v>30195.23</v>
      </c>
      <c r="L228" s="94">
        <v>304118.40999999997</v>
      </c>
      <c r="M228" s="94">
        <v>20544.199999999997</v>
      </c>
      <c r="N228" s="94">
        <v>234.98</v>
      </c>
      <c r="P228" s="94">
        <v>16492</v>
      </c>
      <c r="T228" s="94">
        <v>84836.03</v>
      </c>
      <c r="U228" s="94">
        <v>24255.9</v>
      </c>
      <c r="V228" s="94">
        <v>111393.2</v>
      </c>
      <c r="W228" s="94">
        <v>33530.25</v>
      </c>
      <c r="AB228" s="94">
        <v>2352.5699999999997</v>
      </c>
      <c r="AC228" s="94">
        <v>678.54000000000008</v>
      </c>
      <c r="AD228" s="94">
        <v>7197.46</v>
      </c>
      <c r="AE228" s="94">
        <v>17534.62</v>
      </c>
      <c r="AF228" s="94">
        <v>175893.65999999997</v>
      </c>
      <c r="AG228" s="94">
        <v>90673.339999999982</v>
      </c>
      <c r="AJ228" s="94">
        <v>67137.52</v>
      </c>
      <c r="AL228" s="94">
        <v>11553.88</v>
      </c>
      <c r="AM228" s="94">
        <v>27546.22</v>
      </c>
      <c r="AO228" s="94">
        <v>13907.35</v>
      </c>
      <c r="AP228" s="94">
        <v>16532.16</v>
      </c>
      <c r="AR228" s="94">
        <v>5443</v>
      </c>
      <c r="AS228" s="94">
        <v>8761.17</v>
      </c>
      <c r="AU228" s="94">
        <v>9634.68</v>
      </c>
      <c r="AV228" s="94">
        <v>589.12</v>
      </c>
      <c r="AW228" s="94">
        <v>4282</v>
      </c>
      <c r="AX228" s="94">
        <v>1391</v>
      </c>
      <c r="AY228" s="94">
        <v>438.91</v>
      </c>
      <c r="BC228" s="94">
        <v>1893.07</v>
      </c>
      <c r="BD228" s="94">
        <v>4063.92</v>
      </c>
      <c r="BE228" s="94">
        <v>21354.09</v>
      </c>
      <c r="BF228" s="94">
        <v>29550.17</v>
      </c>
      <c r="BJ228" s="94">
        <v>78.290000000000006</v>
      </c>
      <c r="BO228" s="94">
        <v>20335</v>
      </c>
      <c r="BP228" s="94">
        <v>30880.35</v>
      </c>
      <c r="BR228" s="94">
        <v>9254.1899999999987</v>
      </c>
      <c r="BV228" s="94">
        <v>5508.48</v>
      </c>
      <c r="BW228" s="94">
        <v>5508.48</v>
      </c>
      <c r="BX228" s="94">
        <v>132560.84</v>
      </c>
      <c r="CA228" s="94">
        <v>19388.900000000001</v>
      </c>
      <c r="CE228" s="94">
        <v>4010.6</v>
      </c>
      <c r="CG228" s="94">
        <v>5574.51</v>
      </c>
      <c r="CM228" s="94">
        <v>5527.35</v>
      </c>
      <c r="CN228" s="94">
        <v>5527.35</v>
      </c>
    </row>
    <row r="229" spans="2:100" x14ac:dyDescent="0.25">
      <c r="B229" s="92" t="s">
        <v>722</v>
      </c>
      <c r="C229" s="92" t="s">
        <v>723</v>
      </c>
      <c r="D229" s="93">
        <v>15737631.229999997</v>
      </c>
      <c r="E229" s="94">
        <v>4692846.4399999995</v>
      </c>
      <c r="F229" s="94">
        <v>182792.69999999998</v>
      </c>
      <c r="G229" s="94">
        <v>149376.22</v>
      </c>
      <c r="I229" s="94">
        <v>250370.47</v>
      </c>
      <c r="J229" s="94">
        <v>75000</v>
      </c>
      <c r="K229" s="94">
        <v>44090.400000000001</v>
      </c>
      <c r="L229" s="94">
        <v>2137867.4</v>
      </c>
      <c r="M229" s="94">
        <v>101024.49</v>
      </c>
      <c r="N229" s="94">
        <v>91534.19</v>
      </c>
      <c r="P229" s="94">
        <v>191969.02000000002</v>
      </c>
      <c r="T229" s="94">
        <v>399282.11999999994</v>
      </c>
      <c r="U229" s="94">
        <v>185599.61</v>
      </c>
      <c r="V229" s="94">
        <v>505341.24</v>
      </c>
      <c r="W229" s="94">
        <v>236563.54999999996</v>
      </c>
      <c r="AB229" s="94">
        <v>51259.149999999994</v>
      </c>
      <c r="AC229" s="94">
        <v>11448.01</v>
      </c>
      <c r="AD229" s="94">
        <v>31266.87</v>
      </c>
      <c r="AE229" s="94">
        <v>76726.450000000012</v>
      </c>
      <c r="AF229" s="94">
        <v>696931.55999999994</v>
      </c>
      <c r="AG229" s="94">
        <v>751891.33000000007</v>
      </c>
      <c r="AJ229" s="94">
        <v>458808.18000000005</v>
      </c>
      <c r="AL229" s="94">
        <v>85338.5</v>
      </c>
      <c r="AM229" s="94">
        <v>242277.75</v>
      </c>
      <c r="AN229" s="94">
        <v>10756.16</v>
      </c>
      <c r="AO229" s="94">
        <v>98657.59</v>
      </c>
      <c r="AP229" s="94">
        <v>2267.91</v>
      </c>
      <c r="AT229" s="94">
        <v>2422.5</v>
      </c>
      <c r="AU229" s="94">
        <v>70380.38</v>
      </c>
      <c r="AV229" s="94">
        <v>38340.129999999997</v>
      </c>
      <c r="AW229" s="94">
        <v>28070</v>
      </c>
      <c r="AX229" s="94">
        <v>37009.229999999996</v>
      </c>
      <c r="AZ229" s="94">
        <v>423.32</v>
      </c>
      <c r="BA229" s="94">
        <v>4344.84</v>
      </c>
      <c r="BB229" s="94">
        <v>1357.02</v>
      </c>
      <c r="BC229" s="94">
        <v>138445.15</v>
      </c>
      <c r="BD229" s="94">
        <v>51754.82</v>
      </c>
      <c r="BE229" s="94">
        <v>78291.929999999993</v>
      </c>
      <c r="BF229" s="94">
        <v>35177.279999999999</v>
      </c>
      <c r="BG229" s="94">
        <v>300</v>
      </c>
      <c r="BH229" s="94">
        <v>10991.39</v>
      </c>
      <c r="BI229" s="94">
        <v>28201.629999999997</v>
      </c>
      <c r="BJ229" s="94">
        <v>2200</v>
      </c>
      <c r="BK229" s="94">
        <v>3400</v>
      </c>
      <c r="BO229" s="94">
        <v>235294</v>
      </c>
      <c r="BP229" s="94">
        <v>196166.50999999995</v>
      </c>
      <c r="BQ229" s="94">
        <v>14339.81</v>
      </c>
      <c r="BR229" s="94">
        <v>722.33</v>
      </c>
      <c r="BS229" s="94">
        <v>199675.68</v>
      </c>
      <c r="BT229" s="94">
        <v>25491.62</v>
      </c>
      <c r="BV229" s="94">
        <v>31533.32</v>
      </c>
      <c r="BW229" s="94">
        <v>31533.32</v>
      </c>
      <c r="BX229" s="94">
        <v>2127571.6</v>
      </c>
      <c r="BZ229" s="94">
        <v>88862.94</v>
      </c>
      <c r="CA229" s="94">
        <v>177920.73</v>
      </c>
      <c r="CB229" s="94">
        <v>1088.8399999999999</v>
      </c>
      <c r="CE229" s="94">
        <v>15858.2</v>
      </c>
      <c r="CG229" s="94">
        <v>74938.559999999998</v>
      </c>
      <c r="CH229" s="94">
        <v>1307.06</v>
      </c>
      <c r="CJ229" s="94">
        <v>1044.24</v>
      </c>
      <c r="CM229" s="94">
        <v>21862.67</v>
      </c>
      <c r="CN229" s="94">
        <v>21862.67</v>
      </c>
      <c r="CS229" s="94">
        <v>57798.33</v>
      </c>
      <c r="CT229" s="94">
        <v>147271.20000000001</v>
      </c>
      <c r="CV229" s="94">
        <v>26486.660000000003</v>
      </c>
    </row>
    <row r="230" spans="2:100" x14ac:dyDescent="0.25">
      <c r="B230" s="92" t="s">
        <v>354</v>
      </c>
      <c r="C230" s="92" t="s">
        <v>355</v>
      </c>
      <c r="D230" s="93">
        <v>414998852.73999989</v>
      </c>
      <c r="E230" s="94">
        <v>145815549.20999998</v>
      </c>
      <c r="F230" s="94">
        <v>4703550.93</v>
      </c>
      <c r="G230" s="94">
        <v>4018525.6699999995</v>
      </c>
      <c r="I230" s="94">
        <v>39794174.910000004</v>
      </c>
      <c r="J230" s="94">
        <v>1209350.7000000002</v>
      </c>
      <c r="K230" s="94">
        <v>1259219.6000000001</v>
      </c>
      <c r="L230" s="94">
        <v>56799975.479999989</v>
      </c>
      <c r="M230" s="94">
        <v>1879290.9599999997</v>
      </c>
      <c r="N230" s="94">
        <v>1833326.4600000007</v>
      </c>
      <c r="P230" s="94">
        <v>2251895.08</v>
      </c>
      <c r="Q230" s="94">
        <v>444942.76</v>
      </c>
      <c r="T230" s="94">
        <v>14560882.880000012</v>
      </c>
      <c r="U230" s="94">
        <v>4676996.68</v>
      </c>
      <c r="V230" s="94">
        <v>18880974.879999999</v>
      </c>
      <c r="W230" s="94">
        <v>6143330.4100000001</v>
      </c>
      <c r="Z230" s="94">
        <v>12945</v>
      </c>
      <c r="AA230" s="94">
        <v>26007.119999999999</v>
      </c>
      <c r="AB230" s="94">
        <v>535367.30000000028</v>
      </c>
      <c r="AC230" s="94">
        <v>173042.65000000002</v>
      </c>
      <c r="AD230" s="94">
        <v>965630.33000000019</v>
      </c>
      <c r="AE230" s="94">
        <v>1525031.9600000002</v>
      </c>
      <c r="AF230" s="94">
        <v>20563483.43</v>
      </c>
      <c r="AG230" s="94">
        <v>15221238.289999988</v>
      </c>
      <c r="AJ230" s="94">
        <v>5496457.8399999989</v>
      </c>
      <c r="AK230" s="94">
        <v>1996.42</v>
      </c>
      <c r="AL230" s="94">
        <v>1258374.5</v>
      </c>
      <c r="AM230" s="94">
        <v>4462178.1900000004</v>
      </c>
      <c r="AN230" s="94">
        <v>1310677.1599999997</v>
      </c>
      <c r="AO230" s="94">
        <v>538216.88000000012</v>
      </c>
      <c r="AP230" s="94">
        <v>43851</v>
      </c>
      <c r="AR230" s="94">
        <v>11335095.969999999</v>
      </c>
      <c r="AT230" s="94">
        <v>1097267.49</v>
      </c>
      <c r="AU230" s="94">
        <v>431394.42</v>
      </c>
      <c r="AV230" s="94">
        <v>2139680.9500000002</v>
      </c>
      <c r="AW230" s="94">
        <v>530722.65</v>
      </c>
      <c r="AX230" s="94">
        <v>140138.51</v>
      </c>
      <c r="AY230" s="94">
        <v>165</v>
      </c>
      <c r="AZ230" s="94">
        <v>452284.47</v>
      </c>
      <c r="BB230" s="94">
        <v>5384.87</v>
      </c>
      <c r="BC230" s="94">
        <v>958979.89999999979</v>
      </c>
      <c r="BD230" s="94">
        <v>445641.14999999997</v>
      </c>
      <c r="BE230" s="94">
        <v>910710.34999999986</v>
      </c>
      <c r="BF230" s="94">
        <v>393128.89999999997</v>
      </c>
      <c r="BG230" s="94">
        <v>79998.12</v>
      </c>
      <c r="BH230" s="94">
        <v>149747.56999999998</v>
      </c>
      <c r="BJ230" s="94">
        <v>1851552.04</v>
      </c>
      <c r="BN230" s="94">
        <v>14385187.4</v>
      </c>
      <c r="BO230" s="94">
        <v>3893282</v>
      </c>
      <c r="BP230" s="94">
        <v>6352486.6099999994</v>
      </c>
      <c r="BQ230" s="94">
        <v>13127.44</v>
      </c>
      <c r="BR230" s="94">
        <v>108656.70000000001</v>
      </c>
      <c r="BS230" s="94">
        <v>3974181.0599999996</v>
      </c>
      <c r="BT230" s="94">
        <v>2407455.17</v>
      </c>
      <c r="BV230" s="94">
        <v>891476.74</v>
      </c>
      <c r="BW230" s="94">
        <v>891476.74</v>
      </c>
      <c r="BZ230" s="94">
        <v>1315269.3499999999</v>
      </c>
      <c r="CA230" s="94">
        <v>2680663.46</v>
      </c>
      <c r="CE230" s="94">
        <v>268152.08999999997</v>
      </c>
      <c r="CG230" s="94">
        <v>659507.56000000006</v>
      </c>
      <c r="CH230" s="94">
        <v>62722.18</v>
      </c>
      <c r="CM230" s="94">
        <v>416842.4</v>
      </c>
      <c r="CN230" s="94">
        <v>416842.4</v>
      </c>
      <c r="CQ230" s="94">
        <v>40653.51</v>
      </c>
      <c r="CR230" s="94">
        <v>50080.800000000003</v>
      </c>
      <c r="CU230" s="94">
        <v>73517.2</v>
      </c>
      <c r="CV230" s="94">
        <v>77214.03</v>
      </c>
    </row>
    <row r="231" spans="2:100" x14ac:dyDescent="0.25">
      <c r="B231" s="92" t="s">
        <v>448</v>
      </c>
      <c r="C231" s="92" t="s">
        <v>449</v>
      </c>
      <c r="D231" s="93">
        <v>181795043.25999996</v>
      </c>
      <c r="E231" s="94">
        <v>73239612.590000004</v>
      </c>
      <c r="F231" s="94">
        <v>1887271.7100000002</v>
      </c>
      <c r="G231" s="94">
        <v>910136.14000000025</v>
      </c>
      <c r="I231" s="94">
        <v>7374721.8399999999</v>
      </c>
      <c r="J231" s="94">
        <v>660300.17999999993</v>
      </c>
      <c r="K231" s="94">
        <v>237782.39999999999</v>
      </c>
      <c r="L231" s="94">
        <v>29744229.380000006</v>
      </c>
      <c r="M231" s="94">
        <v>1627014.28</v>
      </c>
      <c r="N231" s="94">
        <v>1616837.98</v>
      </c>
      <c r="P231" s="94">
        <v>732912.63</v>
      </c>
      <c r="Q231" s="94">
        <v>203088.27</v>
      </c>
      <c r="T231" s="94">
        <v>6127779.6099999994</v>
      </c>
      <c r="U231" s="94">
        <v>2506490.29</v>
      </c>
      <c r="V231" s="94">
        <v>7938536.4099999992</v>
      </c>
      <c r="W231" s="94">
        <v>3256234.59</v>
      </c>
      <c r="AB231" s="94">
        <v>35632.920000000006</v>
      </c>
      <c r="AC231" s="94">
        <v>14644.74</v>
      </c>
      <c r="AD231" s="94">
        <v>245370.55999999997</v>
      </c>
      <c r="AE231" s="94">
        <v>474200.43</v>
      </c>
      <c r="AF231" s="94">
        <v>8129883.3399999999</v>
      </c>
      <c r="AG231" s="94">
        <v>8999085.0200000014</v>
      </c>
      <c r="AH231" s="94">
        <v>274142.46000000002</v>
      </c>
      <c r="AI231" s="94">
        <v>186699.85999999996</v>
      </c>
      <c r="AJ231" s="94">
        <v>2435221.6700000004</v>
      </c>
      <c r="AL231" s="94">
        <v>549508</v>
      </c>
      <c r="AM231" s="94">
        <v>2357623.1800000002</v>
      </c>
      <c r="AN231" s="94">
        <v>515027.32</v>
      </c>
      <c r="AO231" s="94">
        <v>112589.66999999998</v>
      </c>
      <c r="AQ231" s="94">
        <v>35134.980000000003</v>
      </c>
      <c r="AR231" s="94">
        <v>2038542.22</v>
      </c>
      <c r="AS231" s="94">
        <v>905115.4</v>
      </c>
      <c r="AU231" s="94">
        <v>276275.21000000002</v>
      </c>
      <c r="AV231" s="94">
        <v>787295.58</v>
      </c>
      <c r="AW231" s="94">
        <v>142628.96</v>
      </c>
      <c r="AX231" s="94">
        <v>62998.39</v>
      </c>
      <c r="AZ231" s="94">
        <v>1059812.5699999998</v>
      </c>
      <c r="BA231" s="94">
        <v>1200</v>
      </c>
      <c r="BB231" s="94">
        <v>1203789.6800000002</v>
      </c>
      <c r="BC231" s="94">
        <v>698559.95</v>
      </c>
      <c r="BD231" s="94">
        <v>250546.93</v>
      </c>
      <c r="BE231" s="94">
        <v>146917.23000000001</v>
      </c>
      <c r="BF231" s="94">
        <v>29785.379999999997</v>
      </c>
      <c r="BG231" s="94">
        <v>21039.919999999998</v>
      </c>
      <c r="BH231" s="94">
        <v>206563.12</v>
      </c>
      <c r="BJ231" s="94">
        <v>354291.62</v>
      </c>
      <c r="BN231" s="94">
        <v>357447.05</v>
      </c>
      <c r="BO231" s="94">
        <v>2327361</v>
      </c>
      <c r="BP231" s="94">
        <v>381325.58999999997</v>
      </c>
      <c r="BQ231" s="94">
        <v>249.9</v>
      </c>
      <c r="BR231" s="94">
        <v>144064.79</v>
      </c>
      <c r="BS231" s="94">
        <v>2112313.5700000003</v>
      </c>
      <c r="BT231" s="94">
        <v>2165023</v>
      </c>
      <c r="BV231" s="94">
        <v>76985.42</v>
      </c>
      <c r="BW231" s="94">
        <v>76985.42</v>
      </c>
      <c r="BX231" s="94">
        <v>475809.44</v>
      </c>
      <c r="BZ231" s="94">
        <v>364348.05</v>
      </c>
      <c r="CA231" s="94">
        <v>1018381.2</v>
      </c>
      <c r="CC231" s="94">
        <v>29564.489999999998</v>
      </c>
      <c r="CE231" s="94">
        <v>93039.88</v>
      </c>
      <c r="CG231" s="94">
        <v>345125.14999999997</v>
      </c>
      <c r="CH231" s="94">
        <v>44566.75</v>
      </c>
      <c r="CM231" s="94">
        <v>236261.5</v>
      </c>
      <c r="CN231" s="94">
        <v>236261.5</v>
      </c>
      <c r="CQ231" s="94">
        <v>144185.04999999999</v>
      </c>
      <c r="CR231" s="94">
        <v>82435.759999999995</v>
      </c>
      <c r="CS231" s="94">
        <v>33232.67</v>
      </c>
      <c r="CT231" s="94">
        <v>163180.10999999999</v>
      </c>
      <c r="CU231" s="94">
        <v>400720.7</v>
      </c>
      <c r="CV231" s="94">
        <v>186347.57999999996</v>
      </c>
    </row>
    <row r="232" spans="2:100" x14ac:dyDescent="0.25">
      <c r="B232" s="92" t="s">
        <v>520</v>
      </c>
      <c r="C232" s="92" t="s">
        <v>521</v>
      </c>
      <c r="D232" s="93">
        <v>318358168.67999983</v>
      </c>
      <c r="E232" s="94">
        <v>131818004.60999998</v>
      </c>
      <c r="F232" s="94">
        <v>3200712.36</v>
      </c>
      <c r="G232" s="94">
        <v>2716877.21</v>
      </c>
      <c r="I232" s="94">
        <v>20005183.249999996</v>
      </c>
      <c r="J232" s="94">
        <v>1086557.6700000002</v>
      </c>
      <c r="K232" s="94">
        <v>954040.4</v>
      </c>
      <c r="L232" s="94">
        <v>45324413.610000022</v>
      </c>
      <c r="M232" s="94">
        <v>3135408.3999999994</v>
      </c>
      <c r="N232" s="94">
        <v>2076133.92</v>
      </c>
      <c r="P232" s="94">
        <v>1034748.9299999999</v>
      </c>
      <c r="Q232" s="94">
        <v>303660.10000000003</v>
      </c>
      <c r="T232" s="94">
        <v>11956555.749999998</v>
      </c>
      <c r="U232" s="94">
        <v>3870360.51</v>
      </c>
      <c r="V232" s="94">
        <v>15368768.449999999</v>
      </c>
      <c r="W232" s="94">
        <v>4991470.7300000004</v>
      </c>
      <c r="AB232" s="94">
        <v>1414870.73</v>
      </c>
      <c r="AC232" s="94">
        <v>498084.83999999991</v>
      </c>
      <c r="AD232" s="94">
        <v>559537.20999999985</v>
      </c>
      <c r="AE232" s="94">
        <v>907290.92000000016</v>
      </c>
      <c r="AF232" s="94">
        <v>16743111.959999997</v>
      </c>
      <c r="AG232" s="94">
        <v>12963366.730000002</v>
      </c>
      <c r="AJ232" s="94">
        <v>6967960.5099999998</v>
      </c>
      <c r="AL232" s="94">
        <v>720961.16</v>
      </c>
      <c r="AM232" s="94">
        <v>3309663.4</v>
      </c>
      <c r="AN232" s="94">
        <v>243728.15000000002</v>
      </c>
      <c r="AO232" s="94">
        <v>218076.25</v>
      </c>
      <c r="AP232" s="94">
        <v>151164.72</v>
      </c>
      <c r="AR232" s="94">
        <v>25532.059999999998</v>
      </c>
      <c r="AU232" s="94">
        <v>281403.44</v>
      </c>
      <c r="AV232" s="94">
        <v>7831849.5499999998</v>
      </c>
      <c r="AW232" s="94">
        <v>95492.14</v>
      </c>
      <c r="AX232" s="94">
        <v>72429.11</v>
      </c>
      <c r="AZ232" s="94">
        <v>606753.48</v>
      </c>
      <c r="BC232" s="94">
        <v>1434453.21</v>
      </c>
      <c r="BE232" s="94">
        <v>945480.68</v>
      </c>
      <c r="BF232" s="94">
        <v>9776.5</v>
      </c>
      <c r="BN232" s="94">
        <v>192397.76</v>
      </c>
      <c r="BO232" s="94">
        <v>3708008.29</v>
      </c>
      <c r="BP232" s="94">
        <v>1562499.3900000001</v>
      </c>
      <c r="BQ232" s="94">
        <v>660.92000000000007</v>
      </c>
      <c r="BS232" s="94">
        <v>5114218.47</v>
      </c>
      <c r="BZ232" s="94">
        <v>848721.44</v>
      </c>
      <c r="CA232" s="94">
        <v>1892646.6999999997</v>
      </c>
      <c r="CE232" s="94">
        <v>305163.61</v>
      </c>
      <c r="CG232" s="94">
        <v>133011.63</v>
      </c>
      <c r="CH232" s="94">
        <v>17009.37</v>
      </c>
      <c r="CM232" s="94">
        <v>217239.54000000004</v>
      </c>
      <c r="CN232" s="94">
        <v>217239.54000000004</v>
      </c>
      <c r="CT232" s="94">
        <v>11965.48</v>
      </c>
      <c r="CV232" s="94">
        <v>510743.43</v>
      </c>
    </row>
    <row r="233" spans="2:100" x14ac:dyDescent="0.25">
      <c r="B233" s="92" t="s">
        <v>338</v>
      </c>
      <c r="C233" s="92" t="s">
        <v>339</v>
      </c>
      <c r="D233" s="93">
        <v>413157294.73999995</v>
      </c>
      <c r="E233" s="94">
        <v>176610192.84</v>
      </c>
      <c r="F233" s="94">
        <v>4342718.830000001</v>
      </c>
      <c r="G233" s="94">
        <v>2099750.15</v>
      </c>
      <c r="I233" s="94">
        <v>13406318.379999999</v>
      </c>
      <c r="J233" s="94">
        <v>1153117.29</v>
      </c>
      <c r="L233" s="94">
        <v>62503201.530000009</v>
      </c>
      <c r="M233" s="94">
        <v>1118425.1599999999</v>
      </c>
      <c r="N233" s="94">
        <v>3852773.4299999997</v>
      </c>
      <c r="P233" s="94">
        <v>3375081.7399999998</v>
      </c>
      <c r="Q233" s="94">
        <v>496973.23</v>
      </c>
      <c r="T233" s="94">
        <v>14776174.280000001</v>
      </c>
      <c r="U233" s="94">
        <v>5271510.7399999993</v>
      </c>
      <c r="V233" s="94">
        <v>18621945.179999985</v>
      </c>
      <c r="W233" s="94">
        <v>6489166.870000002</v>
      </c>
      <c r="AB233" s="94">
        <v>1694091.0100000005</v>
      </c>
      <c r="AC233" s="94">
        <v>229582.05000000005</v>
      </c>
      <c r="AD233" s="94">
        <v>2540032.4400000004</v>
      </c>
      <c r="AE233" s="94">
        <v>1852114.0099999993</v>
      </c>
      <c r="AF233" s="94">
        <v>22590227.520000003</v>
      </c>
      <c r="AG233" s="94">
        <v>16830331.09</v>
      </c>
      <c r="AH233" s="94">
        <v>51302.95</v>
      </c>
      <c r="AI233" s="94">
        <v>0</v>
      </c>
      <c r="AJ233" s="94">
        <v>5412297.6599999983</v>
      </c>
      <c r="AL233" s="94">
        <v>1024639.44</v>
      </c>
      <c r="AM233" s="94">
        <v>3536954.33</v>
      </c>
      <c r="AN233" s="94">
        <v>1559958.48</v>
      </c>
      <c r="AO233" s="94">
        <v>1062440.6900000002</v>
      </c>
      <c r="AP233" s="94">
        <v>262298.71999999997</v>
      </c>
      <c r="AR233" s="94">
        <v>4254735.0600000005</v>
      </c>
      <c r="AU233" s="94">
        <v>609363.57999999996</v>
      </c>
      <c r="AV233" s="94">
        <v>1844040.2399999998</v>
      </c>
      <c r="AW233" s="94">
        <v>67203.5</v>
      </c>
      <c r="AX233" s="94">
        <v>99316.090000000011</v>
      </c>
      <c r="AZ233" s="94">
        <v>821115.33</v>
      </c>
      <c r="BA233" s="94">
        <v>568617.83000000007</v>
      </c>
      <c r="BC233" s="94">
        <v>1961852.7899999996</v>
      </c>
      <c r="BD233" s="94">
        <v>809673.01000000013</v>
      </c>
      <c r="BE233" s="94">
        <v>1296098.8500000001</v>
      </c>
      <c r="BF233" s="94">
        <v>257260.6</v>
      </c>
      <c r="BG233" s="94">
        <v>3374.91</v>
      </c>
      <c r="BH233" s="94">
        <v>4254.1100000000006</v>
      </c>
      <c r="BI233" s="94">
        <v>302987.37</v>
      </c>
      <c r="BJ233" s="94">
        <v>-7321.8000000000247</v>
      </c>
      <c r="BK233" s="94">
        <v>174.95</v>
      </c>
      <c r="BN233" s="94">
        <v>540004.86</v>
      </c>
      <c r="BO233" s="94">
        <v>4525408</v>
      </c>
      <c r="BP233" s="94">
        <v>5932668.1699999999</v>
      </c>
      <c r="BQ233" s="94">
        <v>5814.85</v>
      </c>
      <c r="BR233" s="94">
        <v>51060.38</v>
      </c>
      <c r="BS233" s="94">
        <v>7996189.1200000001</v>
      </c>
      <c r="BT233" s="94">
        <v>3236196.14</v>
      </c>
      <c r="BV233" s="94">
        <v>475922.37000000005</v>
      </c>
      <c r="BW233" s="94">
        <v>475922.37000000005</v>
      </c>
      <c r="BZ233" s="94">
        <v>1339045.2299999997</v>
      </c>
      <c r="CA233" s="94">
        <v>2091814.3399999999</v>
      </c>
      <c r="CC233" s="94">
        <v>24298.34</v>
      </c>
      <c r="CE233" s="94">
        <v>206067.54</v>
      </c>
      <c r="CF233" s="94">
        <v>169484.86</v>
      </c>
      <c r="CG233" s="94">
        <v>307239.64</v>
      </c>
      <c r="CH233" s="94">
        <v>4278.59</v>
      </c>
      <c r="CJ233" s="94">
        <v>36741.769999999997</v>
      </c>
      <c r="CM233" s="94">
        <v>223116.93</v>
      </c>
      <c r="CN233" s="94">
        <v>223116.93</v>
      </c>
      <c r="CR233" s="94">
        <v>153082.66</v>
      </c>
      <c r="CS233" s="94">
        <v>55819.92</v>
      </c>
      <c r="CV233" s="94">
        <v>126674.57</v>
      </c>
    </row>
    <row r="234" spans="2:100" x14ac:dyDescent="0.25">
      <c r="B234" s="92" t="s">
        <v>212</v>
      </c>
      <c r="C234" s="92" t="s">
        <v>213</v>
      </c>
      <c r="D234" s="93">
        <v>101469007.83000007</v>
      </c>
      <c r="E234" s="94">
        <v>41882150.539999999</v>
      </c>
      <c r="F234" s="94">
        <v>717956.44</v>
      </c>
      <c r="G234" s="94">
        <v>4344473.93</v>
      </c>
      <c r="I234" s="94">
        <v>709990.75</v>
      </c>
      <c r="J234" s="94">
        <v>398457.30999999994</v>
      </c>
      <c r="K234" s="94">
        <v>154246.39000000001</v>
      </c>
      <c r="L234" s="94">
        <v>16725726.209999995</v>
      </c>
      <c r="M234" s="94">
        <v>636677.37999999989</v>
      </c>
      <c r="N234" s="94">
        <v>609953.07999999996</v>
      </c>
      <c r="P234" s="94">
        <v>283011.94999999995</v>
      </c>
      <c r="Q234" s="94">
        <v>156888.41999999998</v>
      </c>
      <c r="T234" s="94">
        <v>3555077.3999999994</v>
      </c>
      <c r="U234" s="94">
        <v>1358148.23</v>
      </c>
      <c r="V234" s="94">
        <v>4657558.5500000007</v>
      </c>
      <c r="W234" s="94">
        <v>1793579.34</v>
      </c>
      <c r="AB234" s="94">
        <v>14166.950000000003</v>
      </c>
      <c r="AC234" s="94">
        <v>5392.02</v>
      </c>
      <c r="AD234" s="94">
        <v>199074.94000000003</v>
      </c>
      <c r="AE234" s="94">
        <v>376212.36999999988</v>
      </c>
      <c r="AF234" s="94">
        <v>5175739.5799999991</v>
      </c>
      <c r="AG234" s="94">
        <v>4572597.3599999994</v>
      </c>
      <c r="AH234" s="94">
        <v>140431.81</v>
      </c>
      <c r="AI234" s="94">
        <v>246383.37999999998</v>
      </c>
      <c r="AJ234" s="94">
        <v>1517032.0600000003</v>
      </c>
      <c r="AL234" s="94">
        <v>389671.96</v>
      </c>
      <c r="AM234" s="94">
        <v>1126923.5299999998</v>
      </c>
      <c r="AN234" s="94">
        <v>137043.19</v>
      </c>
      <c r="AO234" s="94">
        <v>409368.03</v>
      </c>
      <c r="AP234" s="94">
        <v>2088362.3000000003</v>
      </c>
      <c r="AQ234" s="94">
        <v>101452.6</v>
      </c>
      <c r="AR234" s="94">
        <v>262498.19</v>
      </c>
      <c r="AU234" s="94">
        <v>1238.95</v>
      </c>
      <c r="AV234" s="94">
        <v>71422.02</v>
      </c>
      <c r="AW234" s="94">
        <v>20767.34</v>
      </c>
      <c r="AX234" s="94">
        <v>39227.339999999997</v>
      </c>
      <c r="AZ234" s="94">
        <v>6018.3700000000008</v>
      </c>
      <c r="BA234" s="94">
        <v>275889.51</v>
      </c>
      <c r="BB234" s="94">
        <v>32180.86</v>
      </c>
      <c r="BC234" s="94">
        <v>205342.48</v>
      </c>
      <c r="BD234" s="94">
        <v>68807.290000000008</v>
      </c>
      <c r="BE234" s="94">
        <v>228279.51</v>
      </c>
      <c r="BF234" s="94">
        <v>96674.11</v>
      </c>
      <c r="BG234" s="94">
        <v>18906.98</v>
      </c>
      <c r="BH234" s="94">
        <v>17921.37</v>
      </c>
      <c r="BK234" s="94">
        <v>86113.97</v>
      </c>
      <c r="BO234" s="94">
        <v>1323320</v>
      </c>
      <c r="BP234" s="94">
        <v>196821.06</v>
      </c>
      <c r="BQ234" s="94">
        <v>246.96</v>
      </c>
      <c r="BR234" s="94">
        <v>14656.460000000001</v>
      </c>
      <c r="BS234" s="94">
        <v>496539.13</v>
      </c>
      <c r="BT234" s="94">
        <v>74529</v>
      </c>
      <c r="BU234" s="94">
        <v>41464.31</v>
      </c>
      <c r="BV234" s="94">
        <v>132271.54</v>
      </c>
      <c r="BW234" s="94">
        <v>132271.54</v>
      </c>
      <c r="BX234" s="94">
        <v>630</v>
      </c>
      <c r="BZ234" s="94">
        <v>234797.51999999996</v>
      </c>
      <c r="CA234" s="94">
        <v>545140.68999999994</v>
      </c>
      <c r="CE234" s="94">
        <v>688862.22000000009</v>
      </c>
      <c r="CG234" s="94">
        <v>518836.52999999997</v>
      </c>
      <c r="CJ234" s="94">
        <v>44430.32</v>
      </c>
      <c r="CM234" s="94">
        <v>101297.34</v>
      </c>
      <c r="CN234" s="94">
        <v>101297.34</v>
      </c>
      <c r="CP234" s="94">
        <v>996464.39</v>
      </c>
      <c r="CT234" s="94">
        <v>6258.73</v>
      </c>
      <c r="CV234" s="94">
        <v>137405.34</v>
      </c>
    </row>
    <row r="235" spans="2:100" x14ac:dyDescent="0.25">
      <c r="B235" s="92" t="s">
        <v>484</v>
      </c>
      <c r="C235" s="92" t="s">
        <v>485</v>
      </c>
      <c r="D235" s="93">
        <v>192389943.13999999</v>
      </c>
      <c r="E235" s="94">
        <v>73833040.640000001</v>
      </c>
      <c r="F235" s="94">
        <v>1470993.84</v>
      </c>
      <c r="G235" s="94">
        <v>1126157.96</v>
      </c>
      <c r="I235" s="94">
        <v>7961294.3899999997</v>
      </c>
      <c r="J235" s="94">
        <v>1933418.61</v>
      </c>
      <c r="L235" s="94">
        <v>28069975.569999997</v>
      </c>
      <c r="M235" s="94">
        <v>1191426.46</v>
      </c>
      <c r="N235" s="94">
        <v>1262236.6299999999</v>
      </c>
      <c r="P235" s="94">
        <v>883609.03</v>
      </c>
      <c r="Q235" s="94">
        <v>2616957.0299999993</v>
      </c>
      <c r="T235" s="94">
        <v>6275102.3399999989</v>
      </c>
      <c r="U235" s="94">
        <v>2507963.9700000002</v>
      </c>
      <c r="V235" s="94">
        <v>8198152.5800000019</v>
      </c>
      <c r="W235" s="94">
        <v>3290190.0900000008</v>
      </c>
      <c r="AB235" s="94">
        <v>68481.209999999992</v>
      </c>
      <c r="AC235" s="94">
        <v>55649.819999999992</v>
      </c>
      <c r="AD235" s="94">
        <v>375510.28999999992</v>
      </c>
      <c r="AE235" s="94">
        <v>677947.56</v>
      </c>
      <c r="AF235" s="94">
        <v>9350574.1899999995</v>
      </c>
      <c r="AG235" s="94">
        <v>8540559.9500000011</v>
      </c>
      <c r="AH235" s="94">
        <v>896838.10000000009</v>
      </c>
      <c r="AI235" s="94">
        <v>452029.00000000012</v>
      </c>
      <c r="AJ235" s="94">
        <v>2265742.37</v>
      </c>
      <c r="AL235" s="94">
        <v>712055.22</v>
      </c>
      <c r="AM235" s="94">
        <v>424242.76</v>
      </c>
      <c r="AN235" s="94">
        <v>356279.75999999995</v>
      </c>
      <c r="AO235" s="94">
        <v>1427459.0400000003</v>
      </c>
      <c r="AP235" s="94">
        <v>33423.94</v>
      </c>
      <c r="AR235" s="94">
        <v>4605101.0200000005</v>
      </c>
      <c r="AS235" s="94">
        <v>41193.160000000003</v>
      </c>
      <c r="AT235" s="94">
        <v>2262325.0700000003</v>
      </c>
      <c r="AU235" s="94">
        <v>444868.43</v>
      </c>
      <c r="AV235" s="94">
        <v>2146454.96</v>
      </c>
      <c r="AX235" s="94">
        <v>89027.85</v>
      </c>
      <c r="AY235" s="94">
        <v>88809.32</v>
      </c>
      <c r="AZ235" s="94">
        <v>654003.85</v>
      </c>
      <c r="BA235" s="94">
        <v>498646.61000000004</v>
      </c>
      <c r="BB235" s="94">
        <v>129357.79</v>
      </c>
      <c r="BC235" s="94">
        <v>227665.00999999998</v>
      </c>
      <c r="BD235" s="94">
        <v>293544.40999999997</v>
      </c>
      <c r="BE235" s="94">
        <v>539565</v>
      </c>
      <c r="BF235" s="94">
        <v>20409.169999999998</v>
      </c>
      <c r="BG235" s="94">
        <v>16555.16</v>
      </c>
      <c r="BH235" s="94">
        <v>491372.83999999997</v>
      </c>
      <c r="BJ235" s="94">
        <v>233775.49000000002</v>
      </c>
      <c r="BN235" s="94">
        <v>24693.89</v>
      </c>
      <c r="BO235" s="94">
        <v>3286873.52</v>
      </c>
      <c r="BP235" s="94">
        <v>357086.64</v>
      </c>
      <c r="BQ235" s="94">
        <v>910.1400000000001</v>
      </c>
      <c r="BS235" s="94">
        <v>2051403.12</v>
      </c>
      <c r="BU235" s="94">
        <v>2335691.98</v>
      </c>
      <c r="BV235" s="94">
        <v>212733.49</v>
      </c>
      <c r="BW235" s="94">
        <v>212733.49</v>
      </c>
      <c r="BX235" s="94">
        <v>1437469.8900000001</v>
      </c>
      <c r="BZ235" s="94">
        <v>647782.23</v>
      </c>
      <c r="CA235" s="94">
        <v>1301007.05</v>
      </c>
      <c r="CE235" s="94">
        <v>521035.16000000003</v>
      </c>
      <c r="CF235" s="94">
        <v>50000</v>
      </c>
      <c r="CG235" s="94">
        <v>15395</v>
      </c>
      <c r="CH235" s="94">
        <v>36266.44</v>
      </c>
      <c r="CJ235" s="94">
        <v>216628.85</v>
      </c>
      <c r="CM235" s="94">
        <v>95550.91</v>
      </c>
      <c r="CN235" s="94">
        <v>95550.91</v>
      </c>
      <c r="CQ235" s="94">
        <v>9203.81</v>
      </c>
      <c r="CV235" s="94">
        <v>750223.53</v>
      </c>
    </row>
    <row r="236" spans="2:100" x14ac:dyDescent="0.25">
      <c r="B236" s="92" t="s">
        <v>416</v>
      </c>
      <c r="C236" s="92" t="s">
        <v>417</v>
      </c>
      <c r="D236" s="93">
        <v>1061085.0199999998</v>
      </c>
      <c r="E236" s="94">
        <v>321110.20999999996</v>
      </c>
      <c r="F236" s="94">
        <v>7466.38</v>
      </c>
      <c r="G236" s="94">
        <v>5616.49</v>
      </c>
      <c r="J236" s="94">
        <v>16120.93</v>
      </c>
      <c r="L236" s="94">
        <v>237511.97</v>
      </c>
      <c r="M236" s="94">
        <v>3009.74</v>
      </c>
      <c r="N236" s="94">
        <v>23008.71</v>
      </c>
      <c r="Q236" s="94">
        <v>18579.95</v>
      </c>
      <c r="T236" s="94">
        <v>25077.15</v>
      </c>
      <c r="U236" s="94">
        <v>19746.22</v>
      </c>
      <c r="V236" s="94">
        <v>32947.86</v>
      </c>
      <c r="W236" s="94">
        <v>21771.32</v>
      </c>
      <c r="AD236" s="94">
        <v>1080.3900000000001</v>
      </c>
      <c r="AE236" s="94">
        <v>2479.94</v>
      </c>
      <c r="AF236" s="94">
        <v>62136</v>
      </c>
      <c r="AG236" s="94">
        <v>60078</v>
      </c>
      <c r="AJ236" s="94">
        <v>10234.64</v>
      </c>
      <c r="AL236" s="94">
        <v>5110.03</v>
      </c>
      <c r="AM236" s="94">
        <v>15620.93</v>
      </c>
      <c r="AN236" s="94">
        <v>1783.42</v>
      </c>
      <c r="AO236" s="94">
        <v>24972.67</v>
      </c>
      <c r="AP236" s="94">
        <v>2892.6400000000003</v>
      </c>
      <c r="AS236" s="94">
        <v>771</v>
      </c>
      <c r="AU236" s="94">
        <v>480</v>
      </c>
      <c r="AV236" s="94">
        <v>63747.729999999996</v>
      </c>
      <c r="AZ236" s="94">
        <v>2151.5100000000002</v>
      </c>
      <c r="BA236" s="94">
        <v>29.98</v>
      </c>
      <c r="BB236" s="94">
        <v>4080</v>
      </c>
      <c r="BC236" s="94">
        <v>4119.13</v>
      </c>
      <c r="BD236" s="94">
        <v>5741.04</v>
      </c>
      <c r="BE236" s="94">
        <v>14617.14</v>
      </c>
      <c r="BF236" s="94">
        <v>170.37</v>
      </c>
      <c r="BJ236" s="94">
        <v>35</v>
      </c>
      <c r="BN236" s="94">
        <v>1384.8</v>
      </c>
      <c r="BO236" s="94">
        <v>14903</v>
      </c>
      <c r="BP236" s="94">
        <v>7000.33</v>
      </c>
      <c r="BQ236" s="94">
        <v>261.33000000000004</v>
      </c>
      <c r="BV236" s="94">
        <v>6670.2699999999995</v>
      </c>
      <c r="BW236" s="94">
        <v>6670.2699999999995</v>
      </c>
      <c r="BX236" s="94">
        <v>1283.69</v>
      </c>
      <c r="CA236" s="94">
        <v>3351.11</v>
      </c>
      <c r="CB236" s="94">
        <v>10202</v>
      </c>
      <c r="CE236" s="94">
        <v>1345.66</v>
      </c>
      <c r="CM236" s="94">
        <v>384.34</v>
      </c>
      <c r="CN236" s="94">
        <v>384.34</v>
      </c>
    </row>
    <row r="237" spans="2:100" x14ac:dyDescent="0.25">
      <c r="B237" s="92" t="s">
        <v>500</v>
      </c>
      <c r="C237" s="92" t="s">
        <v>501</v>
      </c>
      <c r="D237" s="93">
        <v>111787106.57000002</v>
      </c>
      <c r="E237" s="94">
        <v>42762852.399999999</v>
      </c>
      <c r="F237" s="94">
        <v>1567267.0799999996</v>
      </c>
      <c r="G237" s="94">
        <v>1101320.0299999998</v>
      </c>
      <c r="I237" s="94">
        <v>1902052.2700000003</v>
      </c>
      <c r="J237" s="94">
        <v>451886.76</v>
      </c>
      <c r="K237" s="94">
        <v>208692</v>
      </c>
      <c r="L237" s="94">
        <v>17343643.25</v>
      </c>
      <c r="M237" s="94">
        <v>782191.78</v>
      </c>
      <c r="N237" s="94">
        <v>917001.05</v>
      </c>
      <c r="P237" s="94">
        <v>1364723.85</v>
      </c>
      <c r="Q237" s="94">
        <v>113242.46999999999</v>
      </c>
      <c r="R237" s="94">
        <v>23764</v>
      </c>
      <c r="T237" s="94">
        <v>3558906.01</v>
      </c>
      <c r="U237" s="94">
        <v>1523423.1199999996</v>
      </c>
      <c r="V237" s="94">
        <v>4526166.05</v>
      </c>
      <c r="W237" s="94">
        <v>2002119.3499999999</v>
      </c>
      <c r="AD237" s="94">
        <v>197143.80000000002</v>
      </c>
      <c r="AE237" s="94">
        <v>368575.2</v>
      </c>
      <c r="AF237" s="94">
        <v>5648562.5999999996</v>
      </c>
      <c r="AG237" s="94">
        <v>4957224.3100000005</v>
      </c>
      <c r="AH237" s="94">
        <v>447306.62000000011</v>
      </c>
      <c r="AI237" s="94">
        <v>332747.34999999998</v>
      </c>
      <c r="AJ237" s="94">
        <v>863.89</v>
      </c>
      <c r="AL237" s="94">
        <v>363514.24</v>
      </c>
      <c r="AM237" s="94">
        <v>140199.57</v>
      </c>
      <c r="AN237" s="94">
        <v>2025141.4699999995</v>
      </c>
      <c r="AO237" s="94">
        <v>75902.260000000024</v>
      </c>
      <c r="AP237" s="94">
        <v>14956.18</v>
      </c>
      <c r="AQ237" s="94">
        <v>1993.4</v>
      </c>
      <c r="AR237" s="94">
        <v>128103.7</v>
      </c>
      <c r="AU237" s="94">
        <v>2595908.6800000002</v>
      </c>
      <c r="AV237" s="94">
        <v>2882862.43</v>
      </c>
      <c r="AW237" s="94">
        <v>97992.290000000008</v>
      </c>
      <c r="AX237" s="94">
        <v>37487.449999999997</v>
      </c>
      <c r="AZ237" s="94">
        <v>1251311.8099999998</v>
      </c>
      <c r="BA237" s="94">
        <v>949.41</v>
      </c>
      <c r="BC237" s="94">
        <v>403422.36</v>
      </c>
      <c r="BD237" s="94">
        <v>325127.81</v>
      </c>
      <c r="BE237" s="94">
        <v>777539.25999999989</v>
      </c>
      <c r="BG237" s="94">
        <v>34556.21</v>
      </c>
      <c r="BH237" s="94">
        <v>42810.61</v>
      </c>
      <c r="BN237" s="94">
        <v>259569.71000000002</v>
      </c>
      <c r="BO237" s="94">
        <v>1588952.5</v>
      </c>
      <c r="BP237" s="94">
        <v>155387.85999999999</v>
      </c>
      <c r="BQ237" s="94">
        <v>18882</v>
      </c>
      <c r="BR237" s="94">
        <v>1508.66</v>
      </c>
      <c r="BT237" s="94">
        <v>32494</v>
      </c>
      <c r="BV237" s="94">
        <v>924.12</v>
      </c>
      <c r="BW237" s="94">
        <v>924.12</v>
      </c>
      <c r="BX237" s="94">
        <v>164310</v>
      </c>
      <c r="BZ237" s="94">
        <v>254977.72</v>
      </c>
      <c r="CA237" s="94">
        <v>821418.8899999999</v>
      </c>
      <c r="CE237" s="94">
        <v>4094031</v>
      </c>
      <c r="CG237" s="94">
        <v>869758.18</v>
      </c>
      <c r="CH237" s="94">
        <v>33624.439999999995</v>
      </c>
      <c r="CM237" s="94">
        <v>132284.51</v>
      </c>
      <c r="CN237" s="94">
        <v>132284.51</v>
      </c>
      <c r="CS237" s="94">
        <v>6294.88</v>
      </c>
      <c r="CV237" s="94">
        <v>51233.72</v>
      </c>
    </row>
    <row r="238" spans="2:100" x14ac:dyDescent="0.25">
      <c r="B238" s="92" t="s">
        <v>688</v>
      </c>
      <c r="C238" s="92" t="s">
        <v>689</v>
      </c>
      <c r="D238" s="93">
        <v>189680902.66999996</v>
      </c>
      <c r="E238" s="94">
        <v>70591087.180000022</v>
      </c>
      <c r="F238" s="94">
        <v>1671558.8000000003</v>
      </c>
      <c r="G238" s="94">
        <v>371779.89999999997</v>
      </c>
      <c r="I238" s="94">
        <v>13799301.600000001</v>
      </c>
      <c r="J238" s="94">
        <v>1075821.6200000001</v>
      </c>
      <c r="K238" s="94">
        <v>196044</v>
      </c>
      <c r="L238" s="94">
        <v>25456479.560000002</v>
      </c>
      <c r="M238" s="94">
        <v>1872927.29</v>
      </c>
      <c r="N238" s="94">
        <v>735700.01</v>
      </c>
      <c r="P238" s="94">
        <v>1291078.0899999999</v>
      </c>
      <c r="Q238" s="94">
        <v>276973.52</v>
      </c>
      <c r="S238" s="94">
        <v>2.9999999999745341E-2</v>
      </c>
      <c r="T238" s="94">
        <v>6491945.6600000011</v>
      </c>
      <c r="U238" s="94">
        <v>2187611.9500000002</v>
      </c>
      <c r="V238" s="94">
        <v>8375782.9899999993</v>
      </c>
      <c r="W238" s="94">
        <v>2778888.8600000003</v>
      </c>
      <c r="AB238" s="94">
        <v>726223.96</v>
      </c>
      <c r="AC238" s="94">
        <v>166678.71</v>
      </c>
      <c r="AD238" s="94">
        <v>373920.94000000006</v>
      </c>
      <c r="AE238" s="94">
        <v>600881.26</v>
      </c>
      <c r="AF238" s="94">
        <v>9639165.4199999981</v>
      </c>
      <c r="AG238" s="94">
        <v>6831950.5799999991</v>
      </c>
      <c r="AH238" s="94">
        <v>148766.84000000003</v>
      </c>
      <c r="AI238" s="94">
        <v>47460</v>
      </c>
      <c r="AJ238" s="94">
        <v>3623078.9400000009</v>
      </c>
      <c r="AL238" s="94">
        <v>456415.18</v>
      </c>
      <c r="AM238" s="94">
        <v>2224.5</v>
      </c>
      <c r="AN238" s="94">
        <v>370808.88000000006</v>
      </c>
      <c r="AO238" s="94">
        <v>870791.54</v>
      </c>
      <c r="AP238" s="94">
        <v>345393.67000000004</v>
      </c>
      <c r="AR238" s="94">
        <v>79516.86</v>
      </c>
      <c r="AU238" s="94">
        <v>258109.1</v>
      </c>
      <c r="AV238" s="94">
        <v>5188686.07</v>
      </c>
      <c r="AW238" s="94">
        <v>7265</v>
      </c>
      <c r="AX238" s="94">
        <v>71138.94</v>
      </c>
      <c r="AY238" s="94">
        <v>134688.82999999999</v>
      </c>
      <c r="AZ238" s="94">
        <v>2192883.15</v>
      </c>
      <c r="BA238" s="94">
        <v>19350</v>
      </c>
      <c r="BB238" s="94">
        <v>23796.55</v>
      </c>
      <c r="BC238" s="94">
        <v>545131.78</v>
      </c>
      <c r="BD238" s="94">
        <v>241574.78</v>
      </c>
      <c r="BE238" s="94">
        <v>143176.18</v>
      </c>
      <c r="BF238" s="94">
        <v>114196.21</v>
      </c>
      <c r="BG238" s="94">
        <v>60912</v>
      </c>
      <c r="BH238" s="94">
        <v>44088.83</v>
      </c>
      <c r="BI238" s="94">
        <v>48580.7</v>
      </c>
      <c r="BJ238" s="94">
        <v>2096223.23</v>
      </c>
      <c r="BN238" s="94">
        <v>703765.18</v>
      </c>
      <c r="BO238" s="94">
        <v>2544489.48</v>
      </c>
      <c r="BP238" s="94">
        <v>438442.31</v>
      </c>
      <c r="BQ238" s="94">
        <v>635.54999999999995</v>
      </c>
      <c r="BR238" s="94">
        <v>160409.57</v>
      </c>
      <c r="BS238" s="94">
        <v>2485739.7799999998</v>
      </c>
      <c r="BT238" s="94">
        <v>2554625.85</v>
      </c>
      <c r="BU238" s="94">
        <v>2959087.44</v>
      </c>
      <c r="BV238" s="94">
        <v>211701.88</v>
      </c>
      <c r="BW238" s="94">
        <v>211701.88</v>
      </c>
      <c r="BZ238" s="94">
        <v>435882.05</v>
      </c>
      <c r="CA238" s="94">
        <v>1464624.1400000001</v>
      </c>
      <c r="CB238" s="94">
        <v>116.94</v>
      </c>
      <c r="CC238" s="94">
        <v>12684.34</v>
      </c>
      <c r="CE238" s="94">
        <v>121937.90000000001</v>
      </c>
      <c r="CG238" s="94">
        <v>1717353.94</v>
      </c>
      <c r="CJ238" s="94">
        <v>120436.83</v>
      </c>
      <c r="CM238" s="94">
        <v>309147.82000000007</v>
      </c>
      <c r="CN238" s="94">
        <v>309147.82000000007</v>
      </c>
      <c r="CQ238" s="94">
        <v>149575.4</v>
      </c>
      <c r="CR238" s="94">
        <v>241924.88</v>
      </c>
      <c r="CS238" s="94">
        <v>58066.92</v>
      </c>
      <c r="CT238" s="94">
        <v>2306.8200000000002</v>
      </c>
      <c r="CU238" s="94">
        <v>112661.41</v>
      </c>
      <c r="CV238" s="94">
        <v>229226.55</v>
      </c>
    </row>
    <row r="239" spans="2:100" x14ac:dyDescent="0.25">
      <c r="B239" s="92" t="s">
        <v>452</v>
      </c>
      <c r="C239" s="92" t="s">
        <v>453</v>
      </c>
      <c r="D239" s="93">
        <v>50910838.349999979</v>
      </c>
      <c r="E239" s="94">
        <v>19636921.070000004</v>
      </c>
      <c r="F239" s="94">
        <v>569820.21</v>
      </c>
      <c r="G239" s="94">
        <v>163894.51999999999</v>
      </c>
      <c r="I239" s="94">
        <v>1692739</v>
      </c>
      <c r="J239" s="94">
        <v>123431.04999999999</v>
      </c>
      <c r="K239" s="94">
        <v>75888</v>
      </c>
      <c r="L239" s="94">
        <v>8928648.2999999989</v>
      </c>
      <c r="M239" s="94">
        <v>331117.75</v>
      </c>
      <c r="N239" s="94">
        <v>379066.63</v>
      </c>
      <c r="P239" s="94">
        <v>428984.23</v>
      </c>
      <c r="Q239" s="94">
        <v>107352.35000000002</v>
      </c>
      <c r="T239" s="94">
        <v>1644436.0000000002</v>
      </c>
      <c r="U239" s="94">
        <v>754200.64999999991</v>
      </c>
      <c r="V239" s="94">
        <v>2090673.24</v>
      </c>
      <c r="W239" s="94">
        <v>977426.16</v>
      </c>
      <c r="AB239" s="94">
        <v>114978.61</v>
      </c>
      <c r="AC239" s="94">
        <v>52994.810000000012</v>
      </c>
      <c r="AD239" s="94">
        <v>59969.670000000013</v>
      </c>
      <c r="AE239" s="94">
        <v>88004.800000000003</v>
      </c>
      <c r="AF239" s="94">
        <v>2904243.3299999996</v>
      </c>
      <c r="AG239" s="94">
        <v>2590281.17</v>
      </c>
      <c r="AJ239" s="94">
        <v>1092000.1299999999</v>
      </c>
      <c r="AL239" s="94">
        <v>139249.31</v>
      </c>
      <c r="AM239" s="94">
        <v>82504.14</v>
      </c>
      <c r="AN239" s="94">
        <v>15270.15</v>
      </c>
      <c r="AO239" s="94">
        <v>328253.03000000003</v>
      </c>
      <c r="AP239" s="94">
        <v>478894.16000000003</v>
      </c>
      <c r="AR239" s="94">
        <v>3947.07</v>
      </c>
      <c r="AU239" s="94">
        <v>978.3599999999999</v>
      </c>
      <c r="AV239" s="94">
        <v>851054.97</v>
      </c>
      <c r="AW239" s="94">
        <v>15000</v>
      </c>
      <c r="AX239" s="94">
        <v>57031</v>
      </c>
      <c r="AZ239" s="94">
        <v>221846.5</v>
      </c>
      <c r="BC239" s="94">
        <v>40810.33</v>
      </c>
      <c r="BD239" s="94">
        <v>76750.880000000005</v>
      </c>
      <c r="BE239" s="94">
        <v>22141.05</v>
      </c>
      <c r="BH239" s="94">
        <v>41513.659999999996</v>
      </c>
      <c r="BJ239" s="94">
        <v>7527.9</v>
      </c>
      <c r="BL239" s="94">
        <v>723.6</v>
      </c>
      <c r="BN239" s="94">
        <v>43550</v>
      </c>
      <c r="BO239" s="94">
        <v>717803</v>
      </c>
      <c r="BP239" s="94">
        <v>77255.790000000008</v>
      </c>
      <c r="BQ239" s="94">
        <v>2121.44</v>
      </c>
      <c r="BR239" s="94">
        <v>40201.040000000001</v>
      </c>
      <c r="BS239" s="94">
        <v>314736.95</v>
      </c>
      <c r="BT239" s="94">
        <v>989549.38</v>
      </c>
      <c r="BU239" s="94">
        <v>628766.15999999992</v>
      </c>
      <c r="BV239" s="94">
        <v>131109.85</v>
      </c>
      <c r="BW239" s="94">
        <v>131109.85</v>
      </c>
      <c r="BX239" s="94">
        <v>7206.25</v>
      </c>
      <c r="BZ239" s="94">
        <v>68173.05</v>
      </c>
      <c r="CA239" s="94">
        <v>488838.64</v>
      </c>
      <c r="CM239" s="94">
        <v>47124.89</v>
      </c>
      <c r="CN239" s="94">
        <v>47124.89</v>
      </c>
      <c r="CQ239" s="94">
        <v>6313.62</v>
      </c>
      <c r="CS239" s="94">
        <v>157520.5</v>
      </c>
    </row>
    <row r="240" spans="2:100" x14ac:dyDescent="0.25">
      <c r="B240" s="92" t="s">
        <v>724</v>
      </c>
      <c r="C240" s="92" t="s">
        <v>725</v>
      </c>
      <c r="D240" s="93">
        <v>42686201.460000001</v>
      </c>
      <c r="E240" s="94">
        <v>16056580.32</v>
      </c>
      <c r="F240" s="94">
        <v>382654.97</v>
      </c>
      <c r="G240" s="94">
        <v>291802.52</v>
      </c>
      <c r="I240" s="94">
        <v>25879.8</v>
      </c>
      <c r="J240" s="94">
        <v>520111.64999999997</v>
      </c>
      <c r="L240" s="94">
        <v>6688621.9899999993</v>
      </c>
      <c r="M240" s="94">
        <v>6787.36</v>
      </c>
      <c r="N240" s="94">
        <v>386677.22000000003</v>
      </c>
      <c r="Q240" s="94">
        <v>781424.3</v>
      </c>
      <c r="R240" s="94">
        <v>7000</v>
      </c>
      <c r="T240" s="94">
        <v>1283095.54</v>
      </c>
      <c r="U240" s="94">
        <v>577936.78</v>
      </c>
      <c r="V240" s="94">
        <v>1641628.5699999998</v>
      </c>
      <c r="W240" s="94">
        <v>755044.29</v>
      </c>
      <c r="AB240" s="94">
        <v>38459.759999999995</v>
      </c>
      <c r="AC240" s="94">
        <v>17212.91</v>
      </c>
      <c r="AD240" s="94">
        <v>58049.760000000002</v>
      </c>
      <c r="AE240" s="94">
        <v>111497.69000000002</v>
      </c>
      <c r="AF240" s="94">
        <v>2096218.07</v>
      </c>
      <c r="AG240" s="94">
        <v>1994263.9299999997</v>
      </c>
      <c r="AH240" s="94">
        <v>-7000</v>
      </c>
      <c r="AI240" s="94">
        <v>7000</v>
      </c>
      <c r="AJ240" s="94">
        <v>1222455.9099999999</v>
      </c>
      <c r="AL240" s="94">
        <v>196253.13999999998</v>
      </c>
      <c r="AM240" s="94">
        <v>67194.509999999995</v>
      </c>
      <c r="AN240" s="94">
        <v>96178.23000000001</v>
      </c>
      <c r="AO240" s="94">
        <v>78862.070000000007</v>
      </c>
      <c r="AQ240" s="94">
        <v>11025.01</v>
      </c>
      <c r="AR240" s="94">
        <v>57025</v>
      </c>
      <c r="AV240" s="94">
        <v>3893576.8499999996</v>
      </c>
      <c r="AW240" s="94">
        <v>74317.5</v>
      </c>
      <c r="AX240" s="94">
        <v>64110.43</v>
      </c>
      <c r="BA240" s="94">
        <v>79386.09</v>
      </c>
      <c r="BC240" s="94">
        <v>246054.87</v>
      </c>
      <c r="BE240" s="94">
        <v>67398.63</v>
      </c>
      <c r="BH240" s="94">
        <v>8445.68</v>
      </c>
      <c r="BN240" s="94">
        <v>2030.4</v>
      </c>
      <c r="BO240" s="94">
        <v>597035</v>
      </c>
      <c r="BP240" s="94">
        <v>149748.97999999998</v>
      </c>
      <c r="BQ240" s="94">
        <v>1321.88</v>
      </c>
      <c r="BR240" s="94">
        <v>9405.65</v>
      </c>
      <c r="BS240" s="94">
        <v>469856</v>
      </c>
      <c r="BU240" s="94">
        <v>624102.75</v>
      </c>
      <c r="BV240" s="94">
        <v>68797.209999999992</v>
      </c>
      <c r="BW240" s="94">
        <v>68797.209999999992</v>
      </c>
      <c r="BZ240" s="94">
        <v>71548.420000000013</v>
      </c>
      <c r="CA240" s="94">
        <v>398689.92</v>
      </c>
      <c r="CE240" s="94">
        <v>203035.65000000002</v>
      </c>
      <c r="CG240" s="94">
        <v>55001.87</v>
      </c>
      <c r="CH240" s="94">
        <v>4935.7299999999996</v>
      </c>
      <c r="CM240" s="94">
        <v>92103.41</v>
      </c>
      <c r="CN240" s="94">
        <v>92103.41</v>
      </c>
      <c r="CR240" s="94">
        <v>1893.41</v>
      </c>
      <c r="CV240" s="94">
        <v>53463.83</v>
      </c>
    </row>
    <row r="241" spans="2:100" x14ac:dyDescent="0.25">
      <c r="B241" s="92" t="s">
        <v>316</v>
      </c>
      <c r="C241" s="92" t="s">
        <v>317</v>
      </c>
      <c r="D241" s="93">
        <v>10419861.610000001</v>
      </c>
      <c r="E241" s="94">
        <v>3507228.65</v>
      </c>
      <c r="F241" s="94">
        <v>56100.479999999996</v>
      </c>
      <c r="G241" s="94">
        <v>39634.519999999997</v>
      </c>
      <c r="I241" s="94">
        <v>15433.34</v>
      </c>
      <c r="J241" s="94">
        <v>7158.3099999999995</v>
      </c>
      <c r="L241" s="94">
        <v>2219811.33</v>
      </c>
      <c r="M241" s="94">
        <v>107753.1</v>
      </c>
      <c r="N241" s="94">
        <v>121690.13</v>
      </c>
      <c r="P241" s="94">
        <v>84024.39</v>
      </c>
      <c r="Q241" s="94">
        <v>6120.9</v>
      </c>
      <c r="T241" s="94">
        <v>269037.57</v>
      </c>
      <c r="U241" s="94">
        <v>185018.49</v>
      </c>
      <c r="V241" s="94">
        <v>351158.83</v>
      </c>
      <c r="W241" s="94">
        <v>240062.93000000002</v>
      </c>
      <c r="AD241" s="94">
        <v>9313</v>
      </c>
      <c r="AE241" s="94">
        <v>23536.230000000003</v>
      </c>
      <c r="AF241" s="94">
        <v>492360.52</v>
      </c>
      <c r="AG241" s="94">
        <v>734851.32</v>
      </c>
      <c r="AH241" s="94">
        <v>8890.3100000000013</v>
      </c>
      <c r="AI241" s="94">
        <v>7534.55</v>
      </c>
      <c r="AJ241" s="94">
        <v>255974.90999999997</v>
      </c>
      <c r="AL241" s="94">
        <v>41472.35</v>
      </c>
      <c r="AM241" s="94">
        <v>272295.76</v>
      </c>
      <c r="AN241" s="94">
        <v>22037.95</v>
      </c>
      <c r="AO241" s="94">
        <v>182341.30000000002</v>
      </c>
      <c r="AP241" s="94">
        <v>63966.07</v>
      </c>
      <c r="AU241" s="94">
        <v>40637.549999999996</v>
      </c>
      <c r="AV241" s="94">
        <v>277718.58</v>
      </c>
      <c r="AW241" s="94">
        <v>15131.96</v>
      </c>
      <c r="AX241" s="94">
        <v>30810.65</v>
      </c>
      <c r="AZ241" s="94">
        <v>73642.52</v>
      </c>
      <c r="BA241" s="94">
        <v>20301.45</v>
      </c>
      <c r="BB241" s="94">
        <v>6009.16</v>
      </c>
      <c r="BC241" s="94">
        <v>5633.38</v>
      </c>
      <c r="BD241" s="94">
        <v>46892.43</v>
      </c>
      <c r="BE241" s="94">
        <v>20197.47</v>
      </c>
      <c r="BG241" s="94">
        <v>34520.5</v>
      </c>
      <c r="BH241" s="94">
        <v>14625.14</v>
      </c>
      <c r="BK241" s="94">
        <v>4506.87</v>
      </c>
      <c r="BO241" s="94">
        <v>140230.60999999999</v>
      </c>
      <c r="BP241" s="94">
        <v>27507.11</v>
      </c>
      <c r="BQ241" s="94">
        <v>182.28</v>
      </c>
      <c r="BR241" s="94">
        <v>2368.61</v>
      </c>
      <c r="BS241" s="94">
        <v>3845.8900000000003</v>
      </c>
      <c r="BV241" s="94">
        <v>5323.27</v>
      </c>
      <c r="BW241" s="94">
        <v>5323.27</v>
      </c>
      <c r="BY241" s="94">
        <v>25671.72</v>
      </c>
      <c r="CA241" s="94">
        <v>211285.86</v>
      </c>
      <c r="CB241" s="94">
        <v>10739.96</v>
      </c>
      <c r="CM241" s="94">
        <v>38554.99</v>
      </c>
      <c r="CN241" s="94">
        <v>38554.99</v>
      </c>
      <c r="CV241" s="94">
        <v>38716.410000000003</v>
      </c>
    </row>
    <row r="242" spans="2:100" x14ac:dyDescent="0.25">
      <c r="B242" s="92" t="s">
        <v>384</v>
      </c>
      <c r="C242" s="92" t="s">
        <v>385</v>
      </c>
      <c r="D242" s="93">
        <v>43808603.390000008</v>
      </c>
      <c r="E242" s="94">
        <v>16023869.07</v>
      </c>
      <c r="G242" s="94">
        <v>766164.7</v>
      </c>
      <c r="I242" s="94">
        <v>1117445.5599999998</v>
      </c>
      <c r="J242" s="94">
        <v>1300</v>
      </c>
      <c r="L242" s="94">
        <v>6296655.120000001</v>
      </c>
      <c r="M242" s="94">
        <v>236592.87</v>
      </c>
      <c r="N242" s="94">
        <v>209719.87</v>
      </c>
      <c r="P242" s="94">
        <v>294129.20999999996</v>
      </c>
      <c r="Q242" s="94">
        <v>700</v>
      </c>
      <c r="S242" s="94">
        <v>6.86</v>
      </c>
      <c r="T242" s="94">
        <v>1332060.76</v>
      </c>
      <c r="U242" s="94">
        <v>521809.0500000001</v>
      </c>
      <c r="V242" s="94">
        <v>1721295.6099999999</v>
      </c>
      <c r="W242" s="94">
        <v>691849.22</v>
      </c>
      <c r="AA242" s="94">
        <v>0.24</v>
      </c>
      <c r="AB242" s="94">
        <v>43516.770000000004</v>
      </c>
      <c r="AC242" s="94">
        <v>17320.939999999999</v>
      </c>
      <c r="AD242" s="94">
        <v>81149.64</v>
      </c>
      <c r="AE242" s="94">
        <v>145847.49000000005</v>
      </c>
      <c r="AF242" s="94">
        <v>2256471.66</v>
      </c>
      <c r="AG242" s="94">
        <v>2067992.79</v>
      </c>
      <c r="AJ242" s="94">
        <v>972402.42</v>
      </c>
      <c r="AL242" s="94">
        <v>150608.27000000002</v>
      </c>
      <c r="AM242" s="94">
        <v>600899.47</v>
      </c>
      <c r="AN242" s="94">
        <v>201536.1</v>
      </c>
      <c r="AO242" s="94">
        <v>3818.5</v>
      </c>
      <c r="AP242" s="94">
        <v>67040.73</v>
      </c>
      <c r="AR242" s="94">
        <v>351346.22000000003</v>
      </c>
      <c r="AV242" s="94">
        <v>1999498.8399999999</v>
      </c>
      <c r="BB242" s="94">
        <v>52919.46</v>
      </c>
      <c r="BC242" s="94">
        <v>25802.129999999997</v>
      </c>
      <c r="BD242" s="94">
        <v>67531.63</v>
      </c>
      <c r="BE242" s="94">
        <v>264474.41000000003</v>
      </c>
      <c r="BH242" s="94">
        <v>3103.1699999999996</v>
      </c>
      <c r="BL242" s="94">
        <v>2236898.16</v>
      </c>
      <c r="BN242" s="94">
        <v>47493.350000000006</v>
      </c>
      <c r="BO242" s="94">
        <v>809929.96</v>
      </c>
      <c r="BT242" s="94">
        <v>1280981.53</v>
      </c>
      <c r="BX242" s="94">
        <v>4982.88</v>
      </c>
      <c r="BZ242" s="94">
        <v>195350.03</v>
      </c>
      <c r="CA242" s="94">
        <v>428499.20000000001</v>
      </c>
      <c r="CE242" s="94">
        <v>59258.69</v>
      </c>
      <c r="CM242" s="94">
        <v>158330.81</v>
      </c>
      <c r="CN242" s="94">
        <v>158330.81</v>
      </c>
    </row>
    <row r="243" spans="2:100" x14ac:dyDescent="0.25">
      <c r="B243" s="92" t="s">
        <v>710</v>
      </c>
      <c r="C243" s="92" t="s">
        <v>711</v>
      </c>
      <c r="D243" s="93">
        <v>91947802.549999997</v>
      </c>
      <c r="E243" s="94">
        <v>34893009.329999998</v>
      </c>
      <c r="F243" s="94">
        <v>944206.2699999999</v>
      </c>
      <c r="G243" s="94">
        <v>318473.28999999992</v>
      </c>
      <c r="I243" s="94">
        <v>5560156.7999999998</v>
      </c>
      <c r="J243" s="94">
        <v>677974.52</v>
      </c>
      <c r="K243" s="94">
        <v>44268</v>
      </c>
      <c r="L243" s="94">
        <v>16095779.259999998</v>
      </c>
      <c r="M243" s="94">
        <v>627493.57000000007</v>
      </c>
      <c r="N243" s="94">
        <v>704804.5</v>
      </c>
      <c r="P243" s="94">
        <v>395254.82</v>
      </c>
      <c r="Q243" s="94">
        <v>270109.63999999996</v>
      </c>
      <c r="T243" s="94">
        <v>3096880.5999999996</v>
      </c>
      <c r="U243" s="94">
        <v>1310571.7499999998</v>
      </c>
      <c r="V243" s="94">
        <v>4000111.2000000007</v>
      </c>
      <c r="W243" s="94">
        <v>1737487.2399999995</v>
      </c>
      <c r="AD243" s="94">
        <v>170044.59</v>
      </c>
      <c r="AE243" s="94">
        <v>439264.94000000006</v>
      </c>
      <c r="AF243" s="94">
        <v>4758352.6899999995</v>
      </c>
      <c r="AG243" s="94">
        <v>4500065.9800000004</v>
      </c>
      <c r="AH243" s="94">
        <v>154345.71000000002</v>
      </c>
      <c r="AI243" s="94">
        <v>280656.66000000009</v>
      </c>
      <c r="AJ243" s="94">
        <v>1862189.2000000002</v>
      </c>
      <c r="AL243" s="94">
        <v>438019.77</v>
      </c>
      <c r="AM243" s="94">
        <v>960919.89</v>
      </c>
      <c r="AN243" s="94">
        <v>47902.47</v>
      </c>
      <c r="AO243" s="94">
        <v>11584.619999999999</v>
      </c>
      <c r="AP243" s="94">
        <v>28828.600000000002</v>
      </c>
      <c r="AR243" s="94">
        <v>423558.67999999993</v>
      </c>
      <c r="AV243" s="94">
        <v>1390337.93</v>
      </c>
      <c r="AX243" s="94">
        <v>45624.09</v>
      </c>
      <c r="AY243" s="94">
        <v>100229.62</v>
      </c>
      <c r="AZ243" s="94">
        <v>193128.65999999997</v>
      </c>
      <c r="BA243" s="94">
        <v>6788.54</v>
      </c>
      <c r="BB243" s="94">
        <v>42540.11</v>
      </c>
      <c r="BC243" s="94">
        <v>329683.06</v>
      </c>
      <c r="BD243" s="94">
        <v>161696.69999999998</v>
      </c>
      <c r="BE243" s="94">
        <v>306085.41000000003</v>
      </c>
      <c r="BF243" s="94">
        <v>30857.289999999997</v>
      </c>
      <c r="BH243" s="94">
        <v>1946.57</v>
      </c>
      <c r="BN243" s="94">
        <v>57611.87</v>
      </c>
      <c r="BO243" s="94">
        <v>1387299</v>
      </c>
      <c r="BP243" s="94">
        <v>737506.03</v>
      </c>
      <c r="BQ243" s="94">
        <v>1182.99</v>
      </c>
      <c r="BR243" s="94">
        <v>17181.89</v>
      </c>
      <c r="BS243" s="94">
        <v>907068.88</v>
      </c>
      <c r="BT243" s="94">
        <v>73798</v>
      </c>
      <c r="BV243" s="94">
        <v>46417.369999999995</v>
      </c>
      <c r="BW243" s="94">
        <v>46417.369999999995</v>
      </c>
      <c r="BX243" s="94">
        <v>7460</v>
      </c>
      <c r="BZ243" s="94">
        <v>339429.47000000003</v>
      </c>
      <c r="CA243" s="94">
        <v>513490.89</v>
      </c>
      <c r="CD243" s="94">
        <v>23724.18</v>
      </c>
      <c r="CE243" s="94">
        <v>82829.210000000006</v>
      </c>
      <c r="CG243" s="94">
        <v>77477.600000000006</v>
      </c>
      <c r="CH243" s="94">
        <v>7815.6</v>
      </c>
      <c r="CM243" s="94">
        <v>101598.64</v>
      </c>
      <c r="CN243" s="94">
        <v>101598.64</v>
      </c>
      <c r="CQ243" s="94">
        <v>5158</v>
      </c>
      <c r="CR243" s="94">
        <v>113705.46</v>
      </c>
      <c r="CT243" s="94">
        <v>14750.32</v>
      </c>
      <c r="CU243" s="94">
        <v>36776.509999999995</v>
      </c>
      <c r="CV243" s="94">
        <v>34288.07</v>
      </c>
    </row>
    <row r="244" spans="2:100" x14ac:dyDescent="0.25">
      <c r="B244" s="92" t="s">
        <v>702</v>
      </c>
      <c r="C244" s="92" t="s">
        <v>703</v>
      </c>
      <c r="D244" s="93">
        <v>586335661.42000115</v>
      </c>
      <c r="E244" s="94">
        <v>235646202.51000005</v>
      </c>
      <c r="F244" s="94">
        <v>9857275.5299999993</v>
      </c>
      <c r="G244" s="94">
        <v>14167336.789999999</v>
      </c>
      <c r="I244" s="94">
        <v>5761674.9000000013</v>
      </c>
      <c r="J244" s="94">
        <v>8206798.6500000013</v>
      </c>
      <c r="K244" s="94">
        <v>3280330.1999999993</v>
      </c>
      <c r="L244" s="94">
        <v>78907114.48999998</v>
      </c>
      <c r="M244" s="94">
        <v>2303015.41</v>
      </c>
      <c r="N244" s="94">
        <v>1434122.4000000006</v>
      </c>
      <c r="P244" s="94">
        <v>3702192.76</v>
      </c>
      <c r="Q244" s="94">
        <v>4325342.8599999985</v>
      </c>
      <c r="T244" s="94">
        <v>20630412.720000003</v>
      </c>
      <c r="U244" s="94">
        <v>6723098.75</v>
      </c>
      <c r="V244" s="94">
        <v>26315077.919999998</v>
      </c>
      <c r="W244" s="94">
        <v>8883945.9700000007</v>
      </c>
      <c r="AB244" s="94">
        <v>734916.10000000009</v>
      </c>
      <c r="AC244" s="94">
        <v>263563.7900000001</v>
      </c>
      <c r="AD244" s="94">
        <v>1071636.5300000007</v>
      </c>
      <c r="AE244" s="94">
        <v>1035032.5599999998</v>
      </c>
      <c r="AF244" s="94">
        <v>37054197.510000013</v>
      </c>
      <c r="AG244" s="94">
        <v>23366074.890000004</v>
      </c>
      <c r="AH244" s="94">
        <v>-36467.380000001751</v>
      </c>
      <c r="AI244" s="94">
        <v>-607.30000000009932</v>
      </c>
      <c r="AJ244" s="94">
        <v>10482328.340000002</v>
      </c>
      <c r="AL244" s="94">
        <v>1541.13</v>
      </c>
      <c r="AM244" s="94">
        <v>9842966.2200000007</v>
      </c>
      <c r="AN244" s="94">
        <v>1696207.78</v>
      </c>
      <c r="AO244" s="94">
        <v>6278964.9899999993</v>
      </c>
      <c r="AP244" s="94">
        <v>119941.17</v>
      </c>
      <c r="AR244" s="94">
        <v>1688608.39</v>
      </c>
      <c r="AU244" s="94">
        <v>1214789.7</v>
      </c>
      <c r="AV244" s="94">
        <v>5618481.3000000007</v>
      </c>
      <c r="AW244" s="94">
        <v>668429.53</v>
      </c>
      <c r="AX244" s="94">
        <v>167773</v>
      </c>
      <c r="AY244" s="94">
        <v>19162.84</v>
      </c>
      <c r="BA244" s="94">
        <v>2029.19</v>
      </c>
      <c r="BB244" s="94">
        <v>305173.97000000003</v>
      </c>
      <c r="BC244" s="94">
        <v>1293542.1600000001</v>
      </c>
      <c r="BD244" s="94">
        <v>1376229.4799999997</v>
      </c>
      <c r="BE244" s="94">
        <v>702018.67</v>
      </c>
      <c r="BF244" s="94">
        <v>303524.90000000002</v>
      </c>
      <c r="BG244" s="94">
        <v>527710.30000000005</v>
      </c>
      <c r="BH244" s="94">
        <v>64978.81</v>
      </c>
      <c r="BJ244" s="94">
        <v>253784.23999999996</v>
      </c>
      <c r="BL244" s="94">
        <v>763646.79</v>
      </c>
      <c r="BN244" s="94">
        <v>15531951.82</v>
      </c>
      <c r="BO244" s="94">
        <v>3227212.46</v>
      </c>
      <c r="BP244" s="94">
        <v>1226771.1800000006</v>
      </c>
      <c r="BQ244" s="94">
        <v>35878.32</v>
      </c>
      <c r="BR244" s="94">
        <v>196593.78</v>
      </c>
      <c r="BS244" s="94">
        <v>5551959.3499999996</v>
      </c>
      <c r="BV244" s="94">
        <v>231114.97999999995</v>
      </c>
      <c r="BW244" s="94">
        <v>231114.97999999995</v>
      </c>
      <c r="BZ244" s="94">
        <v>1639226.56</v>
      </c>
      <c r="CA244" s="94">
        <v>5456510.120000001</v>
      </c>
      <c r="CE244" s="94">
        <v>795519.82</v>
      </c>
      <c r="CF244" s="94">
        <v>615987.69999999995</v>
      </c>
      <c r="CG244" s="94">
        <v>6535545.1299999999</v>
      </c>
      <c r="CJ244" s="94">
        <v>309163.92</v>
      </c>
      <c r="CM244" s="94">
        <v>1013114.83</v>
      </c>
      <c r="CN244" s="94">
        <v>1013114.83</v>
      </c>
      <c r="CO244" s="94">
        <v>26988.400000000001</v>
      </c>
      <c r="CP244" s="94">
        <v>196006.98</v>
      </c>
      <c r="CQ244" s="94">
        <v>1229650.9499999997</v>
      </c>
      <c r="CR244" s="94">
        <v>266286.05</v>
      </c>
      <c r="CS244" s="94">
        <v>1095344.67</v>
      </c>
      <c r="CT244" s="94">
        <v>46290.98</v>
      </c>
      <c r="CU244" s="94">
        <v>3899219.5</v>
      </c>
      <c r="CV244" s="94">
        <v>185202.46</v>
      </c>
    </row>
    <row r="245" spans="2:100" x14ac:dyDescent="0.25">
      <c r="B245" s="92" t="s">
        <v>576</v>
      </c>
      <c r="C245" s="92" t="s">
        <v>577</v>
      </c>
      <c r="D245" s="93">
        <v>1527630.66</v>
      </c>
      <c r="E245" s="94">
        <v>587625.22</v>
      </c>
      <c r="F245" s="94">
        <v>45818.55</v>
      </c>
      <c r="G245" s="94">
        <v>4437.8099999999995</v>
      </c>
      <c r="J245" s="94">
        <v>672.77</v>
      </c>
      <c r="L245" s="94">
        <v>142852.35999999999</v>
      </c>
      <c r="M245" s="94">
        <v>598.91000000000008</v>
      </c>
      <c r="N245" s="94">
        <v>5025.1299999999992</v>
      </c>
      <c r="Q245" s="94">
        <v>1946.62</v>
      </c>
      <c r="T245" s="94">
        <v>47923.61</v>
      </c>
      <c r="U245" s="94">
        <v>11256.5</v>
      </c>
      <c r="V245" s="94">
        <v>58983.75</v>
      </c>
      <c r="W245" s="94">
        <v>13343.680000000002</v>
      </c>
      <c r="AD245" s="94">
        <v>2647.33</v>
      </c>
      <c r="AE245" s="94">
        <v>2214.8599999999997</v>
      </c>
      <c r="AF245" s="94">
        <v>113088</v>
      </c>
      <c r="AG245" s="94">
        <v>58900</v>
      </c>
      <c r="AJ245" s="94">
        <v>32638.83</v>
      </c>
      <c r="AL245" s="94">
        <v>2612.9</v>
      </c>
      <c r="AM245" s="94">
        <v>2549.4699999999998</v>
      </c>
      <c r="AN245" s="94">
        <v>20824.91</v>
      </c>
      <c r="AO245" s="94">
        <v>23750.7</v>
      </c>
      <c r="AP245" s="94">
        <v>20288.23</v>
      </c>
      <c r="AQ245" s="94">
        <v>1597.91</v>
      </c>
      <c r="AU245" s="94">
        <v>7597.5</v>
      </c>
      <c r="AV245" s="94">
        <v>32126</v>
      </c>
      <c r="AX245" s="94">
        <v>834.6</v>
      </c>
      <c r="AZ245" s="94">
        <v>32805.770000000004</v>
      </c>
      <c r="BC245" s="94">
        <v>4073.55</v>
      </c>
      <c r="BD245" s="94">
        <v>27082.959999999999</v>
      </c>
      <c r="BE245" s="94">
        <v>5388.93</v>
      </c>
      <c r="BF245" s="94">
        <v>1732.42</v>
      </c>
      <c r="BG245" s="94">
        <v>200</v>
      </c>
      <c r="BH245" s="94">
        <v>2343.66</v>
      </c>
      <c r="BL245" s="94">
        <v>22102</v>
      </c>
      <c r="BO245" s="94">
        <v>25360.22</v>
      </c>
      <c r="BP245" s="94">
        <v>15716.629999999997</v>
      </c>
      <c r="BQ245" s="94">
        <v>1835.46</v>
      </c>
      <c r="BT245" s="94">
        <v>25658.46</v>
      </c>
      <c r="BV245" s="94">
        <v>2808.32</v>
      </c>
      <c r="BW245" s="94">
        <v>2808.32</v>
      </c>
      <c r="BX245" s="94">
        <v>71001.72</v>
      </c>
      <c r="BZ245" s="94">
        <v>4850.8999999999996</v>
      </c>
      <c r="CA245" s="94">
        <v>3389.36</v>
      </c>
      <c r="CE245" s="94">
        <v>4464.8999999999996</v>
      </c>
      <c r="CM245" s="94">
        <v>804.39</v>
      </c>
      <c r="CN245" s="94">
        <v>804.39</v>
      </c>
      <c r="CP245" s="94">
        <v>33854.86</v>
      </c>
    </row>
    <row r="246" spans="2:100" x14ac:dyDescent="0.25">
      <c r="B246" s="92" t="s">
        <v>388</v>
      </c>
      <c r="C246" s="92" t="s">
        <v>389</v>
      </c>
      <c r="D246" s="93">
        <v>1147749.52</v>
      </c>
      <c r="E246" s="94">
        <v>310559.74</v>
      </c>
      <c r="F246" s="94">
        <v>8975.61</v>
      </c>
      <c r="G246" s="94">
        <v>30344.17</v>
      </c>
      <c r="I246" s="94">
        <v>3000</v>
      </c>
      <c r="L246" s="94">
        <v>133420.1</v>
      </c>
      <c r="M246" s="94">
        <v>10790</v>
      </c>
      <c r="N246" s="94">
        <v>11618.08</v>
      </c>
      <c r="T246" s="94">
        <v>26904.42</v>
      </c>
      <c r="U246" s="94">
        <v>11740.78</v>
      </c>
      <c r="V246" s="94">
        <v>20821.02</v>
      </c>
      <c r="W246" s="94">
        <v>13232.5</v>
      </c>
      <c r="AB246" s="94">
        <v>1080.08</v>
      </c>
      <c r="AC246" s="94">
        <v>534.59</v>
      </c>
      <c r="AD246" s="94">
        <v>2101.94</v>
      </c>
      <c r="AE246" s="94">
        <v>4028.01</v>
      </c>
      <c r="AF246" s="94">
        <v>42408</v>
      </c>
      <c r="AG246" s="94">
        <v>54188</v>
      </c>
      <c r="AJ246" s="94">
        <v>34244.6</v>
      </c>
      <c r="AL246" s="94">
        <v>10826.43</v>
      </c>
      <c r="AM246" s="94">
        <v>8275.9</v>
      </c>
      <c r="AN246" s="94">
        <v>387</v>
      </c>
      <c r="AO246" s="94">
        <v>12166.230000000001</v>
      </c>
      <c r="AP246" s="94">
        <v>5721.8</v>
      </c>
      <c r="AR246" s="94">
        <v>48317.45</v>
      </c>
      <c r="AS246" s="94">
        <v>30971.16</v>
      </c>
      <c r="AU246" s="94">
        <v>1585</v>
      </c>
      <c r="AV246" s="94">
        <v>40287.99</v>
      </c>
      <c r="AW246" s="94">
        <v>3457</v>
      </c>
      <c r="AX246" s="94">
        <v>1530.1</v>
      </c>
      <c r="AZ246" s="94">
        <v>750</v>
      </c>
      <c r="BC246" s="94">
        <v>8000.85</v>
      </c>
      <c r="BD246" s="94">
        <v>28421.89</v>
      </c>
      <c r="BE246" s="94">
        <v>34149.06</v>
      </c>
      <c r="BG246" s="94">
        <v>9502.49</v>
      </c>
      <c r="BH246" s="94">
        <v>2538.6999999999998</v>
      </c>
      <c r="BO246" s="94">
        <v>35068.400000000001</v>
      </c>
      <c r="BP246" s="94">
        <v>5156.43</v>
      </c>
      <c r="BV246" s="94">
        <v>120</v>
      </c>
      <c r="BW246" s="94">
        <v>120</v>
      </c>
      <c r="BX246" s="94">
        <v>114072.28</v>
      </c>
      <c r="CA246" s="94">
        <v>3964.3100000000004</v>
      </c>
      <c r="CC246" s="94">
        <v>5206.51</v>
      </c>
      <c r="CE246" s="94">
        <v>4052.6899999999996</v>
      </c>
      <c r="CM246" s="94">
        <v>2366.96</v>
      </c>
      <c r="CN246" s="94">
        <v>2366.96</v>
      </c>
      <c r="CR246" s="94">
        <v>10861.25</v>
      </c>
    </row>
    <row r="247" spans="2:100" x14ac:dyDescent="0.25">
      <c r="B247" s="92" t="s">
        <v>532</v>
      </c>
      <c r="C247" s="92" t="s">
        <v>533</v>
      </c>
      <c r="D247" s="93">
        <v>25227103.990000002</v>
      </c>
      <c r="E247" s="94">
        <v>9822898.0500000007</v>
      </c>
      <c r="F247" s="94">
        <v>281845.89</v>
      </c>
      <c r="G247" s="94">
        <v>315312.11000000004</v>
      </c>
      <c r="I247" s="94">
        <v>146901.08000000002</v>
      </c>
      <c r="J247" s="94">
        <v>195138.74000000002</v>
      </c>
      <c r="K247" s="94">
        <v>81411</v>
      </c>
      <c r="L247" s="94">
        <v>2828985.1599999992</v>
      </c>
      <c r="M247" s="94">
        <v>62141.25</v>
      </c>
      <c r="N247" s="94">
        <v>27865.879999999994</v>
      </c>
      <c r="P247" s="94">
        <v>287694.86</v>
      </c>
      <c r="Q247" s="94">
        <v>48033.850000000006</v>
      </c>
      <c r="T247" s="94">
        <v>800488.52</v>
      </c>
      <c r="U247" s="94">
        <v>236913.22000000003</v>
      </c>
      <c r="V247" s="94">
        <v>1042278.0099999999</v>
      </c>
      <c r="W247" s="94">
        <v>304349.36000000004</v>
      </c>
      <c r="AB247" s="94">
        <v>34473.81</v>
      </c>
      <c r="AC247" s="94">
        <v>10930.43</v>
      </c>
      <c r="AD247" s="94">
        <v>46998.25</v>
      </c>
      <c r="AE247" s="94">
        <v>66020.009999999995</v>
      </c>
      <c r="AF247" s="94">
        <v>1596337.8200000003</v>
      </c>
      <c r="AG247" s="94">
        <v>1006707.1200000001</v>
      </c>
      <c r="AJ247" s="94">
        <v>490297.20999999996</v>
      </c>
      <c r="AL247" s="94">
        <v>152830.07999999999</v>
      </c>
      <c r="AM247" s="94">
        <v>253973.62</v>
      </c>
      <c r="AN247" s="94">
        <v>103774.39</v>
      </c>
      <c r="AO247" s="94">
        <v>159806.45000000001</v>
      </c>
      <c r="AP247" s="94">
        <v>4913.49</v>
      </c>
      <c r="AR247" s="94">
        <v>132035.5</v>
      </c>
      <c r="AU247" s="94">
        <v>64066.36</v>
      </c>
      <c r="AV247" s="94">
        <v>378330.93</v>
      </c>
      <c r="AW247" s="94">
        <v>10737</v>
      </c>
      <c r="AX247" s="94">
        <v>35053.199999999997</v>
      </c>
      <c r="AY247" s="94">
        <v>9065</v>
      </c>
      <c r="AZ247" s="94">
        <v>172.8</v>
      </c>
      <c r="BC247" s="94">
        <v>100783.71</v>
      </c>
      <c r="BD247" s="94">
        <v>54093.91</v>
      </c>
      <c r="BE247" s="94">
        <v>182898.52999999997</v>
      </c>
      <c r="BF247" s="94">
        <v>25121.26</v>
      </c>
      <c r="BG247" s="94">
        <v>5784.03</v>
      </c>
      <c r="BH247" s="94">
        <v>12120.92</v>
      </c>
      <c r="BN247" s="94">
        <v>1340910.78</v>
      </c>
      <c r="BO247" s="94">
        <v>587821.51</v>
      </c>
      <c r="BP247" s="94">
        <v>234298.66</v>
      </c>
      <c r="BQ247" s="94">
        <v>1520.34</v>
      </c>
      <c r="BS247" s="94">
        <v>617147.17000000004</v>
      </c>
      <c r="BV247" s="94">
        <v>22288.870000000003</v>
      </c>
      <c r="BW247" s="94">
        <v>22288.870000000003</v>
      </c>
      <c r="BX247" s="94">
        <v>154013.13</v>
      </c>
      <c r="BZ247" s="94">
        <v>81227</v>
      </c>
      <c r="CA247" s="94">
        <v>287950.73</v>
      </c>
      <c r="CB247" s="94">
        <v>1225.83</v>
      </c>
      <c r="CE247" s="94">
        <v>34596.75</v>
      </c>
      <c r="CG247" s="94">
        <v>22728.79</v>
      </c>
      <c r="CH247" s="94">
        <v>157.57999999999998</v>
      </c>
      <c r="CM247" s="94">
        <v>214706.15</v>
      </c>
      <c r="CN247" s="94">
        <v>214706.15</v>
      </c>
      <c r="CS247" s="94">
        <v>71589.960000000006</v>
      </c>
      <c r="CV247" s="94">
        <v>135337.93</v>
      </c>
    </row>
    <row r="248" spans="2:100" x14ac:dyDescent="0.25">
      <c r="B248" s="92" t="s">
        <v>490</v>
      </c>
      <c r="C248" s="92" t="s">
        <v>491</v>
      </c>
      <c r="D248" s="93">
        <v>32272308.059999999</v>
      </c>
      <c r="E248" s="94">
        <v>12200226.519999998</v>
      </c>
      <c r="F248" s="94">
        <v>189586.63999999998</v>
      </c>
      <c r="G248" s="94">
        <v>369964.55</v>
      </c>
      <c r="I248" s="94">
        <v>723441.01</v>
      </c>
      <c r="J248" s="94">
        <v>232964.43</v>
      </c>
      <c r="K248" s="94">
        <v>29090.400000000001</v>
      </c>
      <c r="L248" s="94">
        <v>4670063.4099999992</v>
      </c>
      <c r="M248" s="94">
        <v>300787.58</v>
      </c>
      <c r="N248" s="94">
        <v>256070.03000000003</v>
      </c>
      <c r="P248" s="94">
        <v>116613.35</v>
      </c>
      <c r="Q248" s="94">
        <v>55875.83</v>
      </c>
      <c r="R248" s="94">
        <v>370.04</v>
      </c>
      <c r="T248" s="94">
        <v>1022977.51</v>
      </c>
      <c r="U248" s="94">
        <v>406124.64999999991</v>
      </c>
      <c r="V248" s="94">
        <v>1294791.1100000001</v>
      </c>
      <c r="W248" s="94">
        <v>500906.07999999996</v>
      </c>
      <c r="AB248" s="94">
        <v>44238.92</v>
      </c>
      <c r="AC248" s="94">
        <v>18297.37</v>
      </c>
      <c r="AD248" s="94">
        <v>55623.780000000006</v>
      </c>
      <c r="AE248" s="94">
        <v>101369.85000000002</v>
      </c>
      <c r="AF248" s="94">
        <v>2050857.79</v>
      </c>
      <c r="AG248" s="94">
        <v>1660374.21</v>
      </c>
      <c r="AH248" s="94">
        <v>118638.51000000001</v>
      </c>
      <c r="AI248" s="94">
        <v>9587.2999999999993</v>
      </c>
      <c r="AJ248" s="94">
        <v>855694.37</v>
      </c>
      <c r="AL248" s="94">
        <v>135158.57</v>
      </c>
      <c r="AM248" s="94">
        <v>635193.58000000007</v>
      </c>
      <c r="AN248" s="94">
        <v>87293.47</v>
      </c>
      <c r="AO248" s="94">
        <v>223825.19</v>
      </c>
      <c r="AP248" s="94">
        <v>4027.3</v>
      </c>
      <c r="AR248" s="94">
        <v>506450.21</v>
      </c>
      <c r="AU248" s="94">
        <v>21668.63</v>
      </c>
      <c r="AV248" s="94">
        <v>672623.40999999992</v>
      </c>
      <c r="AW248" s="94">
        <v>101472.05</v>
      </c>
      <c r="AX248" s="94">
        <v>17298.849999999999</v>
      </c>
      <c r="AZ248" s="94">
        <v>9188.42</v>
      </c>
      <c r="BA248" s="94">
        <v>126687.56</v>
      </c>
      <c r="BB248" s="94">
        <v>53882.45</v>
      </c>
      <c r="BC248" s="94">
        <v>105904.38</v>
      </c>
      <c r="BD248" s="94">
        <v>58163.94</v>
      </c>
      <c r="BE248" s="94">
        <v>325660.45999999996</v>
      </c>
      <c r="BF248" s="94">
        <v>782</v>
      </c>
      <c r="BH248" s="94">
        <v>108.93</v>
      </c>
      <c r="BN248" s="94">
        <v>13814</v>
      </c>
      <c r="BO248" s="94">
        <v>581369.37</v>
      </c>
      <c r="BP248" s="94">
        <v>1998.07</v>
      </c>
      <c r="BQ248" s="94">
        <v>494</v>
      </c>
      <c r="BR248" s="94">
        <v>1025.45</v>
      </c>
      <c r="BT248" s="94">
        <v>328488.31</v>
      </c>
      <c r="BV248" s="94">
        <v>93020.42</v>
      </c>
      <c r="BW248" s="94">
        <v>93020.42</v>
      </c>
      <c r="BZ248" s="94">
        <v>176188.18</v>
      </c>
      <c r="CA248" s="94">
        <v>474099.42000000004</v>
      </c>
      <c r="CE248" s="94">
        <v>34487.39</v>
      </c>
      <c r="CM248" s="94">
        <v>95730.299999999988</v>
      </c>
      <c r="CN248" s="94">
        <v>95730.299999999988</v>
      </c>
      <c r="CO248" s="94">
        <v>19444.099999999999</v>
      </c>
      <c r="CS248" s="94">
        <v>82224.41</v>
      </c>
    </row>
    <row r="249" spans="2:100" x14ac:dyDescent="0.25">
      <c r="B249" s="92" t="s">
        <v>488</v>
      </c>
      <c r="C249" s="92" t="s">
        <v>489</v>
      </c>
      <c r="D249" s="93">
        <v>177223333.91000009</v>
      </c>
      <c r="E249" s="94">
        <v>70346833.069999978</v>
      </c>
      <c r="F249" s="94">
        <v>2292834.6199999996</v>
      </c>
      <c r="G249" s="94">
        <v>206277.38999999998</v>
      </c>
      <c r="I249" s="94">
        <v>6937882.1999999993</v>
      </c>
      <c r="J249" s="94">
        <v>990648.99000000022</v>
      </c>
      <c r="K249" s="94">
        <v>326140</v>
      </c>
      <c r="L249" s="94">
        <v>24174277.879999999</v>
      </c>
      <c r="M249" s="94">
        <v>1162661.42</v>
      </c>
      <c r="N249" s="94">
        <v>1232439.72</v>
      </c>
      <c r="P249" s="94">
        <v>2010169.2100000002</v>
      </c>
      <c r="Q249" s="94">
        <v>272407.61000000004</v>
      </c>
      <c r="T249" s="94">
        <v>6033224.0600000015</v>
      </c>
      <c r="U249" s="94">
        <v>2054159.3699999999</v>
      </c>
      <c r="V249" s="94">
        <v>7662682.0399999963</v>
      </c>
      <c r="W249" s="94">
        <v>2616008.9499999997</v>
      </c>
      <c r="AB249" s="94">
        <v>247307.73000000004</v>
      </c>
      <c r="AC249" s="94">
        <v>68483.06</v>
      </c>
      <c r="AD249" s="94">
        <v>371295.13999999996</v>
      </c>
      <c r="AE249" s="94">
        <v>603322.03999999992</v>
      </c>
      <c r="AF249" s="94">
        <v>10847902.750000002</v>
      </c>
      <c r="AG249" s="94">
        <v>9251098.9299999997</v>
      </c>
      <c r="AJ249" s="94">
        <v>5382114.5099999988</v>
      </c>
      <c r="AM249" s="94">
        <v>2400973.0700000003</v>
      </c>
      <c r="AO249" s="94">
        <v>2282301.75</v>
      </c>
      <c r="AP249" s="94">
        <v>781.5</v>
      </c>
      <c r="AR249" s="94">
        <v>61.1</v>
      </c>
      <c r="AU249" s="94">
        <v>284481.17</v>
      </c>
      <c r="AV249" s="94">
        <v>1347937.26</v>
      </c>
      <c r="AW249" s="94">
        <v>972464.31</v>
      </c>
      <c r="AX249" s="94">
        <v>33777</v>
      </c>
      <c r="AZ249" s="94">
        <v>4808</v>
      </c>
      <c r="BA249" s="94">
        <v>31580.799999999988</v>
      </c>
      <c r="BB249" s="94">
        <v>9271.0199999999986</v>
      </c>
      <c r="BC249" s="94">
        <v>526524.09</v>
      </c>
      <c r="BD249" s="94">
        <v>411123.33000000007</v>
      </c>
      <c r="BE249" s="94">
        <v>1059967.8900000001</v>
      </c>
      <c r="BF249" s="94">
        <v>8369.7900000000009</v>
      </c>
      <c r="BG249" s="94">
        <v>75078.19</v>
      </c>
      <c r="BH249" s="94">
        <v>27270.550000000003</v>
      </c>
      <c r="BN249" s="94">
        <v>324989.44</v>
      </c>
      <c r="BO249" s="94">
        <v>2940171.1</v>
      </c>
      <c r="BP249" s="94">
        <v>556940.30999999994</v>
      </c>
      <c r="BQ249" s="94">
        <v>5476.72</v>
      </c>
      <c r="BS249" s="94">
        <v>3831755.81</v>
      </c>
      <c r="BT249" s="94">
        <v>362625</v>
      </c>
      <c r="BV249" s="94">
        <v>6810</v>
      </c>
      <c r="BW249" s="94">
        <v>6810</v>
      </c>
      <c r="BX249" s="94">
        <v>50039.68</v>
      </c>
      <c r="BZ249" s="94">
        <v>538601.5</v>
      </c>
      <c r="CA249" s="94">
        <v>1496165.7100000002</v>
      </c>
      <c r="CE249" s="94">
        <v>141659.56</v>
      </c>
      <c r="CF249" s="94">
        <v>180000</v>
      </c>
      <c r="CG249" s="94">
        <v>108639.25</v>
      </c>
      <c r="CJ249" s="94">
        <v>3432.55</v>
      </c>
      <c r="CM249" s="94">
        <v>369132.13</v>
      </c>
      <c r="CN249" s="94">
        <v>369132.13</v>
      </c>
      <c r="CQ249" s="94">
        <v>87486.420000000013</v>
      </c>
      <c r="CR249" s="94">
        <v>194465.71</v>
      </c>
      <c r="CS249" s="94">
        <v>67129.039999999994</v>
      </c>
      <c r="CT249" s="94">
        <v>1390872.47</v>
      </c>
    </row>
    <row r="250" spans="2:100" x14ac:dyDescent="0.25">
      <c r="B250" s="92" t="s">
        <v>264</v>
      </c>
      <c r="C250" s="92" t="s">
        <v>265</v>
      </c>
      <c r="D250" s="93">
        <v>258017660.05999988</v>
      </c>
      <c r="E250" s="94">
        <v>107856178.48000002</v>
      </c>
      <c r="F250" s="94">
        <v>3359977.5</v>
      </c>
      <c r="G250" s="94">
        <v>1079843.6999999997</v>
      </c>
      <c r="I250" s="94">
        <v>7418882.2800000031</v>
      </c>
      <c r="J250" s="94">
        <v>1238714.45</v>
      </c>
      <c r="K250" s="94">
        <v>792998.8</v>
      </c>
      <c r="L250" s="94">
        <v>33516085.740000006</v>
      </c>
      <c r="M250" s="94">
        <v>570428.55999999994</v>
      </c>
      <c r="N250" s="94">
        <v>1584290.7700000003</v>
      </c>
      <c r="P250" s="94">
        <v>2516135.5099999998</v>
      </c>
      <c r="Q250" s="94">
        <v>1550197.56</v>
      </c>
      <c r="T250" s="94">
        <v>9030871.8400000017</v>
      </c>
      <c r="U250" s="94">
        <v>2925486.2499999995</v>
      </c>
      <c r="V250" s="94">
        <v>11684255.590000002</v>
      </c>
      <c r="W250" s="94">
        <v>3624928.0700000003</v>
      </c>
      <c r="AB250" s="94">
        <v>336345.16000000003</v>
      </c>
      <c r="AC250" s="94">
        <v>102815.59999999999</v>
      </c>
      <c r="AD250" s="94">
        <v>646783.69999999972</v>
      </c>
      <c r="AE250" s="94">
        <v>1033841.4699999995</v>
      </c>
      <c r="AF250" s="94">
        <v>17366215.280000009</v>
      </c>
      <c r="AG250" s="94">
        <v>12981200.059999999</v>
      </c>
      <c r="AJ250" s="94">
        <v>4862785.46</v>
      </c>
      <c r="AL250" s="94">
        <v>641533.06999999995</v>
      </c>
      <c r="AM250" s="94">
        <v>4077368.0100000002</v>
      </c>
      <c r="AN250" s="94">
        <v>871333.02</v>
      </c>
      <c r="AO250" s="94">
        <v>2036442.0700000003</v>
      </c>
      <c r="AP250" s="94">
        <v>28762.989999999998</v>
      </c>
      <c r="AR250" s="94">
        <v>247848.25</v>
      </c>
      <c r="AU250" s="94">
        <v>517955.67</v>
      </c>
      <c r="AV250" s="94">
        <v>1510850.22</v>
      </c>
      <c r="AW250" s="94">
        <v>595477.18999999994</v>
      </c>
      <c r="AX250" s="94">
        <v>62723.78</v>
      </c>
      <c r="AZ250" s="94">
        <v>515579.32</v>
      </c>
      <c r="BA250" s="94">
        <v>672983.03</v>
      </c>
      <c r="BC250" s="94">
        <v>497342.43999999994</v>
      </c>
      <c r="BD250" s="94">
        <v>280714.89</v>
      </c>
      <c r="BE250" s="94">
        <v>789096.23</v>
      </c>
      <c r="BF250" s="94">
        <v>103944.6</v>
      </c>
      <c r="BG250" s="94">
        <v>966486.74</v>
      </c>
      <c r="BH250" s="94">
        <v>777008.1</v>
      </c>
      <c r="BJ250" s="94">
        <v>1251403.93</v>
      </c>
      <c r="BK250" s="94">
        <v>8410</v>
      </c>
      <c r="BL250" s="94">
        <v>17557.650000000001</v>
      </c>
      <c r="BN250" s="94">
        <v>1088818.8999999999</v>
      </c>
      <c r="BO250" s="94">
        <v>3465870.65</v>
      </c>
      <c r="BP250" s="94">
        <v>2069561.48</v>
      </c>
      <c r="BQ250" s="94">
        <v>8244.57</v>
      </c>
      <c r="BR250" s="94">
        <v>42624.55</v>
      </c>
      <c r="BS250" s="94">
        <v>2971096.61</v>
      </c>
      <c r="BT250" s="94">
        <v>270463.69</v>
      </c>
      <c r="BV250" s="94">
        <v>19676.64</v>
      </c>
      <c r="BW250" s="94">
        <v>19676.64</v>
      </c>
      <c r="BX250" s="94">
        <v>29558.6</v>
      </c>
      <c r="BZ250" s="94">
        <v>889606.16</v>
      </c>
      <c r="CA250" s="94">
        <v>1977670.3599999999</v>
      </c>
      <c r="CE250" s="94">
        <v>386523.1</v>
      </c>
      <c r="CF250" s="94">
        <v>112000</v>
      </c>
      <c r="CG250" s="94">
        <v>626424.9</v>
      </c>
      <c r="CJ250" s="94">
        <v>44748.95</v>
      </c>
      <c r="CM250" s="94">
        <v>464823.65</v>
      </c>
      <c r="CN250" s="94">
        <v>464823.65</v>
      </c>
      <c r="CQ250" s="94">
        <v>152704.88</v>
      </c>
      <c r="CR250" s="94">
        <v>438945.42</v>
      </c>
      <c r="CS250" s="94">
        <v>10282.880000000001</v>
      </c>
      <c r="CV250" s="94">
        <v>397931.04000000004</v>
      </c>
    </row>
    <row r="251" spans="2:100" x14ac:dyDescent="0.25">
      <c r="B251" s="92" t="s">
        <v>370</v>
      </c>
      <c r="C251" s="92" t="s">
        <v>371</v>
      </c>
      <c r="D251" s="93">
        <v>13896052.730000002</v>
      </c>
      <c r="E251" s="94">
        <v>5594351.5899999999</v>
      </c>
      <c r="F251" s="94">
        <v>115745.01</v>
      </c>
      <c r="G251" s="94">
        <v>77994</v>
      </c>
      <c r="I251" s="94">
        <v>144968.60999999999</v>
      </c>
      <c r="J251" s="94">
        <v>41796.82</v>
      </c>
      <c r="K251" s="94">
        <v>31620</v>
      </c>
      <c r="L251" s="94">
        <v>2212721.66</v>
      </c>
      <c r="M251" s="94">
        <v>55650.94</v>
      </c>
      <c r="N251" s="94">
        <v>65069.99</v>
      </c>
      <c r="P251" s="94">
        <v>8800.4599999999991</v>
      </c>
      <c r="Q251" s="94">
        <v>3989.48</v>
      </c>
      <c r="T251" s="94">
        <v>448701.4</v>
      </c>
      <c r="U251" s="94">
        <v>174627.34</v>
      </c>
      <c r="V251" s="94">
        <v>578876.64</v>
      </c>
      <c r="W251" s="94">
        <v>220672.12999999998</v>
      </c>
      <c r="AB251" s="94">
        <v>4023.8999999999996</v>
      </c>
      <c r="AC251" s="94">
        <v>1943.3000000000002</v>
      </c>
      <c r="AD251" s="94">
        <v>23997.71</v>
      </c>
      <c r="AE251" s="94">
        <v>40472.180000000008</v>
      </c>
      <c r="AF251" s="94">
        <v>904171.47</v>
      </c>
      <c r="AG251" s="94">
        <v>778012.53</v>
      </c>
      <c r="AJ251" s="94">
        <v>379181.91999999993</v>
      </c>
      <c r="AL251" s="94">
        <v>104469.48000000001</v>
      </c>
      <c r="AM251" s="94">
        <v>157347.43</v>
      </c>
      <c r="AN251" s="94">
        <v>391.27</v>
      </c>
      <c r="AO251" s="94">
        <v>70122.570000000007</v>
      </c>
      <c r="AP251" s="94">
        <v>84966.53</v>
      </c>
      <c r="AQ251" s="94">
        <v>8177.61</v>
      </c>
      <c r="AR251" s="94">
        <v>15876.7</v>
      </c>
      <c r="AU251" s="94">
        <v>7251.22</v>
      </c>
      <c r="AV251" s="94">
        <v>214600.03000000003</v>
      </c>
      <c r="AW251" s="94">
        <v>5740</v>
      </c>
      <c r="AX251" s="94">
        <v>19900.2</v>
      </c>
      <c r="AZ251" s="94">
        <v>27292.03</v>
      </c>
      <c r="BA251" s="94">
        <v>47176.13</v>
      </c>
      <c r="BB251" s="94">
        <v>10920.15</v>
      </c>
      <c r="BC251" s="94">
        <v>200</v>
      </c>
      <c r="BD251" s="94">
        <v>1198.3600000000001</v>
      </c>
      <c r="BE251" s="94">
        <v>124579.87</v>
      </c>
      <c r="BF251" s="94">
        <v>10694.79</v>
      </c>
      <c r="BH251" s="94">
        <v>852.92</v>
      </c>
      <c r="BI251" s="94">
        <v>1433.57</v>
      </c>
      <c r="BN251" s="94">
        <v>1640</v>
      </c>
      <c r="BO251" s="94">
        <v>454172.36</v>
      </c>
      <c r="BP251" s="94">
        <v>98308.700000000012</v>
      </c>
      <c r="BR251" s="94">
        <v>1538.3</v>
      </c>
      <c r="BS251" s="94">
        <v>196498.05</v>
      </c>
      <c r="BU251" s="94">
        <v>62</v>
      </c>
      <c r="BV251" s="94">
        <v>40255.839999999997</v>
      </c>
      <c r="BW251" s="94">
        <v>40255.839999999997</v>
      </c>
      <c r="BX251" s="94">
        <v>452.79</v>
      </c>
      <c r="BZ251" s="94">
        <v>47479.82</v>
      </c>
      <c r="CA251" s="94">
        <v>160278.97</v>
      </c>
      <c r="CE251" s="94">
        <v>15484.9</v>
      </c>
      <c r="CJ251" s="94">
        <v>5259.24</v>
      </c>
      <c r="CM251" s="94">
        <v>23950.29</v>
      </c>
      <c r="CN251" s="94">
        <v>23950.29</v>
      </c>
      <c r="CR251" s="94">
        <v>30091.53</v>
      </c>
    </row>
    <row r="252" spans="2:100" x14ac:dyDescent="0.25">
      <c r="B252" s="92" t="s">
        <v>270</v>
      </c>
      <c r="C252" s="92" t="s">
        <v>271</v>
      </c>
      <c r="D252" s="93">
        <v>94972148.25000006</v>
      </c>
      <c r="E252" s="94">
        <v>36554716.399999999</v>
      </c>
      <c r="F252" s="94">
        <v>1305982.4900000002</v>
      </c>
      <c r="G252" s="94">
        <v>506446.81999999995</v>
      </c>
      <c r="I252" s="94">
        <v>2035944.8399999996</v>
      </c>
      <c r="J252" s="94">
        <v>127168.88000000002</v>
      </c>
      <c r="K252" s="94">
        <v>160673.4</v>
      </c>
      <c r="L252" s="94">
        <v>12968482.559999999</v>
      </c>
      <c r="M252" s="94">
        <v>846658.69</v>
      </c>
      <c r="N252" s="94">
        <v>442906.81</v>
      </c>
      <c r="P252" s="94">
        <v>492858.87</v>
      </c>
      <c r="Q252" s="94">
        <v>90296.03</v>
      </c>
      <c r="T252" s="94">
        <v>3032616.1899999995</v>
      </c>
      <c r="U252" s="94">
        <v>1100070.71</v>
      </c>
      <c r="V252" s="94">
        <v>3873267.8699999992</v>
      </c>
      <c r="W252" s="94">
        <v>1419571.3399999999</v>
      </c>
      <c r="AB252" s="94">
        <v>155425.15</v>
      </c>
      <c r="AC252" s="94">
        <v>63069.680000000008</v>
      </c>
      <c r="AD252" s="94">
        <v>186040.39</v>
      </c>
      <c r="AE252" s="94">
        <v>329680.19</v>
      </c>
      <c r="AF252" s="94">
        <v>5954119.5700000003</v>
      </c>
      <c r="AG252" s="94">
        <v>4845289.72</v>
      </c>
      <c r="AJ252" s="94">
        <v>3340007.77</v>
      </c>
      <c r="AL252" s="94">
        <v>480276.86</v>
      </c>
      <c r="AM252" s="94">
        <v>2116455.2699999996</v>
      </c>
      <c r="AN252" s="94">
        <v>68505.989999999991</v>
      </c>
      <c r="AO252" s="94">
        <v>530344.07999999996</v>
      </c>
      <c r="AP252" s="94">
        <v>90782.330000000016</v>
      </c>
      <c r="AQ252" s="94">
        <v>10805.59</v>
      </c>
      <c r="AR252" s="94">
        <v>1725.85</v>
      </c>
      <c r="AS252" s="94">
        <v>45837.17</v>
      </c>
      <c r="AT252" s="94">
        <v>160226.28</v>
      </c>
      <c r="AU252" s="94">
        <v>325864.42000000004</v>
      </c>
      <c r="AV252" s="94">
        <v>1159948.27</v>
      </c>
      <c r="AW252" s="94">
        <v>239898.01</v>
      </c>
      <c r="AX252" s="94">
        <v>29710.75</v>
      </c>
      <c r="AZ252" s="94">
        <v>492676.5</v>
      </c>
      <c r="BA252" s="94">
        <v>14482.240000000002</v>
      </c>
      <c r="BC252" s="94">
        <v>297482.30000000005</v>
      </c>
      <c r="BD252" s="94">
        <v>184168.94999999995</v>
      </c>
      <c r="BE252" s="94">
        <v>478202.57</v>
      </c>
      <c r="BH252" s="94">
        <v>11819.75</v>
      </c>
      <c r="BI252" s="94">
        <v>683.06999999999994</v>
      </c>
      <c r="BL252" s="94">
        <v>380</v>
      </c>
      <c r="BN252" s="94">
        <v>588723.99</v>
      </c>
      <c r="BO252" s="94">
        <v>1646385.8199999998</v>
      </c>
      <c r="BP252" s="94">
        <v>198919.99</v>
      </c>
      <c r="BQ252" s="94">
        <v>705.8</v>
      </c>
      <c r="BS252" s="94">
        <v>2138490.8799999999</v>
      </c>
      <c r="BT252" s="94">
        <v>2397</v>
      </c>
      <c r="BV252" s="94">
        <v>29403.26</v>
      </c>
      <c r="BW252" s="94">
        <v>29403.26</v>
      </c>
      <c r="BX252" s="94">
        <v>451359.98</v>
      </c>
      <c r="BZ252" s="94">
        <v>307323.18</v>
      </c>
      <c r="CA252" s="94">
        <v>646525.09</v>
      </c>
      <c r="CB252" s="94">
        <v>70262.09</v>
      </c>
      <c r="CE252" s="94">
        <v>83147.11</v>
      </c>
      <c r="CM252" s="94">
        <v>159634.12</v>
      </c>
      <c r="CN252" s="94">
        <v>159634.12</v>
      </c>
      <c r="CQ252" s="94">
        <v>26807.72</v>
      </c>
      <c r="CR252" s="94">
        <v>502510.14</v>
      </c>
      <c r="CS252" s="94">
        <v>19723.349999999999</v>
      </c>
      <c r="CT252" s="94">
        <v>547972.63</v>
      </c>
      <c r="CU252" s="94">
        <v>223707.24</v>
      </c>
      <c r="CV252" s="94">
        <v>756578.24</v>
      </c>
    </row>
    <row r="253" spans="2:100" x14ac:dyDescent="0.25">
      <c r="B253" s="92" t="s">
        <v>328</v>
      </c>
      <c r="C253" s="92" t="s">
        <v>847</v>
      </c>
      <c r="D253" s="93">
        <v>70194428.719999969</v>
      </c>
      <c r="E253" s="94">
        <v>27089951.479999997</v>
      </c>
      <c r="F253" s="94">
        <v>1213136.46</v>
      </c>
      <c r="G253" s="94">
        <v>303882.88</v>
      </c>
      <c r="I253" s="94">
        <v>530508.14</v>
      </c>
      <c r="J253" s="94">
        <v>516526.93</v>
      </c>
      <c r="K253" s="94">
        <v>349686</v>
      </c>
      <c r="L253" s="94">
        <v>10960226.109999999</v>
      </c>
      <c r="M253" s="94">
        <v>448811.83000000007</v>
      </c>
      <c r="N253" s="94">
        <v>340138.33</v>
      </c>
      <c r="P253" s="94">
        <v>572765.98</v>
      </c>
      <c r="Q253" s="94">
        <v>159653.56</v>
      </c>
      <c r="R253" s="94">
        <v>5.55</v>
      </c>
      <c r="T253" s="94">
        <v>2225415.0500000003</v>
      </c>
      <c r="U253" s="94">
        <v>916748.1599999998</v>
      </c>
      <c r="V253" s="94">
        <v>2803575.9899999998</v>
      </c>
      <c r="W253" s="94">
        <v>1204093.02</v>
      </c>
      <c r="AB253" s="94">
        <v>39765.08</v>
      </c>
      <c r="AC253" s="94">
        <v>16498.399999999998</v>
      </c>
      <c r="AD253" s="94">
        <v>171141.9</v>
      </c>
      <c r="AE253" s="94">
        <v>288882.38</v>
      </c>
      <c r="AF253" s="94">
        <v>4391869.5399999991</v>
      </c>
      <c r="AG253" s="94">
        <v>4103669.0999999996</v>
      </c>
      <c r="AJ253" s="94">
        <v>1726532.7000000002</v>
      </c>
      <c r="AL253" s="94">
        <v>292307.56</v>
      </c>
      <c r="AM253" s="94">
        <v>1343471.32</v>
      </c>
      <c r="AN253" s="94">
        <v>303222.51</v>
      </c>
      <c r="AO253" s="94">
        <v>345513.33999999997</v>
      </c>
      <c r="AP253" s="94">
        <v>91372.23</v>
      </c>
      <c r="AR253" s="94">
        <v>312123.88</v>
      </c>
      <c r="AS253" s="94">
        <v>1090.53</v>
      </c>
      <c r="AT253" s="94">
        <v>2700</v>
      </c>
      <c r="AU253" s="94">
        <v>95646.459999999992</v>
      </c>
      <c r="AV253" s="94">
        <v>416899.68000000005</v>
      </c>
      <c r="AW253" s="94">
        <v>110486.8</v>
      </c>
      <c r="AY253" s="94">
        <v>43949.599999999999</v>
      </c>
      <c r="AZ253" s="94">
        <v>61482.59</v>
      </c>
      <c r="BB253" s="94">
        <v>9680.17</v>
      </c>
      <c r="BC253" s="94">
        <v>179338.99</v>
      </c>
      <c r="BD253" s="94">
        <v>58155.72</v>
      </c>
      <c r="BE253" s="94">
        <v>223182.13</v>
      </c>
      <c r="BF253" s="94">
        <v>46418.03</v>
      </c>
      <c r="BG253" s="94">
        <v>12609.53</v>
      </c>
      <c r="BH253" s="94">
        <v>63829.380000000005</v>
      </c>
      <c r="BI253" s="94">
        <v>33782.620000000003</v>
      </c>
      <c r="BJ253" s="94">
        <v>22115.86</v>
      </c>
      <c r="BL253" s="94">
        <v>2773.02</v>
      </c>
      <c r="BN253" s="94">
        <v>694267.51</v>
      </c>
      <c r="BO253" s="94">
        <v>1322270.67</v>
      </c>
      <c r="BP253" s="94">
        <v>289948.96999999997</v>
      </c>
      <c r="BQ253" s="94">
        <v>1432.88</v>
      </c>
      <c r="BR253" s="94">
        <v>1421.87</v>
      </c>
      <c r="BS253" s="94">
        <v>712928.02</v>
      </c>
      <c r="BV253" s="94">
        <v>438063.4</v>
      </c>
      <c r="BW253" s="94">
        <v>438063.4</v>
      </c>
      <c r="BX253" s="94">
        <v>298366.21000000002</v>
      </c>
      <c r="BZ253" s="94">
        <v>327093.95</v>
      </c>
      <c r="CA253" s="94">
        <v>652427.57000000007</v>
      </c>
      <c r="CE253" s="94">
        <v>111317.23999999999</v>
      </c>
      <c r="CG253" s="94">
        <v>345229.03</v>
      </c>
      <c r="CH253" s="94">
        <v>34143.440000000002</v>
      </c>
      <c r="CM253" s="94">
        <v>226212.71</v>
      </c>
      <c r="CN253" s="94">
        <v>226212.71</v>
      </c>
      <c r="CQ253" s="94">
        <v>47387.46</v>
      </c>
      <c r="CR253" s="94">
        <v>16203.8</v>
      </c>
      <c r="CS253" s="94">
        <v>86050.93</v>
      </c>
      <c r="CT253" s="94">
        <v>37595.61</v>
      </c>
      <c r="CV253" s="94">
        <v>106430.93000000001</v>
      </c>
    </row>
    <row r="254" spans="2:100" x14ac:dyDescent="0.25">
      <c r="B254" s="92" t="s">
        <v>456</v>
      </c>
      <c r="C254" s="92" t="s">
        <v>457</v>
      </c>
      <c r="D254" s="93">
        <v>10994011.73</v>
      </c>
      <c r="E254" s="94">
        <v>3998688.79</v>
      </c>
      <c r="F254" s="94">
        <v>100384.06</v>
      </c>
      <c r="G254" s="94">
        <v>120300.71</v>
      </c>
      <c r="I254" s="94">
        <v>108408</v>
      </c>
      <c r="J254" s="94">
        <v>9926.7000000000007</v>
      </c>
      <c r="K254" s="94">
        <v>25296</v>
      </c>
      <c r="L254" s="94">
        <v>1389354.22</v>
      </c>
      <c r="M254" s="94">
        <v>107299.73000000001</v>
      </c>
      <c r="N254" s="94">
        <v>66589.649999999994</v>
      </c>
      <c r="P254" s="94">
        <v>180866.55</v>
      </c>
      <c r="T254" s="94">
        <v>319123.94</v>
      </c>
      <c r="U254" s="94">
        <v>127118.83</v>
      </c>
      <c r="V254" s="94">
        <v>412717.88</v>
      </c>
      <c r="W254" s="94">
        <v>158004.94</v>
      </c>
      <c r="AB254" s="94">
        <v>11900.720000000001</v>
      </c>
      <c r="AC254" s="94">
        <v>4920.8100000000004</v>
      </c>
      <c r="AD254" s="94">
        <v>19188.009999999998</v>
      </c>
      <c r="AE254" s="94">
        <v>43728.24</v>
      </c>
      <c r="AF254" s="94">
        <v>639338.59</v>
      </c>
      <c r="AG254" s="94">
        <v>631794.66</v>
      </c>
      <c r="AJ254" s="94">
        <v>293432.33999999997</v>
      </c>
      <c r="AL254" s="94">
        <v>98302.200000000012</v>
      </c>
      <c r="AM254" s="94">
        <v>178397.45</v>
      </c>
      <c r="AN254" s="94">
        <v>12955.68</v>
      </c>
      <c r="AO254" s="94">
        <v>35716.28</v>
      </c>
      <c r="AP254" s="94">
        <v>3087.39</v>
      </c>
      <c r="AR254" s="94">
        <v>12021.1</v>
      </c>
      <c r="AU254" s="94">
        <v>26528.92</v>
      </c>
      <c r="AV254" s="94">
        <v>274735.05</v>
      </c>
      <c r="AW254" s="94">
        <v>6274</v>
      </c>
      <c r="AX254" s="94">
        <v>36235.550000000003</v>
      </c>
      <c r="AZ254" s="94">
        <v>2321.25</v>
      </c>
      <c r="BA254" s="94">
        <v>36728.46</v>
      </c>
      <c r="BC254" s="94">
        <v>28221.54</v>
      </c>
      <c r="BD254" s="94">
        <v>35847.730000000003</v>
      </c>
      <c r="BE254" s="94">
        <v>215644.26</v>
      </c>
      <c r="BG254" s="94">
        <v>1020</v>
      </c>
      <c r="BH254" s="94">
        <v>32128.649999999998</v>
      </c>
      <c r="BO254" s="94">
        <v>401954.62</v>
      </c>
      <c r="BP254" s="94">
        <v>95552.66</v>
      </c>
      <c r="BQ254" s="94">
        <v>174.13</v>
      </c>
      <c r="BR254" s="94">
        <v>1273.74</v>
      </c>
      <c r="BS254" s="94">
        <v>178639.07</v>
      </c>
      <c r="BT254" s="94">
        <v>52700</v>
      </c>
      <c r="BU254" s="94">
        <v>21678.17</v>
      </c>
      <c r="BV254" s="94">
        <v>6830</v>
      </c>
      <c r="BW254" s="94">
        <v>6830</v>
      </c>
      <c r="BX254" s="94">
        <v>63114.95</v>
      </c>
      <c r="BZ254" s="94">
        <v>56057.21</v>
      </c>
      <c r="CA254" s="94">
        <v>100423.49</v>
      </c>
      <c r="CE254" s="94">
        <v>20105.84</v>
      </c>
      <c r="CM254" s="94">
        <v>105318.84</v>
      </c>
      <c r="CN254" s="94">
        <v>105318.84</v>
      </c>
      <c r="CQ254" s="94">
        <v>4642.8999999999996</v>
      </c>
      <c r="CR254" s="94">
        <v>64445.84</v>
      </c>
      <c r="CV254" s="94">
        <v>16551.39</v>
      </c>
    </row>
    <row r="255" spans="2:100" x14ac:dyDescent="0.25">
      <c r="B255" s="92" t="s">
        <v>802</v>
      </c>
      <c r="C255" s="92" t="s">
        <v>846</v>
      </c>
      <c r="D255" s="93">
        <v>60425370.849999987</v>
      </c>
      <c r="E255" s="94">
        <v>25606061.850000001</v>
      </c>
      <c r="J255" s="94">
        <v>1001723.28</v>
      </c>
      <c r="L255" s="94">
        <v>9013176.9000000004</v>
      </c>
      <c r="M255" s="94">
        <v>6975.8</v>
      </c>
      <c r="N255" s="94">
        <v>381611.1</v>
      </c>
      <c r="P255" s="94">
        <v>721315.49</v>
      </c>
      <c r="Q255" s="94">
        <v>157176.39000000001</v>
      </c>
      <c r="R255" s="94">
        <v>1.52</v>
      </c>
      <c r="T255" s="94">
        <v>1955954.4799999993</v>
      </c>
      <c r="U255" s="94">
        <v>756426.44000000006</v>
      </c>
      <c r="V255" s="94">
        <v>2519391.3499999996</v>
      </c>
      <c r="W255" s="94">
        <v>963489.70000000007</v>
      </c>
      <c r="AB255" s="94">
        <v>64995.579999999994</v>
      </c>
      <c r="AC255" s="94">
        <v>25175.51</v>
      </c>
      <c r="AD255" s="94">
        <v>101227.25</v>
      </c>
      <c r="AE255" s="94">
        <v>159653.53999999998</v>
      </c>
      <c r="AF255" s="94">
        <v>3833540.7200000011</v>
      </c>
      <c r="AG255" s="94">
        <v>3134065.23</v>
      </c>
      <c r="AH255" s="94">
        <v>48409.22</v>
      </c>
      <c r="AI255" s="94">
        <v>57996.56</v>
      </c>
      <c r="AJ255" s="94">
        <v>2065631.0500000003</v>
      </c>
      <c r="AL255" s="94">
        <v>194720.92</v>
      </c>
      <c r="AM255" s="94">
        <v>1053193.31</v>
      </c>
      <c r="AN255" s="94">
        <v>38290.33</v>
      </c>
      <c r="AO255" s="94">
        <v>768128.36</v>
      </c>
      <c r="AP255" s="94">
        <v>195.5</v>
      </c>
      <c r="AR255" s="94">
        <v>123918.48999999999</v>
      </c>
      <c r="AU255" s="94">
        <v>55582.94</v>
      </c>
      <c r="AV255" s="94">
        <v>1234151.26</v>
      </c>
      <c r="AW255" s="94">
        <v>68895.3</v>
      </c>
      <c r="AZ255" s="94">
        <v>368514.14</v>
      </c>
      <c r="BC255" s="94">
        <v>158123.69</v>
      </c>
      <c r="BD255" s="94">
        <v>147488.71000000002</v>
      </c>
      <c r="BE255" s="94">
        <v>91439.09</v>
      </c>
      <c r="BF255" s="94">
        <v>53757.33</v>
      </c>
      <c r="BG255" s="94">
        <v>40744</v>
      </c>
      <c r="BH255" s="94">
        <v>13702.240000000002</v>
      </c>
      <c r="BJ255" s="94">
        <v>245580.22999999998</v>
      </c>
      <c r="BN255" s="94">
        <v>27128.34</v>
      </c>
      <c r="BO255" s="94">
        <v>821983.15999999992</v>
      </c>
      <c r="BP255" s="94">
        <v>206438.45</v>
      </c>
      <c r="BQ255" s="94">
        <v>324</v>
      </c>
      <c r="BR255" s="94">
        <v>2189.77</v>
      </c>
      <c r="BS255" s="94">
        <v>146159.71</v>
      </c>
      <c r="BV255" s="94">
        <v>46053.850000000006</v>
      </c>
      <c r="BW255" s="94">
        <v>46053.850000000006</v>
      </c>
      <c r="BX255" s="94">
        <v>172176.74</v>
      </c>
      <c r="BZ255" s="94">
        <v>278864.25</v>
      </c>
      <c r="CA255" s="94">
        <v>767888.07000000007</v>
      </c>
      <c r="CE255" s="94">
        <v>322470.56</v>
      </c>
      <c r="CG255" s="94">
        <v>172935.06</v>
      </c>
      <c r="CH255" s="94">
        <v>5348.94</v>
      </c>
      <c r="CM255" s="94">
        <v>178985.15000000002</v>
      </c>
      <c r="CN255" s="94">
        <v>178985.15000000002</v>
      </c>
      <c r="CT255" s="94">
        <v>46000</v>
      </c>
    </row>
    <row r="256" spans="2:100" x14ac:dyDescent="0.25">
      <c r="B256" s="92" t="s">
        <v>322</v>
      </c>
      <c r="C256" s="92" t="s">
        <v>323</v>
      </c>
      <c r="D256" s="93">
        <v>42906169.360000014</v>
      </c>
      <c r="E256" s="94">
        <v>16052272.860000001</v>
      </c>
      <c r="F256" s="94">
        <v>458809.06999999995</v>
      </c>
      <c r="G256" s="94">
        <v>515489.93000000005</v>
      </c>
      <c r="I256" s="94">
        <v>399005.1</v>
      </c>
      <c r="J256" s="94">
        <v>345283.08</v>
      </c>
      <c r="K256" s="94">
        <v>98905.4</v>
      </c>
      <c r="L256" s="94">
        <v>5369691.8799999999</v>
      </c>
      <c r="M256" s="94">
        <v>727569.81</v>
      </c>
      <c r="N256" s="94">
        <v>326962.59999999998</v>
      </c>
      <c r="P256" s="94">
        <v>491565.5</v>
      </c>
      <c r="Q256" s="94">
        <v>40637.899999999994</v>
      </c>
      <c r="R256" s="94">
        <v>43570.89</v>
      </c>
      <c r="S256" s="94">
        <v>17019.689999999999</v>
      </c>
      <c r="T256" s="94">
        <v>1323498.1400000001</v>
      </c>
      <c r="U256" s="94">
        <v>509791.46</v>
      </c>
      <c r="V256" s="94">
        <v>1686533</v>
      </c>
      <c r="W256" s="94">
        <v>610130.05000000005</v>
      </c>
      <c r="AB256" s="94">
        <v>11699.759999999998</v>
      </c>
      <c r="AC256" s="94">
        <v>5706.8100000000013</v>
      </c>
      <c r="AD256" s="94">
        <v>75364.03</v>
      </c>
      <c r="AE256" s="94">
        <v>138353.46</v>
      </c>
      <c r="AF256" s="94">
        <v>2542649.3899999997</v>
      </c>
      <c r="AG256" s="94">
        <v>2250308.2100000004</v>
      </c>
      <c r="AH256" s="94">
        <v>133704</v>
      </c>
      <c r="AI256" s="94">
        <v>19975</v>
      </c>
      <c r="AJ256" s="94">
        <v>1938101.32</v>
      </c>
      <c r="AL256" s="94">
        <v>203258.50999999998</v>
      </c>
      <c r="AM256" s="94">
        <v>495333.46</v>
      </c>
      <c r="AN256" s="94">
        <v>233644.19</v>
      </c>
      <c r="AO256" s="94">
        <v>266910.52999999997</v>
      </c>
      <c r="AQ256" s="94">
        <v>4396.83</v>
      </c>
      <c r="AU256" s="94">
        <v>65402.55</v>
      </c>
      <c r="AV256" s="94">
        <v>427675.72</v>
      </c>
      <c r="AW256" s="94">
        <v>103631.2</v>
      </c>
      <c r="AX256" s="94">
        <v>39140.85</v>
      </c>
      <c r="AZ256" s="94">
        <v>149617.03999999998</v>
      </c>
      <c r="BA256" s="94">
        <v>14280</v>
      </c>
      <c r="BB256" s="94">
        <v>4775.0200000000004</v>
      </c>
      <c r="BC256" s="94">
        <v>59235.78</v>
      </c>
      <c r="BD256" s="94">
        <v>160175.51999999999</v>
      </c>
      <c r="BE256" s="94">
        <v>427765.63</v>
      </c>
      <c r="BF256" s="94">
        <v>2385.75</v>
      </c>
      <c r="BH256" s="94">
        <v>23913.46</v>
      </c>
      <c r="BI256" s="94">
        <v>170.5</v>
      </c>
      <c r="BJ256" s="94">
        <v>31355.9</v>
      </c>
      <c r="BN256" s="94">
        <v>203</v>
      </c>
      <c r="BO256" s="94">
        <v>827136.16</v>
      </c>
      <c r="BP256" s="94">
        <v>263056.02</v>
      </c>
      <c r="BQ256" s="94">
        <v>1657.58</v>
      </c>
      <c r="BR256" s="94">
        <v>46919.85</v>
      </c>
      <c r="BS256" s="94">
        <v>917191.08000000007</v>
      </c>
      <c r="BT256" s="94">
        <v>81712.799999999988</v>
      </c>
      <c r="BU256" s="94">
        <v>209750.47</v>
      </c>
      <c r="BV256" s="94">
        <v>39474.89</v>
      </c>
      <c r="BW256" s="94">
        <v>39474.89</v>
      </c>
      <c r="BX256" s="94">
        <v>156983.62</v>
      </c>
      <c r="BZ256" s="94">
        <v>89624.359999999986</v>
      </c>
      <c r="CA256" s="94">
        <v>460290.80000000005</v>
      </c>
      <c r="CC256" s="94">
        <v>4703.49</v>
      </c>
      <c r="CE256" s="94">
        <v>54647.15</v>
      </c>
      <c r="CI256" s="94">
        <v>10500</v>
      </c>
      <c r="CM256" s="94">
        <v>138183.84</v>
      </c>
      <c r="CN256" s="94">
        <v>138183.84</v>
      </c>
      <c r="CP256" s="94">
        <v>158493.67000000001</v>
      </c>
      <c r="CV256" s="94">
        <v>599973.80000000005</v>
      </c>
    </row>
    <row r="257" spans="2:100" x14ac:dyDescent="0.25">
      <c r="B257" s="92" t="s">
        <v>652</v>
      </c>
      <c r="C257" s="92" t="s">
        <v>653</v>
      </c>
      <c r="D257" s="93">
        <v>25961858.720000003</v>
      </c>
      <c r="E257" s="94">
        <v>9677885.3000000007</v>
      </c>
      <c r="F257" s="94">
        <v>337616.78</v>
      </c>
      <c r="G257" s="94">
        <v>317366.26999999996</v>
      </c>
      <c r="I257" s="94">
        <v>232986.34000000003</v>
      </c>
      <c r="J257" s="94">
        <v>95789.239999999991</v>
      </c>
      <c r="K257" s="94">
        <v>44268</v>
      </c>
      <c r="L257" s="94">
        <v>3347934.7100000004</v>
      </c>
      <c r="M257" s="94">
        <v>130865.39</v>
      </c>
      <c r="N257" s="94">
        <v>83385.09</v>
      </c>
      <c r="P257" s="94">
        <v>238935.59</v>
      </c>
      <c r="Q257" s="94">
        <v>18937.830000000002</v>
      </c>
      <c r="T257" s="94">
        <v>796119.16</v>
      </c>
      <c r="U257" s="94">
        <v>280881</v>
      </c>
      <c r="V257" s="94">
        <v>1020299.8300000003</v>
      </c>
      <c r="W257" s="94">
        <v>377756.65</v>
      </c>
      <c r="AB257" s="94">
        <v>32554.58</v>
      </c>
      <c r="AC257" s="94">
        <v>12162.8</v>
      </c>
      <c r="AD257" s="94">
        <v>46636.97</v>
      </c>
      <c r="AE257" s="94">
        <v>72624.160000000018</v>
      </c>
      <c r="AF257" s="94">
        <v>1599724</v>
      </c>
      <c r="AG257" s="94">
        <v>1367658.0000000002</v>
      </c>
      <c r="AH257" s="94">
        <v>111620</v>
      </c>
      <c r="AJ257" s="94">
        <v>683996.80999999994</v>
      </c>
      <c r="AL257" s="94">
        <v>19072.46</v>
      </c>
      <c r="AM257" s="94">
        <v>67991.179999999993</v>
      </c>
      <c r="AN257" s="94">
        <v>18685.86</v>
      </c>
      <c r="AO257" s="94">
        <v>49761.989999999991</v>
      </c>
      <c r="AP257" s="94">
        <v>32530.870000000003</v>
      </c>
      <c r="AU257" s="94">
        <v>70207.39</v>
      </c>
      <c r="AV257" s="94">
        <v>191043.61</v>
      </c>
      <c r="AX257" s="94">
        <v>42616.3</v>
      </c>
      <c r="AY257" s="94">
        <v>885.5</v>
      </c>
      <c r="AZ257" s="94">
        <v>4195.7000000000007</v>
      </c>
      <c r="BC257" s="94">
        <v>9708.2099999999991</v>
      </c>
      <c r="BD257" s="94">
        <v>67021.89</v>
      </c>
      <c r="BE257" s="94">
        <v>210529.46000000002</v>
      </c>
      <c r="BF257" s="94">
        <v>2819.83</v>
      </c>
      <c r="BG257" s="94">
        <v>18785</v>
      </c>
      <c r="BH257" s="94">
        <v>16813.91</v>
      </c>
      <c r="BJ257" s="94">
        <v>6486</v>
      </c>
      <c r="BN257" s="94">
        <v>1716662.66</v>
      </c>
      <c r="BO257" s="94">
        <v>616643.52</v>
      </c>
      <c r="BP257" s="94">
        <v>201899.67</v>
      </c>
      <c r="BQ257" s="94">
        <v>521.30999999999995</v>
      </c>
      <c r="BS257" s="94">
        <v>212067.25999999998</v>
      </c>
      <c r="BT257" s="94">
        <v>54355.199999999997</v>
      </c>
      <c r="BU257" s="94">
        <v>433520.75</v>
      </c>
      <c r="BV257" s="94">
        <v>28675.279999999999</v>
      </c>
      <c r="BW257" s="94">
        <v>28675.279999999999</v>
      </c>
      <c r="BX257" s="94">
        <v>95128.03</v>
      </c>
      <c r="BZ257" s="94">
        <v>149101.24</v>
      </c>
      <c r="CA257" s="94">
        <v>313693.26</v>
      </c>
      <c r="CE257" s="94">
        <v>26965.479999999996</v>
      </c>
      <c r="CG257" s="94">
        <v>11176.81</v>
      </c>
      <c r="CH257" s="94">
        <v>503.21</v>
      </c>
      <c r="CM257" s="94">
        <v>63641.779999999992</v>
      </c>
      <c r="CN257" s="94">
        <v>63641.779999999992</v>
      </c>
      <c r="CP257" s="94">
        <v>16755.5</v>
      </c>
      <c r="CQ257" s="94">
        <v>84710.73</v>
      </c>
      <c r="CS257" s="94">
        <v>22920.129999999997</v>
      </c>
      <c r="CT257" s="94">
        <v>14050.7</v>
      </c>
      <c r="CV257" s="94">
        <v>141706.54</v>
      </c>
    </row>
    <row r="258" spans="2:100" x14ac:dyDescent="0.25">
      <c r="B258" s="92" t="s">
        <v>704</v>
      </c>
      <c r="C258" s="92" t="s">
        <v>705</v>
      </c>
      <c r="D258" s="93">
        <v>14123916.150000002</v>
      </c>
      <c r="E258" s="94">
        <v>4611415.88</v>
      </c>
      <c r="F258" s="94">
        <v>122701.29000000001</v>
      </c>
      <c r="G258" s="94">
        <v>12648</v>
      </c>
      <c r="I258" s="94">
        <v>49938.84</v>
      </c>
      <c r="J258" s="94">
        <v>108715</v>
      </c>
      <c r="L258" s="94">
        <v>1703261.48</v>
      </c>
      <c r="M258" s="94">
        <v>284.16000000000003</v>
      </c>
      <c r="N258" s="94">
        <v>2504.58</v>
      </c>
      <c r="P258" s="94">
        <v>22433.41</v>
      </c>
      <c r="Q258" s="94">
        <v>1120</v>
      </c>
      <c r="R258" s="94">
        <v>3103.14</v>
      </c>
      <c r="T258" s="94">
        <v>367022.56</v>
      </c>
      <c r="U258" s="94">
        <v>128818.18000000001</v>
      </c>
      <c r="V258" s="94">
        <v>472148.38</v>
      </c>
      <c r="W258" s="94">
        <v>170685</v>
      </c>
      <c r="AB258" s="94">
        <v>35052.550000000003</v>
      </c>
      <c r="AC258" s="94">
        <v>12965.369999999999</v>
      </c>
      <c r="AD258" s="94">
        <v>23979.32</v>
      </c>
      <c r="AE258" s="94">
        <v>25465.53</v>
      </c>
      <c r="AF258" s="94">
        <v>919407.57000000007</v>
      </c>
      <c r="AG258" s="94">
        <v>651313.18000000005</v>
      </c>
      <c r="AJ258" s="94">
        <v>190915.37</v>
      </c>
      <c r="AM258" s="94">
        <v>395130.06</v>
      </c>
      <c r="AN258" s="94">
        <v>13082.52</v>
      </c>
      <c r="AO258" s="94">
        <v>105380.87</v>
      </c>
      <c r="AP258" s="94">
        <v>14300.49</v>
      </c>
      <c r="AR258" s="94">
        <v>1057.17</v>
      </c>
      <c r="AU258" s="94">
        <v>98901.62</v>
      </c>
      <c r="AV258" s="94">
        <v>380294.7</v>
      </c>
      <c r="AW258" s="94">
        <v>21366.48</v>
      </c>
      <c r="AX258" s="94">
        <v>61923.87</v>
      </c>
      <c r="AZ258" s="94">
        <v>30940.25</v>
      </c>
      <c r="BB258" s="94">
        <v>3437.81</v>
      </c>
      <c r="BC258" s="94">
        <v>32966.57</v>
      </c>
      <c r="BD258" s="94">
        <v>6639.6799999999994</v>
      </c>
      <c r="BE258" s="94">
        <v>87973.54</v>
      </c>
      <c r="BG258" s="94">
        <v>1208231.5</v>
      </c>
      <c r="BH258" s="94">
        <v>2523.5300000000002</v>
      </c>
      <c r="BI258" s="94">
        <v>13466.45</v>
      </c>
      <c r="BK258" s="94">
        <v>2481.9899999999998</v>
      </c>
      <c r="BN258" s="94">
        <v>670570.02999999991</v>
      </c>
      <c r="BO258" s="94">
        <v>187048.22</v>
      </c>
      <c r="BP258" s="94">
        <v>113957.13</v>
      </c>
      <c r="BQ258" s="94">
        <v>4107.07</v>
      </c>
      <c r="BR258" s="94">
        <v>19076.05</v>
      </c>
      <c r="BS258" s="94">
        <v>81187.039999999994</v>
      </c>
      <c r="BV258" s="94">
        <v>22375.62</v>
      </c>
      <c r="BW258" s="94">
        <v>22375.62</v>
      </c>
      <c r="BX258" s="94">
        <v>407681.11</v>
      </c>
      <c r="CA258" s="94">
        <v>181963.77</v>
      </c>
      <c r="CE258" s="94">
        <v>16880.559999999998</v>
      </c>
      <c r="CG258" s="94">
        <v>15177.86</v>
      </c>
      <c r="CK258" s="94">
        <v>12995</v>
      </c>
      <c r="CM258" s="94">
        <v>40534.75</v>
      </c>
      <c r="CN258" s="94">
        <v>40534.75</v>
      </c>
      <c r="CP258" s="94">
        <v>85668.6</v>
      </c>
      <c r="CQ258" s="94">
        <v>60547.32</v>
      </c>
      <c r="CS258" s="94">
        <v>5940.5</v>
      </c>
      <c r="CT258" s="94">
        <v>82207.63</v>
      </c>
    </row>
    <row r="259" spans="2:100" x14ac:dyDescent="0.25">
      <c r="B259" s="92" t="s">
        <v>466</v>
      </c>
      <c r="C259" s="92" t="s">
        <v>467</v>
      </c>
      <c r="D259" s="93">
        <v>2232759.5099999998</v>
      </c>
      <c r="E259" s="94">
        <v>665166.41999999993</v>
      </c>
      <c r="F259" s="94">
        <v>28408.720000000001</v>
      </c>
      <c r="I259" s="94">
        <v>4410.09</v>
      </c>
      <c r="L259" s="94">
        <v>345720.07999999996</v>
      </c>
      <c r="M259" s="94">
        <v>1527.73</v>
      </c>
      <c r="T259" s="94">
        <v>52620.97</v>
      </c>
      <c r="U259" s="94">
        <v>26490.74</v>
      </c>
      <c r="V259" s="94">
        <v>65402.299999999996</v>
      </c>
      <c r="W259" s="94">
        <v>30864.629999999997</v>
      </c>
      <c r="AB259" s="94">
        <v>1705.44</v>
      </c>
      <c r="AC259" s="94">
        <v>773.28</v>
      </c>
      <c r="AD259" s="94">
        <v>2813.72</v>
      </c>
      <c r="AE259" s="94">
        <v>1975.5</v>
      </c>
      <c r="AF259" s="94">
        <v>115444</v>
      </c>
      <c r="AG259" s="94">
        <v>69502</v>
      </c>
      <c r="AH259" s="94">
        <v>4896</v>
      </c>
      <c r="AI259" s="94">
        <v>4254</v>
      </c>
      <c r="AJ259" s="94">
        <v>20431.079999999998</v>
      </c>
      <c r="AM259" s="94">
        <v>20426.190000000002</v>
      </c>
      <c r="AN259" s="94">
        <v>1167.06</v>
      </c>
      <c r="AO259" s="94">
        <v>23469.96</v>
      </c>
      <c r="AS259" s="94">
        <v>30500</v>
      </c>
      <c r="AT259" s="94">
        <v>11653.9</v>
      </c>
      <c r="AU259" s="94">
        <v>9931.65</v>
      </c>
      <c r="AV259" s="94">
        <v>70720.820000000007</v>
      </c>
      <c r="AX259" s="94">
        <v>20910.2</v>
      </c>
      <c r="BA259" s="94">
        <v>20000</v>
      </c>
      <c r="BB259" s="94">
        <v>1367.5</v>
      </c>
      <c r="BC259" s="94">
        <v>11851.64</v>
      </c>
      <c r="BD259" s="94">
        <v>15743.22</v>
      </c>
      <c r="BE259" s="94">
        <v>12290.7</v>
      </c>
      <c r="BF259" s="94">
        <v>9575.7099999999991</v>
      </c>
      <c r="BG259" s="94">
        <v>500</v>
      </c>
      <c r="BH259" s="94">
        <v>1216.53</v>
      </c>
      <c r="BJ259" s="94">
        <v>1080</v>
      </c>
      <c r="BK259" s="94">
        <v>12499.72</v>
      </c>
      <c r="BO259" s="94">
        <v>37855.71</v>
      </c>
      <c r="BP259" s="94">
        <v>6756.58</v>
      </c>
      <c r="BV259" s="94">
        <v>3360.83</v>
      </c>
      <c r="BW259" s="94">
        <v>3360.83</v>
      </c>
      <c r="BX259" s="94">
        <v>53160.59</v>
      </c>
      <c r="BZ259" s="94">
        <v>600</v>
      </c>
      <c r="CA259" s="94">
        <v>12505.86</v>
      </c>
      <c r="CE259" s="94">
        <v>6568.91</v>
      </c>
      <c r="CG259" s="94">
        <v>144811.04</v>
      </c>
      <c r="CH259" s="94">
        <v>233477.98</v>
      </c>
      <c r="CM259" s="94">
        <v>16350.51</v>
      </c>
      <c r="CN259" s="94">
        <v>16350.51</v>
      </c>
    </row>
    <row r="260" spans="2:100" x14ac:dyDescent="0.25">
      <c r="B260" s="92" t="s">
        <v>614</v>
      </c>
      <c r="C260" s="92" t="s">
        <v>1013</v>
      </c>
      <c r="D260" s="93">
        <v>5578616.5199999996</v>
      </c>
      <c r="E260" s="94">
        <v>1768340.24</v>
      </c>
      <c r="I260" s="94">
        <v>140189.09000000003</v>
      </c>
      <c r="K260" s="94">
        <v>11324</v>
      </c>
      <c r="L260" s="94">
        <v>423011.92</v>
      </c>
      <c r="P260" s="94">
        <v>3040.15</v>
      </c>
      <c r="T260" s="94">
        <v>143973</v>
      </c>
      <c r="U260" s="94">
        <v>31620.269999999997</v>
      </c>
      <c r="V260" s="94">
        <v>185030.66</v>
      </c>
      <c r="W260" s="94">
        <v>40637.659999999996</v>
      </c>
      <c r="AD260" s="94">
        <v>8231.2200000000012</v>
      </c>
      <c r="AE260" s="94">
        <v>1807.7900000000002</v>
      </c>
      <c r="AF260" s="94">
        <v>351320.65</v>
      </c>
      <c r="AG260" s="94">
        <v>77159.360000000001</v>
      </c>
      <c r="AH260" s="94">
        <v>21550.09</v>
      </c>
      <c r="AI260" s="94">
        <v>4732.97</v>
      </c>
      <c r="AJ260" s="94">
        <v>189300.39</v>
      </c>
      <c r="AM260" s="94">
        <v>92915.98</v>
      </c>
      <c r="AN260" s="94">
        <v>74754.19</v>
      </c>
      <c r="AO260" s="94">
        <v>87270.57</v>
      </c>
      <c r="AP260" s="94">
        <v>114088.3</v>
      </c>
      <c r="AR260" s="94">
        <v>260677.9</v>
      </c>
      <c r="AU260" s="94">
        <v>9894.4</v>
      </c>
      <c r="AV260" s="94">
        <v>9471.0300000000007</v>
      </c>
      <c r="AW260" s="94">
        <v>4958.4399999999996</v>
      </c>
      <c r="AX260" s="94">
        <v>39076.550000000003</v>
      </c>
      <c r="AZ260" s="94">
        <v>45329.85</v>
      </c>
      <c r="BD260" s="94">
        <v>67986.78</v>
      </c>
      <c r="BK260" s="94">
        <v>202392.44</v>
      </c>
      <c r="BO260" s="94">
        <v>25229.5</v>
      </c>
      <c r="BP260" s="94">
        <v>40579.74</v>
      </c>
      <c r="BQ260" s="94">
        <v>52317.19</v>
      </c>
      <c r="BS260" s="94">
        <v>40301.360000000001</v>
      </c>
      <c r="BX260" s="94">
        <v>93714.25</v>
      </c>
      <c r="CA260" s="94">
        <v>88029.07</v>
      </c>
      <c r="CE260" s="94">
        <v>7426</v>
      </c>
      <c r="CG260" s="94">
        <v>538350.52</v>
      </c>
      <c r="CH260" s="94">
        <v>282583</v>
      </c>
    </row>
    <row r="261" spans="2:100" x14ac:dyDescent="0.25">
      <c r="B261" s="92" t="s">
        <v>572</v>
      </c>
      <c r="C261" s="92" t="s">
        <v>573</v>
      </c>
      <c r="D261" s="93">
        <v>1313192.8600000003</v>
      </c>
      <c r="E261" s="94">
        <v>378282.4</v>
      </c>
      <c r="F261" s="94">
        <v>10343.66</v>
      </c>
      <c r="G261" s="94">
        <v>5243.65</v>
      </c>
      <c r="I261" s="94">
        <v>4500</v>
      </c>
      <c r="J261" s="94">
        <v>720</v>
      </c>
      <c r="K261" s="94">
        <v>11324</v>
      </c>
      <c r="L261" s="94">
        <v>187526.58</v>
      </c>
      <c r="M261" s="94">
        <v>20219.91</v>
      </c>
      <c r="N261" s="94">
        <v>13340.320000000002</v>
      </c>
      <c r="T261" s="94">
        <v>30608.92</v>
      </c>
      <c r="U261" s="94">
        <v>16661.530000000002</v>
      </c>
      <c r="V261" s="94">
        <v>35765.159999999996</v>
      </c>
      <c r="W261" s="94">
        <v>17961.7</v>
      </c>
      <c r="AB261" s="94">
        <v>692.58999999999992</v>
      </c>
      <c r="AC261" s="94">
        <v>439.19000000000005</v>
      </c>
      <c r="AD261" s="94">
        <v>1864.6100000000001</v>
      </c>
      <c r="AE261" s="94">
        <v>5930.49</v>
      </c>
      <c r="AF261" s="94">
        <v>60626.399999999994</v>
      </c>
      <c r="AG261" s="94">
        <v>78220.599999999991</v>
      </c>
      <c r="AJ261" s="94">
        <v>35667.11</v>
      </c>
      <c r="AL261" s="94">
        <v>13471.310000000001</v>
      </c>
      <c r="AM261" s="94">
        <v>45380.5</v>
      </c>
      <c r="AN261" s="94">
        <v>-1007.6800000000001</v>
      </c>
      <c r="AO261" s="94">
        <v>6503.1399999999994</v>
      </c>
      <c r="AP261" s="94">
        <v>300</v>
      </c>
      <c r="AR261" s="94">
        <v>18181.27</v>
      </c>
      <c r="AU261" s="94">
        <v>4250</v>
      </c>
      <c r="AV261" s="94">
        <v>29922.91</v>
      </c>
      <c r="AW261" s="94">
        <v>5500</v>
      </c>
      <c r="AX261" s="94">
        <v>1391</v>
      </c>
      <c r="AZ261" s="94">
        <v>12507.96</v>
      </c>
      <c r="BB261" s="94">
        <v>1390</v>
      </c>
      <c r="BC261" s="94">
        <v>2120.77</v>
      </c>
      <c r="BD261" s="94">
        <v>1825.8300000000002</v>
      </c>
      <c r="BE261" s="94">
        <v>1928.65</v>
      </c>
      <c r="BG261" s="94">
        <v>1140</v>
      </c>
      <c r="BH261" s="94">
        <v>445.04</v>
      </c>
      <c r="BJ261" s="94">
        <v>1728</v>
      </c>
      <c r="BO261" s="94">
        <v>50725.19</v>
      </c>
      <c r="BP261" s="94">
        <v>4725.16</v>
      </c>
      <c r="BQ261" s="94">
        <v>837.25</v>
      </c>
      <c r="BR261" s="94">
        <v>2504.15</v>
      </c>
      <c r="BV261" s="94">
        <v>2830</v>
      </c>
      <c r="BW261" s="94">
        <v>2830</v>
      </c>
      <c r="BX261" s="94">
        <v>98037.2</v>
      </c>
      <c r="CA261" s="94">
        <v>22054.19</v>
      </c>
      <c r="CE261" s="94">
        <v>2325.6</v>
      </c>
      <c r="CM261" s="94">
        <v>8238.25</v>
      </c>
      <c r="CN261" s="94">
        <v>8238.25</v>
      </c>
      <c r="CR261" s="94">
        <v>45999.25</v>
      </c>
      <c r="CS261" s="94">
        <v>11999.1</v>
      </c>
    </row>
    <row r="262" spans="2:100" x14ac:dyDescent="0.25">
      <c r="B262" s="92" t="s">
        <v>272</v>
      </c>
      <c r="C262" s="92" t="s">
        <v>273</v>
      </c>
      <c r="D262" s="93">
        <v>14552013.069999997</v>
      </c>
      <c r="E262" s="94">
        <v>5201163.6400000006</v>
      </c>
      <c r="F262" s="94">
        <v>155881.41</v>
      </c>
      <c r="G262" s="94">
        <v>220052.26999999996</v>
      </c>
      <c r="I262" s="94">
        <v>179390.51</v>
      </c>
      <c r="J262" s="94">
        <v>37724.380000000005</v>
      </c>
      <c r="K262" s="94">
        <v>38296</v>
      </c>
      <c r="L262" s="94">
        <v>2042091.6799999997</v>
      </c>
      <c r="M262" s="94">
        <v>98788.6</v>
      </c>
      <c r="N262" s="94">
        <v>102413.44</v>
      </c>
      <c r="P262" s="94">
        <v>224476</v>
      </c>
      <c r="Q262" s="94">
        <v>7920.83</v>
      </c>
      <c r="T262" s="94">
        <v>425930.04000000004</v>
      </c>
      <c r="U262" s="94">
        <v>182128.46000000002</v>
      </c>
      <c r="V262" s="94">
        <v>551304.81999999995</v>
      </c>
      <c r="W262" s="94">
        <v>232092.94999999998</v>
      </c>
      <c r="AB262" s="94">
        <v>62517.61</v>
      </c>
      <c r="AC262" s="94">
        <v>26643.910000000003</v>
      </c>
      <c r="AD262" s="94">
        <v>30758.46</v>
      </c>
      <c r="AE262" s="94">
        <v>57882.93</v>
      </c>
      <c r="AF262" s="94">
        <v>898332.29999999993</v>
      </c>
      <c r="AG262" s="94">
        <v>808511.70000000007</v>
      </c>
      <c r="AJ262" s="94">
        <v>442321.44999999995</v>
      </c>
      <c r="AK262" s="94">
        <v>1171.6500000000001</v>
      </c>
      <c r="AL262" s="94">
        <v>81382.62</v>
      </c>
      <c r="AM262" s="94">
        <v>283685.75</v>
      </c>
      <c r="AN262" s="94">
        <v>82150</v>
      </c>
      <c r="AO262" s="94">
        <v>314559.99000000005</v>
      </c>
      <c r="AR262" s="94">
        <v>22500</v>
      </c>
      <c r="AT262" s="94">
        <v>180000.55</v>
      </c>
      <c r="AU262" s="94">
        <v>179351.06</v>
      </c>
      <c r="AV262" s="94">
        <v>85343.360000000001</v>
      </c>
      <c r="AW262" s="94">
        <v>8279.5</v>
      </c>
      <c r="AX262" s="94">
        <v>25576</v>
      </c>
      <c r="AZ262" s="94">
        <v>287.08</v>
      </c>
      <c r="BB262" s="94">
        <v>495</v>
      </c>
      <c r="BC262" s="94">
        <v>32163.21</v>
      </c>
      <c r="BD262" s="94">
        <v>42437.350000000006</v>
      </c>
      <c r="BE262" s="94">
        <v>30356.95</v>
      </c>
      <c r="BH262" s="94">
        <v>794.76</v>
      </c>
      <c r="BJ262" s="94">
        <v>28598.400000000001</v>
      </c>
      <c r="BO262" s="94">
        <v>293535.29000000004</v>
      </c>
      <c r="BP262" s="94">
        <v>23865.919999999998</v>
      </c>
      <c r="BQ262" s="94">
        <v>1148.2</v>
      </c>
      <c r="BR262" s="94">
        <v>1969.63</v>
      </c>
      <c r="BS262" s="94">
        <v>276558.49</v>
      </c>
      <c r="BT262" s="94">
        <v>104420</v>
      </c>
      <c r="BV262" s="94">
        <v>29303.26</v>
      </c>
      <c r="BW262" s="94">
        <v>29303.26</v>
      </c>
      <c r="BX262" s="94">
        <v>47966.61</v>
      </c>
      <c r="BZ262" s="94">
        <v>80616.58</v>
      </c>
      <c r="CA262" s="94">
        <v>99169.94</v>
      </c>
      <c r="CE262" s="94">
        <v>21201.94</v>
      </c>
      <c r="CG262" s="94">
        <v>7583.56</v>
      </c>
      <c r="CH262" s="94">
        <v>2352.44</v>
      </c>
      <c r="CM262" s="94">
        <v>64806.099999999991</v>
      </c>
      <c r="CN262" s="94">
        <v>64806.099999999991</v>
      </c>
      <c r="CP262" s="94">
        <v>40486.69</v>
      </c>
      <c r="CQ262" s="94">
        <v>6450.75</v>
      </c>
      <c r="CR262" s="94">
        <v>24821.05</v>
      </c>
    </row>
    <row r="263" spans="2:100" x14ac:dyDescent="0.25">
      <c r="B263" s="92" t="s">
        <v>798</v>
      </c>
      <c r="C263" s="92" t="s">
        <v>799</v>
      </c>
      <c r="D263" s="93">
        <v>13469244.909999998</v>
      </c>
      <c r="E263" s="94">
        <v>4469446.8699999992</v>
      </c>
      <c r="F263" s="94">
        <v>54963.1</v>
      </c>
      <c r="G263" s="94">
        <v>102066.26000000001</v>
      </c>
      <c r="I263" s="94">
        <v>288664.76</v>
      </c>
      <c r="K263" s="94">
        <v>45296</v>
      </c>
      <c r="L263" s="94">
        <v>1793715.78</v>
      </c>
      <c r="M263" s="94">
        <v>64766.31</v>
      </c>
      <c r="N263" s="94">
        <v>150755.69</v>
      </c>
      <c r="P263" s="94">
        <v>285243.82</v>
      </c>
      <c r="R263" s="94">
        <v>287198.82999999996</v>
      </c>
      <c r="S263" s="94">
        <v>147455.96000000002</v>
      </c>
      <c r="T263" s="94">
        <v>73468.61</v>
      </c>
      <c r="U263" s="94">
        <v>18455.879999999997</v>
      </c>
      <c r="V263" s="94">
        <v>457216.77999999997</v>
      </c>
      <c r="W263" s="94">
        <v>215524.51</v>
      </c>
      <c r="AB263" s="94">
        <v>9988.119999999999</v>
      </c>
      <c r="AC263" s="94">
        <v>5747.9000000000015</v>
      </c>
      <c r="AD263" s="94">
        <v>17585.839999999997</v>
      </c>
      <c r="AE263" s="94">
        <v>37923.769999999997</v>
      </c>
      <c r="AF263" s="94">
        <v>625264.49</v>
      </c>
      <c r="AG263" s="94">
        <v>559175.51</v>
      </c>
      <c r="AH263" s="94">
        <v>10432.83</v>
      </c>
      <c r="AI263" s="94">
        <v>4856.3499999999995</v>
      </c>
      <c r="AJ263" s="94">
        <v>638765.32999999996</v>
      </c>
      <c r="AL263" s="94">
        <v>79595.600000000006</v>
      </c>
      <c r="AM263" s="94">
        <v>159099.26</v>
      </c>
      <c r="AO263" s="94">
        <v>78999.37</v>
      </c>
      <c r="AP263" s="94">
        <v>6269.79</v>
      </c>
      <c r="AR263" s="94">
        <v>342692.12</v>
      </c>
      <c r="AU263" s="94">
        <v>66151.47</v>
      </c>
      <c r="AV263" s="94">
        <v>560393.66</v>
      </c>
      <c r="AW263" s="94">
        <v>35332.089999999997</v>
      </c>
      <c r="AX263" s="94">
        <v>46664.800000000003</v>
      </c>
      <c r="AZ263" s="94">
        <v>17695.760000000002</v>
      </c>
      <c r="BC263" s="94">
        <v>294</v>
      </c>
      <c r="BD263" s="94">
        <v>14043.6</v>
      </c>
      <c r="BE263" s="94">
        <v>25035.7</v>
      </c>
      <c r="BF263" s="94">
        <v>95589.92</v>
      </c>
      <c r="BJ263" s="94">
        <v>488196.23</v>
      </c>
      <c r="BO263" s="94">
        <v>367060.31</v>
      </c>
      <c r="BP263" s="94">
        <v>43064.28</v>
      </c>
      <c r="BS263" s="94">
        <v>57397.11</v>
      </c>
      <c r="BT263" s="94">
        <v>3250</v>
      </c>
      <c r="BV263" s="94">
        <v>51410.09</v>
      </c>
      <c r="BW263" s="94">
        <v>51410.09</v>
      </c>
      <c r="BX263" s="94">
        <v>26317.59</v>
      </c>
      <c r="CA263" s="94">
        <v>272921.3</v>
      </c>
      <c r="CE263" s="94">
        <v>28241.77</v>
      </c>
      <c r="CM263" s="94">
        <v>236672.79</v>
      </c>
      <c r="CN263" s="94">
        <v>236672.79</v>
      </c>
      <c r="CU263" s="94">
        <v>2877</v>
      </c>
    </row>
    <row r="264" spans="2:100" x14ac:dyDescent="0.25">
      <c r="B264" s="92" t="s">
        <v>772</v>
      </c>
      <c r="C264" s="92" t="s">
        <v>773</v>
      </c>
      <c r="D264" s="93">
        <v>17982420.249999996</v>
      </c>
      <c r="E264" s="94">
        <v>5282783.26</v>
      </c>
      <c r="F264" s="94">
        <v>35118.770000000004</v>
      </c>
      <c r="G264" s="94">
        <v>155935.57</v>
      </c>
      <c r="I264" s="94">
        <v>23903.599999999999</v>
      </c>
      <c r="J264" s="94">
        <v>95520.37000000001</v>
      </c>
      <c r="K264" s="94">
        <v>17648</v>
      </c>
      <c r="L264" s="94">
        <v>3643390.2700000005</v>
      </c>
      <c r="M264" s="94">
        <v>173746.59</v>
      </c>
      <c r="N264" s="94">
        <v>110332.47</v>
      </c>
      <c r="P264" s="94">
        <v>35002.880000000005</v>
      </c>
      <c r="Q264" s="94">
        <v>30241.800000000003</v>
      </c>
      <c r="T264" s="94">
        <v>414433.25</v>
      </c>
      <c r="U264" s="94">
        <v>293941.83999999997</v>
      </c>
      <c r="V264" s="94">
        <v>546502.77</v>
      </c>
      <c r="W264" s="94">
        <v>412954.10000000003</v>
      </c>
      <c r="AB264" s="94">
        <v>12355.8</v>
      </c>
      <c r="AC264" s="94">
        <v>9960.16</v>
      </c>
      <c r="AD264" s="94">
        <v>28120.439999999995</v>
      </c>
      <c r="AE264" s="94">
        <v>73087.600000000006</v>
      </c>
      <c r="AF264" s="94">
        <v>882322</v>
      </c>
      <c r="AG264" s="94">
        <v>1061453</v>
      </c>
      <c r="AH264" s="94">
        <v>13996.48</v>
      </c>
      <c r="AI264" s="94">
        <v>9764.8600000000024</v>
      </c>
      <c r="AJ264" s="94">
        <v>470538.89999999997</v>
      </c>
      <c r="AL264" s="94">
        <v>275964.17000000004</v>
      </c>
      <c r="AM264" s="94">
        <v>160115.54999999999</v>
      </c>
      <c r="AN264" s="94">
        <v>595085.78</v>
      </c>
      <c r="AO264" s="94">
        <v>602447.56000000006</v>
      </c>
      <c r="AP264" s="94">
        <v>52.820000000000007</v>
      </c>
      <c r="AQ264" s="94">
        <v>7558.22</v>
      </c>
      <c r="AU264" s="94">
        <v>124487.93</v>
      </c>
      <c r="AV264" s="94">
        <v>595421.61</v>
      </c>
      <c r="AW264" s="94">
        <v>1814</v>
      </c>
      <c r="AX264" s="94">
        <v>29211</v>
      </c>
      <c r="AY264" s="94">
        <v>31847.74</v>
      </c>
      <c r="BC264" s="94">
        <v>23296.51</v>
      </c>
      <c r="BD264" s="94">
        <v>35841.11</v>
      </c>
      <c r="BE264" s="94">
        <v>155668.20000000001</v>
      </c>
      <c r="BF264" s="94">
        <v>20042.21</v>
      </c>
      <c r="BG264" s="94">
        <v>3148.86</v>
      </c>
      <c r="BH264" s="94">
        <v>4890.21</v>
      </c>
      <c r="BO264" s="94">
        <v>356817.72</v>
      </c>
      <c r="BP264" s="94">
        <v>271381.43</v>
      </c>
      <c r="BQ264" s="94">
        <v>1473</v>
      </c>
      <c r="BR264" s="94">
        <v>4080.15</v>
      </c>
      <c r="BS264" s="94">
        <v>6313.38</v>
      </c>
      <c r="BV264" s="94">
        <v>18411.39</v>
      </c>
      <c r="BW264" s="94">
        <v>18411.39</v>
      </c>
      <c r="BX264" s="94">
        <v>99540.9</v>
      </c>
      <c r="BZ264" s="94">
        <v>183813.38</v>
      </c>
      <c r="CA264" s="94">
        <v>12028.1</v>
      </c>
      <c r="CE264" s="94">
        <v>27365.010000000002</v>
      </c>
      <c r="CM264" s="94">
        <v>98134.54</v>
      </c>
      <c r="CN264" s="94">
        <v>98134.54</v>
      </c>
      <c r="CO264" s="94">
        <v>240352.39</v>
      </c>
      <c r="CP264" s="94">
        <v>162760.6</v>
      </c>
    </row>
    <row r="265" spans="2:100" x14ac:dyDescent="0.25">
      <c r="B265" s="92" t="s">
        <v>294</v>
      </c>
      <c r="C265" s="92" t="s">
        <v>295</v>
      </c>
      <c r="D265" s="93">
        <v>30896999.689999983</v>
      </c>
      <c r="E265" s="94">
        <v>10782368.09</v>
      </c>
      <c r="F265" s="94">
        <v>308113.07000000007</v>
      </c>
      <c r="G265" s="94">
        <v>65644.89</v>
      </c>
      <c r="I265" s="94">
        <v>359177.44</v>
      </c>
      <c r="J265" s="94">
        <v>101103.33</v>
      </c>
      <c r="K265" s="94">
        <v>71813.399999999994</v>
      </c>
      <c r="L265" s="94">
        <v>4355644.99</v>
      </c>
      <c r="M265" s="94">
        <v>105051.44</v>
      </c>
      <c r="N265" s="94">
        <v>73636.98</v>
      </c>
      <c r="P265" s="94">
        <v>352307.80000000005</v>
      </c>
      <c r="Q265" s="94">
        <v>32202.010000000002</v>
      </c>
      <c r="T265" s="94">
        <v>865100.4700000002</v>
      </c>
      <c r="U265" s="94">
        <v>361864.73000000004</v>
      </c>
      <c r="V265" s="94">
        <v>1113769.7</v>
      </c>
      <c r="W265" s="94">
        <v>482552.05</v>
      </c>
      <c r="AB265" s="94">
        <v>42106.720000000001</v>
      </c>
      <c r="AC265" s="94">
        <v>18894.05</v>
      </c>
      <c r="AD265" s="94">
        <v>43653.54</v>
      </c>
      <c r="AE265" s="94">
        <v>75337.949999999983</v>
      </c>
      <c r="AF265" s="94">
        <v>1820549.2300000002</v>
      </c>
      <c r="AG265" s="94">
        <v>1570912.77</v>
      </c>
      <c r="AJ265" s="94">
        <v>992789.12000000011</v>
      </c>
      <c r="AL265" s="94">
        <v>24974.720000000001</v>
      </c>
      <c r="AM265" s="94">
        <v>613896.9</v>
      </c>
      <c r="AN265" s="94">
        <v>78665.62</v>
      </c>
      <c r="AO265" s="94">
        <v>316147.29000000004</v>
      </c>
      <c r="AR265" s="94">
        <v>59971.199999999997</v>
      </c>
      <c r="AU265" s="94">
        <v>24930.35</v>
      </c>
      <c r="AV265" s="94">
        <v>1287762.1700000002</v>
      </c>
      <c r="AW265" s="94">
        <v>28184</v>
      </c>
      <c r="AX265" s="94">
        <v>33151.5</v>
      </c>
      <c r="AZ265" s="94">
        <v>14099.67</v>
      </c>
      <c r="BA265" s="94">
        <v>324464.25999999995</v>
      </c>
      <c r="BC265" s="94">
        <v>103976.77</v>
      </c>
      <c r="BE265" s="94">
        <v>170742.63</v>
      </c>
      <c r="BH265" s="94">
        <v>7191.75</v>
      </c>
      <c r="BL265" s="94">
        <v>2091673.54</v>
      </c>
      <c r="BN265" s="94">
        <v>210344.57</v>
      </c>
      <c r="BO265" s="94">
        <v>598552.18999999994</v>
      </c>
      <c r="BP265" s="94">
        <v>90215.4</v>
      </c>
      <c r="BQ265" s="94">
        <v>1815.31</v>
      </c>
      <c r="BT265" s="94">
        <v>58755</v>
      </c>
      <c r="BV265" s="94">
        <v>63111.529999999984</v>
      </c>
      <c r="BW265" s="94">
        <v>63111.529999999984</v>
      </c>
      <c r="CA265" s="94">
        <v>483542.89</v>
      </c>
      <c r="CE265" s="94">
        <v>21165.449999999997</v>
      </c>
      <c r="CG265" s="94">
        <v>44252.39</v>
      </c>
      <c r="CH265" s="94">
        <v>2191.58</v>
      </c>
      <c r="CM265" s="94">
        <v>114553.75</v>
      </c>
      <c r="CN265" s="94">
        <v>114553.75</v>
      </c>
      <c r="CS265" s="94">
        <v>34073.49</v>
      </c>
    </row>
    <row r="266" spans="2:100" x14ac:dyDescent="0.25">
      <c r="B266" s="92" t="s">
        <v>462</v>
      </c>
      <c r="C266" s="92" t="s">
        <v>463</v>
      </c>
      <c r="D266" s="93">
        <v>3564788.1000000006</v>
      </c>
      <c r="E266" s="94">
        <v>1215296.29</v>
      </c>
      <c r="F266" s="94">
        <v>53930.68</v>
      </c>
      <c r="G266" s="94">
        <v>51089.33</v>
      </c>
      <c r="I266" s="94">
        <v>13916.14</v>
      </c>
      <c r="J266" s="94">
        <v>2827.94</v>
      </c>
      <c r="L266" s="94">
        <v>528570.96</v>
      </c>
      <c r="M266" s="94">
        <v>16224.55</v>
      </c>
      <c r="P266" s="94">
        <v>1502.01</v>
      </c>
      <c r="Q266" s="94">
        <v>767.33999999999992</v>
      </c>
      <c r="T266" s="94">
        <v>99566.47</v>
      </c>
      <c r="U266" s="94">
        <v>39924.729999999996</v>
      </c>
      <c r="V266" s="94">
        <v>126857.05</v>
      </c>
      <c r="W266" s="94">
        <v>49742.49</v>
      </c>
      <c r="AB266" s="94">
        <v>8116.66</v>
      </c>
      <c r="AC266" s="94">
        <v>817.9</v>
      </c>
      <c r="AD266" s="94">
        <v>8153.9400000000005</v>
      </c>
      <c r="AE266" s="94">
        <v>13605.58</v>
      </c>
      <c r="AF266" s="94">
        <v>229710</v>
      </c>
      <c r="AG266" s="94">
        <v>240312</v>
      </c>
      <c r="AJ266" s="94">
        <v>81932.81</v>
      </c>
      <c r="AL266" s="94">
        <v>355.53</v>
      </c>
      <c r="AM266" s="94">
        <v>103943.92</v>
      </c>
      <c r="AN266" s="94">
        <v>46589.479999999996</v>
      </c>
      <c r="AO266" s="94">
        <v>30403.879999999997</v>
      </c>
      <c r="AP266" s="94">
        <v>138</v>
      </c>
      <c r="AR266" s="94">
        <v>61660.46</v>
      </c>
      <c r="AU266" s="94">
        <v>5988</v>
      </c>
      <c r="AV266" s="94">
        <v>216858.09</v>
      </c>
      <c r="AW266" s="94">
        <v>6328.6</v>
      </c>
      <c r="AX266" s="94">
        <v>2098.0700000000002</v>
      </c>
      <c r="BA266" s="94">
        <v>19985.11</v>
      </c>
      <c r="BB266" s="94">
        <v>1057.17</v>
      </c>
      <c r="BC266" s="94">
        <v>10614.24</v>
      </c>
      <c r="BD266" s="94">
        <v>6615.09</v>
      </c>
      <c r="BE266" s="94">
        <v>6946.75</v>
      </c>
      <c r="BH266" s="94">
        <v>5346.4000000000005</v>
      </c>
      <c r="BO266" s="94">
        <v>69010.899999999994</v>
      </c>
      <c r="BP266" s="94">
        <v>15738.3</v>
      </c>
      <c r="BQ266" s="94">
        <v>324</v>
      </c>
      <c r="BR266" s="94">
        <v>8639.6200000000008</v>
      </c>
      <c r="BV266" s="94">
        <v>29557.39</v>
      </c>
      <c r="BW266" s="94">
        <v>29557.39</v>
      </c>
      <c r="BX266" s="94">
        <v>74900</v>
      </c>
      <c r="BZ266" s="94">
        <v>12843.25</v>
      </c>
      <c r="CA266" s="94">
        <v>43840.12</v>
      </c>
      <c r="CE266" s="94">
        <v>6058.93</v>
      </c>
      <c r="CM266" s="94">
        <v>2809.44</v>
      </c>
      <c r="CN266" s="94">
        <v>2809.44</v>
      </c>
      <c r="CQ266" s="94">
        <v>-14494.419999999998</v>
      </c>
      <c r="CV266" s="94">
        <v>7766.91</v>
      </c>
    </row>
    <row r="267" spans="2:100" x14ac:dyDescent="0.25">
      <c r="B267" s="92" t="s">
        <v>732</v>
      </c>
      <c r="C267" s="92" t="s">
        <v>733</v>
      </c>
      <c r="D267" s="93">
        <v>1525777.48</v>
      </c>
      <c r="E267" s="94">
        <v>457756.79000000004</v>
      </c>
      <c r="F267" s="94">
        <v>11078.57</v>
      </c>
      <c r="G267" s="94">
        <v>22162.79</v>
      </c>
      <c r="J267" s="94">
        <v>1990.68</v>
      </c>
      <c r="L267" s="94">
        <v>222417.26</v>
      </c>
      <c r="M267" s="94">
        <v>7529.05</v>
      </c>
      <c r="P267" s="94">
        <v>4150</v>
      </c>
      <c r="T267" s="94">
        <v>36913.129999999997</v>
      </c>
      <c r="U267" s="94">
        <v>17408.440000000002</v>
      </c>
      <c r="V267" s="94">
        <v>48203.91</v>
      </c>
      <c r="W267" s="94">
        <v>23011.16</v>
      </c>
      <c r="AB267" s="94">
        <v>967.65000000000009</v>
      </c>
      <c r="AC267" s="94">
        <v>542.05999999999995</v>
      </c>
      <c r="AD267" s="94">
        <v>3144.5099999999998</v>
      </c>
      <c r="AE267" s="94">
        <v>5402.02</v>
      </c>
      <c r="AF267" s="94">
        <v>98952</v>
      </c>
      <c r="AG267" s="94">
        <v>117800</v>
      </c>
      <c r="AJ267" s="94">
        <v>35769.58</v>
      </c>
      <c r="AL267" s="94">
        <v>18.73</v>
      </c>
      <c r="AM267" s="94">
        <v>59414.29</v>
      </c>
      <c r="AN267" s="94">
        <v>7170.41</v>
      </c>
      <c r="AO267" s="94">
        <v>23907.360000000004</v>
      </c>
      <c r="AQ267" s="94">
        <v>3695.49</v>
      </c>
      <c r="AR267" s="94">
        <v>53832.72</v>
      </c>
      <c r="AU267" s="94">
        <v>4114.08</v>
      </c>
      <c r="AV267" s="94">
        <v>94030.14</v>
      </c>
      <c r="AW267" s="94">
        <v>1889.32</v>
      </c>
      <c r="AX267" s="94">
        <v>1391</v>
      </c>
      <c r="AZ267" s="94">
        <v>174.98</v>
      </c>
      <c r="BA267" s="94">
        <v>19500</v>
      </c>
      <c r="BB267" s="94">
        <v>1523.15</v>
      </c>
      <c r="BC267" s="94">
        <v>1500.75</v>
      </c>
      <c r="BD267" s="94">
        <v>9328.5400000000009</v>
      </c>
      <c r="BE267" s="94">
        <v>5088.63</v>
      </c>
      <c r="BH267" s="94">
        <v>4659.42</v>
      </c>
      <c r="BO267" s="94">
        <v>37158.879999999997</v>
      </c>
      <c r="BP267" s="94">
        <v>12356.05</v>
      </c>
      <c r="BQ267" s="94">
        <v>590.25</v>
      </c>
      <c r="BR267" s="94">
        <v>2027.91</v>
      </c>
      <c r="BU267" s="94">
        <v>8250</v>
      </c>
      <c r="BV267" s="94">
        <v>6020.45</v>
      </c>
      <c r="BW267" s="94">
        <v>6020.45</v>
      </c>
      <c r="BX267" s="94">
        <v>47000</v>
      </c>
      <c r="CA267" s="94">
        <v>13475.32</v>
      </c>
      <c r="CB267" s="94">
        <v>8655.77</v>
      </c>
      <c r="CE267" s="94">
        <v>4505.05</v>
      </c>
      <c r="CM267" s="94">
        <v>4109.57</v>
      </c>
      <c r="CN267" s="94">
        <v>4109.57</v>
      </c>
      <c r="CP267" s="94">
        <v>-24810.38</v>
      </c>
    </row>
    <row r="268" spans="2:100" x14ac:dyDescent="0.25">
      <c r="B268" s="92" t="s">
        <v>358</v>
      </c>
      <c r="C268" s="92" t="s">
        <v>845</v>
      </c>
      <c r="D268" s="93">
        <v>758686.8899999999</v>
      </c>
      <c r="E268" s="94">
        <v>241202.7</v>
      </c>
      <c r="F268" s="94">
        <v>980</v>
      </c>
      <c r="L268" s="94">
        <v>100697.8</v>
      </c>
      <c r="M268" s="94">
        <v>8870.2099999999991</v>
      </c>
      <c r="T268" s="94">
        <v>17919.32</v>
      </c>
      <c r="U268" s="94">
        <v>8226.19</v>
      </c>
      <c r="V268" s="94">
        <v>17451.21</v>
      </c>
      <c r="W268" s="94">
        <v>10082.189999999999</v>
      </c>
      <c r="AB268" s="94">
        <v>720.93999999999994</v>
      </c>
      <c r="AC268" s="94">
        <v>317.03999999999996</v>
      </c>
      <c r="AD268" s="94">
        <v>1672.26</v>
      </c>
      <c r="AE268" s="94">
        <v>3850.21</v>
      </c>
      <c r="AF268" s="94">
        <v>56544</v>
      </c>
      <c r="AG268" s="94">
        <v>56544</v>
      </c>
      <c r="AJ268" s="94">
        <v>16475.16</v>
      </c>
      <c r="AM268" s="94">
        <v>24284.17</v>
      </c>
      <c r="AN268" s="94">
        <v>5668.92</v>
      </c>
      <c r="AO268" s="94">
        <v>7209.74</v>
      </c>
      <c r="AP268" s="94">
        <v>100</v>
      </c>
      <c r="AR268" s="94">
        <v>44895.839999999997</v>
      </c>
      <c r="AU268" s="94">
        <v>2315.16</v>
      </c>
      <c r="AV268" s="94">
        <v>13456.619999999999</v>
      </c>
      <c r="AW268" s="94">
        <v>872.32</v>
      </c>
      <c r="AX268" s="94">
        <v>1738.75</v>
      </c>
      <c r="BA268" s="94">
        <v>19500</v>
      </c>
      <c r="BD268" s="94">
        <v>3761.7299999999996</v>
      </c>
      <c r="BH268" s="94">
        <v>3143.4</v>
      </c>
      <c r="BO268" s="94">
        <v>16350.36</v>
      </c>
      <c r="BP268" s="94">
        <v>5412.34</v>
      </c>
      <c r="BQ268" s="94">
        <v>15</v>
      </c>
      <c r="BR268" s="94">
        <v>1612.42</v>
      </c>
      <c r="BU268" s="94">
        <v>8250</v>
      </c>
      <c r="BV268" s="94">
        <v>529</v>
      </c>
      <c r="BW268" s="94">
        <v>529</v>
      </c>
      <c r="BX268" s="94">
        <v>42000</v>
      </c>
      <c r="CA268" s="94">
        <v>6242.58</v>
      </c>
      <c r="CB268" s="94">
        <v>3014.23</v>
      </c>
      <c r="CE268" s="94">
        <v>2208.5</v>
      </c>
      <c r="CM268" s="94">
        <v>4552.58</v>
      </c>
      <c r="CN268" s="94">
        <v>4552.58</v>
      </c>
    </row>
    <row r="269" spans="2:100" x14ac:dyDescent="0.25">
      <c r="B269" s="92" t="s">
        <v>290</v>
      </c>
      <c r="C269" s="92" t="s">
        <v>844</v>
      </c>
      <c r="D269" s="93">
        <v>3736840.1900000004</v>
      </c>
      <c r="E269" s="94">
        <v>1097603.77</v>
      </c>
      <c r="F269" s="94">
        <v>28005.94</v>
      </c>
      <c r="G269" s="94">
        <v>6661.83</v>
      </c>
      <c r="I269" s="94">
        <v>39989.96</v>
      </c>
      <c r="J269" s="94">
        <v>20875.54</v>
      </c>
      <c r="K269" s="94">
        <v>11324</v>
      </c>
      <c r="L269" s="94">
        <v>512893.24</v>
      </c>
      <c r="M269" s="94">
        <v>35043.9</v>
      </c>
      <c r="N269" s="94">
        <v>38070.81</v>
      </c>
      <c r="P269" s="94">
        <v>2000</v>
      </c>
      <c r="T269" s="94">
        <v>88405.42</v>
      </c>
      <c r="U269" s="94">
        <v>44178.8</v>
      </c>
      <c r="V269" s="94">
        <v>115668.20000000001</v>
      </c>
      <c r="W269" s="94">
        <v>51293.56</v>
      </c>
      <c r="AB269" s="94">
        <v>2712.59</v>
      </c>
      <c r="AC269" s="94">
        <v>1568.56</v>
      </c>
      <c r="AD269" s="94">
        <v>6724.46</v>
      </c>
      <c r="AE269" s="94">
        <v>15894.840000000002</v>
      </c>
      <c r="AF269" s="94">
        <v>208931.75</v>
      </c>
      <c r="AG269" s="94">
        <v>218352.91</v>
      </c>
      <c r="AH269" s="94">
        <v>3950.96</v>
      </c>
      <c r="AI269" s="94">
        <v>2605.6499999999996</v>
      </c>
      <c r="AJ269" s="94">
        <v>189342.47999999998</v>
      </c>
      <c r="AL269" s="94">
        <v>33810.47</v>
      </c>
      <c r="AM269" s="94">
        <v>58728.69</v>
      </c>
      <c r="AN269" s="94">
        <v>10583.29</v>
      </c>
      <c r="AO269" s="94">
        <v>28733.559999999998</v>
      </c>
      <c r="AP269" s="94">
        <v>283.74</v>
      </c>
      <c r="AR269" s="94">
        <v>41197.86</v>
      </c>
      <c r="AT269" s="94">
        <v>1125</v>
      </c>
      <c r="AU269" s="94">
        <v>10165.470000000001</v>
      </c>
      <c r="AV269" s="94">
        <v>38113.42</v>
      </c>
      <c r="AW269" s="94">
        <v>2420.5</v>
      </c>
      <c r="AX269" s="94">
        <v>21630.05</v>
      </c>
      <c r="AZ269" s="94">
        <v>5964</v>
      </c>
      <c r="BA269" s="94">
        <v>500</v>
      </c>
      <c r="BB269" s="94">
        <v>3224.61</v>
      </c>
      <c r="BC269" s="94">
        <v>16522.599999999999</v>
      </c>
      <c r="BD269" s="94">
        <v>1718.72</v>
      </c>
      <c r="BE269" s="94">
        <v>100333.75</v>
      </c>
      <c r="BF269" s="94">
        <v>3405.61</v>
      </c>
      <c r="BG269" s="94">
        <v>1078.56</v>
      </c>
      <c r="BN269" s="94">
        <v>1551.2</v>
      </c>
      <c r="BO269" s="94">
        <v>171458.51</v>
      </c>
      <c r="BP269" s="94">
        <v>16077.140000000001</v>
      </c>
      <c r="BQ269" s="94">
        <v>1884.03</v>
      </c>
      <c r="BS269" s="94">
        <v>22856.41</v>
      </c>
      <c r="BT269" s="94">
        <v>750</v>
      </c>
      <c r="BV269" s="94">
        <v>607.56000000000006</v>
      </c>
      <c r="BW269" s="94">
        <v>607.56000000000006</v>
      </c>
      <c r="BX269" s="94">
        <v>148560.91999999998</v>
      </c>
      <c r="CA269" s="94">
        <v>38081.46</v>
      </c>
      <c r="CB269" s="94">
        <v>3855.78</v>
      </c>
      <c r="CC269" s="94">
        <v>57952.77</v>
      </c>
      <c r="CE269" s="94">
        <v>6446.99</v>
      </c>
      <c r="CG269" s="94">
        <v>2825.9</v>
      </c>
      <c r="CK269" s="94">
        <v>1100</v>
      </c>
      <c r="CM269" s="94">
        <v>15968.529999999999</v>
      </c>
      <c r="CN269" s="94">
        <v>15968.529999999999</v>
      </c>
      <c r="CP269" s="94">
        <v>18214.48</v>
      </c>
      <c r="CQ269" s="94">
        <v>16580.21</v>
      </c>
      <c r="CR269" s="94">
        <v>76117.48</v>
      </c>
      <c r="CV269" s="94">
        <v>14311.75</v>
      </c>
    </row>
    <row r="270" spans="2:100" x14ac:dyDescent="0.25">
      <c r="B270" s="92" t="s">
        <v>482</v>
      </c>
      <c r="C270" s="92" t="s">
        <v>483</v>
      </c>
      <c r="D270" s="93">
        <v>9580387.0800000001</v>
      </c>
      <c r="E270" s="94">
        <v>3131149.68</v>
      </c>
      <c r="F270" s="94">
        <v>24333.87</v>
      </c>
      <c r="G270" s="94">
        <v>28305.85</v>
      </c>
      <c r="J270" s="94">
        <v>1540</v>
      </c>
      <c r="K270" s="94">
        <v>11324</v>
      </c>
      <c r="L270" s="94">
        <v>1531345.27</v>
      </c>
      <c r="M270" s="94">
        <v>76400.48000000001</v>
      </c>
      <c r="N270" s="94">
        <v>72987.649999999994</v>
      </c>
      <c r="P270" s="94">
        <v>121474.52</v>
      </c>
      <c r="Q270" s="94">
        <v>8754</v>
      </c>
      <c r="T270" s="94">
        <v>239575.65000000002</v>
      </c>
      <c r="U270" s="94">
        <v>134843.76</v>
      </c>
      <c r="V270" s="94">
        <v>310301.55000000005</v>
      </c>
      <c r="W270" s="94">
        <v>151567.46</v>
      </c>
      <c r="AB270" s="94">
        <v>14898.259999999998</v>
      </c>
      <c r="AC270" s="94">
        <v>9581.5899999999983</v>
      </c>
      <c r="AD270" s="94">
        <v>18565.53</v>
      </c>
      <c r="AE270" s="94">
        <v>39155.69</v>
      </c>
      <c r="AF270" s="94">
        <v>568937</v>
      </c>
      <c r="AG270" s="94">
        <v>545330</v>
      </c>
      <c r="AJ270" s="94">
        <v>343496.06</v>
      </c>
      <c r="AL270" s="94">
        <v>68733.75</v>
      </c>
      <c r="AM270" s="94">
        <v>222240.23</v>
      </c>
      <c r="AN270" s="94">
        <v>86853.8</v>
      </c>
      <c r="AO270" s="94">
        <v>37749.67</v>
      </c>
      <c r="AP270" s="94">
        <v>5774.6</v>
      </c>
      <c r="AQ270" s="94">
        <v>37897.06</v>
      </c>
      <c r="AR270" s="94">
        <v>54676.62</v>
      </c>
      <c r="AU270" s="94">
        <v>118086.76000000001</v>
      </c>
      <c r="AV270" s="94">
        <v>472786.29</v>
      </c>
      <c r="AX270" s="94">
        <v>19891.3</v>
      </c>
      <c r="AY270" s="94">
        <v>194</v>
      </c>
      <c r="AZ270" s="94">
        <v>4021.33</v>
      </c>
      <c r="BA270" s="94">
        <v>43827.69</v>
      </c>
      <c r="BB270" s="94">
        <v>12000</v>
      </c>
      <c r="BC270" s="94">
        <v>34198.89</v>
      </c>
      <c r="BD270" s="94">
        <v>1068.8800000000001</v>
      </c>
      <c r="BE270" s="94">
        <v>16525.599999999999</v>
      </c>
      <c r="BF270" s="94">
        <v>150</v>
      </c>
      <c r="BH270" s="94">
        <v>827.54000000000008</v>
      </c>
      <c r="BJ270" s="94">
        <v>60159.99</v>
      </c>
      <c r="BL270" s="94">
        <v>46</v>
      </c>
      <c r="BO270" s="94">
        <v>357214.2</v>
      </c>
      <c r="BP270" s="94">
        <v>28479.35</v>
      </c>
      <c r="BQ270" s="94">
        <v>216</v>
      </c>
      <c r="BU270" s="94">
        <v>16500</v>
      </c>
      <c r="BV270" s="94">
        <v>4633</v>
      </c>
      <c r="BW270" s="94">
        <v>4633</v>
      </c>
      <c r="BX270" s="94">
        <v>4250</v>
      </c>
      <c r="BZ270" s="94">
        <v>94319.12</v>
      </c>
      <c r="CA270" s="94">
        <v>95590.22</v>
      </c>
      <c r="CE270" s="94">
        <v>38107.910000000003</v>
      </c>
      <c r="CF270" s="94">
        <v>3476.7599999999998</v>
      </c>
      <c r="CG270" s="94">
        <v>30143.52</v>
      </c>
      <c r="CH270" s="94">
        <v>2378.9499999999998</v>
      </c>
      <c r="CM270" s="94">
        <v>21703.85</v>
      </c>
      <c r="CN270" s="94">
        <v>21703.85</v>
      </c>
      <c r="CO270" s="94">
        <v>144743.48000000001</v>
      </c>
      <c r="CS270" s="94">
        <v>39537.729999999996</v>
      </c>
      <c r="CV270" s="94">
        <v>17515.12</v>
      </c>
    </row>
    <row r="271" spans="2:100" x14ac:dyDescent="0.25">
      <c r="B271" s="92" t="s">
        <v>548</v>
      </c>
      <c r="C271" s="92" t="s">
        <v>549</v>
      </c>
      <c r="D271" s="93">
        <v>6417247.96</v>
      </c>
      <c r="E271" s="94">
        <v>1843856.5899999999</v>
      </c>
      <c r="F271" s="94">
        <v>37579.629999999997</v>
      </c>
      <c r="G271" s="94">
        <v>86936.090000000011</v>
      </c>
      <c r="I271" s="94">
        <v>78282.38</v>
      </c>
      <c r="J271" s="94">
        <v>55628.28</v>
      </c>
      <c r="K271" s="94">
        <v>18118.400000000001</v>
      </c>
      <c r="L271" s="94">
        <v>904166.12999999989</v>
      </c>
      <c r="M271" s="94">
        <v>24456.480000000003</v>
      </c>
      <c r="N271" s="94">
        <v>72520.59</v>
      </c>
      <c r="P271" s="94">
        <v>29341.789999999997</v>
      </c>
      <c r="Q271" s="94">
        <v>11003.390000000001</v>
      </c>
      <c r="R271" s="94">
        <v>10938.9</v>
      </c>
      <c r="S271" s="94">
        <v>2171.4</v>
      </c>
      <c r="T271" s="94">
        <v>156226.46</v>
      </c>
      <c r="U271" s="94">
        <v>76966.89</v>
      </c>
      <c r="V271" s="94">
        <v>197758.7</v>
      </c>
      <c r="W271" s="94">
        <v>96955.049999999988</v>
      </c>
      <c r="AB271" s="94">
        <v>8551.6899999999987</v>
      </c>
      <c r="AC271" s="94">
        <v>4507</v>
      </c>
      <c r="AD271" s="94">
        <v>8709.89</v>
      </c>
      <c r="AE271" s="94">
        <v>18959.010000000002</v>
      </c>
      <c r="AF271" s="94">
        <v>348597</v>
      </c>
      <c r="AG271" s="94">
        <v>359686</v>
      </c>
      <c r="AH271" s="94">
        <v>2500</v>
      </c>
      <c r="AJ271" s="94">
        <v>347793.65</v>
      </c>
      <c r="AL271" s="94">
        <v>33324.009999999995</v>
      </c>
      <c r="AM271" s="94">
        <v>109230.35</v>
      </c>
      <c r="AN271" s="94">
        <v>1216.29</v>
      </c>
      <c r="AO271" s="94">
        <v>11723.26</v>
      </c>
      <c r="AP271" s="94">
        <v>7041.4</v>
      </c>
      <c r="AR271" s="94">
        <v>5400</v>
      </c>
      <c r="AS271" s="94">
        <v>5063</v>
      </c>
      <c r="AU271" s="94">
        <v>18544.099999999999</v>
      </c>
      <c r="AV271" s="94">
        <v>131580.46</v>
      </c>
      <c r="AW271" s="94">
        <v>855.5</v>
      </c>
      <c r="AX271" s="94">
        <v>1391</v>
      </c>
      <c r="AY271" s="94">
        <v>295</v>
      </c>
      <c r="AZ271" s="94">
        <v>21706.3</v>
      </c>
      <c r="BA271" s="94">
        <v>1371.12</v>
      </c>
      <c r="BC271" s="94">
        <v>6571.28</v>
      </c>
      <c r="BD271" s="94">
        <v>7744.67</v>
      </c>
      <c r="BE271" s="94">
        <v>7965.48</v>
      </c>
      <c r="BF271" s="94">
        <v>530.66999999999996</v>
      </c>
      <c r="BH271" s="94">
        <v>5859</v>
      </c>
      <c r="BJ271" s="94">
        <v>602039.15</v>
      </c>
      <c r="BO271" s="94">
        <v>312607.76</v>
      </c>
      <c r="BP271" s="94">
        <v>32966.410000000003</v>
      </c>
      <c r="BQ271" s="94">
        <v>72</v>
      </c>
      <c r="BV271" s="94">
        <v>2092.6799999999998</v>
      </c>
      <c r="BW271" s="94">
        <v>2092.6799999999998</v>
      </c>
      <c r="BX271" s="94">
        <v>52369.01</v>
      </c>
      <c r="CA271" s="94">
        <v>63686.330000000009</v>
      </c>
      <c r="CC271" s="94">
        <v>13083.2</v>
      </c>
      <c r="CD271" s="94">
        <v>4243.5</v>
      </c>
      <c r="CM271" s="94">
        <v>15256.36</v>
      </c>
      <c r="CN271" s="94">
        <v>15256.36</v>
      </c>
      <c r="CR271" s="94">
        <v>139207.28</v>
      </c>
    </row>
    <row r="272" spans="2:100" x14ac:dyDescent="0.25">
      <c r="B272" s="92" t="s">
        <v>432</v>
      </c>
      <c r="C272" s="92" t="s">
        <v>433</v>
      </c>
      <c r="D272" s="93">
        <v>19024724.289999999</v>
      </c>
      <c r="E272" s="94">
        <v>6254311.7000000002</v>
      </c>
      <c r="F272" s="94">
        <v>149246.20000000001</v>
      </c>
      <c r="G272" s="94">
        <v>143331.49</v>
      </c>
      <c r="I272" s="94">
        <v>160415.96000000002</v>
      </c>
      <c r="J272" s="94">
        <v>305749.89</v>
      </c>
      <c r="K272" s="94">
        <v>38845</v>
      </c>
      <c r="L272" s="94">
        <v>2849885.6500000004</v>
      </c>
      <c r="M272" s="94">
        <v>101110.61</v>
      </c>
      <c r="N272" s="94">
        <v>177366.05999999997</v>
      </c>
      <c r="P272" s="94">
        <v>207696.31</v>
      </c>
      <c r="Q272" s="94">
        <v>30433.230000000003</v>
      </c>
      <c r="T272" s="94">
        <v>520113.11</v>
      </c>
      <c r="U272" s="94">
        <v>248175.50999999989</v>
      </c>
      <c r="V272" s="94">
        <v>674668.25</v>
      </c>
      <c r="W272" s="94">
        <v>333337.94</v>
      </c>
      <c r="AB272" s="94">
        <v>27415.34</v>
      </c>
      <c r="AC272" s="94">
        <v>14205.08</v>
      </c>
      <c r="AD272" s="94">
        <v>31793.170000000002</v>
      </c>
      <c r="AE272" s="94">
        <v>61327.090000000011</v>
      </c>
      <c r="AF272" s="94">
        <v>1060477.02</v>
      </c>
      <c r="AG272" s="94">
        <v>1199778</v>
      </c>
      <c r="AJ272" s="94">
        <v>505188.97000000003</v>
      </c>
      <c r="AK272" s="94">
        <v>163.16</v>
      </c>
      <c r="AL272" s="94">
        <v>84765.53</v>
      </c>
      <c r="AM272" s="94">
        <v>399393.41000000003</v>
      </c>
      <c r="AN272" s="94">
        <v>132637.56</v>
      </c>
      <c r="AO272" s="94">
        <v>84993.95</v>
      </c>
      <c r="AP272" s="94">
        <v>17960.870000000003</v>
      </c>
      <c r="AR272" s="94">
        <v>3166.76</v>
      </c>
      <c r="AT272" s="94">
        <v>85092.75</v>
      </c>
      <c r="AU272" s="94">
        <v>61097.479999999996</v>
      </c>
      <c r="AV272" s="94">
        <v>184755.79</v>
      </c>
      <c r="AW272" s="94">
        <v>60828.2</v>
      </c>
      <c r="AX272" s="94">
        <v>37000.6</v>
      </c>
      <c r="AZ272" s="94">
        <v>27980.82</v>
      </c>
      <c r="BB272" s="94">
        <v>8098.28</v>
      </c>
      <c r="BC272" s="94">
        <v>57376.880000000005</v>
      </c>
      <c r="BD272" s="94">
        <v>24758.560000000001</v>
      </c>
      <c r="BE272" s="94">
        <v>470349.72</v>
      </c>
      <c r="BF272" s="94">
        <v>1134</v>
      </c>
      <c r="BG272" s="94">
        <v>123</v>
      </c>
      <c r="BH272" s="94">
        <v>20094.349999999999</v>
      </c>
      <c r="BJ272" s="94">
        <v>351518.62</v>
      </c>
      <c r="BO272" s="94">
        <v>1979.2</v>
      </c>
      <c r="BP272" s="94">
        <v>206496.89</v>
      </c>
      <c r="BQ272" s="94">
        <v>3149.84</v>
      </c>
      <c r="BR272" s="94">
        <v>66273.08</v>
      </c>
      <c r="BS272" s="94">
        <v>234788.88</v>
      </c>
      <c r="BV272" s="94">
        <v>14305</v>
      </c>
      <c r="BW272" s="94">
        <v>14305</v>
      </c>
      <c r="BX272" s="94">
        <v>770915.22</v>
      </c>
      <c r="BZ272" s="94">
        <v>69772.92</v>
      </c>
      <c r="CA272" s="94">
        <v>150598.02000000002</v>
      </c>
      <c r="CE272" s="94">
        <v>18635.84</v>
      </c>
      <c r="CG272" s="94">
        <v>3196.75</v>
      </c>
      <c r="CH272" s="94">
        <v>270.64</v>
      </c>
      <c r="CM272" s="94">
        <v>153772.91</v>
      </c>
      <c r="CN272" s="94">
        <v>153772.91</v>
      </c>
      <c r="CQ272" s="94">
        <v>8500.6</v>
      </c>
      <c r="CR272" s="94">
        <v>39770.9</v>
      </c>
      <c r="CV272" s="94">
        <v>74135.73</v>
      </c>
    </row>
    <row r="273" spans="2:100" x14ac:dyDescent="0.25">
      <c r="B273" s="92" t="s">
        <v>834</v>
      </c>
      <c r="C273" s="92" t="s">
        <v>835</v>
      </c>
      <c r="D273" s="93">
        <v>91415824.380000025</v>
      </c>
      <c r="E273" s="94">
        <v>33319359.459999993</v>
      </c>
      <c r="F273" s="94">
        <v>1001579.27</v>
      </c>
      <c r="G273" s="94">
        <v>1715229.9000000001</v>
      </c>
      <c r="I273" s="94">
        <v>2454327.58</v>
      </c>
      <c r="J273" s="94">
        <v>328484.64999999997</v>
      </c>
      <c r="K273" s="94">
        <v>86516.4</v>
      </c>
      <c r="L273" s="94">
        <v>13875307.789999999</v>
      </c>
      <c r="M273" s="94">
        <v>734503.72999999963</v>
      </c>
      <c r="N273" s="94">
        <v>530194.3600000001</v>
      </c>
      <c r="P273" s="94">
        <v>538093.67000000016</v>
      </c>
      <c r="Q273" s="94">
        <v>782097.66999999969</v>
      </c>
      <c r="T273" s="94">
        <v>2881113.9600000009</v>
      </c>
      <c r="U273" s="94">
        <v>1217534.7299999997</v>
      </c>
      <c r="V273" s="94">
        <v>3669392.5100000007</v>
      </c>
      <c r="W273" s="94">
        <v>1533693.1299999994</v>
      </c>
      <c r="AB273" s="94">
        <v>70788.87999999999</v>
      </c>
      <c r="AC273" s="94">
        <v>41953.480000000018</v>
      </c>
      <c r="AD273" s="94">
        <v>240715.49000000011</v>
      </c>
      <c r="AE273" s="94">
        <v>473494.53000000009</v>
      </c>
      <c r="AF273" s="94">
        <v>5022251.2600000026</v>
      </c>
      <c r="AG273" s="94">
        <v>4858116.5000000009</v>
      </c>
      <c r="AH273" s="94">
        <v>171074.09999999998</v>
      </c>
      <c r="AI273" s="94">
        <v>70981.22</v>
      </c>
      <c r="AJ273" s="94">
        <v>1227901.8900000001</v>
      </c>
      <c r="AL273" s="94">
        <v>445087.16</v>
      </c>
      <c r="AM273" s="94">
        <v>1412100.98</v>
      </c>
      <c r="AN273" s="94">
        <v>305804.22000000003</v>
      </c>
      <c r="AO273" s="94">
        <v>693110.83000000031</v>
      </c>
      <c r="AQ273" s="94">
        <v>103385.82</v>
      </c>
      <c r="AR273" s="94">
        <v>18691.12</v>
      </c>
      <c r="AU273" s="94">
        <v>75459.5</v>
      </c>
      <c r="AV273" s="94">
        <v>2479555.689999999</v>
      </c>
      <c r="AW273" s="94">
        <v>146690</v>
      </c>
      <c r="AX273" s="94">
        <v>21336.5</v>
      </c>
      <c r="AY273" s="94">
        <v>70000</v>
      </c>
      <c r="AZ273" s="94">
        <v>5470.72</v>
      </c>
      <c r="BA273" s="94">
        <v>50345.55</v>
      </c>
      <c r="BB273" s="94">
        <v>149724.40000000005</v>
      </c>
      <c r="BC273" s="94">
        <v>193403.13</v>
      </c>
      <c r="BD273" s="94">
        <v>149395.6</v>
      </c>
      <c r="BE273" s="94">
        <v>231239.46999999997</v>
      </c>
      <c r="BF273" s="94">
        <v>120339.62999999999</v>
      </c>
      <c r="BG273" s="94">
        <v>9191.94</v>
      </c>
      <c r="BH273" s="94">
        <v>152564.65</v>
      </c>
      <c r="BJ273" s="94">
        <v>317091.99</v>
      </c>
      <c r="BL273" s="94">
        <v>8508.5499999999993</v>
      </c>
      <c r="BN273" s="94">
        <v>99897.84</v>
      </c>
      <c r="BO273" s="94">
        <v>1409054.49</v>
      </c>
      <c r="BP273" s="94">
        <v>906151.8600000001</v>
      </c>
      <c r="BQ273" s="94">
        <v>461.1</v>
      </c>
      <c r="BS273" s="94">
        <v>1187288.99</v>
      </c>
      <c r="BT273" s="94">
        <v>1634199.56</v>
      </c>
      <c r="BV273" s="94">
        <v>56110.99</v>
      </c>
      <c r="BW273" s="94">
        <v>56110.99</v>
      </c>
      <c r="BX273" s="94">
        <v>704051.61</v>
      </c>
      <c r="BZ273" s="94">
        <v>138533.57999999999</v>
      </c>
      <c r="CA273" s="94">
        <v>1005568.2</v>
      </c>
      <c r="CE273" s="94">
        <v>72798.559999999998</v>
      </c>
      <c r="CI273" s="94">
        <v>3350</v>
      </c>
      <c r="CM273" s="94">
        <v>61488.759999999987</v>
      </c>
      <c r="CN273" s="94">
        <v>61488.759999999987</v>
      </c>
      <c r="CR273" s="94">
        <v>116366.93</v>
      </c>
      <c r="CV273" s="94">
        <v>17298.3</v>
      </c>
    </row>
    <row r="274" spans="2:100" x14ac:dyDescent="0.25">
      <c r="B274" s="92" t="s">
        <v>546</v>
      </c>
      <c r="C274" s="92" t="s">
        <v>547</v>
      </c>
      <c r="D274" s="93">
        <v>281832031.35000014</v>
      </c>
      <c r="E274" s="94">
        <v>118284953.97000001</v>
      </c>
      <c r="F274" s="94">
        <v>3300184.129999999</v>
      </c>
      <c r="G274" s="94">
        <v>1399844.23</v>
      </c>
      <c r="I274" s="94">
        <v>7816697.6400000053</v>
      </c>
      <c r="J274" s="94">
        <v>751331.33</v>
      </c>
      <c r="K274" s="94">
        <v>678285.2</v>
      </c>
      <c r="L274" s="94">
        <v>43341110.759999998</v>
      </c>
      <c r="M274" s="94">
        <v>2204480.0400000005</v>
      </c>
      <c r="N274" s="94">
        <v>1505697.7200000002</v>
      </c>
      <c r="P274" s="94">
        <v>1303384.6600000001</v>
      </c>
      <c r="Q274" s="94">
        <v>239421.98</v>
      </c>
      <c r="T274" s="94">
        <v>9864810.9499999993</v>
      </c>
      <c r="U274" s="94">
        <v>3620955.81</v>
      </c>
      <c r="V274" s="94">
        <v>12659771.849999998</v>
      </c>
      <c r="W274" s="94">
        <v>4697092.3800000008</v>
      </c>
      <c r="AB274" s="94">
        <v>491920.58999999997</v>
      </c>
      <c r="AC274" s="94">
        <v>251024.88999999996</v>
      </c>
      <c r="AD274" s="94">
        <v>586873.71</v>
      </c>
      <c r="AE274" s="94">
        <v>886198.57999999984</v>
      </c>
      <c r="AF274" s="94">
        <v>16563151.939999998</v>
      </c>
      <c r="AG274" s="94">
        <v>14012858.139999997</v>
      </c>
      <c r="AH274" s="94">
        <v>-1387.7900000000002</v>
      </c>
      <c r="AI274" s="94">
        <v>604.51</v>
      </c>
      <c r="AJ274" s="94">
        <v>3757842.96</v>
      </c>
      <c r="AL274" s="94">
        <v>775563.91</v>
      </c>
      <c r="AM274" s="94">
        <v>3458781.55</v>
      </c>
      <c r="AN274" s="94">
        <v>867404.01</v>
      </c>
      <c r="AO274" s="94">
        <v>561198.29</v>
      </c>
      <c r="AR274" s="94">
        <v>759</v>
      </c>
      <c r="AT274" s="94">
        <v>2326398.6500000004</v>
      </c>
      <c r="AU274" s="94">
        <v>417637.85</v>
      </c>
      <c r="AV274" s="94">
        <v>2442146.9300000002</v>
      </c>
      <c r="AW274" s="94">
        <v>153407.5</v>
      </c>
      <c r="AX274" s="94">
        <v>59520.89</v>
      </c>
      <c r="AY274" s="94">
        <v>21357.5</v>
      </c>
      <c r="BC274" s="94">
        <v>880800.98</v>
      </c>
      <c r="BD274" s="94">
        <v>378160.05</v>
      </c>
      <c r="BE274" s="94">
        <v>698255.04999999993</v>
      </c>
      <c r="BF274" s="94">
        <v>201879.38</v>
      </c>
      <c r="BG274" s="94">
        <v>54012.46</v>
      </c>
      <c r="BH274" s="94">
        <v>12737.28</v>
      </c>
      <c r="BJ274" s="94">
        <v>5831.29</v>
      </c>
      <c r="BL274" s="94">
        <v>136782.15</v>
      </c>
      <c r="BN274" s="94">
        <v>811743.64</v>
      </c>
      <c r="BO274" s="94">
        <v>3056303.2</v>
      </c>
      <c r="BP274" s="94">
        <v>3317257.4000000004</v>
      </c>
      <c r="BQ274" s="94">
        <v>5350.35</v>
      </c>
      <c r="BR274" s="94">
        <v>109080.54000000001</v>
      </c>
      <c r="BS274" s="94">
        <v>3983205.43</v>
      </c>
      <c r="BT274" s="94">
        <v>2338792.94</v>
      </c>
      <c r="BV274" s="94">
        <v>8890.2799999999988</v>
      </c>
      <c r="BW274" s="94">
        <v>8890.2799999999988</v>
      </c>
      <c r="BX274" s="94">
        <v>1962594.6199999999</v>
      </c>
      <c r="BZ274" s="94">
        <v>708723.76</v>
      </c>
      <c r="CA274" s="94">
        <v>2216617.9</v>
      </c>
      <c r="CE274" s="94">
        <v>551084.17999999993</v>
      </c>
      <c r="CG274" s="94">
        <v>77727.45</v>
      </c>
      <c r="CH274" s="94">
        <v>16599.63</v>
      </c>
      <c r="CM274" s="94">
        <v>578120.40999999992</v>
      </c>
      <c r="CN274" s="94">
        <v>578120.40999999992</v>
      </c>
      <c r="CR274" s="94">
        <v>83730.570000000007</v>
      </c>
      <c r="CT274" s="94">
        <v>316179.25</v>
      </c>
      <c r="CV274" s="94">
        <v>20284.900000000001</v>
      </c>
    </row>
    <row r="275" spans="2:100" x14ac:dyDescent="0.25">
      <c r="B275" s="92" t="s">
        <v>766</v>
      </c>
      <c r="C275" s="92" t="s">
        <v>767</v>
      </c>
      <c r="D275" s="93">
        <v>121326527.00000003</v>
      </c>
      <c r="E275" s="94">
        <v>45681595.460000001</v>
      </c>
      <c r="F275" s="94">
        <v>2002864.2599999998</v>
      </c>
      <c r="G275" s="94">
        <v>1960031.06</v>
      </c>
      <c r="I275" s="94">
        <v>1293608.2000000002</v>
      </c>
      <c r="J275" s="94">
        <v>705622.07000000007</v>
      </c>
      <c r="K275" s="94">
        <v>222801.95</v>
      </c>
      <c r="L275" s="94">
        <v>19960633.230000004</v>
      </c>
      <c r="M275" s="94">
        <v>728965.32</v>
      </c>
      <c r="N275" s="94">
        <v>677373.12</v>
      </c>
      <c r="P275" s="94">
        <v>926725.53</v>
      </c>
      <c r="Q275" s="94">
        <v>282884.66000000003</v>
      </c>
      <c r="T275" s="94">
        <v>3870462.0399999996</v>
      </c>
      <c r="U275" s="94">
        <v>1680665.5099999995</v>
      </c>
      <c r="V275" s="94">
        <v>4833082.5000000009</v>
      </c>
      <c r="W275" s="94">
        <v>2156563.46</v>
      </c>
      <c r="AB275" s="94">
        <v>96065.59</v>
      </c>
      <c r="AC275" s="94">
        <v>55835.289999999994</v>
      </c>
      <c r="AD275" s="94">
        <v>175594.3</v>
      </c>
      <c r="AE275" s="94">
        <v>332697.49000000005</v>
      </c>
      <c r="AF275" s="94">
        <v>6555848.79</v>
      </c>
      <c r="AG275" s="94">
        <v>5699751.79</v>
      </c>
      <c r="AH275" s="94">
        <v>126570.98999999999</v>
      </c>
      <c r="AI275" s="94">
        <v>57537.59</v>
      </c>
      <c r="AJ275" s="94">
        <v>3444584.0900000003</v>
      </c>
      <c r="AL275" s="94">
        <v>414619.36</v>
      </c>
      <c r="AM275" s="94">
        <v>1169580.28</v>
      </c>
      <c r="AN275" s="94">
        <v>26796.76</v>
      </c>
      <c r="AO275" s="94">
        <v>190777.11000000002</v>
      </c>
      <c r="AP275" s="94">
        <v>110227.84</v>
      </c>
      <c r="AR275" s="94">
        <v>43794.2</v>
      </c>
      <c r="AS275" s="94">
        <v>2569132.9900000002</v>
      </c>
      <c r="AT275" s="94">
        <v>261896.64</v>
      </c>
      <c r="AU275" s="94">
        <v>88564.510000000009</v>
      </c>
      <c r="AV275" s="94">
        <v>757795.33000000007</v>
      </c>
      <c r="AW275" s="94">
        <v>91339.21</v>
      </c>
      <c r="AX275" s="94">
        <v>17874.349999999999</v>
      </c>
      <c r="AY275" s="94">
        <v>65333.84</v>
      </c>
      <c r="AZ275" s="94">
        <v>36515.74</v>
      </c>
      <c r="BD275" s="94">
        <v>532.15</v>
      </c>
      <c r="BE275" s="94">
        <v>24993.910000000003</v>
      </c>
      <c r="BF275" s="94">
        <v>2325.64</v>
      </c>
      <c r="BH275" s="94">
        <v>4850</v>
      </c>
      <c r="BL275" s="94">
        <v>39821.759999999995</v>
      </c>
      <c r="BM275" s="94">
        <v>84961.93</v>
      </c>
      <c r="BO275" s="94">
        <v>1922484.83</v>
      </c>
      <c r="BP275" s="94">
        <v>101334.24</v>
      </c>
      <c r="BQ275" s="94">
        <v>851.65</v>
      </c>
      <c r="BR275" s="94">
        <v>43693.98</v>
      </c>
      <c r="BT275" s="94">
        <v>529484.11</v>
      </c>
      <c r="BV275" s="94">
        <v>42774.39</v>
      </c>
      <c r="BW275" s="94">
        <v>42774.39</v>
      </c>
      <c r="BX275" s="94">
        <v>101722.06999999999</v>
      </c>
      <c r="CE275" s="94">
        <v>8615954.3000000007</v>
      </c>
      <c r="CJ275" s="94">
        <v>60660</v>
      </c>
      <c r="CM275" s="94">
        <v>231180.95</v>
      </c>
      <c r="CN275" s="94">
        <v>231180.95</v>
      </c>
      <c r="CQ275" s="94">
        <v>771.19</v>
      </c>
      <c r="CV275" s="94">
        <v>145517.45000000001</v>
      </c>
    </row>
    <row r="276" spans="2:100" x14ac:dyDescent="0.25">
      <c r="B276" s="92" t="s">
        <v>566</v>
      </c>
      <c r="C276" s="92" t="s">
        <v>567</v>
      </c>
      <c r="D276" s="93">
        <v>175317896.08999988</v>
      </c>
      <c r="E276" s="94">
        <v>67232966.190000013</v>
      </c>
      <c r="F276" s="94">
        <v>2299431.4900000002</v>
      </c>
      <c r="G276" s="94">
        <v>4025435.0300000007</v>
      </c>
      <c r="I276" s="94">
        <v>1732948.71</v>
      </c>
      <c r="J276" s="94">
        <v>635881.72</v>
      </c>
      <c r="K276" s="94">
        <v>529791</v>
      </c>
      <c r="L276" s="94">
        <v>25115073.859999999</v>
      </c>
      <c r="M276" s="94">
        <v>1382149.68</v>
      </c>
      <c r="N276" s="94">
        <v>1490404.27</v>
      </c>
      <c r="P276" s="94">
        <v>1625049.55</v>
      </c>
      <c r="Q276" s="94">
        <v>775905.38999999978</v>
      </c>
      <c r="T276" s="94">
        <v>5676807.1399999997</v>
      </c>
      <c r="U276" s="94">
        <v>2258482.6800000002</v>
      </c>
      <c r="V276" s="94">
        <v>7265388.8200000012</v>
      </c>
      <c r="W276" s="94">
        <v>2899208.24</v>
      </c>
      <c r="AB276" s="94">
        <v>97820.089999999982</v>
      </c>
      <c r="AC276" s="94">
        <v>54844.919999999969</v>
      </c>
      <c r="AD276" s="94">
        <v>362652.57</v>
      </c>
      <c r="AE276" s="94">
        <v>617697.6</v>
      </c>
      <c r="AF276" s="94">
        <v>9768364.5399999991</v>
      </c>
      <c r="AG276" s="94">
        <v>9054638.4199999981</v>
      </c>
      <c r="AH276" s="94">
        <v>323094.87000000005</v>
      </c>
      <c r="AI276" s="94">
        <v>622984.89000000013</v>
      </c>
      <c r="AJ276" s="94">
        <v>4316485.5599999987</v>
      </c>
      <c r="AL276" s="94">
        <v>444229.28</v>
      </c>
      <c r="AM276" s="94">
        <v>1565694.67</v>
      </c>
      <c r="AO276" s="94">
        <v>3669.7799999999997</v>
      </c>
      <c r="AR276" s="94">
        <v>15461.16</v>
      </c>
      <c r="AU276" s="94">
        <v>5378.91</v>
      </c>
      <c r="AV276" s="94">
        <v>10750503.190000001</v>
      </c>
      <c r="AW276" s="94">
        <v>346382.87</v>
      </c>
      <c r="AX276" s="94">
        <v>99034.25</v>
      </c>
      <c r="AY276" s="94">
        <v>11880.57</v>
      </c>
      <c r="BC276" s="94">
        <v>842844.87</v>
      </c>
      <c r="BD276" s="94">
        <v>162262.16</v>
      </c>
      <c r="BG276" s="94">
        <v>17758.759999999998</v>
      </c>
      <c r="BH276" s="94">
        <v>9270.2999999999993</v>
      </c>
      <c r="BO276" s="94">
        <v>2789033.93</v>
      </c>
      <c r="BP276" s="94">
        <v>330448.28999999998</v>
      </c>
      <c r="BR276" s="94">
        <v>9763.1200000000008</v>
      </c>
      <c r="BS276" s="94">
        <v>4552070.1800000006</v>
      </c>
      <c r="BV276" s="94">
        <v>78339.47</v>
      </c>
      <c r="BW276" s="94">
        <v>78339.47</v>
      </c>
      <c r="BZ276" s="94">
        <v>304851.40999999997</v>
      </c>
      <c r="CA276" s="94">
        <v>2020600.7999999996</v>
      </c>
      <c r="CB276" s="94">
        <v>10677.45</v>
      </c>
      <c r="CE276" s="94">
        <v>285322.88</v>
      </c>
      <c r="CG276" s="94">
        <v>41166.550000000003</v>
      </c>
      <c r="CJ276" s="94">
        <v>6881.45</v>
      </c>
      <c r="CM276" s="94">
        <v>178021.98000000004</v>
      </c>
      <c r="CN276" s="94">
        <v>178021.98000000004</v>
      </c>
      <c r="CR276" s="94">
        <v>28672.47</v>
      </c>
      <c r="CU276" s="94">
        <v>222704.11</v>
      </c>
      <c r="CV276" s="94">
        <v>21464</v>
      </c>
    </row>
    <row r="277" spans="2:100" x14ac:dyDescent="0.25">
      <c r="B277" s="92" t="s">
        <v>634</v>
      </c>
      <c r="C277" s="92" t="s">
        <v>635</v>
      </c>
      <c r="D277" s="93">
        <v>16489021.840000004</v>
      </c>
      <c r="E277" s="94">
        <v>6290911.6300000008</v>
      </c>
      <c r="F277" s="94">
        <v>222912.52000000002</v>
      </c>
      <c r="G277" s="94">
        <v>30422.57</v>
      </c>
      <c r="I277" s="94">
        <v>393278.84</v>
      </c>
      <c r="J277" s="94">
        <v>39479.160000000003</v>
      </c>
      <c r="L277" s="94">
        <v>2475625.4400000009</v>
      </c>
      <c r="M277" s="94">
        <v>86491.280000000013</v>
      </c>
      <c r="N277" s="94">
        <v>83244.42</v>
      </c>
      <c r="P277" s="94">
        <v>90642.16</v>
      </c>
      <c r="Q277" s="94">
        <v>3537.3199999999997</v>
      </c>
      <c r="S277" s="94">
        <v>2.84</v>
      </c>
      <c r="T277" s="94">
        <v>523293.52</v>
      </c>
      <c r="U277" s="94">
        <v>203252.64</v>
      </c>
      <c r="V277" s="94">
        <v>656153.56999999995</v>
      </c>
      <c r="W277" s="94">
        <v>260117.13000000006</v>
      </c>
      <c r="AB277" s="94">
        <v>10589.849999999999</v>
      </c>
      <c r="AC277" s="94">
        <v>5355.7499999999991</v>
      </c>
      <c r="AD277" s="94">
        <v>34375.72</v>
      </c>
      <c r="AE277" s="94">
        <v>68260.320000000007</v>
      </c>
      <c r="AF277" s="94">
        <v>941242.21</v>
      </c>
      <c r="AG277" s="94">
        <v>843427.79</v>
      </c>
      <c r="AH277" s="94">
        <v>17083.080000000002</v>
      </c>
      <c r="AI277" s="94">
        <v>6716.29</v>
      </c>
      <c r="AJ277" s="94">
        <v>379019.04000000004</v>
      </c>
      <c r="AL277" s="94">
        <v>56024.960000000006</v>
      </c>
      <c r="AM277" s="94">
        <v>307450.65999999997</v>
      </c>
      <c r="AN277" s="94">
        <v>50862.490000000005</v>
      </c>
      <c r="AO277" s="94">
        <v>58586.91</v>
      </c>
      <c r="AP277" s="94">
        <v>4301.7</v>
      </c>
      <c r="AR277" s="94">
        <v>250</v>
      </c>
      <c r="AU277" s="94">
        <v>29212.270000000004</v>
      </c>
      <c r="AV277" s="94">
        <v>202089.25</v>
      </c>
      <c r="AW277" s="94">
        <v>5380</v>
      </c>
      <c r="AX277" s="94">
        <v>38749.25</v>
      </c>
      <c r="AZ277" s="94">
        <v>183517.72999999998</v>
      </c>
      <c r="BA277" s="94">
        <v>1773.96</v>
      </c>
      <c r="BB277" s="94">
        <v>57801.18</v>
      </c>
      <c r="BC277" s="94">
        <v>12394.34</v>
      </c>
      <c r="BD277" s="94">
        <v>38356.400000000001</v>
      </c>
      <c r="BE277" s="94">
        <v>63095.59</v>
      </c>
      <c r="BF277" s="94">
        <v>34049.519999999997</v>
      </c>
      <c r="BG277" s="94">
        <v>750</v>
      </c>
      <c r="BH277" s="94">
        <v>9451.67</v>
      </c>
      <c r="BI277" s="94">
        <v>12498.43</v>
      </c>
      <c r="BK277" s="94">
        <v>133.87</v>
      </c>
      <c r="BO277" s="94">
        <v>434359.57999999996</v>
      </c>
      <c r="BP277" s="94">
        <v>68621.429999999993</v>
      </c>
      <c r="BQ277" s="94">
        <v>428.68</v>
      </c>
      <c r="BS277" s="94">
        <v>148745.86000000002</v>
      </c>
      <c r="BU277" s="94">
        <v>9650</v>
      </c>
      <c r="BV277" s="94">
        <v>13309</v>
      </c>
      <c r="BW277" s="94">
        <v>13309</v>
      </c>
      <c r="BX277" s="94">
        <v>365863.09</v>
      </c>
      <c r="BZ277" s="94">
        <v>41962.29</v>
      </c>
      <c r="CA277" s="94">
        <v>281312.88</v>
      </c>
      <c r="CB277" s="94">
        <v>5929.99</v>
      </c>
      <c r="CE277" s="94">
        <v>22632.03</v>
      </c>
      <c r="CG277" s="94">
        <v>7776</v>
      </c>
      <c r="CJ277" s="94">
        <v>1944</v>
      </c>
      <c r="CM277" s="94">
        <v>24969.43</v>
      </c>
      <c r="CN277" s="94">
        <v>24969.43</v>
      </c>
      <c r="CR277" s="94">
        <v>7831</v>
      </c>
      <c r="CS277" s="94">
        <v>10611.09</v>
      </c>
      <c r="CV277" s="94">
        <v>210910.22</v>
      </c>
    </row>
    <row r="278" spans="2:100" x14ac:dyDescent="0.25">
      <c r="B278" s="92" t="s">
        <v>394</v>
      </c>
      <c r="C278" s="92" t="s">
        <v>395</v>
      </c>
      <c r="D278" s="93">
        <v>11976145.09</v>
      </c>
      <c r="E278" s="94">
        <v>4224489.18</v>
      </c>
      <c r="F278" s="94">
        <v>120825.20999999999</v>
      </c>
      <c r="G278" s="94">
        <v>136784.44</v>
      </c>
      <c r="I278" s="94">
        <v>40162.629999999997</v>
      </c>
      <c r="J278" s="94">
        <v>23590.86</v>
      </c>
      <c r="K278" s="94">
        <v>13412</v>
      </c>
      <c r="L278" s="94">
        <v>1987121.9200000002</v>
      </c>
      <c r="M278" s="94">
        <v>34027.86</v>
      </c>
      <c r="N278" s="94">
        <v>54822.25</v>
      </c>
      <c r="P278" s="94">
        <v>59007.44</v>
      </c>
      <c r="Q278" s="94">
        <v>22655.599999999999</v>
      </c>
      <c r="T278" s="94">
        <v>339728.35</v>
      </c>
      <c r="U278" s="94">
        <v>163762.35999999999</v>
      </c>
      <c r="V278" s="94">
        <v>433923.26</v>
      </c>
      <c r="W278" s="94">
        <v>221113.02999999997</v>
      </c>
      <c r="AB278" s="94">
        <v>16076.24</v>
      </c>
      <c r="AC278" s="94">
        <v>8558.24</v>
      </c>
      <c r="AD278" s="94">
        <v>21531.279999999999</v>
      </c>
      <c r="AE278" s="94">
        <v>42501.229999999996</v>
      </c>
      <c r="AF278" s="94">
        <v>575374.66</v>
      </c>
      <c r="AG278" s="94">
        <v>573693.79</v>
      </c>
      <c r="AJ278" s="94">
        <v>133554.34</v>
      </c>
      <c r="AL278" s="94">
        <v>39169.300000000003</v>
      </c>
      <c r="AM278" s="94">
        <v>112640.54</v>
      </c>
      <c r="AN278" s="94">
        <v>84482.3</v>
      </c>
      <c r="AO278" s="94">
        <v>28141.42</v>
      </c>
      <c r="AP278" s="94">
        <v>9469.7000000000007</v>
      </c>
      <c r="AR278" s="94">
        <v>755435.88</v>
      </c>
      <c r="AU278" s="94">
        <v>68736.34</v>
      </c>
      <c r="AV278" s="94">
        <v>59102.69</v>
      </c>
      <c r="AW278" s="94">
        <v>5291</v>
      </c>
      <c r="AX278" s="94">
        <v>20239.05</v>
      </c>
      <c r="AZ278" s="94">
        <v>21547.84</v>
      </c>
      <c r="BA278" s="94">
        <v>14149.39</v>
      </c>
      <c r="BB278" s="94">
        <v>4448.07</v>
      </c>
      <c r="BC278" s="94">
        <v>33839.269999999997</v>
      </c>
      <c r="BE278" s="94">
        <v>51462.239999999998</v>
      </c>
      <c r="BF278" s="94">
        <v>2239.86</v>
      </c>
      <c r="BG278" s="94">
        <v>7200</v>
      </c>
      <c r="BH278" s="94">
        <v>33098.339999999997</v>
      </c>
      <c r="BO278" s="94">
        <v>344144.01999999996</v>
      </c>
      <c r="BP278" s="94">
        <v>75483.53</v>
      </c>
      <c r="BQ278" s="94">
        <v>514.59</v>
      </c>
      <c r="BR278" s="94">
        <v>98</v>
      </c>
      <c r="BT278" s="94">
        <v>245000</v>
      </c>
      <c r="BV278" s="94">
        <v>6604.48</v>
      </c>
      <c r="BW278" s="94">
        <v>6604.48</v>
      </c>
      <c r="BX278" s="94">
        <v>411994.81999999995</v>
      </c>
      <c r="CA278" s="94">
        <v>93589.98</v>
      </c>
      <c r="CB278" s="94">
        <v>75660.3</v>
      </c>
      <c r="CE278" s="94">
        <v>18064.940000000002</v>
      </c>
      <c r="CG278" s="94">
        <v>17337.509999999998</v>
      </c>
      <c r="CM278" s="94">
        <v>12489.3</v>
      </c>
      <c r="CN278" s="94">
        <v>12489.3</v>
      </c>
      <c r="CQ278" s="94">
        <v>5675.98</v>
      </c>
      <c r="CV278" s="94">
        <v>72078.240000000005</v>
      </c>
    </row>
    <row r="279" spans="2:100" x14ac:dyDescent="0.25">
      <c r="B279" s="92" t="s">
        <v>656</v>
      </c>
      <c r="C279" s="92" t="s">
        <v>657</v>
      </c>
      <c r="D279" s="93">
        <v>39969944.930000015</v>
      </c>
      <c r="E279" s="94">
        <v>14325158.489999996</v>
      </c>
      <c r="F279" s="94">
        <v>33129.31</v>
      </c>
      <c r="G279" s="94">
        <v>181763.78999999998</v>
      </c>
      <c r="I279" s="94">
        <v>205712.28</v>
      </c>
      <c r="J279" s="94">
        <v>1193897.19</v>
      </c>
      <c r="K279" s="94">
        <v>40296</v>
      </c>
      <c r="L279" s="94">
        <v>4191443.75</v>
      </c>
      <c r="M279" s="94">
        <v>19154.509999999998</v>
      </c>
      <c r="N279" s="94">
        <v>49493.079999999994</v>
      </c>
      <c r="Q279" s="94">
        <v>450664.32</v>
      </c>
      <c r="T279" s="94">
        <v>1183228.01</v>
      </c>
      <c r="U279" s="94">
        <v>348326.17000000004</v>
      </c>
      <c r="V279" s="94">
        <v>1534205.78</v>
      </c>
      <c r="W279" s="94">
        <v>463837.84</v>
      </c>
      <c r="AB279" s="94">
        <v>165221.37999999998</v>
      </c>
      <c r="AC279" s="94">
        <v>51719.16</v>
      </c>
      <c r="AD279" s="94">
        <v>69581.610000000015</v>
      </c>
      <c r="AE279" s="94">
        <v>74035.199999999997</v>
      </c>
      <c r="AF279" s="94">
        <v>2078756.7000000002</v>
      </c>
      <c r="AG279" s="94">
        <v>1406033.2999999998</v>
      </c>
      <c r="AH279" s="94">
        <v>2631.98</v>
      </c>
      <c r="AI279" s="94">
        <v>1815.6699999999998</v>
      </c>
      <c r="AJ279" s="94">
        <v>675404.22</v>
      </c>
      <c r="AL279" s="94">
        <v>19025.11</v>
      </c>
      <c r="AM279" s="94">
        <v>79782.720000000001</v>
      </c>
      <c r="AN279" s="94">
        <v>86528.82</v>
      </c>
      <c r="AO279" s="94">
        <v>425478.6</v>
      </c>
      <c r="AR279" s="94">
        <v>969482.54</v>
      </c>
      <c r="AS279" s="94">
        <v>100981.78</v>
      </c>
      <c r="AT279" s="94">
        <v>395626.32999999996</v>
      </c>
      <c r="AU279" s="94">
        <v>138268.09</v>
      </c>
      <c r="AV279" s="94">
        <v>485567.74000000005</v>
      </c>
      <c r="AW279" s="94">
        <v>40790.199999999997</v>
      </c>
      <c r="AX279" s="94">
        <v>29002.35</v>
      </c>
      <c r="AZ279" s="94">
        <v>200803.13</v>
      </c>
      <c r="BA279" s="94">
        <v>28959.27</v>
      </c>
      <c r="BB279" s="94">
        <v>122450.68000000001</v>
      </c>
      <c r="BC279" s="94">
        <v>26276.38</v>
      </c>
      <c r="BD279" s="94">
        <v>86581.13</v>
      </c>
      <c r="BE279" s="94">
        <v>235850.34000000003</v>
      </c>
      <c r="BG279" s="94">
        <v>3704.75</v>
      </c>
      <c r="BH279" s="94">
        <v>91890.13</v>
      </c>
      <c r="BJ279" s="94">
        <v>26520.159999999996</v>
      </c>
      <c r="BN279" s="94">
        <v>2872157.19</v>
      </c>
      <c r="BO279" s="94">
        <v>713458.34</v>
      </c>
      <c r="BP279" s="94">
        <v>34260.49</v>
      </c>
      <c r="BQ279" s="94">
        <v>1072.71</v>
      </c>
      <c r="BR279" s="94">
        <v>790.34</v>
      </c>
      <c r="BS279" s="94">
        <v>624677.21</v>
      </c>
      <c r="BU279" s="94">
        <v>1039143.13</v>
      </c>
      <c r="BV279" s="94">
        <v>218615.55</v>
      </c>
      <c r="BW279" s="94">
        <v>218615.55</v>
      </c>
      <c r="BX279" s="94">
        <v>1198243.45</v>
      </c>
      <c r="BY279" s="94">
        <v>13106.77</v>
      </c>
      <c r="BZ279" s="94">
        <v>97742.53</v>
      </c>
      <c r="CA279" s="94">
        <v>447196.67999999993</v>
      </c>
      <c r="CE279" s="94">
        <v>62537.79</v>
      </c>
      <c r="CG279" s="94">
        <v>3460.03</v>
      </c>
      <c r="CJ279" s="94">
        <v>739.97</v>
      </c>
      <c r="CM279" s="94">
        <v>228196.71</v>
      </c>
      <c r="CN279" s="94">
        <v>228196.71</v>
      </c>
      <c r="CO279" s="94">
        <v>3658.08</v>
      </c>
      <c r="CP279" s="94">
        <v>44996.99</v>
      </c>
      <c r="CQ279" s="94">
        <v>24313.919999999998</v>
      </c>
      <c r="CR279" s="94">
        <v>1562.75</v>
      </c>
      <c r="CT279" s="94">
        <v>934.31</v>
      </c>
    </row>
    <row r="280" spans="2:100" x14ac:dyDescent="0.25">
      <c r="B280" s="92" t="s">
        <v>748</v>
      </c>
      <c r="C280" s="92" t="s">
        <v>749</v>
      </c>
      <c r="D280" s="93">
        <v>22804986.439999994</v>
      </c>
      <c r="E280" s="94">
        <v>7607543.7599999998</v>
      </c>
      <c r="F280" s="94">
        <v>287420.45999999996</v>
      </c>
      <c r="G280" s="94">
        <v>67977.47</v>
      </c>
      <c r="I280" s="94">
        <v>564279.04000000004</v>
      </c>
      <c r="J280" s="94">
        <v>63401.86</v>
      </c>
      <c r="L280" s="94">
        <v>3154105.46</v>
      </c>
      <c r="M280" s="94">
        <v>149326.69</v>
      </c>
      <c r="N280" s="94">
        <v>54469.3</v>
      </c>
      <c r="P280" s="94">
        <v>334344.34999999998</v>
      </c>
      <c r="Q280" s="94">
        <v>6030.8</v>
      </c>
      <c r="T280" s="94">
        <v>641176.06000000006</v>
      </c>
      <c r="U280" s="94">
        <v>274857.81999999995</v>
      </c>
      <c r="V280" s="94">
        <v>831821.09</v>
      </c>
      <c r="W280" s="94">
        <v>344181.25000000006</v>
      </c>
      <c r="AB280" s="94">
        <v>32653.660000000003</v>
      </c>
      <c r="AC280" s="94">
        <v>15559.740000000002</v>
      </c>
      <c r="AD280" s="94">
        <v>28813.91</v>
      </c>
      <c r="AE280" s="94">
        <v>46135.659999999996</v>
      </c>
      <c r="AF280" s="94">
        <v>1219347.32</v>
      </c>
      <c r="AG280" s="94">
        <v>1118197.6799999997</v>
      </c>
      <c r="AH280" s="94">
        <v>5068.6099999999997</v>
      </c>
      <c r="AI280" s="94">
        <v>1426.8</v>
      </c>
      <c r="AJ280" s="94">
        <v>475239.82999999996</v>
      </c>
      <c r="AL280" s="94">
        <v>41063.409999999996</v>
      </c>
      <c r="AM280" s="94">
        <v>375289.61</v>
      </c>
      <c r="AN280" s="94">
        <v>131454.83000000002</v>
      </c>
      <c r="AO280" s="94">
        <v>383451.52</v>
      </c>
      <c r="AP280" s="94">
        <v>14131.66</v>
      </c>
      <c r="AR280" s="94">
        <v>100</v>
      </c>
      <c r="AT280" s="94">
        <v>381699.28</v>
      </c>
      <c r="AU280" s="94">
        <v>54405.59</v>
      </c>
      <c r="AV280" s="94">
        <v>384808.28</v>
      </c>
      <c r="AW280" s="94">
        <v>9490</v>
      </c>
      <c r="AX280" s="94">
        <v>19863.48</v>
      </c>
      <c r="AZ280" s="94">
        <v>14459.220000000001</v>
      </c>
      <c r="BA280" s="94">
        <v>73112.679999999993</v>
      </c>
      <c r="BB280" s="94">
        <v>55051.14</v>
      </c>
      <c r="BC280" s="94">
        <v>59183.31</v>
      </c>
      <c r="BD280" s="94">
        <v>31752.059999999998</v>
      </c>
      <c r="BF280" s="94">
        <v>881.02</v>
      </c>
      <c r="BG280" s="94">
        <v>52.5</v>
      </c>
      <c r="BH280" s="94">
        <v>66355.02</v>
      </c>
      <c r="BJ280" s="94">
        <v>122640.43999999999</v>
      </c>
      <c r="BN280" s="94">
        <v>1480790</v>
      </c>
      <c r="BO280" s="94">
        <v>365361.87</v>
      </c>
      <c r="BP280" s="94">
        <v>373120.05000000005</v>
      </c>
      <c r="BS280" s="94">
        <v>274434.81</v>
      </c>
      <c r="BT280" s="94">
        <v>88469.5</v>
      </c>
      <c r="BV280" s="94">
        <v>19521.260000000002</v>
      </c>
      <c r="BW280" s="94">
        <v>19521.260000000002</v>
      </c>
      <c r="BX280" s="94">
        <v>56746.350000000006</v>
      </c>
      <c r="CA280" s="94">
        <v>432789.23</v>
      </c>
      <c r="CB280" s="94">
        <v>5562.63</v>
      </c>
      <c r="CE280" s="94">
        <v>46392.67</v>
      </c>
      <c r="CG280" s="94">
        <v>36226.120000000003</v>
      </c>
      <c r="CJ280" s="94">
        <v>3780.88</v>
      </c>
      <c r="CM280" s="94">
        <v>27770.039999999997</v>
      </c>
      <c r="CN280" s="94">
        <v>27770.039999999997</v>
      </c>
      <c r="CR280" s="94">
        <v>21543.46</v>
      </c>
      <c r="CT280" s="94">
        <v>22180.93</v>
      </c>
      <c r="CV280" s="94">
        <v>7672.97</v>
      </c>
    </row>
    <row r="281" spans="2:100" x14ac:dyDescent="0.25">
      <c r="B281" s="92" t="s">
        <v>778</v>
      </c>
      <c r="C281" s="92" t="s">
        <v>779</v>
      </c>
      <c r="D281" s="93">
        <v>1915585.02</v>
      </c>
      <c r="E281" s="94">
        <v>978698.25</v>
      </c>
      <c r="L281" s="94">
        <v>377647.78</v>
      </c>
      <c r="R281" s="94">
        <v>56261.72</v>
      </c>
      <c r="S281" s="94">
        <v>18056.93</v>
      </c>
      <c r="T281" s="94">
        <v>70820.639999999999</v>
      </c>
      <c r="U281" s="94">
        <v>25615.53</v>
      </c>
      <c r="AB281" s="94">
        <v>8015.78</v>
      </c>
      <c r="AC281" s="94">
        <v>2849.49</v>
      </c>
      <c r="AD281" s="94">
        <v>1721.43</v>
      </c>
      <c r="AE281" s="94">
        <v>2343.66</v>
      </c>
      <c r="AF281" s="94">
        <v>106943.06</v>
      </c>
      <c r="AG281" s="94">
        <v>41697</v>
      </c>
      <c r="AJ281" s="94">
        <v>59061.119999999995</v>
      </c>
      <c r="AO281" s="94">
        <v>2145.48</v>
      </c>
      <c r="AP281" s="94">
        <v>1400</v>
      </c>
      <c r="AV281" s="94">
        <v>130719.96000000002</v>
      </c>
      <c r="AW281" s="94">
        <v>17609.939999999999</v>
      </c>
      <c r="BF281" s="94">
        <v>417.3</v>
      </c>
      <c r="BH281" s="94">
        <v>1004.98</v>
      </c>
      <c r="CE281" s="94">
        <v>1145</v>
      </c>
      <c r="CM281" s="94">
        <v>3011.83</v>
      </c>
      <c r="CN281" s="94">
        <v>3011.83</v>
      </c>
      <c r="CS281" s="94">
        <v>158.12</v>
      </c>
      <c r="CT281" s="94">
        <v>1906.13</v>
      </c>
      <c r="CV281" s="94">
        <v>6333.89</v>
      </c>
    </row>
    <row r="282" spans="2:100" x14ac:dyDescent="0.25">
      <c r="B282" s="92" t="s">
        <v>780</v>
      </c>
      <c r="C282" s="92" t="s">
        <v>781</v>
      </c>
      <c r="D282" s="93">
        <v>7766409.9199999981</v>
      </c>
      <c r="E282" s="94">
        <v>2305309.2399999998</v>
      </c>
      <c r="F282" s="94">
        <v>51209.270000000004</v>
      </c>
      <c r="G282" s="94">
        <v>17844.66</v>
      </c>
      <c r="I282" s="94">
        <v>117127.39</v>
      </c>
      <c r="J282" s="94">
        <v>34398</v>
      </c>
      <c r="L282" s="94">
        <v>1056107.21</v>
      </c>
      <c r="M282" s="94">
        <v>53711.929999999993</v>
      </c>
      <c r="N282" s="94">
        <v>45759.98</v>
      </c>
      <c r="P282" s="94">
        <v>127090.83</v>
      </c>
      <c r="Q282" s="94">
        <v>216.89</v>
      </c>
      <c r="T282" s="94">
        <v>188572.4</v>
      </c>
      <c r="U282" s="94">
        <v>94538.479999999981</v>
      </c>
      <c r="V282" s="94">
        <v>226765.38</v>
      </c>
      <c r="W282" s="94">
        <v>121669.54</v>
      </c>
      <c r="AB282" s="94">
        <v>11061</v>
      </c>
      <c r="AC282" s="94">
        <v>5603.45</v>
      </c>
      <c r="AD282" s="94">
        <v>21793.7</v>
      </c>
      <c r="AE282" s="94">
        <v>46399.5</v>
      </c>
      <c r="AF282" s="94">
        <v>382490.58999999997</v>
      </c>
      <c r="AG282" s="94">
        <v>367884.48</v>
      </c>
      <c r="AJ282" s="94">
        <v>384939.52000000002</v>
      </c>
      <c r="AL282" s="94">
        <v>65038.879999999997</v>
      </c>
      <c r="AM282" s="94">
        <v>113615.61</v>
      </c>
      <c r="AN282" s="94">
        <v>7545</v>
      </c>
      <c r="AO282" s="94">
        <v>51148.810000000005</v>
      </c>
      <c r="AP282" s="94">
        <v>5522.45</v>
      </c>
      <c r="AR282" s="94">
        <v>948.57</v>
      </c>
      <c r="AU282" s="94">
        <v>994</v>
      </c>
      <c r="AV282" s="94">
        <v>20917</v>
      </c>
      <c r="AX282" s="94">
        <v>14278.62</v>
      </c>
      <c r="AZ282" s="94">
        <v>22645</v>
      </c>
      <c r="BA282" s="94">
        <v>7687.79</v>
      </c>
      <c r="BB282" s="94">
        <v>117465.15</v>
      </c>
      <c r="BC282" s="94">
        <v>88538.819999999992</v>
      </c>
      <c r="BD282" s="94">
        <v>27173.4</v>
      </c>
      <c r="BE282" s="94">
        <v>24653.22</v>
      </c>
      <c r="BF282" s="94">
        <v>3600</v>
      </c>
      <c r="BG282" s="94">
        <v>875</v>
      </c>
      <c r="BH282" s="94">
        <v>3110.04</v>
      </c>
      <c r="BI282" s="94">
        <v>27319.230000000003</v>
      </c>
      <c r="BO282" s="94">
        <v>130915</v>
      </c>
      <c r="BP282" s="94">
        <v>22517.1</v>
      </c>
      <c r="BQ282" s="94">
        <v>510.43</v>
      </c>
      <c r="BS282" s="94">
        <v>44164.88</v>
      </c>
      <c r="BT282" s="94">
        <v>2931.95</v>
      </c>
      <c r="BV282" s="94">
        <v>5946.88</v>
      </c>
      <c r="BW282" s="94">
        <v>5946.88</v>
      </c>
      <c r="BX282" s="94">
        <v>1121341.8600000001</v>
      </c>
      <c r="CA282" s="94">
        <v>81763.91</v>
      </c>
      <c r="CB282" s="94">
        <v>10781.59</v>
      </c>
      <c r="CE282" s="94">
        <v>16041.330000000002</v>
      </c>
      <c r="CM282" s="94">
        <v>33110.639999999999</v>
      </c>
      <c r="CN282" s="94">
        <v>33110.639999999999</v>
      </c>
      <c r="CV282" s="94">
        <v>32814.32</v>
      </c>
    </row>
    <row r="283" spans="2:100" x14ac:dyDescent="0.25">
      <c r="B283" s="92" t="s">
        <v>326</v>
      </c>
      <c r="C283" s="92" t="s">
        <v>327</v>
      </c>
      <c r="D283" s="93">
        <v>831346.33000000007</v>
      </c>
      <c r="E283" s="94">
        <v>178181.33000000002</v>
      </c>
      <c r="F283" s="94">
        <v>642.6</v>
      </c>
      <c r="L283" s="94">
        <v>199437.43</v>
      </c>
      <c r="M283" s="94">
        <v>15935.2</v>
      </c>
      <c r="N283" s="94">
        <v>211.5</v>
      </c>
      <c r="Q283" s="94">
        <v>844.12</v>
      </c>
      <c r="T283" s="94">
        <v>12778.55</v>
      </c>
      <c r="U283" s="94">
        <v>15682.800000000001</v>
      </c>
      <c r="V283" s="94">
        <v>17724.43</v>
      </c>
      <c r="W283" s="94">
        <v>20641.52</v>
      </c>
      <c r="AD283" s="94">
        <v>1048.97</v>
      </c>
      <c r="AE283" s="94">
        <v>8196.11</v>
      </c>
      <c r="AF283" s="94">
        <v>29587.420000000002</v>
      </c>
      <c r="AG283" s="94">
        <v>89390.58</v>
      </c>
      <c r="AJ283" s="94">
        <v>9753.2799999999988</v>
      </c>
      <c r="AL283" s="94">
        <v>10775.5</v>
      </c>
      <c r="AM283" s="94">
        <v>13497.42</v>
      </c>
      <c r="AN283" s="94">
        <v>1818.38</v>
      </c>
      <c r="AO283" s="94">
        <v>3227.88</v>
      </c>
      <c r="AP283" s="94">
        <v>6847.7999999999993</v>
      </c>
      <c r="AR283" s="94">
        <v>7957.02</v>
      </c>
      <c r="AU283" s="94">
        <v>2964.15</v>
      </c>
      <c r="AV283" s="94">
        <v>77366.05</v>
      </c>
      <c r="BA283" s="94">
        <v>15486.02</v>
      </c>
      <c r="BB283" s="94">
        <v>500</v>
      </c>
      <c r="BD283" s="94">
        <v>11463.86</v>
      </c>
      <c r="BF283" s="94">
        <v>9090.83</v>
      </c>
      <c r="BL283" s="94">
        <v>4029.3</v>
      </c>
      <c r="BN283" s="94">
        <v>80</v>
      </c>
      <c r="BO283" s="94">
        <v>41025.29</v>
      </c>
      <c r="BQ283" s="94">
        <v>1472.28</v>
      </c>
      <c r="BV283" s="94">
        <v>400</v>
      </c>
      <c r="BW283" s="94">
        <v>400</v>
      </c>
      <c r="CA283" s="94">
        <v>7501.75</v>
      </c>
      <c r="CB283" s="94">
        <v>10151.450000000001</v>
      </c>
      <c r="CM283" s="94">
        <v>1566.5</v>
      </c>
      <c r="CN283" s="94">
        <v>1566.5</v>
      </c>
      <c r="CV283" s="94">
        <v>4069.01</v>
      </c>
    </row>
    <row r="284" spans="2:100" x14ac:dyDescent="0.25">
      <c r="B284" s="92" t="s">
        <v>786</v>
      </c>
      <c r="C284" s="92" t="s">
        <v>787</v>
      </c>
      <c r="D284" s="93">
        <v>100313604.56999996</v>
      </c>
      <c r="E284" s="94">
        <v>36080331.549999997</v>
      </c>
      <c r="F284" s="94">
        <v>1593795.72</v>
      </c>
      <c r="G284" s="94">
        <v>587817.15</v>
      </c>
      <c r="I284" s="94">
        <v>2207375.39</v>
      </c>
      <c r="J284" s="94">
        <v>902585.99</v>
      </c>
      <c r="K284" s="94">
        <v>393808.4</v>
      </c>
      <c r="L284" s="94">
        <v>14739897.790000005</v>
      </c>
      <c r="M284" s="94">
        <v>1039576.9800000001</v>
      </c>
      <c r="N284" s="94">
        <v>558722.37</v>
      </c>
      <c r="P284" s="94">
        <v>971629.75</v>
      </c>
      <c r="Q284" s="94">
        <v>189849.07</v>
      </c>
      <c r="R284" s="94">
        <v>101272</v>
      </c>
      <c r="S284" s="94">
        <v>42620.47</v>
      </c>
      <c r="T284" s="94">
        <v>3084665.44</v>
      </c>
      <c r="U284" s="94">
        <v>1304994.9300000004</v>
      </c>
      <c r="V284" s="94">
        <v>3848337.97</v>
      </c>
      <c r="W284" s="94">
        <v>1649821.62</v>
      </c>
      <c r="AB284" s="94">
        <v>56525.359999999986</v>
      </c>
      <c r="AC284" s="94">
        <v>30383.510000000013</v>
      </c>
      <c r="AD284" s="94">
        <v>181128.48</v>
      </c>
      <c r="AE284" s="94">
        <v>424078.76000000007</v>
      </c>
      <c r="AF284" s="94">
        <v>5930892.0100000007</v>
      </c>
      <c r="AG284" s="94">
        <v>5265882.580000001</v>
      </c>
      <c r="AH284" s="94">
        <v>548278.13000000012</v>
      </c>
      <c r="AI284" s="94">
        <v>226943.35999999999</v>
      </c>
      <c r="AJ284" s="94">
        <v>2473517.29</v>
      </c>
      <c r="AK284" s="94">
        <v>34831</v>
      </c>
      <c r="AL284" s="94">
        <v>287257.59000000003</v>
      </c>
      <c r="AM284" s="94">
        <v>1474689.28</v>
      </c>
      <c r="AN284" s="94">
        <v>237822.57</v>
      </c>
      <c r="AO284" s="94">
        <v>1245302.8399999999</v>
      </c>
      <c r="AP284" s="94">
        <v>675004.94</v>
      </c>
      <c r="AQ284" s="94">
        <v>7108.68</v>
      </c>
      <c r="AR284" s="94">
        <v>150259.40000000002</v>
      </c>
      <c r="AT284" s="94">
        <v>513572.42</v>
      </c>
      <c r="AU284" s="94">
        <v>402362.87</v>
      </c>
      <c r="AV284" s="94">
        <v>850180.63</v>
      </c>
      <c r="AW284" s="94">
        <v>324427.08</v>
      </c>
      <c r="AX284" s="94">
        <v>53079.8</v>
      </c>
      <c r="AZ284" s="94">
        <v>68907.8</v>
      </c>
      <c r="BA284" s="94">
        <v>31650.75</v>
      </c>
      <c r="BB284" s="94">
        <v>21878.65</v>
      </c>
      <c r="BC284" s="94">
        <v>574799.71</v>
      </c>
      <c r="BD284" s="94">
        <v>126727.32</v>
      </c>
      <c r="BE284" s="94">
        <v>913961.16999999993</v>
      </c>
      <c r="BF284" s="94">
        <v>357741.89999999997</v>
      </c>
      <c r="BG284" s="94">
        <v>74544.95</v>
      </c>
      <c r="BH284" s="94">
        <v>246655.41999999998</v>
      </c>
      <c r="BJ284" s="94">
        <v>140975.37</v>
      </c>
      <c r="BO284" s="94">
        <v>1989438.51</v>
      </c>
      <c r="BP284" s="94">
        <v>287241.46000000002</v>
      </c>
      <c r="BQ284" s="94">
        <v>18958.100000000002</v>
      </c>
      <c r="BR284" s="94">
        <v>73081.739999999991</v>
      </c>
      <c r="BS284" s="94">
        <v>13108</v>
      </c>
      <c r="BT284" s="94">
        <v>1263932.81</v>
      </c>
      <c r="BV284" s="94">
        <v>441195.85</v>
      </c>
      <c r="BW284" s="94">
        <v>441195.85</v>
      </c>
      <c r="BX284" s="94">
        <v>287366.89</v>
      </c>
      <c r="BZ284" s="94">
        <v>324587.65000000002</v>
      </c>
      <c r="CA284" s="94">
        <v>1187800.25</v>
      </c>
      <c r="CB284" s="94">
        <v>3456.21</v>
      </c>
      <c r="CE284" s="94">
        <v>141880.49</v>
      </c>
      <c r="CM284" s="94">
        <v>420181.51000000007</v>
      </c>
      <c r="CN284" s="94">
        <v>420181.51000000007</v>
      </c>
      <c r="CQ284" s="94">
        <v>70502.34</v>
      </c>
      <c r="CR284" s="94">
        <v>54711.76</v>
      </c>
      <c r="CS284" s="94">
        <v>76998.679999999993</v>
      </c>
      <c r="CT284" s="94">
        <v>252873.81</v>
      </c>
      <c r="CV284" s="94">
        <v>157814.29999999999</v>
      </c>
    </row>
    <row r="285" spans="2:100" x14ac:dyDescent="0.25">
      <c r="B285" s="92" t="s">
        <v>286</v>
      </c>
      <c r="C285" s="92" t="s">
        <v>287</v>
      </c>
      <c r="D285" s="93">
        <v>29289577.850000009</v>
      </c>
      <c r="E285" s="94">
        <v>10859279.49</v>
      </c>
      <c r="F285" s="94">
        <v>338072.91000000003</v>
      </c>
      <c r="G285" s="94">
        <v>141412.19999999998</v>
      </c>
      <c r="I285" s="94">
        <v>166573.79999999999</v>
      </c>
      <c r="J285" s="94">
        <v>29974.82</v>
      </c>
      <c r="K285" s="94">
        <v>46548.4</v>
      </c>
      <c r="L285" s="94">
        <v>4180207.0000000005</v>
      </c>
      <c r="M285" s="94">
        <v>150960.28</v>
      </c>
      <c r="N285" s="94">
        <v>126710.41</v>
      </c>
      <c r="P285" s="94">
        <v>440470.58</v>
      </c>
      <c r="Q285" s="94">
        <v>12630</v>
      </c>
      <c r="T285" s="94">
        <v>858256.75000000012</v>
      </c>
      <c r="U285" s="94">
        <v>364484.17</v>
      </c>
      <c r="V285" s="94">
        <v>1095802.3400000001</v>
      </c>
      <c r="W285" s="94">
        <v>466713.93000000011</v>
      </c>
      <c r="AB285" s="94">
        <v>28220.530000000002</v>
      </c>
      <c r="AC285" s="94">
        <v>11996.63</v>
      </c>
      <c r="AD285" s="94">
        <v>51100.01</v>
      </c>
      <c r="AE285" s="94">
        <v>110064.72</v>
      </c>
      <c r="AF285" s="94">
        <v>1669516.8</v>
      </c>
      <c r="AG285" s="94">
        <v>1511083.2000000002</v>
      </c>
      <c r="AJ285" s="94">
        <v>1271564.3699999999</v>
      </c>
      <c r="AL285" s="94">
        <v>102905.34</v>
      </c>
      <c r="AM285" s="94">
        <v>492974.12</v>
      </c>
      <c r="AN285" s="94">
        <v>7338.2699999999995</v>
      </c>
      <c r="AO285" s="94">
        <v>381896.73000000004</v>
      </c>
      <c r="AR285" s="94">
        <v>63393.120000000003</v>
      </c>
      <c r="AU285" s="94">
        <v>36042.46</v>
      </c>
      <c r="AV285" s="94">
        <v>1267149.28</v>
      </c>
      <c r="AW285" s="94">
        <v>18213.5</v>
      </c>
      <c r="AX285" s="94">
        <v>41366.400000000001</v>
      </c>
      <c r="AY285" s="94">
        <v>14137.4</v>
      </c>
      <c r="AZ285" s="94">
        <v>223429.9</v>
      </c>
      <c r="BA285" s="94">
        <v>74035.87</v>
      </c>
      <c r="BC285" s="94">
        <v>114203.11000000002</v>
      </c>
      <c r="BD285" s="94">
        <v>79097.14</v>
      </c>
      <c r="BE285" s="94">
        <v>127305.01000000001</v>
      </c>
      <c r="BF285" s="94">
        <v>40512.79</v>
      </c>
      <c r="BH285" s="94">
        <v>2979.05</v>
      </c>
      <c r="BO285" s="94">
        <v>600949.92000000004</v>
      </c>
      <c r="BP285" s="94">
        <v>53220.409999999996</v>
      </c>
      <c r="BQ285" s="94">
        <v>88.76</v>
      </c>
      <c r="BS285" s="94">
        <v>530484.15</v>
      </c>
      <c r="BT285" s="94">
        <v>7240</v>
      </c>
      <c r="BV285" s="94">
        <v>12825</v>
      </c>
      <c r="BW285" s="94">
        <v>12825</v>
      </c>
      <c r="BX285" s="94">
        <v>16031.490000000002</v>
      </c>
      <c r="BY285" s="94">
        <v>198766.84</v>
      </c>
      <c r="BZ285" s="94">
        <v>61175.630000000005</v>
      </c>
      <c r="CA285" s="94">
        <v>254439.43</v>
      </c>
      <c r="CE285" s="94">
        <v>59521.360000000015</v>
      </c>
      <c r="CM285" s="94">
        <v>73246.41</v>
      </c>
      <c r="CN285" s="94">
        <v>73246.41</v>
      </c>
      <c r="CO285" s="94">
        <v>88310.55</v>
      </c>
      <c r="CP285" s="94">
        <v>136775.75</v>
      </c>
      <c r="CQ285" s="94">
        <v>22178.34</v>
      </c>
      <c r="CR285" s="94">
        <v>144820.98000000001</v>
      </c>
      <c r="CV285" s="94">
        <v>10880</v>
      </c>
    </row>
    <row r="286" spans="2:100" x14ac:dyDescent="0.25">
      <c r="B286" s="92" t="s">
        <v>758</v>
      </c>
      <c r="C286" s="92" t="s">
        <v>759</v>
      </c>
      <c r="D286" s="93">
        <v>5061792.6399999997</v>
      </c>
      <c r="E286" s="94">
        <v>1692370.6600000001</v>
      </c>
      <c r="F286" s="94">
        <v>43173</v>
      </c>
      <c r="G286" s="94">
        <v>46964.710000000006</v>
      </c>
      <c r="I286" s="94">
        <v>59115.89</v>
      </c>
      <c r="J286" s="94">
        <v>22625.03</v>
      </c>
      <c r="K286" s="94">
        <v>55370</v>
      </c>
      <c r="L286" s="94">
        <v>565039.25</v>
      </c>
      <c r="M286" s="94">
        <v>46508.1</v>
      </c>
      <c r="N286" s="94">
        <v>21185.35</v>
      </c>
      <c r="P286" s="94">
        <v>89869.81</v>
      </c>
      <c r="Q286" s="94">
        <v>7935.35</v>
      </c>
      <c r="R286" s="94">
        <v>12600</v>
      </c>
      <c r="T286" s="94">
        <v>142711.44</v>
      </c>
      <c r="U286" s="94">
        <v>53748.520000000004</v>
      </c>
      <c r="V286" s="94">
        <v>181811.91</v>
      </c>
      <c r="W286" s="94">
        <v>49174.219999999994</v>
      </c>
      <c r="AB286" s="94">
        <v>7592.5</v>
      </c>
      <c r="AC286" s="94">
        <v>1699.15</v>
      </c>
      <c r="AD286" s="94">
        <v>9338.4499999999989</v>
      </c>
      <c r="AE286" s="94">
        <v>19234.29</v>
      </c>
      <c r="AF286" s="94">
        <v>293580</v>
      </c>
      <c r="AG286" s="94">
        <v>182264.2</v>
      </c>
      <c r="AI286" s="94">
        <v>7250</v>
      </c>
      <c r="AJ286" s="94">
        <v>74052.19</v>
      </c>
      <c r="AL286" s="94">
        <v>19978.64</v>
      </c>
      <c r="AM286" s="94">
        <v>121307.99</v>
      </c>
      <c r="AN286" s="94">
        <v>502.91</v>
      </c>
      <c r="AO286" s="94">
        <v>104524.26999999999</v>
      </c>
      <c r="AP286" s="94">
        <v>6175.16</v>
      </c>
      <c r="AQ286" s="94">
        <v>1169.7</v>
      </c>
      <c r="AT286" s="94">
        <v>25000</v>
      </c>
      <c r="AU286" s="94">
        <v>18951.650000000001</v>
      </c>
      <c r="AV286" s="94">
        <v>48373.700000000004</v>
      </c>
      <c r="AW286" s="94">
        <v>18719.5</v>
      </c>
      <c r="AX286" s="94">
        <v>22269.91</v>
      </c>
      <c r="AZ286" s="94">
        <v>37738.86</v>
      </c>
      <c r="BA286" s="94">
        <v>7015.69</v>
      </c>
      <c r="BC286" s="94">
        <v>1800</v>
      </c>
      <c r="BD286" s="94">
        <v>7252.37</v>
      </c>
      <c r="BE286" s="94">
        <v>27413.83</v>
      </c>
      <c r="BG286" s="94">
        <v>1000</v>
      </c>
      <c r="BH286" s="94">
        <v>186.19</v>
      </c>
      <c r="BI286" s="94">
        <v>11564.76</v>
      </c>
      <c r="BJ286" s="94">
        <v>28150.66</v>
      </c>
      <c r="BO286" s="94">
        <v>261959.62</v>
      </c>
      <c r="BP286" s="94">
        <v>16547.03</v>
      </c>
      <c r="BQ286" s="94">
        <v>76.08</v>
      </c>
      <c r="BR286" s="94">
        <v>2199.1799999999998</v>
      </c>
      <c r="BT286" s="94">
        <v>293493.69</v>
      </c>
      <c r="BV286" s="94">
        <v>2800</v>
      </c>
      <c r="BW286" s="94">
        <v>2800</v>
      </c>
      <c r="BX286" s="94">
        <v>109370.26</v>
      </c>
      <c r="BZ286" s="94">
        <v>12373.65</v>
      </c>
      <c r="CA286" s="94">
        <v>115108.76</v>
      </c>
      <c r="CE286" s="94">
        <v>20090.690000000002</v>
      </c>
      <c r="CM286" s="94">
        <v>31203.360000000001</v>
      </c>
      <c r="CN286" s="94">
        <v>31203.360000000001</v>
      </c>
      <c r="CQ286" s="94">
        <v>2260.5100000000002</v>
      </c>
    </row>
    <row r="287" spans="2:100" x14ac:dyDescent="0.25">
      <c r="B287" s="92" t="s">
        <v>292</v>
      </c>
      <c r="C287" s="92" t="s">
        <v>293</v>
      </c>
      <c r="D287" s="93">
        <v>15066407.280000001</v>
      </c>
      <c r="E287" s="94">
        <v>5774624.1199999992</v>
      </c>
      <c r="F287" s="94">
        <v>122892.28</v>
      </c>
      <c r="G287" s="94">
        <v>201733.99</v>
      </c>
      <c r="I287" s="94">
        <v>112919.03000000001</v>
      </c>
      <c r="J287" s="94">
        <v>130055.51</v>
      </c>
      <c r="K287" s="94">
        <v>15118.4</v>
      </c>
      <c r="L287" s="94">
        <v>1931326.4100000001</v>
      </c>
      <c r="M287" s="94">
        <v>86621.800000000017</v>
      </c>
      <c r="N287" s="94">
        <v>100344.07</v>
      </c>
      <c r="P287" s="94">
        <v>226753.16999999998</v>
      </c>
      <c r="Q287" s="94">
        <v>11906.69</v>
      </c>
      <c r="T287" s="94">
        <v>465496.47</v>
      </c>
      <c r="U287" s="94">
        <v>173740.15</v>
      </c>
      <c r="V287" s="94">
        <v>603431.25</v>
      </c>
      <c r="W287" s="94">
        <v>219705.63999999998</v>
      </c>
      <c r="AB287" s="94">
        <v>25768.77</v>
      </c>
      <c r="AC287" s="94">
        <v>9589.380000000001</v>
      </c>
      <c r="AD287" s="94">
        <v>29860.760000000002</v>
      </c>
      <c r="AE287" s="94">
        <v>85823.959999999992</v>
      </c>
      <c r="AF287" s="94">
        <v>839136.6</v>
      </c>
      <c r="AG287" s="94">
        <v>768056.00000000012</v>
      </c>
      <c r="AH287" s="94">
        <v>73872.700000000012</v>
      </c>
      <c r="AI287" s="94">
        <v>32465.07</v>
      </c>
      <c r="AJ287" s="94">
        <v>402153.41999999993</v>
      </c>
      <c r="AL287" s="94">
        <v>59517.759999999995</v>
      </c>
      <c r="AM287" s="94">
        <v>222167.13</v>
      </c>
      <c r="AN287" s="94">
        <v>9641.49</v>
      </c>
      <c r="AO287" s="94">
        <v>62523.96</v>
      </c>
      <c r="AP287" s="94">
        <v>17663.309999999998</v>
      </c>
      <c r="AR287" s="94">
        <v>94517.26999999999</v>
      </c>
      <c r="AU287" s="94">
        <v>79347.92</v>
      </c>
      <c r="AV287" s="94">
        <v>582753.12</v>
      </c>
      <c r="AX287" s="94">
        <v>25104.59</v>
      </c>
      <c r="AY287" s="94">
        <v>6773.95</v>
      </c>
      <c r="BD287" s="94">
        <v>23994.219999999998</v>
      </c>
      <c r="BE287" s="94">
        <v>53708.92</v>
      </c>
      <c r="BH287" s="94">
        <v>73461.42</v>
      </c>
      <c r="BO287" s="94">
        <v>364663.56</v>
      </c>
      <c r="BP287" s="94">
        <v>46101.520000000004</v>
      </c>
      <c r="BQ287" s="94">
        <v>188.12</v>
      </c>
      <c r="BR287" s="94">
        <v>194.58</v>
      </c>
      <c r="BS287" s="94">
        <v>296014.65000000002</v>
      </c>
      <c r="BU287" s="94">
        <v>74056.11</v>
      </c>
      <c r="BV287" s="94">
        <v>39418.78</v>
      </c>
      <c r="BW287" s="94">
        <v>39418.78</v>
      </c>
      <c r="BX287" s="94">
        <v>100875.37</v>
      </c>
      <c r="BZ287" s="94">
        <v>50462.16</v>
      </c>
      <c r="CA287" s="94">
        <v>230836.34</v>
      </c>
      <c r="CB287" s="94">
        <v>2853</v>
      </c>
      <c r="CM287" s="94">
        <v>40046.54</v>
      </c>
      <c r="CN287" s="94">
        <v>40046.54</v>
      </c>
      <c r="CQ287" s="94">
        <v>49287.11</v>
      </c>
      <c r="CV287" s="94">
        <v>16838.740000000002</v>
      </c>
    </row>
    <row r="288" spans="2:100" x14ac:dyDescent="0.25">
      <c r="B288" s="92" t="s">
        <v>784</v>
      </c>
      <c r="C288" s="92" t="s">
        <v>785</v>
      </c>
      <c r="D288" s="93">
        <v>5585477.3399999989</v>
      </c>
      <c r="E288" s="94">
        <v>1610129.21</v>
      </c>
      <c r="F288" s="94">
        <v>36521.660000000003</v>
      </c>
      <c r="G288" s="94">
        <v>52297.05</v>
      </c>
      <c r="I288" s="94">
        <v>57882</v>
      </c>
      <c r="J288" s="94">
        <v>3639.28</v>
      </c>
      <c r="L288" s="94">
        <v>889647.63000000012</v>
      </c>
      <c r="M288" s="94">
        <v>53772.2</v>
      </c>
      <c r="N288" s="94">
        <v>13956.43</v>
      </c>
      <c r="P288" s="94">
        <v>126581.31</v>
      </c>
      <c r="Q288" s="94">
        <v>3723.5199999999995</v>
      </c>
      <c r="T288" s="94">
        <v>132440.03999999998</v>
      </c>
      <c r="U288" s="94">
        <v>80267.959999999992</v>
      </c>
      <c r="V288" s="94">
        <v>157905.21</v>
      </c>
      <c r="W288" s="94">
        <v>101939.76000000001</v>
      </c>
      <c r="AB288" s="94">
        <v>4320.46</v>
      </c>
      <c r="AC288" s="94">
        <v>2706.0299999999997</v>
      </c>
      <c r="AD288" s="94">
        <v>9207.0499999999993</v>
      </c>
      <c r="AE288" s="94">
        <v>31003.940000000002</v>
      </c>
      <c r="AF288" s="94">
        <v>296856</v>
      </c>
      <c r="AG288" s="94">
        <v>262694</v>
      </c>
      <c r="AJ288" s="94">
        <v>159465.74000000002</v>
      </c>
      <c r="AL288" s="94">
        <v>23675.72</v>
      </c>
      <c r="AM288" s="94">
        <v>111673.36000000002</v>
      </c>
      <c r="AN288" s="94">
        <v>16281.060000000001</v>
      </c>
      <c r="AO288" s="94">
        <v>61748.03</v>
      </c>
      <c r="AP288" s="94">
        <v>3612.31</v>
      </c>
      <c r="AQ288" s="94">
        <v>3255.32</v>
      </c>
      <c r="AR288" s="94">
        <v>408158.57</v>
      </c>
      <c r="AU288" s="94">
        <v>35664.46</v>
      </c>
      <c r="AV288" s="94">
        <v>37810.699999999997</v>
      </c>
      <c r="AW288" s="94">
        <v>4557.7</v>
      </c>
      <c r="AY288" s="94">
        <v>5355.68</v>
      </c>
      <c r="AZ288" s="94">
        <v>1053.95</v>
      </c>
      <c r="BA288" s="94">
        <v>18833.52</v>
      </c>
      <c r="BB288" s="94">
        <v>4500</v>
      </c>
      <c r="BC288" s="94">
        <v>25243.279999999999</v>
      </c>
      <c r="BD288" s="94">
        <v>25419.21</v>
      </c>
      <c r="BE288" s="94">
        <v>72571</v>
      </c>
      <c r="BF288" s="94">
        <v>74716.39</v>
      </c>
      <c r="BH288" s="94">
        <v>22528.720000000001</v>
      </c>
      <c r="BI288" s="94">
        <v>375.3</v>
      </c>
      <c r="BO288" s="94">
        <v>244261.5</v>
      </c>
      <c r="BP288" s="94">
        <v>37786.44</v>
      </c>
      <c r="BQ288" s="94">
        <v>4506.9799999999996</v>
      </c>
      <c r="BS288" s="94">
        <v>64064.95</v>
      </c>
      <c r="BV288" s="94">
        <v>310</v>
      </c>
      <c r="BW288" s="94">
        <v>310</v>
      </c>
      <c r="BX288" s="94">
        <v>4998.18</v>
      </c>
      <c r="CA288" s="94">
        <v>112205.96</v>
      </c>
      <c r="CB288" s="94">
        <v>4707.29</v>
      </c>
      <c r="CC288" s="94">
        <v>39246.51</v>
      </c>
      <c r="CE288" s="94">
        <v>5081.74</v>
      </c>
      <c r="CM288" s="94">
        <v>24317.030000000002</v>
      </c>
      <c r="CN288" s="94">
        <v>24317.030000000002</v>
      </c>
    </row>
    <row r="289" spans="2:100" x14ac:dyDescent="0.25">
      <c r="B289" s="92" t="s">
        <v>612</v>
      </c>
      <c r="C289" s="92" t="s">
        <v>613</v>
      </c>
      <c r="D289" s="93">
        <v>6576450.8100000005</v>
      </c>
      <c r="E289" s="94">
        <v>2408603.31</v>
      </c>
      <c r="F289" s="94">
        <v>41271.149999999994</v>
      </c>
      <c r="G289" s="94">
        <v>40817.729999999996</v>
      </c>
      <c r="I289" s="94">
        <v>104927.18</v>
      </c>
      <c r="J289" s="94">
        <v>620.79999999999995</v>
      </c>
      <c r="K289" s="94">
        <v>11324</v>
      </c>
      <c r="L289" s="94">
        <v>1029357.3500000001</v>
      </c>
      <c r="M289" s="94">
        <v>46646.33</v>
      </c>
      <c r="N289" s="94">
        <v>39184.6</v>
      </c>
      <c r="P289" s="94">
        <v>15267.029999999999</v>
      </c>
      <c r="T289" s="94">
        <v>194943.63</v>
      </c>
      <c r="U289" s="94">
        <v>83666.959999999992</v>
      </c>
      <c r="V289" s="94">
        <v>259167.09999999998</v>
      </c>
      <c r="W289" s="94">
        <v>104248.22999999998</v>
      </c>
      <c r="AB289" s="94">
        <v>6159.24</v>
      </c>
      <c r="AC289" s="94">
        <v>4387.1499999999996</v>
      </c>
      <c r="AD289" s="94">
        <v>14108.359999999999</v>
      </c>
      <c r="AE289" s="94">
        <v>45530.82</v>
      </c>
      <c r="AF289" s="94">
        <v>374644.77</v>
      </c>
      <c r="AG289" s="94">
        <v>374267.23</v>
      </c>
      <c r="AH289" s="94">
        <v>8092.7</v>
      </c>
      <c r="AI289" s="94">
        <v>8092.7</v>
      </c>
      <c r="AJ289" s="94">
        <v>345206.71000000008</v>
      </c>
      <c r="AL289" s="94">
        <v>93353.45</v>
      </c>
      <c r="AM289" s="94">
        <v>217964.18</v>
      </c>
      <c r="AN289" s="94">
        <v>8326.81</v>
      </c>
      <c r="AO289" s="94">
        <v>31089.460000000003</v>
      </c>
      <c r="AR289" s="94">
        <v>19815</v>
      </c>
      <c r="AS289" s="94">
        <v>299</v>
      </c>
      <c r="AU289" s="94">
        <v>7391.3900000000012</v>
      </c>
      <c r="AV289" s="94">
        <v>277368.26</v>
      </c>
      <c r="AY289" s="94">
        <v>18702.59</v>
      </c>
      <c r="AZ289" s="94">
        <v>9281.5400000000009</v>
      </c>
      <c r="BA289" s="94">
        <v>7957.39</v>
      </c>
      <c r="BC289" s="94">
        <v>1143.0999999999999</v>
      </c>
      <c r="BD289" s="94">
        <v>14215.67</v>
      </c>
      <c r="BE289" s="94">
        <v>60997.57</v>
      </c>
      <c r="BF289" s="94">
        <v>376.74</v>
      </c>
      <c r="BO289" s="94">
        <v>9570.56</v>
      </c>
      <c r="BP289" s="94">
        <v>27085.64</v>
      </c>
      <c r="BR289" s="94">
        <v>-20.52</v>
      </c>
      <c r="BS289" s="94">
        <v>13884.5</v>
      </c>
      <c r="BV289" s="94">
        <v>9129.02</v>
      </c>
      <c r="BW289" s="94">
        <v>9129.02</v>
      </c>
      <c r="BX289" s="94">
        <v>5396.46</v>
      </c>
      <c r="CA289" s="94">
        <v>123396.31</v>
      </c>
      <c r="CE289" s="94">
        <v>5429.1</v>
      </c>
      <c r="CJ289" s="94">
        <v>51636.75</v>
      </c>
      <c r="CM289" s="94">
        <v>2125.7600000000002</v>
      </c>
      <c r="CN289" s="94">
        <v>2125.7600000000002</v>
      </c>
    </row>
    <row r="290" spans="2:100" x14ac:dyDescent="0.25">
      <c r="B290" s="92" t="s">
        <v>224</v>
      </c>
      <c r="C290" s="92" t="s">
        <v>225</v>
      </c>
      <c r="D290" s="93">
        <v>221473849.62999991</v>
      </c>
      <c r="E290" s="94">
        <v>94289457.770000011</v>
      </c>
      <c r="F290" s="94">
        <v>2639166.9</v>
      </c>
      <c r="G290" s="94">
        <v>892033.12</v>
      </c>
      <c r="I290" s="94">
        <v>2643500.33</v>
      </c>
      <c r="J290" s="94">
        <v>602147.71</v>
      </c>
      <c r="K290" s="94">
        <v>1031354.2</v>
      </c>
      <c r="L290" s="94">
        <v>34382096.549999997</v>
      </c>
      <c r="M290" s="94">
        <v>3302605.6</v>
      </c>
      <c r="N290" s="94">
        <v>2524722.19</v>
      </c>
      <c r="Q290" s="94">
        <v>172508.59</v>
      </c>
      <c r="T290" s="94">
        <v>7581082.990000003</v>
      </c>
      <c r="U290" s="94">
        <v>2990707.17</v>
      </c>
      <c r="V290" s="94">
        <v>9750622.4899999984</v>
      </c>
      <c r="W290" s="94">
        <v>3844058.4100000006</v>
      </c>
      <c r="AB290" s="94">
        <v>123749.3400000002</v>
      </c>
      <c r="AC290" s="94">
        <v>56421.460000000028</v>
      </c>
      <c r="AD290" s="94">
        <v>483544.51000000018</v>
      </c>
      <c r="AE290" s="94">
        <v>727735.15999999992</v>
      </c>
      <c r="AF290" s="94">
        <v>12785334.729999999</v>
      </c>
      <c r="AG290" s="94">
        <v>10947938.600000001</v>
      </c>
      <c r="AH290" s="94">
        <v>247952.90999999997</v>
      </c>
      <c r="AI290" s="94">
        <v>98843.560000000012</v>
      </c>
      <c r="AJ290" s="94">
        <v>3899862.26</v>
      </c>
      <c r="AL290" s="94">
        <v>606354.01</v>
      </c>
      <c r="AM290" s="94">
        <v>1953284.18</v>
      </c>
      <c r="AN290" s="94">
        <v>347534.87999999995</v>
      </c>
      <c r="AO290" s="94">
        <v>1935252.98</v>
      </c>
      <c r="AT290" s="94">
        <v>2287831.5499999998</v>
      </c>
      <c r="AU290" s="94">
        <v>19761</v>
      </c>
      <c r="AV290" s="94">
        <v>1234061.56</v>
      </c>
      <c r="AW290" s="94">
        <v>215093</v>
      </c>
      <c r="AX290" s="94">
        <v>61827.199999999997</v>
      </c>
      <c r="AY290" s="94">
        <v>908</v>
      </c>
      <c r="AZ290" s="94">
        <v>33845.93</v>
      </c>
      <c r="BA290" s="94">
        <v>978244.93</v>
      </c>
      <c r="BC290" s="94">
        <v>837082.18999999983</v>
      </c>
      <c r="BD290" s="94">
        <v>374003.13</v>
      </c>
      <c r="BE290" s="94">
        <v>1297664.54</v>
      </c>
      <c r="BF290" s="94">
        <v>19423.739999999998</v>
      </c>
      <c r="BG290" s="94">
        <v>81691.28</v>
      </c>
      <c r="BH290" s="94">
        <v>19841.940000000002</v>
      </c>
      <c r="BJ290" s="94">
        <v>63977.770000000004</v>
      </c>
      <c r="BN290" s="94">
        <v>6029.96</v>
      </c>
      <c r="BO290" s="94">
        <v>3221421.1</v>
      </c>
      <c r="BP290" s="94">
        <v>455267.52</v>
      </c>
      <c r="BQ290" s="94">
        <v>2817.56</v>
      </c>
      <c r="BR290" s="94">
        <v>15482.37</v>
      </c>
      <c r="BS290" s="94">
        <v>3359235.77</v>
      </c>
      <c r="BT290" s="94">
        <v>954085</v>
      </c>
      <c r="BV290" s="94">
        <v>206008.3</v>
      </c>
      <c r="BW290" s="94">
        <v>206008.3</v>
      </c>
      <c r="BZ290" s="94">
        <v>700778.47</v>
      </c>
      <c r="CA290" s="94">
        <v>1751849.4700000002</v>
      </c>
      <c r="CE290" s="94">
        <v>1040062.5599999999</v>
      </c>
      <c r="CG290" s="94">
        <v>262945.89</v>
      </c>
      <c r="CH290" s="94">
        <v>43948.33</v>
      </c>
      <c r="CJ290" s="94">
        <v>7852.02</v>
      </c>
      <c r="CM290" s="94">
        <v>336121.09</v>
      </c>
      <c r="CN290" s="94">
        <v>336121.09</v>
      </c>
      <c r="CR290" s="94">
        <v>11646.93</v>
      </c>
      <c r="CS290" s="94">
        <v>22244.43</v>
      </c>
      <c r="CT290" s="94">
        <v>160377.9</v>
      </c>
      <c r="CU290" s="94">
        <v>225151.68</v>
      </c>
      <c r="CV290" s="94">
        <v>305392.92</v>
      </c>
    </row>
    <row r="291" spans="2:100" x14ac:dyDescent="0.25">
      <c r="B291" s="92" t="s">
        <v>362</v>
      </c>
      <c r="C291" s="92" t="s">
        <v>363</v>
      </c>
      <c r="D291" s="93">
        <v>89283437.830000058</v>
      </c>
      <c r="E291" s="94">
        <v>34943354.79999999</v>
      </c>
      <c r="F291" s="94">
        <v>716610.83</v>
      </c>
      <c r="G291" s="94">
        <v>380062.10000000003</v>
      </c>
      <c r="I291" s="94">
        <v>407750.45</v>
      </c>
      <c r="J291" s="94">
        <v>2924853.4200000004</v>
      </c>
      <c r="L291" s="94">
        <v>15050640.670000002</v>
      </c>
      <c r="M291" s="94">
        <v>765764.50000000012</v>
      </c>
      <c r="N291" s="94">
        <v>772543.39</v>
      </c>
      <c r="P291" s="94">
        <v>541493.84</v>
      </c>
      <c r="Q291" s="94">
        <v>155127.13</v>
      </c>
      <c r="T291" s="94">
        <v>2917053.189999999</v>
      </c>
      <c r="U291" s="94">
        <v>39853.43</v>
      </c>
      <c r="V291" s="94">
        <v>3798156.4000000008</v>
      </c>
      <c r="W291" s="94">
        <v>2845809.2199999997</v>
      </c>
      <c r="AB291" s="94">
        <v>-619358.74000000057</v>
      </c>
      <c r="AC291" s="94">
        <v>-339131.05999999994</v>
      </c>
      <c r="AD291" s="94">
        <v>139686.91</v>
      </c>
      <c r="AE291" s="94">
        <v>216601.07</v>
      </c>
      <c r="AF291" s="94">
        <v>5012646.8999999985</v>
      </c>
      <c r="AG291" s="94">
        <v>4663988.4400000004</v>
      </c>
      <c r="AH291" s="94">
        <v>311328.64000000001</v>
      </c>
      <c r="AI291" s="94">
        <v>43824.530000000006</v>
      </c>
      <c r="AJ291" s="94">
        <v>1692432.51</v>
      </c>
      <c r="AL291" s="94">
        <v>307469.68000000005</v>
      </c>
      <c r="AM291" s="94">
        <v>990307.11</v>
      </c>
      <c r="AN291" s="94">
        <v>55738.200000000004</v>
      </c>
      <c r="AO291" s="94">
        <v>992543.39</v>
      </c>
      <c r="AP291" s="94">
        <v>10</v>
      </c>
      <c r="AR291" s="94">
        <v>102929.72</v>
      </c>
      <c r="AV291" s="94">
        <v>2948611.33</v>
      </c>
      <c r="AX291" s="94">
        <v>40825.85</v>
      </c>
      <c r="AY291" s="94">
        <v>64550.25</v>
      </c>
      <c r="BB291" s="94">
        <v>392230.88</v>
      </c>
      <c r="BC291" s="94">
        <v>271827.74</v>
      </c>
      <c r="BE291" s="94">
        <v>319666.46999999997</v>
      </c>
      <c r="BH291" s="94">
        <v>99139.48000000001</v>
      </c>
      <c r="BO291" s="94">
        <v>1394577.45</v>
      </c>
      <c r="BP291" s="94">
        <v>218679.53</v>
      </c>
      <c r="BR291" s="94">
        <v>18371.23</v>
      </c>
      <c r="BS291" s="94">
        <v>1696360.33</v>
      </c>
      <c r="BV291" s="94">
        <v>62046.23</v>
      </c>
      <c r="BW291" s="94">
        <v>62046.23</v>
      </c>
      <c r="BZ291" s="94">
        <v>408227.49</v>
      </c>
      <c r="CA291" s="94">
        <v>677098.61</v>
      </c>
      <c r="CB291" s="94">
        <v>8230.8900000000012</v>
      </c>
      <c r="CE291" s="94">
        <v>57889.95</v>
      </c>
      <c r="CG291" s="94">
        <v>224099.1</v>
      </c>
      <c r="CH291" s="94">
        <v>22648.09</v>
      </c>
      <c r="CM291" s="94">
        <v>109097.97000000003</v>
      </c>
      <c r="CN291" s="94">
        <v>109097.97000000003</v>
      </c>
      <c r="CS291" s="94">
        <v>59615.72</v>
      </c>
      <c r="CT291" s="94">
        <v>320013.53000000003</v>
      </c>
      <c r="CV291" s="94">
        <v>39539.040000000001</v>
      </c>
    </row>
    <row r="292" spans="2:100" x14ac:dyDescent="0.25">
      <c r="B292" s="92" t="s">
        <v>232</v>
      </c>
      <c r="C292" s="92" t="s">
        <v>233</v>
      </c>
      <c r="D292" s="93">
        <v>39140074.269999944</v>
      </c>
      <c r="E292" s="94">
        <v>15050273.839999996</v>
      </c>
      <c r="F292" s="94">
        <v>416572.29</v>
      </c>
      <c r="G292" s="94">
        <v>537015.48999999987</v>
      </c>
      <c r="I292" s="94">
        <v>890363.94999999984</v>
      </c>
      <c r="J292" s="94">
        <v>188395.13999999998</v>
      </c>
      <c r="K292" s="94">
        <v>111160</v>
      </c>
      <c r="L292" s="94">
        <v>6471443.4800000014</v>
      </c>
      <c r="M292" s="94">
        <v>312212.36000000004</v>
      </c>
      <c r="N292" s="94">
        <v>229996.21</v>
      </c>
      <c r="P292" s="94">
        <v>15449.11</v>
      </c>
      <c r="Q292" s="94">
        <v>158919.10999999999</v>
      </c>
      <c r="R292" s="94">
        <v>2247720.6599999992</v>
      </c>
      <c r="S292" s="94">
        <v>1919939.6700000006</v>
      </c>
      <c r="T292" s="94">
        <v>1277304.78</v>
      </c>
      <c r="U292" s="94">
        <v>528211.35</v>
      </c>
      <c r="V292" s="94">
        <v>1637656.9400000004</v>
      </c>
      <c r="W292" s="94">
        <v>645144.51</v>
      </c>
      <c r="AD292" s="94">
        <v>103921.03000000001</v>
      </c>
      <c r="AE292" s="94">
        <v>112816.15000000002</v>
      </c>
      <c r="AH292" s="94">
        <v>13934.2</v>
      </c>
      <c r="AJ292" s="94">
        <v>818684.84000000032</v>
      </c>
      <c r="AL292" s="94">
        <v>105604.16</v>
      </c>
      <c r="AM292" s="94">
        <v>334249.94</v>
      </c>
      <c r="AN292" s="94">
        <v>153686.07</v>
      </c>
      <c r="AO292" s="94">
        <v>193528.21</v>
      </c>
      <c r="AP292" s="94">
        <v>73909.679999999993</v>
      </c>
      <c r="AV292" s="94">
        <v>1574317.97</v>
      </c>
      <c r="AW292" s="94">
        <v>58145.5</v>
      </c>
      <c r="AX292" s="94">
        <v>33485.550000000003</v>
      </c>
      <c r="AY292" s="94">
        <v>3910.63</v>
      </c>
      <c r="BC292" s="94">
        <v>252669.63</v>
      </c>
      <c r="BD292" s="94">
        <v>124701.43</v>
      </c>
      <c r="BO292" s="94">
        <v>626749.67000000004</v>
      </c>
      <c r="BP292" s="94">
        <v>297220.37</v>
      </c>
      <c r="BS292" s="94">
        <v>578569.82000000007</v>
      </c>
      <c r="BV292" s="94">
        <v>22143.129999999997</v>
      </c>
      <c r="BW292" s="94">
        <v>22143.129999999997</v>
      </c>
      <c r="BZ292" s="94">
        <v>238312.64</v>
      </c>
      <c r="CA292" s="94">
        <v>299550.39999999997</v>
      </c>
      <c r="CE292" s="94">
        <v>19213.489999999998</v>
      </c>
      <c r="CG292" s="94">
        <v>33607.81</v>
      </c>
      <c r="CH292" s="94">
        <v>4211.72</v>
      </c>
      <c r="CM292" s="94">
        <v>67754.820000000007</v>
      </c>
      <c r="CN292" s="94">
        <v>67754.820000000007</v>
      </c>
      <c r="CR292" s="94">
        <v>154773.17000000001</v>
      </c>
      <c r="CT292" s="94">
        <v>158139.04</v>
      </c>
      <c r="CV292" s="94">
        <v>44484.31</v>
      </c>
    </row>
    <row r="293" spans="2:100" x14ac:dyDescent="0.25">
      <c r="B293" s="92" t="s">
        <v>472</v>
      </c>
      <c r="C293" s="92" t="s">
        <v>473</v>
      </c>
      <c r="D293" s="93">
        <v>63315424.589999996</v>
      </c>
      <c r="E293" s="94">
        <v>25686978.5</v>
      </c>
      <c r="F293" s="94">
        <v>470727.97000000009</v>
      </c>
      <c r="G293" s="94">
        <v>296711.58</v>
      </c>
      <c r="I293" s="94">
        <v>971133.40999999992</v>
      </c>
      <c r="J293" s="94">
        <v>120599.26</v>
      </c>
      <c r="K293" s="94">
        <v>143980</v>
      </c>
      <c r="L293" s="94">
        <v>9460654.2800000012</v>
      </c>
      <c r="M293" s="94">
        <v>584945.34000000008</v>
      </c>
      <c r="N293" s="94">
        <v>410361.74</v>
      </c>
      <c r="P293" s="94">
        <v>421339.93</v>
      </c>
      <c r="Q293" s="94">
        <v>28413.449999999997</v>
      </c>
      <c r="T293" s="94">
        <v>2064855.5399999998</v>
      </c>
      <c r="U293" s="94">
        <v>804707.53</v>
      </c>
      <c r="V293" s="94">
        <v>2656070.9000000004</v>
      </c>
      <c r="W293" s="94">
        <v>1016811.59</v>
      </c>
      <c r="AC293" s="94">
        <v>16654.48</v>
      </c>
      <c r="AD293" s="94">
        <v>93985.219999999987</v>
      </c>
      <c r="AE293" s="94">
        <v>152146.36000000004</v>
      </c>
      <c r="AF293" s="94">
        <v>3437449.84</v>
      </c>
      <c r="AG293" s="94">
        <v>3482671.1799999997</v>
      </c>
      <c r="AH293" s="94">
        <v>67555.53</v>
      </c>
      <c r="AI293" s="94">
        <v>26738.349999999991</v>
      </c>
      <c r="AJ293" s="94">
        <v>1340825.05</v>
      </c>
      <c r="AL293" s="94">
        <v>188442.33000000002</v>
      </c>
      <c r="AM293" s="94">
        <v>635584.03</v>
      </c>
      <c r="AN293" s="94">
        <v>120495.26999999999</v>
      </c>
      <c r="AO293" s="94">
        <v>714021.86</v>
      </c>
      <c r="AP293" s="94">
        <v>15628.369999999999</v>
      </c>
      <c r="AR293" s="94">
        <v>52775.93</v>
      </c>
      <c r="AU293" s="94">
        <v>315922.13</v>
      </c>
      <c r="AV293" s="94">
        <v>818972.35999999987</v>
      </c>
      <c r="AW293" s="94">
        <v>105630.7</v>
      </c>
      <c r="AX293" s="94">
        <v>29957.97</v>
      </c>
      <c r="AZ293" s="94">
        <v>148527.56</v>
      </c>
      <c r="BA293" s="94">
        <v>172507.63</v>
      </c>
      <c r="BB293" s="94">
        <v>36547.5</v>
      </c>
      <c r="BC293" s="94">
        <v>122718.24</v>
      </c>
      <c r="BD293" s="94">
        <v>101475.43000000001</v>
      </c>
      <c r="BE293" s="94">
        <v>570328.58000000007</v>
      </c>
      <c r="BF293" s="94">
        <v>693112.37</v>
      </c>
      <c r="BG293" s="94">
        <v>1228</v>
      </c>
      <c r="BH293" s="94">
        <v>23472.80999999999</v>
      </c>
      <c r="BO293" s="94">
        <v>877097</v>
      </c>
      <c r="BP293" s="94">
        <v>251289.25</v>
      </c>
      <c r="BQ293" s="94">
        <v>5972.16</v>
      </c>
      <c r="BR293" s="94">
        <v>7624.88</v>
      </c>
      <c r="BS293" s="94">
        <v>1579488.9100000001</v>
      </c>
      <c r="BT293" s="94">
        <v>276845.04000000004</v>
      </c>
      <c r="BV293" s="94">
        <v>21937.25</v>
      </c>
      <c r="BW293" s="94">
        <v>21937.25</v>
      </c>
      <c r="BZ293" s="94">
        <v>246635</v>
      </c>
      <c r="CA293" s="94">
        <v>553406.02</v>
      </c>
      <c r="CB293" s="94">
        <v>810.27</v>
      </c>
      <c r="CD293" s="94">
        <v>66897.58</v>
      </c>
      <c r="CE293" s="94">
        <v>83859.27</v>
      </c>
      <c r="CG293" s="94">
        <v>181296.81</v>
      </c>
      <c r="CH293" s="94">
        <v>71463.5</v>
      </c>
      <c r="CM293" s="94">
        <v>105495.26999999999</v>
      </c>
      <c r="CN293" s="94">
        <v>105495.26999999999</v>
      </c>
      <c r="CQ293" s="94">
        <v>7602.75</v>
      </c>
      <c r="CR293" s="94">
        <v>82958.45</v>
      </c>
      <c r="CV293" s="94">
        <v>271079.08</v>
      </c>
    </row>
    <row r="294" spans="2:100" x14ac:dyDescent="0.25">
      <c r="B294" s="92" t="s">
        <v>494</v>
      </c>
      <c r="C294" s="92" t="s">
        <v>495</v>
      </c>
      <c r="D294" s="93">
        <v>34470970.649999976</v>
      </c>
      <c r="E294" s="94">
        <v>13946755.6</v>
      </c>
      <c r="F294" s="94">
        <v>365752.94000000006</v>
      </c>
      <c r="G294" s="94">
        <v>196940.43000000002</v>
      </c>
      <c r="I294" s="94">
        <v>118415.3</v>
      </c>
      <c r="J294" s="94">
        <v>62225.430000000008</v>
      </c>
      <c r="L294" s="94">
        <v>5660043.1600000001</v>
      </c>
      <c r="M294" s="94">
        <v>181930.14</v>
      </c>
      <c r="N294" s="94">
        <v>187134.3</v>
      </c>
      <c r="P294" s="94">
        <v>323962.8</v>
      </c>
      <c r="Q294" s="94">
        <v>37698.239999999998</v>
      </c>
      <c r="R294" s="94">
        <v>6419</v>
      </c>
      <c r="T294" s="94">
        <v>1090290.58</v>
      </c>
      <c r="U294" s="94">
        <v>476046.24999999994</v>
      </c>
      <c r="V294" s="94">
        <v>1380352.9899999998</v>
      </c>
      <c r="W294" s="94">
        <v>599065.35000000009</v>
      </c>
      <c r="AD294" s="94">
        <v>55556.78</v>
      </c>
      <c r="AE294" s="94">
        <v>89508.26999999999</v>
      </c>
      <c r="AF294" s="94">
        <v>1967942.03</v>
      </c>
      <c r="AG294" s="94">
        <v>1745100.31</v>
      </c>
      <c r="AH294" s="94">
        <v>35667.56</v>
      </c>
      <c r="AI294" s="94">
        <v>15651.890000000001</v>
      </c>
      <c r="AJ294" s="94">
        <v>728349.37</v>
      </c>
      <c r="AL294" s="94">
        <v>134674.46</v>
      </c>
      <c r="AM294" s="94">
        <v>272647.38</v>
      </c>
      <c r="AN294" s="94">
        <v>76980.73</v>
      </c>
      <c r="AO294" s="94">
        <v>238667.15999999997</v>
      </c>
      <c r="AP294" s="94">
        <v>16476.04</v>
      </c>
      <c r="AQ294" s="94">
        <v>7929.7</v>
      </c>
      <c r="AR294" s="94">
        <v>13192.67</v>
      </c>
      <c r="AU294" s="94">
        <v>99918.47</v>
      </c>
      <c r="AV294" s="94">
        <v>333814.19</v>
      </c>
      <c r="BE294" s="94">
        <v>200207.47999999998</v>
      </c>
      <c r="BF294" s="94">
        <v>20639.800000000003</v>
      </c>
      <c r="BO294" s="94">
        <v>499140</v>
      </c>
      <c r="BP294" s="94">
        <v>228039.62000000002</v>
      </c>
      <c r="BQ294" s="94">
        <v>8833.1200000000008</v>
      </c>
      <c r="BR294" s="94">
        <v>11732.31</v>
      </c>
      <c r="BT294" s="94">
        <v>1306314.7</v>
      </c>
      <c r="BV294" s="94">
        <v>345804.17</v>
      </c>
      <c r="BW294" s="94">
        <v>345804.17</v>
      </c>
      <c r="BX294" s="94">
        <v>50</v>
      </c>
      <c r="BZ294" s="94">
        <v>215383.90999999997</v>
      </c>
      <c r="CA294" s="94">
        <v>438078.22</v>
      </c>
      <c r="CM294" s="94">
        <v>93045.46</v>
      </c>
      <c r="CN294" s="94">
        <v>93045.46</v>
      </c>
      <c r="CQ294" s="94">
        <v>2614.91</v>
      </c>
      <c r="CT294" s="94">
        <v>635977.42999999993</v>
      </c>
    </row>
    <row r="295" spans="2:100" x14ac:dyDescent="0.25">
      <c r="B295" s="92" t="s">
        <v>534</v>
      </c>
      <c r="C295" s="92" t="s">
        <v>535</v>
      </c>
      <c r="D295" s="93">
        <v>37341696.900000021</v>
      </c>
      <c r="E295" s="94">
        <v>15192721.699999999</v>
      </c>
      <c r="F295" s="94">
        <v>402577.7</v>
      </c>
      <c r="G295" s="94">
        <v>125972.56</v>
      </c>
      <c r="I295" s="94">
        <v>400791.05000000005</v>
      </c>
      <c r="J295" s="94">
        <v>114773.87</v>
      </c>
      <c r="K295" s="94">
        <v>105888</v>
      </c>
      <c r="L295" s="94">
        <v>5809070.879999999</v>
      </c>
      <c r="M295" s="94">
        <v>313296.77000000008</v>
      </c>
      <c r="N295" s="94">
        <v>407938.91000000003</v>
      </c>
      <c r="P295" s="94">
        <v>246900</v>
      </c>
      <c r="Q295" s="94">
        <v>82853.679999999993</v>
      </c>
      <c r="T295" s="94">
        <v>1220759.4299999997</v>
      </c>
      <c r="U295" s="94">
        <v>506969.96</v>
      </c>
      <c r="V295" s="94">
        <v>1550975.2299999997</v>
      </c>
      <c r="W295" s="94">
        <v>622262.78</v>
      </c>
      <c r="AB295" s="94">
        <v>40000.239999999998</v>
      </c>
      <c r="AC295" s="94">
        <v>56278.840000000011</v>
      </c>
      <c r="AD295" s="94">
        <v>52389.289999999994</v>
      </c>
      <c r="AE295" s="94">
        <v>84268.469999999972</v>
      </c>
      <c r="AF295" s="94">
        <v>2316339</v>
      </c>
      <c r="AG295" s="94">
        <v>1950951.72</v>
      </c>
      <c r="AJ295" s="94">
        <v>920441.89999999991</v>
      </c>
      <c r="AL295" s="94">
        <v>54799.96</v>
      </c>
      <c r="AM295" s="94">
        <v>799312.05999999994</v>
      </c>
      <c r="AN295" s="94">
        <v>24173.53</v>
      </c>
      <c r="AO295" s="94">
        <v>58484.76999999999</v>
      </c>
      <c r="AP295" s="94">
        <v>47983.22</v>
      </c>
      <c r="AQ295" s="94">
        <v>6168.87</v>
      </c>
      <c r="AU295" s="94">
        <v>90640.15</v>
      </c>
      <c r="AV295" s="94">
        <v>783941.28</v>
      </c>
      <c r="AW295" s="94">
        <v>19624.45</v>
      </c>
      <c r="AX295" s="94">
        <v>46403.76</v>
      </c>
      <c r="AZ295" s="94">
        <v>160484.22</v>
      </c>
      <c r="BA295" s="94">
        <v>93536.86</v>
      </c>
      <c r="BB295" s="94">
        <v>11659.36</v>
      </c>
      <c r="BC295" s="94">
        <v>53850.17</v>
      </c>
      <c r="BD295" s="94">
        <v>72417.72</v>
      </c>
      <c r="BE295" s="94">
        <v>242150.31</v>
      </c>
      <c r="BF295" s="94">
        <v>7143.7999999999993</v>
      </c>
      <c r="BH295" s="94">
        <v>10393.799999999999</v>
      </c>
      <c r="BL295" s="94">
        <v>9890.6</v>
      </c>
      <c r="BN295" s="94">
        <v>24275.8</v>
      </c>
      <c r="BO295" s="94">
        <v>620596</v>
      </c>
      <c r="BP295" s="94">
        <v>182504.01</v>
      </c>
      <c r="BQ295" s="94">
        <v>891.61</v>
      </c>
      <c r="BS295" s="94">
        <v>223162.58000000002</v>
      </c>
      <c r="BT295" s="94">
        <v>538027.80000000005</v>
      </c>
      <c r="BV295" s="94">
        <v>4756</v>
      </c>
      <c r="BW295" s="94">
        <v>4756</v>
      </c>
      <c r="BZ295" s="94">
        <v>195220.28999999998</v>
      </c>
      <c r="CA295" s="94">
        <v>385895.64</v>
      </c>
      <c r="CE295" s="94">
        <v>12493.39</v>
      </c>
      <c r="CM295" s="94">
        <v>36392.910000000003</v>
      </c>
      <c r="CN295" s="94">
        <v>36392.910000000003</v>
      </c>
    </row>
    <row r="296" spans="2:100" x14ac:dyDescent="0.25">
      <c r="B296" s="92" t="s">
        <v>512</v>
      </c>
      <c r="C296" s="92" t="s">
        <v>513</v>
      </c>
      <c r="D296" s="93">
        <v>33508110.469999995</v>
      </c>
      <c r="E296" s="94">
        <v>12082283.069999998</v>
      </c>
      <c r="F296" s="94">
        <v>358188.52</v>
      </c>
      <c r="G296" s="94">
        <v>53398.89</v>
      </c>
      <c r="I296" s="94">
        <v>1217187.8999999997</v>
      </c>
      <c r="J296" s="94">
        <v>155740.66999999998</v>
      </c>
      <c r="K296" s="94">
        <v>286768</v>
      </c>
      <c r="L296" s="94">
        <v>5528139.6900000013</v>
      </c>
      <c r="M296" s="94">
        <v>378553.54000000004</v>
      </c>
      <c r="N296" s="94">
        <v>143564.57</v>
      </c>
      <c r="P296" s="94">
        <v>542609.06000000006</v>
      </c>
      <c r="Q296" s="94">
        <v>19494.900000000001</v>
      </c>
      <c r="T296" s="94">
        <v>1038552.34</v>
      </c>
      <c r="U296" s="94">
        <v>487477.66999999993</v>
      </c>
      <c r="V296" s="94">
        <v>1335186.9700000002</v>
      </c>
      <c r="W296" s="94">
        <v>617968.19999999995</v>
      </c>
      <c r="AB296" s="94">
        <v>-3.84</v>
      </c>
      <c r="AC296" s="94">
        <v>39395.46</v>
      </c>
      <c r="AD296" s="94">
        <v>44879.320000000007</v>
      </c>
      <c r="AE296" s="94">
        <v>89174.42</v>
      </c>
      <c r="AF296" s="94">
        <v>1742540.33</v>
      </c>
      <c r="AG296" s="94">
        <v>1783405.6699999997</v>
      </c>
      <c r="AH296" s="94">
        <v>34577.24</v>
      </c>
      <c r="AI296" s="94">
        <v>16206.950000000003</v>
      </c>
      <c r="AJ296" s="94">
        <v>556251.24999999988</v>
      </c>
      <c r="AL296" s="94">
        <v>234611.79</v>
      </c>
      <c r="AM296" s="94">
        <v>473044.7</v>
      </c>
      <c r="AN296" s="94">
        <v>13685.75</v>
      </c>
      <c r="AO296" s="94">
        <v>37857.519999999997</v>
      </c>
      <c r="AP296" s="94">
        <v>3690.08</v>
      </c>
      <c r="AR296" s="94">
        <v>412896.32</v>
      </c>
      <c r="AU296" s="94">
        <v>42513.8</v>
      </c>
      <c r="AV296" s="94">
        <v>927729.02</v>
      </c>
      <c r="AW296" s="94">
        <v>31395</v>
      </c>
      <c r="AX296" s="94">
        <v>39065.199999999997</v>
      </c>
      <c r="AZ296" s="94">
        <v>96878.790000000008</v>
      </c>
      <c r="BB296" s="94">
        <v>16888.060000000001</v>
      </c>
      <c r="BC296" s="94">
        <v>16656</v>
      </c>
      <c r="BD296" s="94">
        <v>2070.5700000000002</v>
      </c>
      <c r="BE296" s="94">
        <v>200091.15</v>
      </c>
      <c r="BF296" s="94">
        <v>7122.62</v>
      </c>
      <c r="BG296" s="94">
        <v>2324.56</v>
      </c>
      <c r="BH296" s="94">
        <v>49888.799999999996</v>
      </c>
      <c r="BL296" s="94">
        <v>1544.94</v>
      </c>
      <c r="BN296" s="94">
        <v>208.25</v>
      </c>
      <c r="BO296" s="94">
        <v>573816</v>
      </c>
      <c r="BP296" s="94">
        <v>235873.7</v>
      </c>
      <c r="BQ296" s="94">
        <v>2191.89</v>
      </c>
      <c r="BR296" s="94">
        <v>5957.9</v>
      </c>
      <c r="BS296" s="94">
        <v>514141.09</v>
      </c>
      <c r="BT296" s="94">
        <v>432.41</v>
      </c>
      <c r="BV296" s="94">
        <v>55724.78</v>
      </c>
      <c r="BW296" s="94">
        <v>55724.78</v>
      </c>
      <c r="BX296" s="94">
        <v>222361.39</v>
      </c>
      <c r="BZ296" s="94">
        <v>115849.39</v>
      </c>
      <c r="CA296" s="94">
        <v>305933.65000000002</v>
      </c>
      <c r="CB296" s="94">
        <v>39583.42</v>
      </c>
      <c r="CD296" s="94">
        <v>67021.83</v>
      </c>
      <c r="CE296" s="94">
        <v>63746.820000000007</v>
      </c>
      <c r="CG296" s="94">
        <v>16484.32</v>
      </c>
      <c r="CH296" s="94">
        <v>2154.6799999999998</v>
      </c>
      <c r="CJ296" s="94">
        <v>28314.29</v>
      </c>
      <c r="CM296" s="94">
        <v>49614.009999999987</v>
      </c>
      <c r="CN296" s="94">
        <v>49614.009999999987</v>
      </c>
      <c r="CT296" s="94">
        <v>332.82</v>
      </c>
      <c r="CU296" s="94">
        <v>35219.65</v>
      </c>
      <c r="CV296" s="94">
        <v>11652.72</v>
      </c>
    </row>
    <row r="297" spans="2:100" x14ac:dyDescent="0.25">
      <c r="B297" s="92" t="s">
        <v>806</v>
      </c>
      <c r="C297" s="92" t="s">
        <v>843</v>
      </c>
      <c r="D297" s="93">
        <v>2408820.6100000003</v>
      </c>
      <c r="E297" s="94">
        <v>805313.07000000007</v>
      </c>
      <c r="L297" s="94">
        <v>213082.49</v>
      </c>
      <c r="T297" s="94">
        <v>60178.950000000004</v>
      </c>
      <c r="U297" s="94">
        <v>16120.89</v>
      </c>
      <c r="V297" s="94">
        <v>72365.81</v>
      </c>
      <c r="W297" s="94">
        <v>17841.89</v>
      </c>
      <c r="AD297" s="94">
        <v>2983.9000000000005</v>
      </c>
      <c r="AE297" s="94">
        <v>1817.01</v>
      </c>
      <c r="AF297" s="94">
        <v>122469.15999999999</v>
      </c>
      <c r="AG297" s="94">
        <v>38718</v>
      </c>
      <c r="AH297" s="94">
        <v>1760.47</v>
      </c>
      <c r="AI297" s="94">
        <v>530.89</v>
      </c>
      <c r="AJ297" s="94">
        <v>217007.73999999996</v>
      </c>
      <c r="AL297" s="94">
        <v>111.96</v>
      </c>
      <c r="AM297" s="94">
        <v>118765.95</v>
      </c>
      <c r="AO297" s="94">
        <v>3423.46</v>
      </c>
      <c r="AP297" s="94">
        <v>282370.43</v>
      </c>
      <c r="AR297" s="94">
        <v>95804.98000000001</v>
      </c>
      <c r="AV297" s="94">
        <v>11000</v>
      </c>
      <c r="AW297" s="94">
        <v>8155</v>
      </c>
      <c r="AX297" s="94">
        <v>36488.9</v>
      </c>
      <c r="BG297" s="94">
        <v>213199.96</v>
      </c>
      <c r="CG297" s="94">
        <v>63214.67</v>
      </c>
      <c r="CH297" s="94">
        <v>6095.03</v>
      </c>
    </row>
    <row r="298" spans="2:100" x14ac:dyDescent="0.25">
      <c r="B298" s="92" t="s">
        <v>468</v>
      </c>
      <c r="C298" s="92" t="s">
        <v>469</v>
      </c>
      <c r="D298" s="93"/>
      <c r="E298" s="94"/>
      <c r="L298" s="94"/>
      <c r="T298" s="94"/>
      <c r="U298" s="94"/>
      <c r="V298" s="94"/>
      <c r="W298" s="94"/>
      <c r="AD298" s="94"/>
      <c r="AE298" s="94"/>
      <c r="AF298" s="94"/>
      <c r="AG298" s="94"/>
      <c r="AH298" s="94"/>
      <c r="AI298" s="94"/>
      <c r="AJ298" s="94"/>
      <c r="AL298" s="94"/>
      <c r="AM298" s="94"/>
      <c r="AO298" s="94"/>
      <c r="AP298" s="94"/>
      <c r="AR298" s="94"/>
      <c r="AV298" s="94"/>
      <c r="AW298" s="94"/>
      <c r="AX298" s="94"/>
      <c r="BG298" s="94"/>
      <c r="CG298" s="94"/>
      <c r="CH298" s="94"/>
    </row>
    <row r="299" spans="2:100" x14ac:dyDescent="0.25">
      <c r="B299" s="92" t="s">
        <v>444</v>
      </c>
      <c r="C299" s="92" t="s">
        <v>445</v>
      </c>
      <c r="D299" s="93">
        <v>3177725.17</v>
      </c>
      <c r="E299" s="94">
        <v>1187222.32</v>
      </c>
      <c r="F299" s="94">
        <v>16475.599999999999</v>
      </c>
      <c r="G299" s="94">
        <v>27389.58</v>
      </c>
      <c r="I299" s="94">
        <v>27532.85</v>
      </c>
      <c r="L299" s="94">
        <v>505141.06999999995</v>
      </c>
      <c r="M299" s="94">
        <v>1575.85</v>
      </c>
      <c r="P299" s="94">
        <v>19800.599999999999</v>
      </c>
      <c r="T299" s="94">
        <v>94244.800000000003</v>
      </c>
      <c r="U299" s="94">
        <v>39757.9</v>
      </c>
      <c r="V299" s="94">
        <v>110340.35</v>
      </c>
      <c r="W299" s="94">
        <v>48808.45</v>
      </c>
      <c r="AB299" s="94">
        <v>429.09000000000003</v>
      </c>
      <c r="AC299" s="94">
        <v>218.7</v>
      </c>
      <c r="AD299" s="94">
        <v>5904.5</v>
      </c>
      <c r="AE299" s="94">
        <v>11262.330000000002</v>
      </c>
      <c r="AF299" s="94">
        <v>234310.61</v>
      </c>
      <c r="AG299" s="94">
        <v>156955.65</v>
      </c>
      <c r="AJ299" s="94">
        <v>140324.13</v>
      </c>
      <c r="AL299" s="94">
        <v>27526.66</v>
      </c>
      <c r="AM299" s="94">
        <v>35709.72</v>
      </c>
      <c r="AN299" s="94">
        <v>8970.67</v>
      </c>
      <c r="AO299" s="94">
        <v>28331.9</v>
      </c>
      <c r="AU299" s="94">
        <v>7579.1100000000006</v>
      </c>
      <c r="AV299" s="94">
        <v>131012.09</v>
      </c>
      <c r="AW299" s="94">
        <v>5884</v>
      </c>
      <c r="AX299" s="94">
        <v>1391</v>
      </c>
      <c r="AZ299" s="94">
        <v>410.58</v>
      </c>
      <c r="BC299" s="94">
        <v>10965.68</v>
      </c>
      <c r="BD299" s="94">
        <v>9788.7199999999993</v>
      </c>
      <c r="BE299" s="94">
        <v>38078.42</v>
      </c>
      <c r="BF299" s="94">
        <v>2087.86</v>
      </c>
      <c r="BO299" s="94">
        <v>107746.23999999999</v>
      </c>
      <c r="BP299" s="94">
        <v>21837.1</v>
      </c>
      <c r="BQ299" s="94">
        <v>604</v>
      </c>
      <c r="BS299" s="94">
        <v>21269.1</v>
      </c>
      <c r="BV299" s="94">
        <v>583</v>
      </c>
      <c r="BW299" s="94">
        <v>583</v>
      </c>
      <c r="CA299" s="94">
        <v>70487.259999999995</v>
      </c>
      <c r="CE299" s="94">
        <v>6282.0499999999993</v>
      </c>
      <c r="CM299" s="94">
        <v>13070.21</v>
      </c>
      <c r="CN299" s="94">
        <v>13070.21</v>
      </c>
      <c r="CR299" s="94">
        <v>415.42</v>
      </c>
    </row>
    <row r="300" spans="2:100" x14ac:dyDescent="0.25">
      <c r="B300" s="92" t="s">
        <v>454</v>
      </c>
      <c r="C300" s="92" t="s">
        <v>455</v>
      </c>
      <c r="D300" s="93">
        <v>1113086.1200000001</v>
      </c>
      <c r="E300" s="94">
        <v>427793.36</v>
      </c>
      <c r="F300" s="94">
        <v>12450</v>
      </c>
      <c r="G300" s="94">
        <v>5085.8500000000004</v>
      </c>
      <c r="I300" s="94">
        <v>2810</v>
      </c>
      <c r="J300" s="94">
        <v>8433.4500000000007</v>
      </c>
      <c r="L300" s="94">
        <v>161591.29999999999</v>
      </c>
      <c r="M300" s="94">
        <v>12068.8</v>
      </c>
      <c r="N300" s="94">
        <v>2614.27</v>
      </c>
      <c r="P300" s="94">
        <v>600</v>
      </c>
      <c r="Q300" s="94">
        <v>2168.87</v>
      </c>
      <c r="T300" s="94">
        <v>33679.5</v>
      </c>
      <c r="U300" s="94">
        <v>13079.38</v>
      </c>
      <c r="V300" s="94">
        <v>43488.520000000004</v>
      </c>
      <c r="W300" s="94">
        <v>16711.010000000002</v>
      </c>
      <c r="AB300" s="94">
        <v>189.08</v>
      </c>
      <c r="AC300" s="94">
        <v>98.19</v>
      </c>
      <c r="AD300" s="94">
        <v>2024.58</v>
      </c>
      <c r="AE300" s="94">
        <v>4161.25</v>
      </c>
      <c r="AF300" s="94">
        <v>65156</v>
      </c>
      <c r="AG300" s="94">
        <v>28272</v>
      </c>
      <c r="AJ300" s="94">
        <v>10072.779999999999</v>
      </c>
      <c r="AL300" s="94">
        <v>6423.58</v>
      </c>
      <c r="AM300" s="94">
        <v>24442.91</v>
      </c>
      <c r="AN300" s="94">
        <v>271.64999999999998</v>
      </c>
      <c r="AO300" s="94">
        <v>3254.3100000000004</v>
      </c>
      <c r="AQ300" s="94">
        <v>1713.83</v>
      </c>
      <c r="AR300" s="94">
        <v>19918.02</v>
      </c>
      <c r="AU300" s="94">
        <v>1008.7</v>
      </c>
      <c r="AV300" s="94">
        <v>27910.71</v>
      </c>
      <c r="AW300" s="94">
        <v>8027.5</v>
      </c>
      <c r="AX300" s="94">
        <v>1391</v>
      </c>
      <c r="AZ300" s="94">
        <v>350.93</v>
      </c>
      <c r="BA300" s="94">
        <v>19860</v>
      </c>
      <c r="BC300" s="94">
        <v>577.1</v>
      </c>
      <c r="BD300" s="94">
        <v>2796.4</v>
      </c>
      <c r="BE300" s="94">
        <v>21984.32</v>
      </c>
      <c r="BF300" s="94">
        <v>4950</v>
      </c>
      <c r="BH300" s="94">
        <v>1926.97</v>
      </c>
      <c r="BO300" s="94">
        <v>64974.479999999996</v>
      </c>
      <c r="BP300" s="94">
        <v>4109.49</v>
      </c>
      <c r="BQ300" s="94">
        <v>43.15</v>
      </c>
      <c r="BR300" s="94">
        <v>240</v>
      </c>
      <c r="BX300" s="94">
        <v>5661.84</v>
      </c>
      <c r="CA300" s="94">
        <v>24521.919999999998</v>
      </c>
      <c r="CE300" s="94">
        <v>2054.73</v>
      </c>
      <c r="CG300" s="94">
        <v>3079.56</v>
      </c>
      <c r="CM300" s="94">
        <v>925.34999999999991</v>
      </c>
      <c r="CN300" s="94">
        <v>925.34999999999991</v>
      </c>
      <c r="CV300" s="94">
        <v>8119.48</v>
      </c>
    </row>
    <row r="301" spans="2:100" x14ac:dyDescent="0.25">
      <c r="B301" s="92" t="s">
        <v>746</v>
      </c>
      <c r="C301" s="92" t="s">
        <v>747</v>
      </c>
      <c r="D301" s="93">
        <v>4877987.1000000015</v>
      </c>
      <c r="E301" s="94">
        <v>1649750.5899999996</v>
      </c>
      <c r="F301" s="94">
        <v>47900.959999999992</v>
      </c>
      <c r="G301" s="94">
        <v>43979.57</v>
      </c>
      <c r="I301" s="94">
        <v>58451.28</v>
      </c>
      <c r="J301" s="94">
        <v>14652.08</v>
      </c>
      <c r="K301" s="94">
        <v>6324</v>
      </c>
      <c r="L301" s="94">
        <v>657104.67000000004</v>
      </c>
      <c r="M301" s="94">
        <v>53888.229999999996</v>
      </c>
      <c r="N301" s="94">
        <v>1807.58</v>
      </c>
      <c r="P301" s="94">
        <v>75618.790000000008</v>
      </c>
      <c r="T301" s="94">
        <v>135661.57999999999</v>
      </c>
      <c r="U301" s="94">
        <v>59443.770000000004</v>
      </c>
      <c r="V301" s="94">
        <v>175628.54</v>
      </c>
      <c r="W301" s="94">
        <v>67145.609999999986</v>
      </c>
      <c r="AB301" s="94">
        <v>1498.5500000000002</v>
      </c>
      <c r="AC301" s="94">
        <v>746.97</v>
      </c>
      <c r="AD301" s="94">
        <v>8034.9400000000005</v>
      </c>
      <c r="AE301" s="94">
        <v>10545.269999999997</v>
      </c>
      <c r="AF301" s="94">
        <v>320879.5</v>
      </c>
      <c r="AG301" s="94">
        <v>269172.49999999994</v>
      </c>
      <c r="AH301" s="94">
        <v>15613.499999999996</v>
      </c>
      <c r="AI301" s="94">
        <v>6852.7599999999993</v>
      </c>
      <c r="AJ301" s="94">
        <v>143201.56</v>
      </c>
      <c r="AK301" s="94">
        <v>4896.49</v>
      </c>
      <c r="AL301" s="94">
        <v>25343.54</v>
      </c>
      <c r="AM301" s="94">
        <v>122847.13</v>
      </c>
      <c r="AN301" s="94">
        <v>1761.02</v>
      </c>
      <c r="AO301" s="94">
        <v>126</v>
      </c>
      <c r="AP301" s="94">
        <v>3941.1899999999996</v>
      </c>
      <c r="AR301" s="94">
        <v>383.13</v>
      </c>
      <c r="AT301" s="94">
        <v>49214.91</v>
      </c>
      <c r="AU301" s="94">
        <v>475</v>
      </c>
      <c r="AV301" s="94">
        <v>137533.18</v>
      </c>
      <c r="AW301" s="94">
        <v>330</v>
      </c>
      <c r="AX301" s="94">
        <v>1391</v>
      </c>
      <c r="BB301" s="94">
        <v>2337.7199999999998</v>
      </c>
      <c r="BC301" s="94">
        <v>28757.5</v>
      </c>
      <c r="BE301" s="94">
        <v>19263.629999999997</v>
      </c>
      <c r="BF301" s="94">
        <v>39401.300000000003</v>
      </c>
      <c r="BH301" s="94">
        <v>217.8</v>
      </c>
      <c r="BJ301" s="94">
        <v>16287.66</v>
      </c>
      <c r="BO301" s="94">
        <v>178803.35</v>
      </c>
      <c r="BP301" s="94">
        <v>32468.27</v>
      </c>
      <c r="BQ301" s="94">
        <v>973.43</v>
      </c>
      <c r="BS301" s="94">
        <v>28271.66</v>
      </c>
      <c r="BT301" s="94">
        <v>50990</v>
      </c>
      <c r="BV301" s="94">
        <v>19665.620000000003</v>
      </c>
      <c r="BW301" s="94">
        <v>19665.620000000003</v>
      </c>
      <c r="BX301" s="94">
        <v>43001.11</v>
      </c>
      <c r="CA301" s="94">
        <v>116657.05</v>
      </c>
      <c r="CB301" s="94">
        <v>36409.93</v>
      </c>
      <c r="CC301" s="94">
        <v>12926.12</v>
      </c>
      <c r="CE301" s="94">
        <v>58190.130000000005</v>
      </c>
      <c r="CM301" s="94">
        <v>20219.43</v>
      </c>
      <c r="CN301" s="94">
        <v>20219.43</v>
      </c>
      <c r="CR301" s="94">
        <v>1000</v>
      </c>
    </row>
    <row r="302" spans="2:100" x14ac:dyDescent="0.25">
      <c r="B302" s="92" t="s">
        <v>618</v>
      </c>
      <c r="C302" s="92" t="s">
        <v>619</v>
      </c>
      <c r="D302" s="93">
        <v>43743327.38000001</v>
      </c>
      <c r="E302" s="94">
        <v>18036196.41</v>
      </c>
      <c r="F302" s="94">
        <v>441393.31</v>
      </c>
      <c r="G302" s="94">
        <v>958752.56</v>
      </c>
      <c r="I302" s="94">
        <v>308627.69</v>
      </c>
      <c r="J302" s="94">
        <v>363009.3899999999</v>
      </c>
      <c r="K302" s="94">
        <v>108772.8</v>
      </c>
      <c r="L302" s="94">
        <v>6554243.2200000007</v>
      </c>
      <c r="M302" s="94">
        <v>231964.72999999998</v>
      </c>
      <c r="N302" s="94">
        <v>239943.2</v>
      </c>
      <c r="P302" s="94">
        <v>247545.51</v>
      </c>
      <c r="Q302" s="94">
        <v>28638.909999999996</v>
      </c>
      <c r="T302" s="94">
        <v>1501675.8200000003</v>
      </c>
      <c r="U302" s="94">
        <v>542220.48</v>
      </c>
      <c r="V302" s="94">
        <v>1917518.19</v>
      </c>
      <c r="W302" s="94">
        <v>707618.44</v>
      </c>
      <c r="AB302" s="94">
        <v>48792.539999999994</v>
      </c>
      <c r="AC302" s="94">
        <v>17788.8</v>
      </c>
      <c r="AD302" s="94">
        <v>74093.240000000005</v>
      </c>
      <c r="AE302" s="94">
        <v>135449.48999999996</v>
      </c>
      <c r="AF302" s="94">
        <v>2955023.94</v>
      </c>
      <c r="AG302" s="94">
        <v>2045586.0600000003</v>
      </c>
      <c r="AJ302" s="94">
        <v>779957.14999999991</v>
      </c>
      <c r="AL302" s="94">
        <v>153146.83000000002</v>
      </c>
      <c r="AM302" s="94">
        <v>549008.63</v>
      </c>
      <c r="AN302" s="94">
        <v>196964.26</v>
      </c>
      <c r="AO302" s="94">
        <v>86075.859999999986</v>
      </c>
      <c r="AP302" s="94">
        <v>76686.320000000007</v>
      </c>
      <c r="AR302" s="94">
        <v>56056.76</v>
      </c>
      <c r="AU302" s="94">
        <v>73962.100000000006</v>
      </c>
      <c r="AV302" s="94">
        <v>423311.49</v>
      </c>
      <c r="AX302" s="94">
        <v>29628.3</v>
      </c>
      <c r="AZ302" s="94">
        <v>71492.160000000003</v>
      </c>
      <c r="BC302" s="94">
        <v>173537.43</v>
      </c>
      <c r="BD302" s="94">
        <v>104608.77</v>
      </c>
      <c r="BE302" s="94">
        <v>164671.97</v>
      </c>
      <c r="BF302" s="94">
        <v>2996.09</v>
      </c>
      <c r="BG302" s="94">
        <v>8788.25</v>
      </c>
      <c r="BH302" s="94">
        <v>7202.9900000000007</v>
      </c>
      <c r="BN302" s="94">
        <v>948</v>
      </c>
      <c r="BO302" s="94">
        <v>786971.33000000007</v>
      </c>
      <c r="BP302" s="94">
        <v>480733.63000000006</v>
      </c>
      <c r="BQ302" s="94">
        <v>169.60000000000002</v>
      </c>
      <c r="BR302" s="94">
        <v>10441.310000000001</v>
      </c>
      <c r="BS302" s="94">
        <v>459928.23000000004</v>
      </c>
      <c r="BT302" s="94">
        <v>28608</v>
      </c>
      <c r="BV302" s="94">
        <v>2598.52</v>
      </c>
      <c r="BW302" s="94">
        <v>2598.52</v>
      </c>
      <c r="BX302" s="94">
        <v>232172.93</v>
      </c>
      <c r="BZ302" s="94">
        <v>244381.28</v>
      </c>
      <c r="CA302" s="94">
        <v>816530.71</v>
      </c>
      <c r="CE302" s="94">
        <v>50692.12</v>
      </c>
      <c r="CM302" s="94">
        <v>102450.48999999999</v>
      </c>
      <c r="CN302" s="94">
        <v>102450.48999999999</v>
      </c>
      <c r="CT302" s="94">
        <v>26460</v>
      </c>
      <c r="CV302" s="94">
        <v>77291.14</v>
      </c>
    </row>
    <row r="303" spans="2:100" x14ac:dyDescent="0.25">
      <c r="B303" s="92" t="s">
        <v>284</v>
      </c>
      <c r="C303" s="92" t="s">
        <v>285</v>
      </c>
      <c r="D303" s="93">
        <v>9836728.2300000004</v>
      </c>
      <c r="E303" s="94">
        <v>3539265.99</v>
      </c>
      <c r="F303" s="94">
        <v>84717.119999999995</v>
      </c>
      <c r="G303" s="94">
        <v>65151.710000000006</v>
      </c>
      <c r="I303" s="94">
        <v>131996.06</v>
      </c>
      <c r="J303" s="94">
        <v>35569.26</v>
      </c>
      <c r="K303" s="94">
        <v>22766.400000000001</v>
      </c>
      <c r="L303" s="94">
        <v>1355685.4800000002</v>
      </c>
      <c r="M303" s="94">
        <v>40399.18</v>
      </c>
      <c r="N303" s="94">
        <v>28754.82</v>
      </c>
      <c r="P303" s="94">
        <v>219694.82</v>
      </c>
      <c r="Q303" s="94">
        <v>24134.14</v>
      </c>
      <c r="T303" s="94">
        <v>285760.26</v>
      </c>
      <c r="U303" s="94">
        <v>121310.40000000002</v>
      </c>
      <c r="V303" s="94">
        <v>370743</v>
      </c>
      <c r="W303" s="94">
        <v>152537.08000000002</v>
      </c>
      <c r="AB303" s="94">
        <v>10641.26</v>
      </c>
      <c r="AC303" s="94">
        <v>4678.54</v>
      </c>
      <c r="AD303" s="94">
        <v>14582.83</v>
      </c>
      <c r="AE303" s="94">
        <v>26299.31</v>
      </c>
      <c r="AF303" s="94">
        <v>601551.12</v>
      </c>
      <c r="AG303" s="94">
        <v>534040.88</v>
      </c>
      <c r="AJ303" s="94">
        <v>225141.38999999998</v>
      </c>
      <c r="AL303" s="94">
        <v>71157.8</v>
      </c>
      <c r="AM303" s="94">
        <v>189707.77000000002</v>
      </c>
      <c r="AN303" s="94">
        <v>61363.47</v>
      </c>
      <c r="AO303" s="94">
        <v>87907.48</v>
      </c>
      <c r="AP303" s="94">
        <v>1810.54</v>
      </c>
      <c r="AR303" s="94">
        <v>54871.53</v>
      </c>
      <c r="AT303" s="94">
        <v>97786.67</v>
      </c>
      <c r="AU303" s="94">
        <v>9232.9699999999993</v>
      </c>
      <c r="AV303" s="94">
        <v>107016.17000000001</v>
      </c>
      <c r="AW303" s="94">
        <v>5299.5</v>
      </c>
      <c r="AX303" s="94">
        <v>26721.7</v>
      </c>
      <c r="BA303" s="94">
        <v>34906.53</v>
      </c>
      <c r="BC303" s="94">
        <v>16928.690000000002</v>
      </c>
      <c r="BD303" s="94">
        <v>48646.94</v>
      </c>
      <c r="BE303" s="94">
        <v>156420.65</v>
      </c>
      <c r="BF303" s="94">
        <v>8062.17</v>
      </c>
      <c r="BG303" s="94">
        <v>950.82</v>
      </c>
      <c r="BH303" s="94">
        <v>1151.96</v>
      </c>
      <c r="BI303" s="94">
        <v>17586.91</v>
      </c>
      <c r="BJ303" s="94">
        <v>22131.07</v>
      </c>
      <c r="BL303" s="94">
        <v>171.85</v>
      </c>
      <c r="BO303" s="94">
        <v>329974.34999999998</v>
      </c>
      <c r="BP303" s="94">
        <v>87768.86</v>
      </c>
      <c r="BQ303" s="94">
        <v>5234.68</v>
      </c>
      <c r="BS303" s="94">
        <v>45762.05</v>
      </c>
      <c r="BU303" s="94">
        <v>8250</v>
      </c>
      <c r="BV303" s="94">
        <v>11916.880000000001</v>
      </c>
      <c r="BW303" s="94">
        <v>11916.880000000001</v>
      </c>
      <c r="BZ303" s="94">
        <v>83329.62</v>
      </c>
      <c r="CA303" s="94">
        <v>141069.88</v>
      </c>
      <c r="CE303" s="94">
        <v>43966.18</v>
      </c>
      <c r="CM303" s="94">
        <v>61529.479999999996</v>
      </c>
      <c r="CN303" s="94">
        <v>61529.479999999996</v>
      </c>
      <c r="CQ303" s="94">
        <v>22782.01</v>
      </c>
      <c r="CT303" s="94">
        <v>79890</v>
      </c>
    </row>
    <row r="304" spans="2:100" x14ac:dyDescent="0.25">
      <c r="B304" s="92" t="s">
        <v>590</v>
      </c>
      <c r="C304" s="92" t="s">
        <v>591</v>
      </c>
      <c r="D304" s="93">
        <v>4228245.5399999991</v>
      </c>
      <c r="E304" s="94">
        <v>1674194.0499999998</v>
      </c>
      <c r="F304" s="94">
        <v>33952.5</v>
      </c>
      <c r="G304" s="94">
        <v>28786.129999999997</v>
      </c>
      <c r="I304" s="94">
        <v>29070.720000000001</v>
      </c>
      <c r="J304" s="94">
        <v>11437.21</v>
      </c>
      <c r="L304" s="94">
        <v>472133.69</v>
      </c>
      <c r="M304" s="94">
        <v>18361.46</v>
      </c>
      <c r="N304" s="94">
        <v>15029.77</v>
      </c>
      <c r="P304" s="94">
        <v>118841</v>
      </c>
      <c r="Q304" s="94">
        <v>539.5</v>
      </c>
      <c r="T304" s="94">
        <v>131662.93</v>
      </c>
      <c r="U304" s="94">
        <v>46061.75</v>
      </c>
      <c r="V304" s="94">
        <v>168134.52000000002</v>
      </c>
      <c r="W304" s="94">
        <v>56668.93</v>
      </c>
      <c r="AB304" s="94">
        <v>1306.1799999999998</v>
      </c>
      <c r="AC304" s="94">
        <v>531.80999999999995</v>
      </c>
      <c r="AD304" s="94">
        <v>8055.4400000000005</v>
      </c>
      <c r="AE304" s="94">
        <v>12353.349999999999</v>
      </c>
      <c r="AF304" s="94">
        <v>298243.75999999995</v>
      </c>
      <c r="AG304" s="94">
        <v>176484.24000000002</v>
      </c>
      <c r="AH304" s="94">
        <v>4339.04</v>
      </c>
      <c r="AI304" s="94">
        <v>1463.8</v>
      </c>
      <c r="AJ304" s="94">
        <v>95141.92</v>
      </c>
      <c r="AL304" s="94">
        <v>253.88</v>
      </c>
      <c r="AM304" s="94">
        <v>82704.61</v>
      </c>
      <c r="AN304" s="94">
        <v>6591.74</v>
      </c>
      <c r="AO304" s="94">
        <v>17080.7</v>
      </c>
      <c r="AP304" s="94">
        <v>1991.56</v>
      </c>
      <c r="AQ304" s="94">
        <v>15299.33</v>
      </c>
      <c r="AR304" s="94">
        <v>396.9</v>
      </c>
      <c r="AU304" s="94">
        <v>10073.74</v>
      </c>
      <c r="AV304" s="94">
        <v>192074.23</v>
      </c>
      <c r="AW304" s="94">
        <v>26480</v>
      </c>
      <c r="AX304" s="94">
        <v>2782</v>
      </c>
      <c r="AZ304" s="94">
        <v>3000</v>
      </c>
      <c r="BC304" s="94">
        <v>22851.279999999999</v>
      </c>
      <c r="BD304" s="94">
        <v>12795.36</v>
      </c>
      <c r="BE304" s="94">
        <v>11693.64</v>
      </c>
      <c r="BH304" s="94">
        <v>2309.33</v>
      </c>
      <c r="BO304" s="94">
        <v>125639.7</v>
      </c>
      <c r="BP304" s="94">
        <v>38019.93</v>
      </c>
      <c r="BQ304" s="94">
        <v>500</v>
      </c>
      <c r="BR304" s="94">
        <v>2962.4399999999996</v>
      </c>
      <c r="BS304" s="94">
        <v>16692.93</v>
      </c>
      <c r="BV304" s="94">
        <v>796.96</v>
      </c>
      <c r="BW304" s="94">
        <v>796.96</v>
      </c>
      <c r="BX304" s="94">
        <v>115311.89</v>
      </c>
      <c r="BZ304" s="94">
        <v>38201.919999999998</v>
      </c>
      <c r="CA304" s="94">
        <v>60451.839999999997</v>
      </c>
      <c r="CE304" s="94">
        <v>9076.06</v>
      </c>
      <c r="CM304" s="94">
        <v>9419.869999999999</v>
      </c>
      <c r="CN304" s="94">
        <v>9419.869999999999</v>
      </c>
    </row>
    <row r="305" spans="2:100" x14ac:dyDescent="0.25">
      <c r="B305" s="92" t="s">
        <v>372</v>
      </c>
      <c r="C305" s="92" t="s">
        <v>373</v>
      </c>
      <c r="D305" s="93">
        <v>3781599.1899999995</v>
      </c>
      <c r="E305" s="94">
        <v>1085090.29</v>
      </c>
      <c r="F305" s="94">
        <v>40152.75</v>
      </c>
      <c r="G305" s="94">
        <v>29109.989999999998</v>
      </c>
      <c r="I305" s="94">
        <v>29698.5</v>
      </c>
      <c r="J305" s="94">
        <v>11117.99</v>
      </c>
      <c r="L305" s="94">
        <v>609475</v>
      </c>
      <c r="M305" s="94">
        <v>27899.32</v>
      </c>
      <c r="N305" s="94">
        <v>45654.070000000007</v>
      </c>
      <c r="P305" s="94">
        <v>51468</v>
      </c>
      <c r="Q305" s="94">
        <v>17133.82</v>
      </c>
      <c r="T305" s="94">
        <v>88845.38</v>
      </c>
      <c r="U305" s="94">
        <v>54464.36</v>
      </c>
      <c r="V305" s="94">
        <v>114021.95</v>
      </c>
      <c r="W305" s="94">
        <v>69267.3</v>
      </c>
      <c r="AB305" s="94">
        <v>403.25000000000006</v>
      </c>
      <c r="AC305" s="94">
        <v>287.76</v>
      </c>
      <c r="AD305" s="94">
        <v>5635.07</v>
      </c>
      <c r="AE305" s="94">
        <v>14413.89</v>
      </c>
      <c r="AF305" s="94">
        <v>191342.07</v>
      </c>
      <c r="AG305" s="94">
        <v>246873.93</v>
      </c>
      <c r="AH305" s="94">
        <v>2930.19</v>
      </c>
      <c r="AI305" s="94">
        <v>1840.66</v>
      </c>
      <c r="AJ305" s="94">
        <v>73652.319999999992</v>
      </c>
      <c r="AL305" s="94">
        <v>62354.729999999996</v>
      </c>
      <c r="AM305" s="94">
        <v>51438.47</v>
      </c>
      <c r="AN305" s="94">
        <v>10012.68</v>
      </c>
      <c r="AO305" s="94">
        <v>36343.65</v>
      </c>
      <c r="AP305" s="94">
        <v>703.2</v>
      </c>
      <c r="AQ305" s="94">
        <v>7879.05</v>
      </c>
      <c r="AR305" s="94">
        <v>507.94</v>
      </c>
      <c r="AU305" s="94">
        <v>10467.69</v>
      </c>
      <c r="AV305" s="94">
        <v>93860.799999999988</v>
      </c>
      <c r="AW305" s="94">
        <v>33856.03</v>
      </c>
      <c r="AX305" s="94">
        <v>2364.6999999999998</v>
      </c>
      <c r="BC305" s="94">
        <v>20507.830000000002</v>
      </c>
      <c r="BD305" s="94">
        <v>33871.22</v>
      </c>
      <c r="BE305" s="94">
        <v>133339.35999999999</v>
      </c>
      <c r="BH305" s="94">
        <v>9415.2899999999991</v>
      </c>
      <c r="BO305" s="94">
        <v>125701.98000000001</v>
      </c>
      <c r="BP305" s="94">
        <v>29604.550000000003</v>
      </c>
      <c r="BQ305" s="94">
        <v>1185.96</v>
      </c>
      <c r="BR305" s="94">
        <v>1394.9500000000003</v>
      </c>
      <c r="BS305" s="94">
        <v>27557.62</v>
      </c>
      <c r="BV305" s="94">
        <v>1361.8</v>
      </c>
      <c r="BW305" s="94">
        <v>1361.8</v>
      </c>
      <c r="BX305" s="94">
        <v>114542.25</v>
      </c>
      <c r="CA305" s="94">
        <v>34267.58</v>
      </c>
      <c r="CB305" s="94">
        <v>65810.3</v>
      </c>
      <c r="CE305" s="94">
        <v>5060.1000000000004</v>
      </c>
      <c r="CM305" s="94">
        <v>9380.0300000000007</v>
      </c>
      <c r="CN305" s="94">
        <v>9380.0300000000007</v>
      </c>
      <c r="CR305" s="94">
        <v>48031.57</v>
      </c>
    </row>
    <row r="306" spans="2:100" x14ac:dyDescent="0.25">
      <c r="B306" s="92" t="s">
        <v>720</v>
      </c>
      <c r="C306" s="92" t="s">
        <v>721</v>
      </c>
      <c r="D306" s="93">
        <v>1040348.5800000001</v>
      </c>
      <c r="E306" s="94">
        <v>401285.15</v>
      </c>
      <c r="F306" s="94">
        <v>3491.31</v>
      </c>
      <c r="G306" s="94">
        <v>5974.22</v>
      </c>
      <c r="L306" s="94">
        <v>135431.71</v>
      </c>
      <c r="M306" s="94">
        <v>15722.26</v>
      </c>
      <c r="N306" s="94">
        <v>77.16</v>
      </c>
      <c r="T306" s="94">
        <v>30962.74</v>
      </c>
      <c r="U306" s="94">
        <v>11061.81</v>
      </c>
      <c r="V306" s="94">
        <v>40125.19</v>
      </c>
      <c r="W306" s="94">
        <v>11532.900000000001</v>
      </c>
      <c r="AD306" s="94">
        <v>1485.6299999999999</v>
      </c>
      <c r="AE306" s="94">
        <v>4171.6399999999994</v>
      </c>
      <c r="AF306" s="94">
        <v>56544</v>
      </c>
      <c r="AG306" s="94">
        <v>38874</v>
      </c>
      <c r="AJ306" s="94">
        <v>34613.86</v>
      </c>
      <c r="AL306" s="94">
        <v>9447.3799999999992</v>
      </c>
      <c r="AM306" s="94">
        <v>1015.18</v>
      </c>
      <c r="AN306" s="94">
        <v>2006.95</v>
      </c>
      <c r="AO306" s="94">
        <v>2020.81</v>
      </c>
      <c r="AR306" s="94">
        <v>16598.190000000002</v>
      </c>
      <c r="AV306" s="94">
        <v>31281.86</v>
      </c>
      <c r="AW306" s="94">
        <v>110</v>
      </c>
      <c r="AX306" s="94">
        <v>1391</v>
      </c>
      <c r="BC306" s="94">
        <v>4201.9799999999996</v>
      </c>
      <c r="BE306" s="94">
        <v>30504.269999999997</v>
      </c>
      <c r="BO306" s="94">
        <v>37742.44</v>
      </c>
      <c r="BP306" s="94">
        <v>2324.29</v>
      </c>
      <c r="BQ306" s="94">
        <v>1187.5</v>
      </c>
      <c r="BR306" s="94">
        <v>179.46</v>
      </c>
      <c r="BX306" s="94">
        <v>79148.13</v>
      </c>
      <c r="CA306" s="94">
        <v>6249.16</v>
      </c>
      <c r="CC306" s="94">
        <v>19851.61</v>
      </c>
      <c r="CE306" s="94">
        <v>2642.27</v>
      </c>
      <c r="CM306" s="94">
        <v>1092.52</v>
      </c>
      <c r="CN306" s="94">
        <v>1092.52</v>
      </c>
    </row>
    <row r="307" spans="2:100" x14ac:dyDescent="0.25">
      <c r="B307" s="92" t="s">
        <v>288</v>
      </c>
      <c r="C307" s="92" t="s">
        <v>289</v>
      </c>
      <c r="D307" s="93">
        <v>3928700.04</v>
      </c>
      <c r="E307" s="94">
        <v>1359000.57</v>
      </c>
      <c r="F307" s="94">
        <v>47800.33</v>
      </c>
      <c r="G307" s="94">
        <v>9046</v>
      </c>
      <c r="I307" s="94">
        <v>76275.5</v>
      </c>
      <c r="J307" s="94">
        <v>4309.3599999999997</v>
      </c>
      <c r="K307" s="94">
        <v>18972</v>
      </c>
      <c r="L307" s="94">
        <v>748019.3</v>
      </c>
      <c r="M307" s="94">
        <v>6837.38</v>
      </c>
      <c r="N307" s="94">
        <v>4650.0199999999995</v>
      </c>
      <c r="P307" s="94">
        <v>9132.1200000000008</v>
      </c>
      <c r="Q307" s="94">
        <v>6678.88</v>
      </c>
      <c r="T307" s="94">
        <v>111762.64000000001</v>
      </c>
      <c r="U307" s="94">
        <v>58030.349999999991</v>
      </c>
      <c r="V307" s="94">
        <v>143058.41</v>
      </c>
      <c r="W307" s="94">
        <v>61689.890000000007</v>
      </c>
      <c r="AB307" s="94">
        <v>4810.42</v>
      </c>
      <c r="AC307" s="94">
        <v>2185.9299999999998</v>
      </c>
      <c r="AD307" s="94">
        <v>8426.66</v>
      </c>
      <c r="AE307" s="94">
        <v>10379.119999999999</v>
      </c>
      <c r="AF307" s="94">
        <v>253713.39</v>
      </c>
      <c r="AG307" s="94">
        <v>193058.94</v>
      </c>
      <c r="AJ307" s="94">
        <v>148653.16</v>
      </c>
      <c r="AL307" s="94">
        <v>22550.760000000002</v>
      </c>
      <c r="AM307" s="94">
        <v>49321.42</v>
      </c>
      <c r="AN307" s="94">
        <v>14021.21</v>
      </c>
      <c r="AO307" s="94">
        <v>36708.53</v>
      </c>
      <c r="AP307" s="94">
        <v>2625.8</v>
      </c>
      <c r="AQ307" s="94">
        <v>9628.39</v>
      </c>
      <c r="AU307" s="94">
        <v>5953.57</v>
      </c>
      <c r="AV307" s="94">
        <v>85379.81</v>
      </c>
      <c r="AW307" s="94">
        <v>2206.5</v>
      </c>
      <c r="AX307" s="94">
        <v>1391</v>
      </c>
      <c r="AZ307" s="94">
        <v>32858.68</v>
      </c>
      <c r="BA307" s="94">
        <v>19499.990000000002</v>
      </c>
      <c r="BB307" s="94">
        <v>2000</v>
      </c>
      <c r="BC307" s="94">
        <v>16907.21</v>
      </c>
      <c r="BD307" s="94">
        <v>9109.35</v>
      </c>
      <c r="BE307" s="94">
        <v>13847.619999999999</v>
      </c>
      <c r="BH307" s="94">
        <v>9346.25</v>
      </c>
      <c r="BO307" s="94">
        <v>122113.60999999999</v>
      </c>
      <c r="BP307" s="94">
        <v>6361.8099999999995</v>
      </c>
      <c r="BS307" s="94">
        <v>6223.5</v>
      </c>
      <c r="BT307" s="94">
        <v>3384.83</v>
      </c>
      <c r="BV307" s="94">
        <v>911.5</v>
      </c>
      <c r="BW307" s="94">
        <v>911.5</v>
      </c>
      <c r="BX307" s="94">
        <v>36503.040000000001</v>
      </c>
      <c r="BZ307" s="94">
        <v>34608.03</v>
      </c>
      <c r="CA307" s="94">
        <v>50296.28</v>
      </c>
      <c r="CE307" s="94">
        <v>6369.04</v>
      </c>
      <c r="CM307" s="94">
        <v>11755.89</v>
      </c>
      <c r="CN307" s="94">
        <v>11755.89</v>
      </c>
      <c r="CP307" s="94">
        <v>20000</v>
      </c>
      <c r="CQ307" s="94">
        <v>1000</v>
      </c>
      <c r="CS307" s="94">
        <v>5280.88</v>
      </c>
      <c r="CV307" s="94">
        <v>4045.17</v>
      </c>
    </row>
    <row r="308" spans="2:100" x14ac:dyDescent="0.25">
      <c r="B308" s="92" t="s">
        <v>344</v>
      </c>
      <c r="C308" s="92" t="s">
        <v>345</v>
      </c>
      <c r="D308" s="93">
        <v>3133729.03</v>
      </c>
      <c r="E308" s="94">
        <v>1149466.81</v>
      </c>
      <c r="F308" s="94">
        <v>27068.019999999997</v>
      </c>
      <c r="G308" s="94">
        <v>17176.54</v>
      </c>
      <c r="I308" s="94">
        <v>21644.48</v>
      </c>
      <c r="J308" s="94">
        <v>1853.51</v>
      </c>
      <c r="L308" s="94">
        <v>504826.89999999997</v>
      </c>
      <c r="M308" s="94">
        <v>16264.929999999998</v>
      </c>
      <c r="N308" s="94">
        <v>52584.310000000005</v>
      </c>
      <c r="P308" s="94">
        <v>15531</v>
      </c>
      <c r="T308" s="94">
        <v>89463.85</v>
      </c>
      <c r="U308" s="94">
        <v>43277.520000000004</v>
      </c>
      <c r="V308" s="94">
        <v>116507.15</v>
      </c>
      <c r="W308" s="94">
        <v>55389.099999999991</v>
      </c>
      <c r="AB308" s="94">
        <v>401.63</v>
      </c>
      <c r="AC308" s="94">
        <v>224.99</v>
      </c>
      <c r="AD308" s="94">
        <v>5866.22</v>
      </c>
      <c r="AE308" s="94">
        <v>13709.23</v>
      </c>
      <c r="AF308" s="94">
        <v>212718</v>
      </c>
      <c r="AG308" s="94">
        <v>178921.26</v>
      </c>
      <c r="AI308" s="94">
        <v>48.48</v>
      </c>
      <c r="AJ308" s="94">
        <v>45196.27</v>
      </c>
      <c r="AL308" s="94">
        <v>23839.05</v>
      </c>
      <c r="AM308" s="94">
        <v>44817.14</v>
      </c>
      <c r="AN308" s="94">
        <v>6128.26</v>
      </c>
      <c r="AO308" s="94">
        <v>23186.739999999998</v>
      </c>
      <c r="AP308" s="94">
        <v>1743.5</v>
      </c>
      <c r="AU308" s="94">
        <v>1273.8800000000001</v>
      </c>
      <c r="AV308" s="94">
        <v>30483.909999999996</v>
      </c>
      <c r="AW308" s="94">
        <v>10893.58</v>
      </c>
      <c r="AX308" s="94">
        <v>0</v>
      </c>
      <c r="AZ308" s="94">
        <v>2873.77</v>
      </c>
      <c r="BA308" s="94">
        <v>20901.849999999999</v>
      </c>
      <c r="BC308" s="94">
        <v>18767.93</v>
      </c>
      <c r="BD308" s="94">
        <v>6316.91</v>
      </c>
      <c r="BE308" s="94">
        <v>44839.83</v>
      </c>
      <c r="BF308" s="94">
        <v>10744.52</v>
      </c>
      <c r="BO308" s="94">
        <v>126391.5</v>
      </c>
      <c r="BP308" s="94">
        <v>16665.23</v>
      </c>
      <c r="BQ308" s="94">
        <v>403</v>
      </c>
      <c r="BR308" s="94">
        <v>795.21</v>
      </c>
      <c r="BV308" s="94">
        <v>6015</v>
      </c>
      <c r="BW308" s="94">
        <v>6015</v>
      </c>
      <c r="BX308" s="94">
        <v>64951.99</v>
      </c>
      <c r="BZ308" s="94">
        <v>24109.81</v>
      </c>
      <c r="CA308" s="94">
        <v>44754.95</v>
      </c>
      <c r="CE308" s="94">
        <v>13276.68</v>
      </c>
      <c r="CM308" s="94">
        <v>6622.4099999999989</v>
      </c>
      <c r="CN308" s="94">
        <v>6622.4099999999989</v>
      </c>
      <c r="CU308" s="94">
        <v>14792.18</v>
      </c>
    </row>
    <row r="309" spans="2:100" x14ac:dyDescent="0.25">
      <c r="B309" s="92" t="s">
        <v>660</v>
      </c>
      <c r="C309" s="92" t="s">
        <v>661</v>
      </c>
      <c r="D309" s="93">
        <v>4570246.01</v>
      </c>
      <c r="E309" s="94">
        <v>1570214.29</v>
      </c>
      <c r="F309" s="94">
        <v>10622.84</v>
      </c>
      <c r="G309" s="94">
        <v>4070</v>
      </c>
      <c r="I309" s="94">
        <v>52954.74</v>
      </c>
      <c r="J309" s="94">
        <v>43370.400000000001</v>
      </c>
      <c r="K309" s="94">
        <v>22354.25</v>
      </c>
      <c r="L309" s="94">
        <v>777249.49</v>
      </c>
      <c r="M309" s="94">
        <v>31556.91</v>
      </c>
      <c r="N309" s="94">
        <v>17989.669999999998</v>
      </c>
      <c r="P309" s="94">
        <v>58268</v>
      </c>
      <c r="Q309" s="94">
        <v>900</v>
      </c>
      <c r="T309" s="94">
        <v>125975.70999999999</v>
      </c>
      <c r="U309" s="94">
        <v>64934.98</v>
      </c>
      <c r="V309" s="94">
        <v>158735.31</v>
      </c>
      <c r="W309" s="94">
        <v>84819.670000000013</v>
      </c>
      <c r="AB309" s="94">
        <v>5107.7899999999991</v>
      </c>
      <c r="AC309" s="94">
        <v>2765.2999999999997</v>
      </c>
      <c r="AD309" s="94">
        <v>7262.2</v>
      </c>
      <c r="AE309" s="94">
        <v>21932.1</v>
      </c>
      <c r="AF309" s="94">
        <v>294667.08</v>
      </c>
      <c r="AG309" s="94">
        <v>301443.26</v>
      </c>
      <c r="AH309" s="94">
        <v>2850</v>
      </c>
      <c r="AJ309" s="94">
        <v>105520.52999999998</v>
      </c>
      <c r="AL309" s="94">
        <v>24886.73</v>
      </c>
      <c r="AM309" s="94">
        <v>66165.86</v>
      </c>
      <c r="AN309" s="94">
        <v>34677.26</v>
      </c>
      <c r="AO309" s="94">
        <v>13341.58</v>
      </c>
      <c r="AQ309" s="94">
        <v>436.15</v>
      </c>
      <c r="AR309" s="94">
        <v>65.400000000000006</v>
      </c>
      <c r="AU309" s="94">
        <v>4919.1900000000005</v>
      </c>
      <c r="AV309" s="94">
        <v>137978.17000000001</v>
      </c>
      <c r="AW309" s="94">
        <v>8205.4500000000007</v>
      </c>
      <c r="AX309" s="94">
        <v>1182.3499999999999</v>
      </c>
      <c r="BA309" s="94">
        <v>18379.61</v>
      </c>
      <c r="BC309" s="94">
        <v>25818.51</v>
      </c>
      <c r="BD309" s="94">
        <v>19274.080000000002</v>
      </c>
      <c r="BE309" s="94">
        <v>15501.97</v>
      </c>
      <c r="BI309" s="94">
        <v>5435.27</v>
      </c>
      <c r="BO309" s="94">
        <v>162931.90000000002</v>
      </c>
      <c r="BP309" s="94">
        <v>21513.17</v>
      </c>
      <c r="BQ309" s="94">
        <v>3384.8</v>
      </c>
      <c r="BS309" s="94">
        <v>53942.14</v>
      </c>
      <c r="BV309" s="94">
        <v>33063.33</v>
      </c>
      <c r="BW309" s="94">
        <v>33063.33</v>
      </c>
      <c r="BX309" s="94">
        <v>28353.75</v>
      </c>
      <c r="BZ309" s="94">
        <v>41288.9</v>
      </c>
      <c r="CA309" s="94">
        <v>66434.559999999998</v>
      </c>
      <c r="CE309" s="94">
        <v>11144.59</v>
      </c>
      <c r="CM309" s="94">
        <v>5133.51</v>
      </c>
      <c r="CN309" s="94">
        <v>5133.51</v>
      </c>
      <c r="CV309" s="94">
        <v>1223.26</v>
      </c>
    </row>
    <row r="310" spans="2:100" x14ac:dyDescent="0.25">
      <c r="B310" s="92" t="s">
        <v>708</v>
      </c>
      <c r="C310" s="92" t="s">
        <v>709</v>
      </c>
      <c r="D310" s="93">
        <v>4025397.0399999991</v>
      </c>
      <c r="E310" s="94">
        <v>1244290.76</v>
      </c>
      <c r="F310" s="94">
        <v>90130.52</v>
      </c>
      <c r="G310" s="94">
        <v>9435.18</v>
      </c>
      <c r="I310" s="94">
        <v>30512.33</v>
      </c>
      <c r="J310" s="94">
        <v>10938</v>
      </c>
      <c r="L310" s="94">
        <v>552395.81000000006</v>
      </c>
      <c r="M310" s="94">
        <v>51564.61</v>
      </c>
      <c r="N310" s="94">
        <v>65703.28</v>
      </c>
      <c r="P310" s="94">
        <v>23534.93</v>
      </c>
      <c r="Q310" s="94">
        <v>8246.0300000000007</v>
      </c>
      <c r="T310" s="94">
        <v>99613.86</v>
      </c>
      <c r="U310" s="94">
        <v>51259.499999999993</v>
      </c>
      <c r="V310" s="94">
        <v>108095.84</v>
      </c>
      <c r="W310" s="94">
        <v>51810.59</v>
      </c>
      <c r="AB310" s="94">
        <v>445.09999999999997</v>
      </c>
      <c r="AC310" s="94">
        <v>254.60000000000059</v>
      </c>
      <c r="AD310" s="94">
        <v>5943.59</v>
      </c>
      <c r="AE310" s="94">
        <v>14604.169999999998</v>
      </c>
      <c r="AF310" s="94">
        <v>222073.93</v>
      </c>
      <c r="AG310" s="94">
        <v>230061.26</v>
      </c>
      <c r="AH310" s="94">
        <v>3180.97</v>
      </c>
      <c r="AI310" s="94">
        <v>1681.97</v>
      </c>
      <c r="AJ310" s="94">
        <v>162741.89000000001</v>
      </c>
      <c r="AL310" s="94">
        <v>50931.420000000006</v>
      </c>
      <c r="AM310" s="94">
        <v>52504.19</v>
      </c>
      <c r="AN310" s="94">
        <v>11411.58</v>
      </c>
      <c r="AO310" s="94">
        <v>16497.66</v>
      </c>
      <c r="AP310" s="94">
        <v>390.75</v>
      </c>
      <c r="AU310" s="94">
        <v>171.37</v>
      </c>
      <c r="AV310" s="94">
        <v>37413.97</v>
      </c>
      <c r="AW310" s="94">
        <v>27406</v>
      </c>
      <c r="AX310" s="94">
        <v>27899.7</v>
      </c>
      <c r="AZ310" s="94">
        <v>3219.8500000000004</v>
      </c>
      <c r="BA310" s="94">
        <v>15592.68</v>
      </c>
      <c r="BC310" s="94">
        <v>21109.65</v>
      </c>
      <c r="BD310" s="94">
        <v>15632.11</v>
      </c>
      <c r="BE310" s="94">
        <v>46081.760000000002</v>
      </c>
      <c r="BF310" s="94">
        <v>291.33999999999997</v>
      </c>
      <c r="BO310" s="94">
        <v>266575.65000000002</v>
      </c>
      <c r="BP310" s="94">
        <v>25920.51</v>
      </c>
      <c r="BQ310" s="94">
        <v>734</v>
      </c>
      <c r="BR310" s="94">
        <v>750</v>
      </c>
      <c r="BS310" s="94">
        <v>30745.06</v>
      </c>
      <c r="BT310" s="94">
        <v>5075</v>
      </c>
      <c r="BV310" s="94">
        <v>4066.1</v>
      </c>
      <c r="BW310" s="94">
        <v>4066.1</v>
      </c>
      <c r="BX310" s="94">
        <v>137784.63</v>
      </c>
      <c r="BZ310" s="94">
        <v>39831.870000000003</v>
      </c>
      <c r="CA310" s="94">
        <v>36110.589999999997</v>
      </c>
      <c r="CE310" s="94">
        <v>37368.720000000001</v>
      </c>
      <c r="CM310" s="94">
        <v>22709.97</v>
      </c>
      <c r="CN310" s="94">
        <v>22709.97</v>
      </c>
      <c r="CV310" s="94">
        <v>52652.19</v>
      </c>
    </row>
    <row r="311" spans="2:100" x14ac:dyDescent="0.25">
      <c r="B311" s="92" t="s">
        <v>554</v>
      </c>
      <c r="C311" s="92" t="s">
        <v>555</v>
      </c>
      <c r="D311" s="93">
        <v>4185270.8399999989</v>
      </c>
      <c r="E311" s="94">
        <v>1165049.8599999999</v>
      </c>
      <c r="F311" s="94">
        <v>37842.639999999999</v>
      </c>
      <c r="I311" s="94">
        <v>183493.06</v>
      </c>
      <c r="J311" s="94">
        <v>37338.25</v>
      </c>
      <c r="L311" s="94">
        <v>650827.64</v>
      </c>
      <c r="M311" s="94">
        <v>36075.54</v>
      </c>
      <c r="N311" s="94">
        <v>19604.989999999998</v>
      </c>
      <c r="P311" s="94">
        <v>65096</v>
      </c>
      <c r="Q311" s="94">
        <v>12591.7</v>
      </c>
      <c r="T311" s="94">
        <v>100816.45999999999</v>
      </c>
      <c r="U311" s="94">
        <v>55929.020000000004</v>
      </c>
      <c r="V311" s="94">
        <v>136209.09999999998</v>
      </c>
      <c r="W311" s="94">
        <v>64587.72</v>
      </c>
      <c r="AB311" s="94">
        <v>2908.6299999999997</v>
      </c>
      <c r="AC311" s="94">
        <v>2024.2699999999998</v>
      </c>
      <c r="AD311" s="94">
        <v>5072.1500000000005</v>
      </c>
      <c r="AE311" s="94">
        <v>21739.489999999998</v>
      </c>
      <c r="AF311" s="94">
        <v>212905.11</v>
      </c>
      <c r="AG311" s="94">
        <v>215069.02000000002</v>
      </c>
      <c r="AH311" s="94">
        <v>-309.06</v>
      </c>
      <c r="AI311" s="94">
        <v>-742.2899999999994</v>
      </c>
      <c r="AJ311" s="94">
        <v>164703.22999999998</v>
      </c>
      <c r="AL311" s="94">
        <v>53496.01</v>
      </c>
      <c r="AM311" s="94">
        <v>68263.12</v>
      </c>
      <c r="AN311" s="94">
        <v>8083.6399999999994</v>
      </c>
      <c r="AO311" s="94">
        <v>20929.38</v>
      </c>
      <c r="AP311" s="94">
        <v>10572.619999999999</v>
      </c>
      <c r="AR311" s="94">
        <v>8432.630000000001</v>
      </c>
      <c r="AU311" s="94">
        <v>31823.010000000002</v>
      </c>
      <c r="AV311" s="94">
        <v>88582.24</v>
      </c>
      <c r="AW311" s="94">
        <v>295</v>
      </c>
      <c r="AX311" s="94">
        <v>1391</v>
      </c>
      <c r="AZ311" s="94">
        <v>1472.01</v>
      </c>
      <c r="BA311" s="94">
        <v>1500</v>
      </c>
      <c r="BC311" s="94">
        <v>12576.06</v>
      </c>
      <c r="BD311" s="94">
        <v>22123.510000000002</v>
      </c>
      <c r="BE311" s="94">
        <v>40273.06</v>
      </c>
      <c r="BG311" s="94">
        <v>1000</v>
      </c>
      <c r="BH311" s="94">
        <v>7792.91</v>
      </c>
      <c r="BJ311" s="94">
        <v>1553.76</v>
      </c>
      <c r="BO311" s="94">
        <v>137900.81</v>
      </c>
      <c r="BP311" s="94">
        <v>38835.49</v>
      </c>
      <c r="BQ311" s="94">
        <v>185.5</v>
      </c>
      <c r="BR311" s="94">
        <v>1119.46</v>
      </c>
      <c r="BS311" s="94">
        <v>32622.21</v>
      </c>
      <c r="BV311" s="94">
        <v>6540.42</v>
      </c>
      <c r="BW311" s="94">
        <v>6540.42</v>
      </c>
      <c r="BX311" s="94">
        <v>191168.43000000002</v>
      </c>
      <c r="CA311" s="94">
        <v>54758.87</v>
      </c>
      <c r="CB311" s="94">
        <v>10284.59</v>
      </c>
      <c r="CC311" s="94">
        <v>62300.78</v>
      </c>
      <c r="CE311" s="94">
        <v>25310.560000000001</v>
      </c>
      <c r="CH311" s="94">
        <v>5821.26</v>
      </c>
      <c r="CM311" s="94">
        <v>49429.97</v>
      </c>
      <c r="CN311" s="94">
        <v>49429.97</v>
      </c>
    </row>
    <row r="312" spans="2:100" x14ac:dyDescent="0.25">
      <c r="B312" s="92" t="s">
        <v>768</v>
      </c>
      <c r="C312" s="92" t="s">
        <v>769</v>
      </c>
      <c r="D312" s="93">
        <v>10993601.380000001</v>
      </c>
      <c r="E312" s="94">
        <v>3759432.04</v>
      </c>
      <c r="F312" s="94">
        <v>155103.74</v>
      </c>
      <c r="G312" s="94">
        <v>198869.47000000003</v>
      </c>
      <c r="I312" s="94">
        <v>37619.300000000003</v>
      </c>
      <c r="J312" s="94">
        <v>74076.010000000009</v>
      </c>
      <c r="K312" s="94">
        <v>24804.639999999999</v>
      </c>
      <c r="L312" s="94">
        <v>1697597.86</v>
      </c>
      <c r="M312" s="94">
        <v>103697.35</v>
      </c>
      <c r="N312" s="94">
        <v>83944.78</v>
      </c>
      <c r="P312" s="94">
        <v>18409.990000000002</v>
      </c>
      <c r="Q312" s="94">
        <v>32860.58</v>
      </c>
      <c r="T312" s="94">
        <v>311342.84999999998</v>
      </c>
      <c r="U312" s="94">
        <v>142148.12</v>
      </c>
      <c r="V312" s="94">
        <v>399411.9</v>
      </c>
      <c r="W312" s="94">
        <v>192693.27</v>
      </c>
      <c r="AB312" s="94">
        <v>16449.07</v>
      </c>
      <c r="AC312" s="94">
        <v>4748.2700000000004</v>
      </c>
      <c r="AD312" s="94">
        <v>23264.83</v>
      </c>
      <c r="AE312" s="94">
        <v>22010.219999999998</v>
      </c>
      <c r="AF312" s="94">
        <v>619624.14999999991</v>
      </c>
      <c r="AG312" s="94">
        <v>558723</v>
      </c>
      <c r="AJ312" s="94">
        <v>275433.84999999998</v>
      </c>
      <c r="AL312" s="94">
        <v>6028.47</v>
      </c>
      <c r="AM312" s="94">
        <v>36755.730000000003</v>
      </c>
      <c r="AN312" s="94">
        <v>13137.59</v>
      </c>
      <c r="AO312" s="94">
        <v>136766.13</v>
      </c>
      <c r="AP312" s="94">
        <v>12841.25</v>
      </c>
      <c r="AQ312" s="94">
        <v>3201.97</v>
      </c>
      <c r="AR312" s="94">
        <v>245915.44</v>
      </c>
      <c r="AU312" s="94">
        <v>17829.949999999997</v>
      </c>
      <c r="AV312" s="94">
        <v>139030.65</v>
      </c>
      <c r="AX312" s="94">
        <v>19985.259999999998</v>
      </c>
      <c r="AY312" s="94">
        <v>30700</v>
      </c>
      <c r="AZ312" s="94">
        <v>5.38</v>
      </c>
      <c r="BA312" s="94">
        <v>26850.25</v>
      </c>
      <c r="BB312" s="94">
        <v>5506.37</v>
      </c>
      <c r="BC312" s="94">
        <v>67417.88</v>
      </c>
      <c r="BD312" s="94">
        <v>6458.58</v>
      </c>
      <c r="BE312" s="94">
        <v>130296.73</v>
      </c>
      <c r="BF312" s="94">
        <v>20322.16</v>
      </c>
      <c r="BH312" s="94">
        <v>7688.369999999999</v>
      </c>
      <c r="BI312" s="94">
        <v>4825.05</v>
      </c>
      <c r="BO312" s="94">
        <v>171949.75999999998</v>
      </c>
      <c r="BP312" s="94">
        <v>181653.47000000003</v>
      </c>
      <c r="BR312" s="94">
        <v>6846.76</v>
      </c>
      <c r="BU312" s="94">
        <v>266485.43</v>
      </c>
      <c r="BV312" s="94">
        <v>46274.79</v>
      </c>
      <c r="BW312" s="94">
        <v>46274.79</v>
      </c>
      <c r="BX312" s="94">
        <v>81785.179999999993</v>
      </c>
      <c r="BZ312" s="94">
        <v>35725.93</v>
      </c>
      <c r="CA312" s="94">
        <v>112554.62</v>
      </c>
      <c r="CE312" s="94">
        <v>19104.09</v>
      </c>
      <c r="CM312" s="94">
        <v>30708.560000000001</v>
      </c>
      <c r="CN312" s="94">
        <v>30708.560000000001</v>
      </c>
      <c r="CP312" s="94">
        <v>151177.57999999999</v>
      </c>
      <c r="CQ312" s="94">
        <v>162094.23000000001</v>
      </c>
      <c r="CS312" s="94">
        <v>31090.34</v>
      </c>
      <c r="CV312" s="94">
        <v>12322.14</v>
      </c>
    </row>
    <row r="313" spans="2:100" x14ac:dyDescent="0.25">
      <c r="B313" s="92" t="s">
        <v>522</v>
      </c>
      <c r="C313" s="92" t="s">
        <v>523</v>
      </c>
      <c r="D313" s="93">
        <v>24806884.860000007</v>
      </c>
      <c r="E313" s="94">
        <v>8660110.9000000022</v>
      </c>
      <c r="F313" s="94">
        <v>460753.67999999993</v>
      </c>
      <c r="G313" s="94">
        <v>289475.20000000007</v>
      </c>
      <c r="I313" s="94">
        <v>222412.87</v>
      </c>
      <c r="J313" s="94">
        <v>119375.55</v>
      </c>
      <c r="K313" s="94">
        <v>49268</v>
      </c>
      <c r="L313" s="94">
        <v>3305402.7600000002</v>
      </c>
      <c r="M313" s="94">
        <v>359637.28</v>
      </c>
      <c r="N313" s="94">
        <v>121414.94</v>
      </c>
      <c r="P313" s="94">
        <v>332253.01</v>
      </c>
      <c r="Q313" s="94">
        <v>108526.78000000003</v>
      </c>
      <c r="T313" s="94">
        <v>743726.05</v>
      </c>
      <c r="U313" s="94">
        <v>315946.73999999993</v>
      </c>
      <c r="V313" s="94">
        <v>940578.24</v>
      </c>
      <c r="W313" s="94">
        <v>384215.02</v>
      </c>
      <c r="AB313" s="94">
        <v>33929.11</v>
      </c>
      <c r="AC313" s="94">
        <v>10142.940000000002</v>
      </c>
      <c r="AD313" s="94">
        <v>48416.31</v>
      </c>
      <c r="AE313" s="94">
        <v>45784.179999999993</v>
      </c>
      <c r="AF313" s="94">
        <v>1540740.46</v>
      </c>
      <c r="AG313" s="94">
        <v>1193994.2</v>
      </c>
      <c r="AJ313" s="94">
        <v>733285.45000000007</v>
      </c>
      <c r="AK313" s="94">
        <v>13824.76</v>
      </c>
      <c r="AL313" s="94">
        <v>99986.859999999986</v>
      </c>
      <c r="AM313" s="94">
        <v>432745.61</v>
      </c>
      <c r="AN313" s="94">
        <v>11039.18</v>
      </c>
      <c r="AO313" s="94">
        <v>455940.41</v>
      </c>
      <c r="AP313" s="94">
        <v>20523.68</v>
      </c>
      <c r="AQ313" s="94">
        <v>5372.85</v>
      </c>
      <c r="AR313" s="94">
        <v>210648.87</v>
      </c>
      <c r="AU313" s="94">
        <v>78533.69</v>
      </c>
      <c r="AV313" s="94">
        <v>104733.5</v>
      </c>
      <c r="AW313" s="94">
        <v>34128.9</v>
      </c>
      <c r="AX313" s="94">
        <v>32929.46</v>
      </c>
      <c r="AY313" s="94">
        <v>7555</v>
      </c>
      <c r="AZ313" s="94">
        <v>153049.09</v>
      </c>
      <c r="BA313" s="94">
        <v>70256.95</v>
      </c>
      <c r="BB313" s="94">
        <v>4012.56</v>
      </c>
      <c r="BC313" s="94">
        <v>78594.44</v>
      </c>
      <c r="BD313" s="94">
        <v>35725.54</v>
      </c>
      <c r="BE313" s="94">
        <v>126652.35999999999</v>
      </c>
      <c r="BF313" s="94">
        <v>1893.23</v>
      </c>
      <c r="BG313" s="94">
        <v>769.03</v>
      </c>
      <c r="BH313" s="94">
        <v>3092.6800000000003</v>
      </c>
      <c r="BJ313" s="94">
        <v>529686.35</v>
      </c>
      <c r="BN313" s="94">
        <v>114792.67000000001</v>
      </c>
      <c r="BO313" s="94">
        <v>639591.56999999995</v>
      </c>
      <c r="BP313" s="94">
        <v>94436.62</v>
      </c>
      <c r="BQ313" s="94">
        <v>2473.7800000000002</v>
      </c>
      <c r="BR313" s="94">
        <v>40239.03</v>
      </c>
      <c r="BS313" s="94">
        <v>159630.82</v>
      </c>
      <c r="BT313" s="94">
        <v>1200</v>
      </c>
      <c r="BV313" s="94">
        <v>5290</v>
      </c>
      <c r="BW313" s="94">
        <v>5290</v>
      </c>
      <c r="BX313" s="94">
        <v>170116.59</v>
      </c>
      <c r="CA313" s="94">
        <v>375506.20999999996</v>
      </c>
      <c r="CB313" s="94">
        <v>106142.92000000001</v>
      </c>
      <c r="CE313" s="94">
        <v>54435.97</v>
      </c>
      <c r="CG313" s="94">
        <v>101925.93</v>
      </c>
      <c r="CH313" s="94">
        <v>12180.59</v>
      </c>
      <c r="CM313" s="94">
        <v>84247.37000000001</v>
      </c>
      <c r="CN313" s="94">
        <v>84247.37000000001</v>
      </c>
      <c r="CQ313" s="94">
        <v>5413.92</v>
      </c>
      <c r="CR313" s="94">
        <v>55930.28</v>
      </c>
      <c r="CT313" s="94">
        <v>139838.76999999999</v>
      </c>
      <c r="CV313" s="94">
        <v>112407.15</v>
      </c>
    </row>
    <row r="314" spans="2:100" x14ac:dyDescent="0.25">
      <c r="B314" s="92" t="s">
        <v>832</v>
      </c>
      <c r="C314" s="92" t="s">
        <v>833</v>
      </c>
      <c r="D314" s="93">
        <v>279868231.70000017</v>
      </c>
      <c r="E314" s="94">
        <v>104589233.41999996</v>
      </c>
      <c r="F314" s="94">
        <v>5367139.2200000081</v>
      </c>
      <c r="G314" s="94">
        <v>8258807.2600000082</v>
      </c>
      <c r="I314" s="94">
        <v>5809446.71</v>
      </c>
      <c r="J314" s="94">
        <v>1520856.0999999999</v>
      </c>
      <c r="K314" s="94">
        <v>1206887</v>
      </c>
      <c r="L314" s="94">
        <v>44827456.36999999</v>
      </c>
      <c r="M314" s="94">
        <v>3056002.7500000009</v>
      </c>
      <c r="N314" s="94">
        <v>1583794.2600000009</v>
      </c>
      <c r="Q314" s="94">
        <v>309042.06999999995</v>
      </c>
      <c r="T314" s="94">
        <v>9403866.709999999</v>
      </c>
      <c r="U314" s="94">
        <v>3694090.3500000038</v>
      </c>
      <c r="V314" s="94">
        <v>11800375.85999999</v>
      </c>
      <c r="W314" s="94">
        <v>4867974.9200000018</v>
      </c>
      <c r="Y314" s="94">
        <v>21148.92</v>
      </c>
      <c r="AA314" s="94">
        <v>290</v>
      </c>
      <c r="AB314" s="94">
        <v>376914.95000000019</v>
      </c>
      <c r="AC314" s="94">
        <v>299893.13000000006</v>
      </c>
      <c r="AD314" s="94">
        <v>580676.44999999995</v>
      </c>
      <c r="AE314" s="94">
        <v>529339.82000000007</v>
      </c>
      <c r="AF314" s="94">
        <v>15433825.280000001</v>
      </c>
      <c r="AG314" s="94">
        <v>13585247.529999997</v>
      </c>
      <c r="AH314" s="94">
        <v>1717179.1700000006</v>
      </c>
      <c r="AI314" s="94">
        <v>828642.73999999918</v>
      </c>
      <c r="AJ314" s="94">
        <v>5197463.1799999988</v>
      </c>
      <c r="AL314" s="94">
        <v>525592.03000000014</v>
      </c>
      <c r="AM314" s="94">
        <v>4303069.1400000006</v>
      </c>
      <c r="AN314" s="94">
        <v>747281.72</v>
      </c>
      <c r="AO314" s="94">
        <v>2165841.91</v>
      </c>
      <c r="AP314" s="94">
        <v>16334.279999999999</v>
      </c>
      <c r="AQ314" s="94">
        <v>32773.120000000003</v>
      </c>
      <c r="AU314" s="94">
        <v>1026262.52</v>
      </c>
      <c r="AV314" s="94">
        <v>3322394.0100000044</v>
      </c>
      <c r="AW314" s="94">
        <v>17300</v>
      </c>
      <c r="AX314" s="94">
        <v>64688.47</v>
      </c>
      <c r="AZ314" s="94">
        <v>2209345.8200000012</v>
      </c>
      <c r="BA314" s="94">
        <v>380553.71</v>
      </c>
      <c r="BB314" s="94">
        <v>151989.63</v>
      </c>
      <c r="BC314" s="94">
        <v>915921.50999999989</v>
      </c>
      <c r="BD314" s="94">
        <v>484768.85000000003</v>
      </c>
      <c r="BE314" s="94">
        <v>261531.09000000003</v>
      </c>
      <c r="BF314" s="94">
        <v>319271.96000000008</v>
      </c>
      <c r="BG314" s="94">
        <v>875</v>
      </c>
      <c r="BH314" s="94">
        <v>50819.01</v>
      </c>
      <c r="BJ314" s="94">
        <v>1067687.4699999997</v>
      </c>
      <c r="BO314" s="94">
        <v>3773742.2600000002</v>
      </c>
      <c r="BP314" s="94">
        <v>4282126.1599999992</v>
      </c>
      <c r="BQ314" s="94">
        <v>4546.83</v>
      </c>
      <c r="BR314" s="94">
        <v>138647.62</v>
      </c>
      <c r="BS314" s="94">
        <v>2016325.93</v>
      </c>
      <c r="BT314" s="94">
        <v>30447.18</v>
      </c>
      <c r="BV314" s="94">
        <v>203670.33999999997</v>
      </c>
      <c r="BW314" s="94">
        <v>203670.33999999997</v>
      </c>
      <c r="BX314" s="94">
        <v>356050</v>
      </c>
      <c r="BZ314" s="94">
        <v>1371305.04</v>
      </c>
      <c r="CA314" s="94">
        <v>3016256.05</v>
      </c>
      <c r="CE314" s="94">
        <v>316528.03000000009</v>
      </c>
      <c r="CF314" s="94">
        <v>140300</v>
      </c>
      <c r="CM314" s="94">
        <v>731434.28</v>
      </c>
      <c r="CN314" s="94">
        <v>731434.28</v>
      </c>
      <c r="CP314" s="94">
        <v>16420.84</v>
      </c>
      <c r="CQ314" s="94">
        <v>68469.05</v>
      </c>
      <c r="CR314" s="94">
        <v>127136.67</v>
      </c>
      <c r="CS314" s="94">
        <v>659.22</v>
      </c>
      <c r="CU314" s="94">
        <v>9963.52</v>
      </c>
      <c r="CV314" s="94">
        <v>334307.26</v>
      </c>
    </row>
    <row r="315" spans="2:100" x14ac:dyDescent="0.25">
      <c r="B315" s="92" t="s">
        <v>330</v>
      </c>
      <c r="C315" s="92" t="s">
        <v>842</v>
      </c>
      <c r="D315" s="93">
        <v>57329799.310000025</v>
      </c>
      <c r="E315" s="94">
        <v>21746126.07</v>
      </c>
      <c r="F315" s="94">
        <v>644664.9800000001</v>
      </c>
      <c r="G315" s="94">
        <v>1223611.1700000002</v>
      </c>
      <c r="I315" s="94">
        <v>361359.3</v>
      </c>
      <c r="J315" s="94">
        <v>374997.94999999995</v>
      </c>
      <c r="K315" s="94">
        <v>89447</v>
      </c>
      <c r="L315" s="94">
        <v>7786564.25</v>
      </c>
      <c r="M315" s="94">
        <v>571643.44999999995</v>
      </c>
      <c r="N315" s="94">
        <v>268751.67000000004</v>
      </c>
      <c r="P315" s="94">
        <v>278228.08</v>
      </c>
      <c r="Q315" s="94">
        <v>74078.759999999995</v>
      </c>
      <c r="T315" s="94">
        <v>1816874.19</v>
      </c>
      <c r="U315" s="94">
        <v>661622.45000000007</v>
      </c>
      <c r="V315" s="94">
        <v>2322973.1199999996</v>
      </c>
      <c r="W315" s="94">
        <v>841428.18</v>
      </c>
      <c r="AB315" s="94">
        <v>128627.73999999999</v>
      </c>
      <c r="AC315" s="94">
        <v>21955.950000000004</v>
      </c>
      <c r="AD315" s="94">
        <v>126202.25999999998</v>
      </c>
      <c r="AE315" s="94">
        <v>98149.989999999991</v>
      </c>
      <c r="AF315" s="94">
        <v>3245976.26</v>
      </c>
      <c r="AG315" s="94">
        <v>2628346.7399999998</v>
      </c>
      <c r="AH315" s="94">
        <v>330522</v>
      </c>
      <c r="AI315" s="94">
        <v>102419.54000000002</v>
      </c>
      <c r="AJ315" s="94">
        <v>1563713.0299999998</v>
      </c>
      <c r="AL315" s="94">
        <v>190852.65</v>
      </c>
      <c r="AM315" s="94">
        <v>1160976.23</v>
      </c>
      <c r="AN315" s="94">
        <v>479282</v>
      </c>
      <c r="AO315" s="94">
        <v>248890.03</v>
      </c>
      <c r="AQ315" s="94">
        <v>10492.78</v>
      </c>
      <c r="AR315" s="94">
        <v>30300</v>
      </c>
      <c r="AT315" s="94">
        <v>1105199.96</v>
      </c>
      <c r="AU315" s="94">
        <v>306433.8</v>
      </c>
      <c r="AV315" s="94">
        <v>408581.06</v>
      </c>
      <c r="AW315" s="94">
        <v>16453.599999999999</v>
      </c>
      <c r="AX315" s="94">
        <v>19327.95</v>
      </c>
      <c r="BA315" s="94">
        <v>167251.12</v>
      </c>
      <c r="BB315" s="94">
        <v>122803.55</v>
      </c>
      <c r="BC315" s="94">
        <v>130971.82</v>
      </c>
      <c r="BD315" s="94">
        <v>94039.17</v>
      </c>
      <c r="BE315" s="94">
        <v>258417.97999999998</v>
      </c>
      <c r="BF315" s="94">
        <v>30968.400000000001</v>
      </c>
      <c r="BG315" s="94">
        <v>7888.98</v>
      </c>
      <c r="BH315" s="94">
        <v>12721.619999999999</v>
      </c>
      <c r="BI315" s="94">
        <v>59728.68</v>
      </c>
      <c r="BJ315" s="94">
        <v>65618.790000000008</v>
      </c>
      <c r="BO315" s="94">
        <v>560944</v>
      </c>
      <c r="BP315" s="94">
        <v>800244.16</v>
      </c>
      <c r="BQ315" s="94">
        <v>2092.9</v>
      </c>
      <c r="BR315" s="94">
        <v>84872.21</v>
      </c>
      <c r="BS315" s="94">
        <v>602970.54</v>
      </c>
      <c r="BT315" s="94">
        <v>596036.71</v>
      </c>
      <c r="BV315" s="94">
        <v>14397.11</v>
      </c>
      <c r="BW315" s="94">
        <v>14397.11</v>
      </c>
      <c r="BX315" s="94">
        <v>554756.92000000004</v>
      </c>
      <c r="BY315" s="94">
        <v>24174.53</v>
      </c>
      <c r="BZ315" s="94">
        <v>225539.76</v>
      </c>
      <c r="CA315" s="94">
        <v>685413.48</v>
      </c>
      <c r="CE315" s="94">
        <v>101745.71</v>
      </c>
      <c r="CG315" s="94">
        <v>142429.79999999999</v>
      </c>
      <c r="CH315" s="94">
        <v>7702.99</v>
      </c>
      <c r="CM315" s="94">
        <v>139340.16</v>
      </c>
      <c r="CN315" s="94">
        <v>139340.16</v>
      </c>
      <c r="CP315" s="94">
        <v>14083.2</v>
      </c>
      <c r="CQ315" s="94">
        <v>58920.55</v>
      </c>
      <c r="CT315" s="94">
        <v>387621.58999999997</v>
      </c>
      <c r="CU315" s="94">
        <v>24027.3</v>
      </c>
      <c r="CV315" s="94">
        <v>67001.39</v>
      </c>
    </row>
    <row r="316" spans="2:100" x14ac:dyDescent="0.25">
      <c r="B316" s="92" t="s">
        <v>672</v>
      </c>
      <c r="C316" s="92" t="s">
        <v>673</v>
      </c>
      <c r="D316" s="93">
        <v>65654415.140000008</v>
      </c>
      <c r="E316" s="94">
        <v>26070741.610000003</v>
      </c>
      <c r="F316" s="94">
        <v>1007452.0499999999</v>
      </c>
      <c r="G316" s="94">
        <v>233645.86</v>
      </c>
      <c r="I316" s="94">
        <v>1429302.76</v>
      </c>
      <c r="J316" s="94">
        <v>171976.52</v>
      </c>
      <c r="K316" s="94">
        <v>239506.82</v>
      </c>
      <c r="L316" s="94">
        <v>9342272.5900000017</v>
      </c>
      <c r="M316" s="94">
        <v>1284459.79</v>
      </c>
      <c r="N316" s="94">
        <v>64472.010000000009</v>
      </c>
      <c r="P316" s="94">
        <v>343814.64999999997</v>
      </c>
      <c r="Q316" s="94">
        <v>45193.25</v>
      </c>
      <c r="T316" s="94">
        <v>2164384.7199999993</v>
      </c>
      <c r="U316" s="94">
        <v>814606.19000000018</v>
      </c>
      <c r="V316" s="94">
        <v>2753337.46</v>
      </c>
      <c r="W316" s="94">
        <v>1028268.8199999998</v>
      </c>
      <c r="AB316" s="94">
        <v>74388.25</v>
      </c>
      <c r="AC316" s="94">
        <v>31595.489999999994</v>
      </c>
      <c r="AD316" s="94">
        <v>117958.65000000001</v>
      </c>
      <c r="AE316" s="94">
        <v>104424.27</v>
      </c>
      <c r="AF316" s="94">
        <v>4235187.0199999996</v>
      </c>
      <c r="AG316" s="94">
        <v>3433927.9400000004</v>
      </c>
      <c r="AJ316" s="94">
        <v>1532690.77</v>
      </c>
      <c r="AL316" s="94">
        <v>223046.03</v>
      </c>
      <c r="AM316" s="94">
        <v>1283377.8799999999</v>
      </c>
      <c r="AN316" s="94">
        <v>147860.78999999998</v>
      </c>
      <c r="AO316" s="94">
        <v>269425.14</v>
      </c>
      <c r="AP316" s="94">
        <v>237765.66999999998</v>
      </c>
      <c r="AR316" s="94">
        <v>376075.32</v>
      </c>
      <c r="AT316" s="94">
        <v>486269.47</v>
      </c>
      <c r="AU316" s="94">
        <v>76476.73</v>
      </c>
      <c r="AV316" s="94">
        <v>583025.05000000005</v>
      </c>
      <c r="AW316" s="94">
        <v>45430</v>
      </c>
      <c r="AX316" s="94">
        <v>20285.05</v>
      </c>
      <c r="BC316" s="94">
        <v>445957.81</v>
      </c>
      <c r="BD316" s="94">
        <v>27332.9</v>
      </c>
      <c r="BE316" s="94">
        <v>217961.77000000005</v>
      </c>
      <c r="BF316" s="94">
        <v>14355.07</v>
      </c>
      <c r="BG316" s="94">
        <v>26056.85</v>
      </c>
      <c r="BH316" s="94">
        <v>47978.720000000001</v>
      </c>
      <c r="BO316" s="94">
        <v>759104.37</v>
      </c>
      <c r="BP316" s="94">
        <v>1211359.8599999999</v>
      </c>
      <c r="BQ316" s="94">
        <v>2004.96</v>
      </c>
      <c r="BR316" s="94">
        <v>71344.850000000006</v>
      </c>
      <c r="BS316" s="94">
        <v>55569.57</v>
      </c>
      <c r="BV316" s="94">
        <v>52338.710000000006</v>
      </c>
      <c r="BW316" s="94">
        <v>52338.710000000006</v>
      </c>
      <c r="BX316" s="94">
        <v>611548.66</v>
      </c>
      <c r="BY316" s="94">
        <v>4320.91</v>
      </c>
      <c r="BZ316" s="94">
        <v>313965.57999999996</v>
      </c>
      <c r="CA316" s="94">
        <v>717481.32</v>
      </c>
      <c r="CD316" s="94">
        <v>161.93</v>
      </c>
      <c r="CE316" s="94">
        <v>96902.06</v>
      </c>
      <c r="CH316" s="94">
        <v>2350.31</v>
      </c>
      <c r="CJ316" s="94">
        <v>38723</v>
      </c>
      <c r="CM316" s="94">
        <v>111934.18</v>
      </c>
      <c r="CN316" s="94">
        <v>111934.18</v>
      </c>
      <c r="CQ316" s="94">
        <v>456217.43</v>
      </c>
      <c r="CT316" s="94">
        <v>41367.35</v>
      </c>
      <c r="CV316" s="94">
        <v>55432.35</v>
      </c>
    </row>
    <row r="317" spans="2:100" x14ac:dyDescent="0.25">
      <c r="B317" s="92" t="s">
        <v>474</v>
      </c>
      <c r="C317" s="92" t="s">
        <v>475</v>
      </c>
      <c r="D317" s="93">
        <v>14420430.699999999</v>
      </c>
      <c r="E317" s="94">
        <v>5027118.47</v>
      </c>
      <c r="F317" s="94">
        <v>184952.5</v>
      </c>
      <c r="G317" s="94">
        <v>296120.86999999994</v>
      </c>
      <c r="I317" s="94">
        <v>145749.16999999998</v>
      </c>
      <c r="J317" s="94">
        <v>167644.06</v>
      </c>
      <c r="K317" s="94">
        <v>22648</v>
      </c>
      <c r="L317" s="94">
        <v>1844140.3</v>
      </c>
      <c r="M317" s="94">
        <v>66146.62</v>
      </c>
      <c r="N317" s="94">
        <v>179131.94</v>
      </c>
      <c r="P317" s="94">
        <v>156540.66</v>
      </c>
      <c r="Q317" s="94">
        <v>2109.17</v>
      </c>
      <c r="T317" s="94">
        <v>448017.85</v>
      </c>
      <c r="U317" s="94">
        <v>171946.00999999998</v>
      </c>
      <c r="V317" s="94">
        <v>563190.3899999999</v>
      </c>
      <c r="W317" s="94">
        <v>220616.87999999998</v>
      </c>
      <c r="AB317" s="94">
        <v>14089.269999999997</v>
      </c>
      <c r="AC317" s="94">
        <v>20450.13</v>
      </c>
      <c r="AD317" s="94">
        <v>28338.62</v>
      </c>
      <c r="AE317" s="94">
        <v>25656.84</v>
      </c>
      <c r="AF317" s="94">
        <v>791323</v>
      </c>
      <c r="AG317" s="94">
        <v>579078</v>
      </c>
      <c r="AH317" s="94">
        <v>9148.75</v>
      </c>
      <c r="AJ317" s="94">
        <v>392722.7099999999</v>
      </c>
      <c r="AL317" s="94">
        <v>20889.349999999999</v>
      </c>
      <c r="AM317" s="94">
        <v>60956.62</v>
      </c>
      <c r="AN317" s="94">
        <v>27766.440000000002</v>
      </c>
      <c r="AO317" s="94">
        <v>7575.7900000000009</v>
      </c>
      <c r="AP317" s="94">
        <v>46686.54</v>
      </c>
      <c r="AQ317" s="94">
        <v>3294.78</v>
      </c>
      <c r="AR317" s="94">
        <v>150695.82</v>
      </c>
      <c r="AT317" s="94">
        <v>248634.81</v>
      </c>
      <c r="AU317" s="94">
        <v>56081.07</v>
      </c>
      <c r="AV317" s="94">
        <v>260163.49</v>
      </c>
      <c r="AW317" s="94">
        <v>1227.8800000000001</v>
      </c>
      <c r="AX317" s="94">
        <v>9104.1</v>
      </c>
      <c r="AY317" s="94">
        <v>117514.35</v>
      </c>
      <c r="AZ317" s="94">
        <v>20717.900000000001</v>
      </c>
      <c r="BA317" s="94">
        <v>2146.62</v>
      </c>
      <c r="BB317" s="94">
        <v>64000</v>
      </c>
      <c r="BC317" s="94">
        <v>56808.630000000005</v>
      </c>
      <c r="BD317" s="94">
        <v>15378.419999999998</v>
      </c>
      <c r="BE317" s="94">
        <v>88902.59</v>
      </c>
      <c r="BF317" s="94">
        <v>30480.57</v>
      </c>
      <c r="BG317" s="94">
        <v>1372.14</v>
      </c>
      <c r="BH317" s="94">
        <v>2915.2</v>
      </c>
      <c r="BJ317" s="94">
        <v>193663.29</v>
      </c>
      <c r="BO317" s="94">
        <v>286445</v>
      </c>
      <c r="BP317" s="94">
        <v>211900.15000000002</v>
      </c>
      <c r="BQ317" s="94">
        <v>3551</v>
      </c>
      <c r="BR317" s="94">
        <v>4222.2299999999996</v>
      </c>
      <c r="BS317" s="94">
        <v>360377.15</v>
      </c>
      <c r="BU317" s="94">
        <v>128575.66</v>
      </c>
      <c r="BV317" s="94">
        <v>22244.799999999999</v>
      </c>
      <c r="BW317" s="94">
        <v>22244.799999999999</v>
      </c>
      <c r="BX317" s="94">
        <v>213723.84000000003</v>
      </c>
      <c r="BZ317" s="94">
        <v>15657.16</v>
      </c>
      <c r="CA317" s="94">
        <v>215599.15000000002</v>
      </c>
      <c r="CE317" s="94">
        <v>8257.7799999999988</v>
      </c>
      <c r="CM317" s="94">
        <v>72119.109999999986</v>
      </c>
      <c r="CN317" s="94">
        <v>72119.109999999986</v>
      </c>
      <c r="CP317" s="94">
        <v>-11538.239999999998</v>
      </c>
      <c r="CQ317" s="94">
        <v>15822</v>
      </c>
      <c r="CR317" s="94">
        <v>70.150000000000006</v>
      </c>
      <c r="CV317" s="94">
        <v>29547.15</v>
      </c>
    </row>
    <row r="318" spans="2:100" x14ac:dyDescent="0.25">
      <c r="B318" s="92" t="s">
        <v>380</v>
      </c>
      <c r="C318" s="92" t="s">
        <v>381</v>
      </c>
      <c r="D318" s="93">
        <v>64461331.419999994</v>
      </c>
      <c r="E318" s="94">
        <v>22420617.010000002</v>
      </c>
      <c r="F318" s="94">
        <v>562334.87</v>
      </c>
      <c r="G318" s="94">
        <v>1413235.1700000002</v>
      </c>
      <c r="I318" s="94">
        <v>1123625.6399999999</v>
      </c>
      <c r="J318" s="94">
        <v>501889.06999999995</v>
      </c>
      <c r="K318" s="94">
        <v>135888</v>
      </c>
      <c r="L318" s="94">
        <v>10274302.98</v>
      </c>
      <c r="M318" s="94">
        <v>426594.03</v>
      </c>
      <c r="N318" s="94">
        <v>620956.89</v>
      </c>
      <c r="P318" s="94">
        <v>556673.39</v>
      </c>
      <c r="Q318" s="94">
        <v>154613.17999999996</v>
      </c>
      <c r="T318" s="94">
        <v>1943677.7399999995</v>
      </c>
      <c r="U318" s="94">
        <v>889724.45000000007</v>
      </c>
      <c r="V318" s="94">
        <v>2454137.8000000003</v>
      </c>
      <c r="W318" s="94">
        <v>1163099.3099999998</v>
      </c>
      <c r="AB318" s="94">
        <v>135933.59999999998</v>
      </c>
      <c r="AC318" s="94">
        <v>29307.789999999997</v>
      </c>
      <c r="AD318" s="94">
        <v>150437.10999999999</v>
      </c>
      <c r="AE318" s="94">
        <v>140235.37999999995</v>
      </c>
      <c r="AF318" s="94">
        <v>4078181.2799999993</v>
      </c>
      <c r="AG318" s="94">
        <v>3487773.3</v>
      </c>
      <c r="AH318" s="94">
        <v>319.5</v>
      </c>
      <c r="AI318" s="94">
        <v>2274.9599999999996</v>
      </c>
      <c r="AJ318" s="94">
        <v>1829604.4100000004</v>
      </c>
      <c r="AL318" s="94">
        <v>171733.93</v>
      </c>
      <c r="AM318" s="94">
        <v>1290893.49</v>
      </c>
      <c r="AN318" s="94">
        <v>75154.679999999993</v>
      </c>
      <c r="AO318" s="94">
        <v>762151.05999999994</v>
      </c>
      <c r="AQ318" s="94">
        <v>100.86</v>
      </c>
      <c r="AR318" s="94">
        <v>362259.63</v>
      </c>
      <c r="AT318" s="94">
        <v>989305.5</v>
      </c>
      <c r="AU318" s="94">
        <v>335690.47</v>
      </c>
      <c r="AV318" s="94">
        <v>1207284.1599999999</v>
      </c>
      <c r="AX318" s="94">
        <v>21004.11</v>
      </c>
      <c r="AY318" s="94">
        <v>50130.8</v>
      </c>
      <c r="AZ318" s="94">
        <v>180953.66</v>
      </c>
      <c r="BA318" s="94">
        <v>230566.53999999998</v>
      </c>
      <c r="BB318" s="94">
        <v>20991.75</v>
      </c>
      <c r="BC318" s="94">
        <v>117732.5</v>
      </c>
      <c r="BD318" s="94">
        <v>71535.989999999991</v>
      </c>
      <c r="BE318" s="94">
        <v>6372.35</v>
      </c>
      <c r="BF318" s="94">
        <v>71055.999999999985</v>
      </c>
      <c r="BG318" s="94">
        <v>6682.7</v>
      </c>
      <c r="BH318" s="94">
        <v>10030.799999999999</v>
      </c>
      <c r="BJ318" s="94">
        <v>1508.6</v>
      </c>
      <c r="BL318" s="94">
        <v>204.37</v>
      </c>
      <c r="BN318" s="94">
        <v>13825.369999999999</v>
      </c>
      <c r="BO318" s="94">
        <v>906205.55999999994</v>
      </c>
      <c r="BP318" s="94">
        <v>214703.34999999998</v>
      </c>
      <c r="BQ318" s="94">
        <v>374.79</v>
      </c>
      <c r="BS318" s="94">
        <v>730575.10000000009</v>
      </c>
      <c r="BT318" s="94">
        <v>181525</v>
      </c>
      <c r="BV318" s="94">
        <v>32748.59</v>
      </c>
      <c r="BW318" s="94">
        <v>32748.59</v>
      </c>
      <c r="BZ318" s="94">
        <v>230877.24</v>
      </c>
      <c r="CA318" s="94">
        <v>701520.62</v>
      </c>
      <c r="CB318" s="94">
        <v>1088.67</v>
      </c>
      <c r="CE318" s="94">
        <v>121752.24</v>
      </c>
      <c r="CG318" s="94">
        <v>139136.6</v>
      </c>
      <c r="CH318" s="94">
        <v>7218.4</v>
      </c>
      <c r="CM318" s="94">
        <v>198735.28</v>
      </c>
      <c r="CN318" s="94">
        <v>198735.28</v>
      </c>
      <c r="CQ318" s="94">
        <v>50692.639999999999</v>
      </c>
      <c r="CR318" s="94">
        <v>130409.16</v>
      </c>
      <c r="CT318" s="94">
        <v>26395.940000000002</v>
      </c>
      <c r="CU318" s="94">
        <v>233725.9</v>
      </c>
      <c r="CV318" s="94">
        <v>61040.159999999996</v>
      </c>
    </row>
    <row r="319" spans="2:100" x14ac:dyDescent="0.25">
      <c r="B319" s="92" t="s">
        <v>736</v>
      </c>
      <c r="C319" s="92" t="s">
        <v>737</v>
      </c>
      <c r="D319" s="93">
        <v>113554722.99999997</v>
      </c>
      <c r="E319" s="94">
        <v>39144676.18</v>
      </c>
      <c r="F319" s="94">
        <v>1460244.47</v>
      </c>
      <c r="G319" s="94">
        <v>4186213.6099999994</v>
      </c>
      <c r="I319" s="94">
        <v>592855.88</v>
      </c>
      <c r="J319" s="94">
        <v>539232.5</v>
      </c>
      <c r="K319" s="94">
        <v>493726.4</v>
      </c>
      <c r="L319" s="94">
        <v>18923866.399999999</v>
      </c>
      <c r="M319" s="94">
        <v>713214.57000000018</v>
      </c>
      <c r="N319" s="94">
        <v>819497.6</v>
      </c>
      <c r="P319" s="94">
        <v>687205.27</v>
      </c>
      <c r="Q319" s="94">
        <v>155935.82999999999</v>
      </c>
      <c r="T319" s="94">
        <v>3449836.5000000009</v>
      </c>
      <c r="U319" s="94">
        <v>1580013.38</v>
      </c>
      <c r="V319" s="94">
        <v>4380421.8600000003</v>
      </c>
      <c r="W319" s="94">
        <v>2077338.2100000002</v>
      </c>
      <c r="AB319" s="94">
        <v>177518.66999999998</v>
      </c>
      <c r="AC319" s="94">
        <v>112001.68999999999</v>
      </c>
      <c r="AD319" s="94">
        <v>247501.37000000002</v>
      </c>
      <c r="AE319" s="94">
        <v>221836.47000000009</v>
      </c>
      <c r="AF319" s="94">
        <v>6349905.5099999998</v>
      </c>
      <c r="AG319" s="94">
        <v>6175534.4899999993</v>
      </c>
      <c r="AH319" s="94">
        <v>265765.12</v>
      </c>
      <c r="AI319" s="94">
        <v>111733.63000000003</v>
      </c>
      <c r="AJ319" s="94">
        <v>2726078.04</v>
      </c>
      <c r="AL319" s="94">
        <v>300560.45</v>
      </c>
      <c r="AM319" s="94">
        <v>2435751.3200000003</v>
      </c>
      <c r="AN319" s="94">
        <v>285669.31</v>
      </c>
      <c r="AO319" s="94">
        <v>967924.05000000016</v>
      </c>
      <c r="AP319" s="94">
        <v>6873.88</v>
      </c>
      <c r="AQ319" s="94">
        <v>9005.74</v>
      </c>
      <c r="AU319" s="94">
        <v>226767.31999999998</v>
      </c>
      <c r="AV319" s="94">
        <v>2353092.46</v>
      </c>
      <c r="AW319" s="94">
        <v>215677.73</v>
      </c>
      <c r="AX319" s="94">
        <v>32071.52</v>
      </c>
      <c r="AZ319" s="94">
        <v>647751.88</v>
      </c>
      <c r="BC319" s="94">
        <v>457004.78</v>
      </c>
      <c r="BD319" s="94">
        <v>72566.969999999987</v>
      </c>
      <c r="BE319" s="94">
        <v>27988.26</v>
      </c>
      <c r="BF319" s="94">
        <v>7100.28</v>
      </c>
      <c r="BG319" s="94">
        <v>109061.58</v>
      </c>
      <c r="BH319" s="94">
        <v>17682.73</v>
      </c>
      <c r="BI319" s="94">
        <v>97240</v>
      </c>
      <c r="BJ319" s="94">
        <v>20000</v>
      </c>
      <c r="BO319" s="94">
        <v>1320291.6300000001</v>
      </c>
      <c r="BP319" s="94">
        <v>2111394.21</v>
      </c>
      <c r="BQ319" s="94">
        <v>2338.61</v>
      </c>
      <c r="BR319" s="94">
        <v>273.98</v>
      </c>
      <c r="BS319" s="94">
        <v>1321915.49</v>
      </c>
      <c r="BT319" s="94">
        <v>570802.70000000007</v>
      </c>
      <c r="BV319" s="94">
        <v>253139.69999999995</v>
      </c>
      <c r="BW319" s="94">
        <v>253139.69999999995</v>
      </c>
      <c r="BX319" s="94">
        <v>551157.98</v>
      </c>
      <c r="BY319" s="94">
        <v>639074.9</v>
      </c>
      <c r="BZ319" s="94">
        <v>362703.27</v>
      </c>
      <c r="CA319" s="94">
        <v>1269390.93</v>
      </c>
      <c r="CB319" s="94">
        <v>3353.05</v>
      </c>
      <c r="CC319" s="94">
        <v>35760.720000000001</v>
      </c>
      <c r="CE319" s="94">
        <v>62976.05999999999</v>
      </c>
      <c r="CG319" s="94">
        <v>169947.7</v>
      </c>
      <c r="CH319" s="94">
        <v>7623.77</v>
      </c>
      <c r="CM319" s="94">
        <v>471208.71</v>
      </c>
      <c r="CN319" s="94">
        <v>471208.71</v>
      </c>
      <c r="CQ319" s="94">
        <v>65840.209999999992</v>
      </c>
      <c r="CR319" s="94">
        <v>81393.920000000013</v>
      </c>
      <c r="CS319" s="94">
        <v>-216.4</v>
      </c>
      <c r="CV319" s="94">
        <v>372407.94999999995</v>
      </c>
    </row>
    <row r="320" spans="2:100" x14ac:dyDescent="0.25">
      <c r="B320" s="92" t="s">
        <v>756</v>
      </c>
      <c r="C320" s="92" t="s">
        <v>757</v>
      </c>
      <c r="D320" s="93">
        <v>71693433.969999969</v>
      </c>
      <c r="E320" s="94">
        <v>20989884.77</v>
      </c>
      <c r="F320" s="94">
        <v>1021156.6699999999</v>
      </c>
      <c r="G320" s="94">
        <v>797954.55</v>
      </c>
      <c r="I320" s="94">
        <v>2831311.7600000002</v>
      </c>
      <c r="J320" s="94">
        <v>226068.49999999997</v>
      </c>
      <c r="K320" s="94">
        <v>187978</v>
      </c>
      <c r="L320" s="94">
        <v>10833328.460000003</v>
      </c>
      <c r="M320" s="94">
        <v>988404.19</v>
      </c>
      <c r="N320" s="94">
        <v>538820.86</v>
      </c>
      <c r="P320" s="94">
        <v>156325</v>
      </c>
      <c r="Q320" s="94">
        <v>33614.519999999997</v>
      </c>
      <c r="T320" s="94">
        <v>1911236.2700000003</v>
      </c>
      <c r="U320" s="94">
        <v>921537.84999999986</v>
      </c>
      <c r="V320" s="94">
        <v>2472851.3600000008</v>
      </c>
      <c r="W320" s="94">
        <v>1200067.2400000002</v>
      </c>
      <c r="AB320" s="94">
        <v>192399.63</v>
      </c>
      <c r="AC320" s="94">
        <v>30606.289999999997</v>
      </c>
      <c r="AD320" s="94">
        <v>126310.38</v>
      </c>
      <c r="AE320" s="94">
        <v>134269.85000000003</v>
      </c>
      <c r="AF320" s="94">
        <v>3638138.9</v>
      </c>
      <c r="AG320" s="94">
        <v>3767466.100000001</v>
      </c>
      <c r="AJ320" s="94">
        <v>2441964.7799999998</v>
      </c>
      <c r="AK320" s="94">
        <v>10180.540000000001</v>
      </c>
      <c r="AL320" s="94">
        <v>155512.53</v>
      </c>
      <c r="AM320" s="94">
        <v>1386051.13</v>
      </c>
      <c r="AN320" s="94">
        <v>229059.26</v>
      </c>
      <c r="AO320" s="94">
        <v>526822.6</v>
      </c>
      <c r="AP320" s="94">
        <v>214106.57</v>
      </c>
      <c r="AQ320" s="94">
        <v>16014.7</v>
      </c>
      <c r="AR320" s="94">
        <v>4815985.88</v>
      </c>
      <c r="AU320" s="94">
        <v>993567.71</v>
      </c>
      <c r="AV320" s="94">
        <v>637122.44999999995</v>
      </c>
      <c r="AX320" s="94">
        <v>16599.8</v>
      </c>
      <c r="AY320" s="94">
        <v>199001.46</v>
      </c>
      <c r="AZ320" s="94">
        <v>2339.73</v>
      </c>
      <c r="BB320" s="94">
        <v>278</v>
      </c>
      <c r="BC320" s="94">
        <v>233582.3</v>
      </c>
      <c r="BD320" s="94">
        <v>63444.89</v>
      </c>
      <c r="BE320" s="94">
        <v>925341.35999999987</v>
      </c>
      <c r="BF320" s="94">
        <v>577220.46</v>
      </c>
      <c r="BG320" s="94">
        <v>9292.14</v>
      </c>
      <c r="BH320" s="94">
        <v>13808.970000000001</v>
      </c>
      <c r="BJ320" s="94">
        <v>447962.55999999994</v>
      </c>
      <c r="BO320" s="94">
        <v>938088.28</v>
      </c>
      <c r="BP320" s="94">
        <v>1226383.77</v>
      </c>
      <c r="BQ320" s="94">
        <v>1143.6999999999998</v>
      </c>
      <c r="BR320" s="94">
        <v>2083.1799999999998</v>
      </c>
      <c r="BS320" s="94">
        <v>521854.66000000003</v>
      </c>
      <c r="BV320" s="94">
        <v>159396.66999999998</v>
      </c>
      <c r="BW320" s="94">
        <v>159396.66999999998</v>
      </c>
      <c r="BZ320" s="94">
        <v>389794.69</v>
      </c>
      <c r="CA320" s="94">
        <v>857861.62999999989</v>
      </c>
      <c r="CE320" s="94">
        <v>110406.01000000001</v>
      </c>
      <c r="CI320" s="94">
        <v>1549.71</v>
      </c>
      <c r="CM320" s="94">
        <v>362458.48</v>
      </c>
      <c r="CN320" s="94">
        <v>362458.48</v>
      </c>
      <c r="CR320" s="94">
        <v>64</v>
      </c>
      <c r="CV320" s="94">
        <v>207358.22</v>
      </c>
    </row>
    <row r="321" spans="2:100" x14ac:dyDescent="0.25">
      <c r="B321" s="92" t="s">
        <v>398</v>
      </c>
      <c r="C321" s="92" t="s">
        <v>399</v>
      </c>
      <c r="D321" s="93">
        <v>19309626.739999998</v>
      </c>
      <c r="E321" s="94">
        <v>6959915.3599999994</v>
      </c>
      <c r="F321" s="94">
        <v>295245.36</v>
      </c>
      <c r="G321" s="94">
        <v>306497.53000000003</v>
      </c>
      <c r="I321" s="94">
        <v>307365.12</v>
      </c>
      <c r="J321" s="94">
        <v>96145.57</v>
      </c>
      <c r="K321" s="94">
        <v>90592</v>
      </c>
      <c r="L321" s="94">
        <v>2975538.1100000003</v>
      </c>
      <c r="M321" s="94">
        <v>111734.53</v>
      </c>
      <c r="N321" s="94">
        <v>93738.21</v>
      </c>
      <c r="P321" s="94">
        <v>196618</v>
      </c>
      <c r="Q321" s="94">
        <v>73019.31</v>
      </c>
      <c r="T321" s="94">
        <v>596763.69999999995</v>
      </c>
      <c r="U321" s="94">
        <v>253400.17000000004</v>
      </c>
      <c r="V321" s="94">
        <v>751736.30999999994</v>
      </c>
      <c r="W321" s="94">
        <v>322095.72000000003</v>
      </c>
      <c r="AB321" s="94">
        <v>51744.82</v>
      </c>
      <c r="AC321" s="94">
        <v>3910.4700000000003</v>
      </c>
      <c r="AD321" s="94">
        <v>45705.600000000006</v>
      </c>
      <c r="AE321" s="94">
        <v>40226.510000000009</v>
      </c>
      <c r="AF321" s="94">
        <v>1091967.99</v>
      </c>
      <c r="AG321" s="94">
        <v>1041330.5099999999</v>
      </c>
      <c r="AH321" s="94">
        <v>36187.79</v>
      </c>
      <c r="AI321" s="94">
        <v>16787.059999999998</v>
      </c>
      <c r="AJ321" s="94">
        <v>378872.41999999993</v>
      </c>
      <c r="AL321" s="94">
        <v>111807.98000000001</v>
      </c>
      <c r="AM321" s="94">
        <v>421846.41</v>
      </c>
      <c r="AN321" s="94">
        <v>252583.88</v>
      </c>
      <c r="AO321" s="94">
        <v>266275.12</v>
      </c>
      <c r="AP321" s="94">
        <v>36</v>
      </c>
      <c r="AR321" s="94">
        <v>20250</v>
      </c>
      <c r="AU321" s="94">
        <v>71076.86</v>
      </c>
      <c r="AV321" s="94">
        <v>165919.19</v>
      </c>
      <c r="AW321" s="94">
        <v>622.95000000000005</v>
      </c>
      <c r="AX321" s="94">
        <v>19094.82</v>
      </c>
      <c r="AZ321" s="94">
        <v>119918.46</v>
      </c>
      <c r="BA321" s="94">
        <v>2048.4</v>
      </c>
      <c r="BB321" s="94">
        <v>2200</v>
      </c>
      <c r="BC321" s="94">
        <v>44396.06</v>
      </c>
      <c r="BD321" s="94">
        <v>33748.339999999997</v>
      </c>
      <c r="BE321" s="94">
        <v>90199.73000000001</v>
      </c>
      <c r="BF321" s="94">
        <v>1783.54</v>
      </c>
      <c r="BH321" s="94">
        <v>18865.599999999999</v>
      </c>
      <c r="BO321" s="94">
        <v>450601.48000000004</v>
      </c>
      <c r="BP321" s="94">
        <v>53972.83</v>
      </c>
      <c r="BQ321" s="94">
        <v>2295.4</v>
      </c>
      <c r="BR321" s="94">
        <v>10350.6</v>
      </c>
      <c r="BS321" s="94">
        <v>287096.26</v>
      </c>
      <c r="BV321" s="94">
        <v>46394.400000000001</v>
      </c>
      <c r="BW321" s="94">
        <v>46394.400000000001</v>
      </c>
      <c r="BX321" s="94">
        <v>266878.82</v>
      </c>
      <c r="CA321" s="94">
        <v>266945.83999999997</v>
      </c>
      <c r="CB321" s="94">
        <v>49480.91</v>
      </c>
      <c r="CE321" s="94">
        <v>31983.38</v>
      </c>
      <c r="CM321" s="94">
        <v>63815.310000000005</v>
      </c>
      <c r="CN321" s="94">
        <v>63815.310000000005</v>
      </c>
    </row>
    <row r="322" spans="2:100" x14ac:dyDescent="0.25">
      <c r="B322" s="92" t="s">
        <v>382</v>
      </c>
      <c r="C322" s="92" t="s">
        <v>383</v>
      </c>
      <c r="D322" s="93">
        <v>27858394.589999989</v>
      </c>
      <c r="E322" s="94">
        <v>10949345.33</v>
      </c>
      <c r="F322" s="94">
        <v>138870.19</v>
      </c>
      <c r="G322" s="94">
        <v>133449.93</v>
      </c>
      <c r="I322" s="94">
        <v>70652.600000000006</v>
      </c>
      <c r="J322" s="94">
        <v>27206.68</v>
      </c>
      <c r="L322" s="94">
        <v>4543820.47</v>
      </c>
      <c r="M322" s="94">
        <v>169709.93</v>
      </c>
      <c r="N322" s="94">
        <v>103891.93000000001</v>
      </c>
      <c r="P322" s="94">
        <v>174442.07</v>
      </c>
      <c r="Q322" s="94">
        <v>5052.74</v>
      </c>
      <c r="T322" s="94">
        <v>843072.57000000007</v>
      </c>
      <c r="U322" s="94">
        <v>376896.43000000011</v>
      </c>
      <c r="V322" s="94">
        <v>1071618.18</v>
      </c>
      <c r="W322" s="94">
        <v>469664.66999999993</v>
      </c>
      <c r="AB322" s="94">
        <v>32203.48</v>
      </c>
      <c r="AC322" s="94">
        <v>1339.5000000000002</v>
      </c>
      <c r="AD322" s="94">
        <v>59026.260000000009</v>
      </c>
      <c r="AE322" s="94">
        <v>63332.709999999992</v>
      </c>
      <c r="AF322" s="94">
        <v>1593672.0299999998</v>
      </c>
      <c r="AG322" s="94">
        <v>1507493.9700000002</v>
      </c>
      <c r="AH322" s="94">
        <v>31213.350000000006</v>
      </c>
      <c r="AI322" s="94">
        <v>12894.970000000001</v>
      </c>
      <c r="AJ322" s="94">
        <v>980034.1</v>
      </c>
      <c r="AL322" s="94">
        <v>2777.64</v>
      </c>
      <c r="AM322" s="94">
        <v>36148.300000000003</v>
      </c>
      <c r="AN322" s="94">
        <v>8664.0400000000009</v>
      </c>
      <c r="AO322" s="94">
        <v>553660.03999999992</v>
      </c>
      <c r="AP322" s="94">
        <v>52910.61</v>
      </c>
      <c r="AQ322" s="94">
        <v>2388.3000000000002</v>
      </c>
      <c r="AR322" s="94">
        <v>136347.24</v>
      </c>
      <c r="AU322" s="94">
        <v>260123.39</v>
      </c>
      <c r="AV322" s="94">
        <v>766223.83</v>
      </c>
      <c r="AW322" s="94">
        <v>4758.97</v>
      </c>
      <c r="AX322" s="94">
        <v>40273.78</v>
      </c>
      <c r="AY322" s="94">
        <v>38520</v>
      </c>
      <c r="AZ322" s="94">
        <v>64193.440000000002</v>
      </c>
      <c r="BA322" s="94">
        <v>709.9</v>
      </c>
      <c r="BB322" s="94">
        <v>63395.09</v>
      </c>
      <c r="BC322" s="94">
        <v>63951.1</v>
      </c>
      <c r="BD322" s="94">
        <v>10405.85</v>
      </c>
      <c r="BE322" s="94">
        <v>8295.7799999999988</v>
      </c>
      <c r="BF322" s="94">
        <v>336.96</v>
      </c>
      <c r="BH322" s="94">
        <v>2700.44</v>
      </c>
      <c r="BI322" s="94">
        <v>7948.88</v>
      </c>
      <c r="BL322" s="94">
        <v>1392.76</v>
      </c>
      <c r="BN322" s="94">
        <v>7896</v>
      </c>
      <c r="BO322" s="94">
        <v>476225.52999999997</v>
      </c>
      <c r="BP322" s="94">
        <v>178691.34999999998</v>
      </c>
      <c r="BQ322" s="94">
        <v>1375.78</v>
      </c>
      <c r="BR322" s="94">
        <v>7998.84</v>
      </c>
      <c r="BS322" s="94">
        <v>123478.85999999999</v>
      </c>
      <c r="BU322" s="94">
        <v>553712.54</v>
      </c>
      <c r="BV322" s="94">
        <v>51101.58</v>
      </c>
      <c r="BW322" s="94">
        <v>51101.58</v>
      </c>
      <c r="BX322" s="94">
        <v>199187.05</v>
      </c>
      <c r="BZ322" s="94">
        <v>112884.05</v>
      </c>
      <c r="CA322" s="94">
        <v>360727.64</v>
      </c>
      <c r="CE322" s="94">
        <v>65229.95</v>
      </c>
      <c r="CG322" s="94">
        <v>46754.87</v>
      </c>
      <c r="CJ322" s="94">
        <v>5912.05</v>
      </c>
      <c r="CM322" s="94">
        <v>131451.03999999998</v>
      </c>
      <c r="CN322" s="94">
        <v>131451.03999999998</v>
      </c>
      <c r="CQ322" s="94">
        <v>25426.03</v>
      </c>
      <c r="CR322" s="94">
        <v>25311</v>
      </c>
    </row>
    <row r="323" spans="2:100" x14ac:dyDescent="0.25">
      <c r="B323" s="92" t="s">
        <v>836</v>
      </c>
      <c r="C323" s="92" t="s">
        <v>837</v>
      </c>
      <c r="D323" s="93">
        <v>23261359.159999996</v>
      </c>
      <c r="E323" s="94">
        <v>8492011.6000000015</v>
      </c>
      <c r="F323" s="94">
        <v>204147.26</v>
      </c>
      <c r="G323" s="94">
        <v>159572.56999999998</v>
      </c>
      <c r="I323" s="94">
        <v>356397.57000000007</v>
      </c>
      <c r="J323" s="94">
        <v>161567.10999999999</v>
      </c>
      <c r="K323" s="94">
        <v>40296</v>
      </c>
      <c r="L323" s="94">
        <v>2961507.44</v>
      </c>
      <c r="M323" s="94">
        <v>115593.75999999995</v>
      </c>
      <c r="N323" s="94">
        <v>72829.650000000009</v>
      </c>
      <c r="P323" s="94">
        <v>119746.64</v>
      </c>
      <c r="Q323" s="94">
        <v>29272.469999999998</v>
      </c>
      <c r="T323" s="94">
        <v>695940.55000000016</v>
      </c>
      <c r="U323" s="94">
        <v>242262.63999999993</v>
      </c>
      <c r="V323" s="94">
        <v>888292.70000000007</v>
      </c>
      <c r="W323" s="94">
        <v>316980.16000000009</v>
      </c>
      <c r="AB323" s="94">
        <v>24855.160000000003</v>
      </c>
      <c r="AC323" s="94">
        <v>8984.73</v>
      </c>
      <c r="AD323" s="94">
        <v>49716.410000000011</v>
      </c>
      <c r="AE323" s="94">
        <v>32013.549999999996</v>
      </c>
      <c r="AF323" s="94">
        <v>1320240.9999999998</v>
      </c>
      <c r="AG323" s="94">
        <v>1001444.9999999999</v>
      </c>
      <c r="AH323" s="94">
        <v>58444.500000000007</v>
      </c>
      <c r="AI323" s="94">
        <v>15765.020000000002</v>
      </c>
      <c r="AJ323" s="94">
        <v>1082040.2499999998</v>
      </c>
      <c r="AL323" s="94">
        <v>60662.35</v>
      </c>
      <c r="AM323" s="94">
        <v>551710.07999999996</v>
      </c>
      <c r="AN323" s="94">
        <v>4427.63</v>
      </c>
      <c r="AO323" s="94">
        <v>498972.43000000005</v>
      </c>
      <c r="AP323" s="94">
        <v>714.6</v>
      </c>
      <c r="AU323" s="94">
        <v>90370</v>
      </c>
      <c r="AV323" s="94">
        <v>628199.78999999992</v>
      </c>
      <c r="AX323" s="94">
        <v>17678.47</v>
      </c>
      <c r="AY323" s="94">
        <v>21801.200000000001</v>
      </c>
      <c r="AZ323" s="94">
        <v>87684.979999999981</v>
      </c>
      <c r="BB323" s="94">
        <v>68475.16</v>
      </c>
      <c r="BC323" s="94">
        <v>61529.31</v>
      </c>
      <c r="BD323" s="94">
        <v>63137.56</v>
      </c>
      <c r="BE323" s="94">
        <v>1095034.68</v>
      </c>
      <c r="BH323" s="94">
        <v>7149.05</v>
      </c>
      <c r="BJ323" s="94">
        <v>43027.199999999997</v>
      </c>
      <c r="BO323" s="94">
        <v>457703.62</v>
      </c>
      <c r="BP323" s="94">
        <v>111599.62</v>
      </c>
      <c r="BQ323" s="94">
        <v>220</v>
      </c>
      <c r="BS323" s="94">
        <v>223678.13</v>
      </c>
      <c r="BX323" s="94">
        <v>206832.62</v>
      </c>
      <c r="BZ323" s="94">
        <v>122441.63</v>
      </c>
      <c r="CA323" s="94">
        <v>341883.58999999997</v>
      </c>
      <c r="CE323" s="94">
        <v>20057.910000000003</v>
      </c>
      <c r="CM323" s="94">
        <v>26443.810000000005</v>
      </c>
      <c r="CN323" s="94">
        <v>26443.810000000005</v>
      </c>
    </row>
    <row r="324" spans="2:100" x14ac:dyDescent="0.25">
      <c r="B324" s="92" t="s">
        <v>788</v>
      </c>
      <c r="C324" s="92" t="s">
        <v>789</v>
      </c>
      <c r="D324" s="93">
        <v>62884942.479999997</v>
      </c>
      <c r="E324" s="94">
        <v>23603450.09</v>
      </c>
      <c r="F324" s="94">
        <v>981376.35</v>
      </c>
      <c r="G324" s="94">
        <v>964125.73999999987</v>
      </c>
      <c r="I324" s="94">
        <v>874549.31</v>
      </c>
      <c r="J324" s="94">
        <v>442177.92000000004</v>
      </c>
      <c r="K324" s="94">
        <v>86062.399999999994</v>
      </c>
      <c r="L324" s="94">
        <v>9271842.4799999986</v>
      </c>
      <c r="M324" s="94">
        <v>308888.99000000005</v>
      </c>
      <c r="N324" s="94">
        <v>470230.65</v>
      </c>
      <c r="P324" s="94">
        <v>435937.12</v>
      </c>
      <c r="Q324" s="94">
        <v>306236.3</v>
      </c>
      <c r="R324" s="94">
        <v>685.8599999999999</v>
      </c>
      <c r="S324" s="94">
        <v>227.54</v>
      </c>
      <c r="T324" s="94">
        <v>1995134.75</v>
      </c>
      <c r="U324" s="94">
        <v>802538.84000000032</v>
      </c>
      <c r="V324" s="94">
        <v>2561906.0299999998</v>
      </c>
      <c r="W324" s="94">
        <v>1052836.9200000002</v>
      </c>
      <c r="AB324" s="94">
        <v>150289.32999999999</v>
      </c>
      <c r="AC324" s="94">
        <v>50690.75</v>
      </c>
      <c r="AD324" s="94">
        <v>114675.03000000001</v>
      </c>
      <c r="AE324" s="94">
        <v>110511.47999999998</v>
      </c>
      <c r="AF324" s="94">
        <v>4064769.33</v>
      </c>
      <c r="AG324" s="94">
        <v>3195169.1199999992</v>
      </c>
      <c r="AJ324" s="94">
        <v>252872.09</v>
      </c>
      <c r="AL324" s="94">
        <v>254303.41</v>
      </c>
      <c r="AM324" s="94">
        <v>1218363.1599999999</v>
      </c>
      <c r="AN324" s="94">
        <v>365652.27</v>
      </c>
      <c r="AO324" s="94">
        <v>1555783.96</v>
      </c>
      <c r="AQ324" s="94">
        <v>5504.99</v>
      </c>
      <c r="AR324" s="94">
        <v>1752329.4300000002</v>
      </c>
      <c r="AU324" s="94">
        <v>376505.58999999997</v>
      </c>
      <c r="AV324" s="94">
        <v>913238.25999999989</v>
      </c>
      <c r="AX324" s="94">
        <v>40502.1</v>
      </c>
      <c r="AY324" s="94">
        <v>94259.04</v>
      </c>
      <c r="AZ324" s="94">
        <v>74530.609999999986</v>
      </c>
      <c r="BA324" s="94">
        <v>154803.64000000001</v>
      </c>
      <c r="BB324" s="94">
        <v>450221.36</v>
      </c>
      <c r="BC324" s="94">
        <v>151397.6</v>
      </c>
      <c r="BE324" s="94">
        <v>240100.35</v>
      </c>
      <c r="BF324" s="94">
        <v>395.55</v>
      </c>
      <c r="BG324" s="94">
        <v>12002.779999999999</v>
      </c>
      <c r="BH324" s="94">
        <v>30407.57</v>
      </c>
      <c r="BI324" s="94">
        <v>132.75</v>
      </c>
      <c r="BN324" s="94">
        <v>54459.66</v>
      </c>
      <c r="BO324" s="94">
        <v>836053.55999999994</v>
      </c>
      <c r="BP324" s="94">
        <v>363222.01</v>
      </c>
      <c r="BQ324" s="94">
        <v>3234.98</v>
      </c>
      <c r="BS324" s="94">
        <v>242228.44</v>
      </c>
      <c r="BZ324" s="94">
        <v>321918.45</v>
      </c>
      <c r="CA324" s="94">
        <v>862548.66</v>
      </c>
      <c r="CE324" s="94">
        <v>953.16</v>
      </c>
      <c r="CG324" s="94">
        <v>39952.720000000001</v>
      </c>
      <c r="CI324" s="94">
        <v>550</v>
      </c>
      <c r="CJ324" s="94">
        <v>3305.93</v>
      </c>
      <c r="CM324" s="94">
        <v>213937.29000000004</v>
      </c>
      <c r="CN324" s="94">
        <v>213937.29000000004</v>
      </c>
      <c r="CQ324" s="94">
        <v>76786.98</v>
      </c>
      <c r="CR324" s="94">
        <v>78171.8</v>
      </c>
    </row>
    <row r="325" spans="2:100" x14ac:dyDescent="0.25">
      <c r="B325" s="92" t="s">
        <v>804</v>
      </c>
      <c r="C325" s="92" t="s">
        <v>841</v>
      </c>
      <c r="D325" s="93">
        <v>88361795.169999957</v>
      </c>
      <c r="E325" s="94">
        <v>32673869.589999985</v>
      </c>
      <c r="F325" s="94">
        <v>1005263.1700000003</v>
      </c>
      <c r="G325" s="94">
        <v>2048035.1800000004</v>
      </c>
      <c r="I325" s="94">
        <v>937785.2200000002</v>
      </c>
      <c r="J325" s="94">
        <v>590345.78999999992</v>
      </c>
      <c r="K325" s="94">
        <v>221340</v>
      </c>
      <c r="L325" s="94">
        <v>13372202.030000003</v>
      </c>
      <c r="M325" s="94">
        <v>757158.16000000015</v>
      </c>
      <c r="N325" s="94">
        <v>1033839.9</v>
      </c>
      <c r="P325" s="94">
        <v>172445.76000000004</v>
      </c>
      <c r="Q325" s="94">
        <v>205597.99000000005</v>
      </c>
      <c r="R325" s="94">
        <v>15947.11</v>
      </c>
      <c r="S325" s="94">
        <v>-511.65999999999997</v>
      </c>
      <c r="T325" s="94">
        <v>2784256.29</v>
      </c>
      <c r="U325" s="94">
        <v>1147896.6100000003</v>
      </c>
      <c r="V325" s="94">
        <v>3506994.3600000003</v>
      </c>
      <c r="W325" s="94">
        <v>1456538.689999999</v>
      </c>
      <c r="AB325" s="94">
        <v>104.95</v>
      </c>
      <c r="AC325" s="94">
        <v>84.940000000000012</v>
      </c>
      <c r="AD325" s="94">
        <v>191360.31000000006</v>
      </c>
      <c r="AE325" s="94">
        <v>170134.3</v>
      </c>
      <c r="AF325" s="94">
        <v>4880527.790000001</v>
      </c>
      <c r="AG325" s="94">
        <v>4316952.7999999989</v>
      </c>
      <c r="AH325" s="94">
        <v>324604.16000000009</v>
      </c>
      <c r="AI325" s="94">
        <v>67236.78</v>
      </c>
      <c r="AJ325" s="94">
        <v>1817197.41</v>
      </c>
      <c r="AL325" s="94">
        <v>316171.05</v>
      </c>
      <c r="AM325" s="94">
        <v>1319710.83</v>
      </c>
      <c r="AN325" s="94">
        <v>722962.41999999993</v>
      </c>
      <c r="AO325" s="94">
        <v>619050.79</v>
      </c>
      <c r="AP325" s="94">
        <v>211</v>
      </c>
      <c r="AT325" s="94">
        <v>1177910.19</v>
      </c>
      <c r="AU325" s="94">
        <v>229039.48</v>
      </c>
      <c r="AV325" s="94">
        <v>1230568.5399999998</v>
      </c>
      <c r="AW325" s="94">
        <v>79944</v>
      </c>
      <c r="AX325" s="94">
        <v>49477.05</v>
      </c>
      <c r="AY325" s="94">
        <v>44032.4</v>
      </c>
      <c r="AZ325" s="94">
        <v>271056.2</v>
      </c>
      <c r="BB325" s="94">
        <v>238770.01</v>
      </c>
      <c r="BC325" s="94">
        <v>151296.54999999999</v>
      </c>
      <c r="BD325" s="94">
        <v>169718.97999999998</v>
      </c>
      <c r="BE325" s="94">
        <v>259684.16999999995</v>
      </c>
      <c r="BF325" s="94">
        <v>57509.79</v>
      </c>
      <c r="BG325" s="94">
        <v>9195.2099999999991</v>
      </c>
      <c r="BH325" s="94">
        <v>16128.61</v>
      </c>
      <c r="BI325" s="94">
        <v>26067.83</v>
      </c>
      <c r="BJ325" s="94">
        <v>46909.950000000004</v>
      </c>
      <c r="BK325" s="94">
        <v>2380</v>
      </c>
      <c r="BL325" s="94">
        <v>8890.02</v>
      </c>
      <c r="BN325" s="94">
        <v>1237.1400000000001</v>
      </c>
      <c r="BO325" s="94">
        <v>1047843.48</v>
      </c>
      <c r="BP325" s="94">
        <v>875443.60000000033</v>
      </c>
      <c r="BQ325" s="94">
        <v>525.29999999999995</v>
      </c>
      <c r="BR325" s="94">
        <v>29824.29</v>
      </c>
      <c r="BS325" s="94">
        <v>1159722.75</v>
      </c>
      <c r="BT325" s="94">
        <v>1566414.1999999997</v>
      </c>
      <c r="BV325" s="94">
        <v>82443.819999999992</v>
      </c>
      <c r="BW325" s="94">
        <v>82443.819999999992</v>
      </c>
      <c r="BX325" s="94">
        <v>196696.8</v>
      </c>
      <c r="BZ325" s="94">
        <v>379433.6</v>
      </c>
      <c r="CA325" s="94">
        <v>923659.1</v>
      </c>
      <c r="CE325" s="94">
        <v>95761.139999999985</v>
      </c>
      <c r="CF325" s="94">
        <v>54940</v>
      </c>
      <c r="CM325" s="94">
        <v>94797.60000000002</v>
      </c>
      <c r="CN325" s="94">
        <v>94797.60000000002</v>
      </c>
      <c r="CQ325" s="94">
        <v>114055.7</v>
      </c>
      <c r="CR325" s="94">
        <v>32528.67</v>
      </c>
      <c r="CS325" s="94">
        <v>142439.29999999999</v>
      </c>
      <c r="CT325" s="94">
        <v>708100.27</v>
      </c>
      <c r="CV325" s="94">
        <v>112035.71</v>
      </c>
    </row>
    <row r="326" spans="2:100" x14ac:dyDescent="0.25">
      <c r="B326" s="92" t="s">
        <v>510</v>
      </c>
      <c r="C326" s="92" t="s">
        <v>511</v>
      </c>
      <c r="D326" s="93">
        <v>21749128.259999994</v>
      </c>
      <c r="E326" s="94">
        <v>6830046.7400000002</v>
      </c>
      <c r="F326" s="94">
        <v>275297.31999999995</v>
      </c>
      <c r="G326" s="94">
        <v>343287.83999999997</v>
      </c>
      <c r="I326" s="94">
        <v>322959.15000000002</v>
      </c>
      <c r="J326" s="94">
        <v>127561.79999999999</v>
      </c>
      <c r="K326" s="94">
        <v>11324</v>
      </c>
      <c r="L326" s="94">
        <v>3440270.2500000005</v>
      </c>
      <c r="M326" s="94">
        <v>143237.54</v>
      </c>
      <c r="N326" s="94">
        <v>282990.24</v>
      </c>
      <c r="P326" s="94">
        <v>173982.87</v>
      </c>
      <c r="Q326" s="94">
        <v>39505.200000000004</v>
      </c>
      <c r="T326" s="94">
        <v>604535.82000000007</v>
      </c>
      <c r="U326" s="94">
        <v>314683.11</v>
      </c>
      <c r="V326" s="94">
        <v>732931.78</v>
      </c>
      <c r="W326" s="94">
        <v>394199.50000000006</v>
      </c>
      <c r="AD326" s="94">
        <v>46010.5</v>
      </c>
      <c r="AE326" s="94">
        <v>51584.01999999999</v>
      </c>
      <c r="AF326" s="94">
        <v>1119795</v>
      </c>
      <c r="AG326" s="94">
        <v>1044164</v>
      </c>
      <c r="AI326" s="94">
        <v>58830.92</v>
      </c>
      <c r="AJ326" s="94">
        <v>899484.32000000018</v>
      </c>
      <c r="AL326" s="94">
        <v>134177.56</v>
      </c>
      <c r="AM326" s="94">
        <v>64029.03</v>
      </c>
      <c r="AN326" s="94">
        <v>6834.24</v>
      </c>
      <c r="AO326" s="94">
        <v>54090.45</v>
      </c>
      <c r="AP326" s="94">
        <v>20266.420000000002</v>
      </c>
      <c r="AR326" s="94">
        <v>595185.02</v>
      </c>
      <c r="AU326" s="94">
        <v>80118.5</v>
      </c>
      <c r="AV326" s="94">
        <v>556343.56999999995</v>
      </c>
      <c r="AW326" s="94">
        <v>70725.7</v>
      </c>
      <c r="AZ326" s="94">
        <v>55000.67</v>
      </c>
      <c r="BA326" s="94">
        <v>5930.44</v>
      </c>
      <c r="BB326" s="94">
        <v>8598.65</v>
      </c>
      <c r="BC326" s="94">
        <v>97806.73000000001</v>
      </c>
      <c r="BD326" s="94">
        <v>33734.61</v>
      </c>
      <c r="BE326" s="94">
        <v>145256.69</v>
      </c>
      <c r="BF326" s="94">
        <v>6047.02</v>
      </c>
      <c r="BH326" s="94">
        <v>4583.82</v>
      </c>
      <c r="BI326" s="94">
        <v>36956.299999999996</v>
      </c>
      <c r="BK326" s="94">
        <v>7197.5</v>
      </c>
      <c r="BO326" s="94">
        <v>531533.21</v>
      </c>
      <c r="BP326" s="94">
        <v>372510.64</v>
      </c>
      <c r="BQ326" s="94">
        <v>958.2</v>
      </c>
      <c r="BR326" s="94">
        <v>3000.77</v>
      </c>
      <c r="BS326" s="94">
        <v>7064.5</v>
      </c>
      <c r="BT326" s="94">
        <v>173544.68</v>
      </c>
      <c r="BU326" s="94">
        <v>428293.44</v>
      </c>
      <c r="BV326" s="94">
        <v>129498.86000000002</v>
      </c>
      <c r="BW326" s="94">
        <v>129498.86000000002</v>
      </c>
      <c r="BX326" s="94">
        <v>210237.02</v>
      </c>
      <c r="CA326" s="94">
        <v>273731.37</v>
      </c>
      <c r="CB326" s="94">
        <v>56893.08</v>
      </c>
      <c r="CC326" s="94">
        <v>28282.560000000001</v>
      </c>
      <c r="CE326" s="94">
        <v>84330.78</v>
      </c>
      <c r="CF326" s="94">
        <v>18975</v>
      </c>
      <c r="CM326" s="94">
        <v>163010.47999999998</v>
      </c>
      <c r="CN326" s="94">
        <v>163010.47999999998</v>
      </c>
      <c r="CV326" s="94">
        <v>27698.829999999998</v>
      </c>
    </row>
    <row r="327" spans="2:100" x14ac:dyDescent="0.25">
      <c r="B327" s="92" t="s">
        <v>830</v>
      </c>
      <c r="C327" s="92" t="s">
        <v>831</v>
      </c>
      <c r="D327" s="93">
        <v>1119164.8099999998</v>
      </c>
      <c r="E327" s="94">
        <v>296712</v>
      </c>
      <c r="L327" s="94">
        <v>235726.4</v>
      </c>
      <c r="AJ327" s="94">
        <v>42294.49</v>
      </c>
      <c r="AN327" s="94">
        <v>149221.10999999999</v>
      </c>
      <c r="AV327" s="94">
        <v>98957.96</v>
      </c>
      <c r="AZ327" s="94">
        <v>84203.36</v>
      </c>
      <c r="BB327" s="94">
        <v>15735.52</v>
      </c>
      <c r="BD327" s="94">
        <v>3850</v>
      </c>
      <c r="BJ327" s="94">
        <v>49317.5</v>
      </c>
      <c r="BP327" s="94">
        <v>13800</v>
      </c>
      <c r="BR327" s="94">
        <v>20600</v>
      </c>
      <c r="BV327" s="94">
        <v>3372</v>
      </c>
      <c r="BW327" s="94">
        <v>3372</v>
      </c>
      <c r="CE327" s="94">
        <v>6925</v>
      </c>
      <c r="CK327" s="94">
        <v>50000</v>
      </c>
      <c r="CM327" s="94">
        <v>33915.949999999997</v>
      </c>
      <c r="CN327" s="94">
        <v>33915.949999999997</v>
      </c>
      <c r="CV327" s="94">
        <v>14533.52</v>
      </c>
    </row>
    <row r="328" spans="2:100" x14ac:dyDescent="0.25">
      <c r="D328" s="18"/>
    </row>
    <row r="329" spans="2:100" x14ac:dyDescent="0.25">
      <c r="D329" s="18"/>
    </row>
    <row r="330" spans="2:100" x14ac:dyDescent="0.25">
      <c r="D330" s="18"/>
    </row>
    <row r="331" spans="2:100" x14ac:dyDescent="0.25">
      <c r="D331" s="18"/>
    </row>
    <row r="332" spans="2:100" x14ac:dyDescent="0.25">
      <c r="D332" s="18"/>
    </row>
  </sheetData>
  <mergeCells count="16">
    <mergeCell ref="BV4:BW4"/>
    <mergeCell ref="CM4:CN4"/>
    <mergeCell ref="CO2:CV2"/>
    <mergeCell ref="E3:K3"/>
    <mergeCell ref="L3:Q3"/>
    <mergeCell ref="R3:AI3"/>
    <mergeCell ref="AJ3:AO3"/>
    <mergeCell ref="AP3:CL3"/>
    <mergeCell ref="CM3:CN3"/>
    <mergeCell ref="CO3:CV3"/>
    <mergeCell ref="E2:K2"/>
    <mergeCell ref="L2:Q2"/>
    <mergeCell ref="R2:AI2"/>
    <mergeCell ref="AJ2:AO2"/>
    <mergeCell ref="AP2:CL2"/>
    <mergeCell ref="CM2:CN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NCES Comparison</vt:lpstr>
      <vt:lpstr>Enrollment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Sando</dc:creator>
  <cp:lastModifiedBy>Mike Sando</cp:lastModifiedBy>
  <cp:lastPrinted>2022-12-19T20:16:22Z</cp:lastPrinted>
  <dcterms:created xsi:type="dcterms:W3CDTF">2022-12-12T17:44:04Z</dcterms:created>
  <dcterms:modified xsi:type="dcterms:W3CDTF">2025-12-18T16:53:42Z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2024-12-02T17:52:35Z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1699b57d-ce8a-4221-8fc1-a1800b4a4f28</vt:lpwstr>
  </property>
  <property fmtid="{D5CDD505-2E9C-101B-9397-08002B2CF9AE}" pid="8" name="MSIP_Label_9145f431-4c8c-42c6-a5a5-ba6d3bdea585_ContentBits">
    <vt:lpwstr>0</vt:lpwstr>
  </property>
</Properties>
</file>