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Apportionment_NEW\Financial Reporting\F-185\24-25\Submissions\"/>
    </mc:Choice>
  </mc:AlternateContent>
  <xr:revisionPtr revIDLastSave="0" documentId="8_{B264CD46-11D3-4DB9-9AB4-A901946A0290}" xr6:coauthVersionLast="47" xr6:coauthVersionMax="47" xr10:uidLastSave="{00000000-0000-0000-0000-000000000000}"/>
  <bookViews>
    <workbookView xWindow="4905" yWindow="3570" windowWidth="21600" windowHeight="12645" activeTab="1"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s>
  <definedNames>
    <definedName name="_0102BudvsAct" localSheetId="9">#REF!</definedName>
    <definedName name="_0102BudvsAct">#REF!</definedName>
    <definedName name="_11" localSheetId="9">#REF!</definedName>
    <definedName name="_11">#REF!</definedName>
    <definedName name="_xlnm._FilterDatabase" localSheetId="11" hidden="1">'Expenditure Data'!$B$2:$F$15804</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7">'Fiduciary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og_act_tbl" localSheetId="9">#REF!</definedName>
    <definedName name="Prog_act_tbl">#REF!</definedName>
    <definedName name="revenues" localSheetId="9">#REF!</definedName>
    <definedName name="revenues">#REF!</definedName>
    <definedName name="stsum" localSheetId="9">#REF!</definedName>
    <definedName name="sts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4" l="1"/>
  <c r="D65" i="4"/>
  <c r="D29" i="4"/>
  <c r="D60" i="4"/>
  <c r="D69" i="4"/>
  <c r="D79" i="1" l="1"/>
  <c r="D62" i="1"/>
  <c r="D88" i="1"/>
  <c r="D90" i="1"/>
  <c r="D21" i="2"/>
  <c r="D56" i="2"/>
  <c r="I38" i="1"/>
  <c r="I39" i="1"/>
  <c r="I40" i="1"/>
  <c r="I41" i="1"/>
  <c r="I42" i="1"/>
  <c r="I37" i="1"/>
  <c r="I30" i="1"/>
  <c r="I31" i="1"/>
  <c r="I32" i="1"/>
  <c r="I33" i="1"/>
  <c r="I34" i="1"/>
  <c r="I35" i="1"/>
  <c r="I29" i="1"/>
  <c r="I27" i="1"/>
  <c r="I10" i="1"/>
  <c r="I11" i="1"/>
  <c r="I12" i="1"/>
  <c r="I13" i="1"/>
  <c r="I14" i="1"/>
  <c r="I15" i="1"/>
  <c r="I16" i="1"/>
  <c r="I17" i="1"/>
  <c r="I18" i="1"/>
  <c r="I19" i="1"/>
  <c r="I20" i="1"/>
  <c r="I21" i="1"/>
  <c r="I22" i="1"/>
  <c r="I23" i="1"/>
  <c r="F56" i="3"/>
  <c r="D54" i="1"/>
  <c r="E22" i="3"/>
  <c r="E24" i="3"/>
  <c r="F23" i="3"/>
  <c r="E23" i="3"/>
  <c r="E10" i="3"/>
  <c r="D24" i="3"/>
  <c r="D23" i="3"/>
  <c r="D22" i="3"/>
  <c r="D9" i="1"/>
  <c r="F11" i="4"/>
  <c r="E80" i="4"/>
  <c r="F56" i="4"/>
  <c r="E56" i="4"/>
  <c r="F9" i="1"/>
  <c r="E29" i="2"/>
  <c r="E9" i="1"/>
  <c r="I55" i="2"/>
  <c r="E34" i="2"/>
  <c r="E36" i="2" s="1"/>
  <c r="F19" i="3"/>
  <c r="E19" i="3"/>
  <c r="D19" i="3"/>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6"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6" i="16"/>
  <c r="E1037" i="16"/>
  <c r="E1038" i="16"/>
  <c r="E1039" i="16"/>
  <c r="E1040" i="16"/>
  <c r="E1041" i="16"/>
  <c r="E1042" i="16"/>
  <c r="E1044" i="16"/>
  <c r="E1045" i="16"/>
  <c r="E1046"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15" i="16"/>
  <c r="E950" i="16"/>
  <c r="E951" i="16"/>
  <c r="E952" i="16"/>
  <c r="E953" i="16"/>
  <c r="E954" i="16"/>
  <c r="E955" i="16"/>
  <c r="E956" i="16"/>
  <c r="E957" i="16"/>
  <c r="E958" i="16"/>
  <c r="E959" i="16"/>
  <c r="E960" i="16"/>
  <c r="E961" i="16"/>
  <c r="E962" i="16"/>
  <c r="E964" i="16"/>
  <c r="E965" i="16"/>
  <c r="E966" i="16"/>
  <c r="E967" i="16"/>
  <c r="E968" i="16"/>
  <c r="E970" i="16"/>
  <c r="E971" i="16"/>
  <c r="E972" i="16"/>
  <c r="E973" i="16"/>
  <c r="E974" i="16"/>
  <c r="E975" i="16"/>
  <c r="E976" i="16"/>
  <c r="E978" i="16"/>
  <c r="E979" i="16"/>
  <c r="E980"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949" i="16"/>
  <c r="E884" i="16"/>
  <c r="E885" i="16"/>
  <c r="E886" i="16"/>
  <c r="E887" i="16"/>
  <c r="E888" i="16"/>
  <c r="E889" i="16"/>
  <c r="E890" i="16"/>
  <c r="E891" i="16"/>
  <c r="E892" i="16"/>
  <c r="E893" i="16"/>
  <c r="E894" i="16"/>
  <c r="E895" i="16"/>
  <c r="E896" i="16"/>
  <c r="E898" i="16"/>
  <c r="E899" i="16"/>
  <c r="E900" i="16"/>
  <c r="E901" i="16"/>
  <c r="E902" i="16"/>
  <c r="E904" i="16"/>
  <c r="E905" i="16"/>
  <c r="E906" i="16"/>
  <c r="E907" i="16"/>
  <c r="E908" i="16"/>
  <c r="E909" i="16"/>
  <c r="E910"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8" i="16"/>
  <c r="E839" i="16"/>
  <c r="E840" i="16"/>
  <c r="E841" i="16"/>
  <c r="E842" i="16"/>
  <c r="E843" i="16"/>
  <c r="E844" i="16"/>
  <c r="E846" i="16"/>
  <c r="E847" i="16"/>
  <c r="E848" i="16"/>
  <c r="E851" i="16"/>
  <c r="E852"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E1123" i="16"/>
  <c r="F1123" i="16"/>
  <c r="G1123" i="16"/>
  <c r="C1124" i="16"/>
  <c r="E1124" i="16"/>
  <c r="F1124" i="16"/>
  <c r="G1124" i="16"/>
  <c r="C1125" i="16"/>
  <c r="E1125" i="16"/>
  <c r="F1125" i="16"/>
  <c r="G1125" i="16"/>
  <c r="C1126" i="16"/>
  <c r="E1126" i="16"/>
  <c r="F1126" i="16"/>
  <c r="G1126" i="16"/>
  <c r="C1127" i="16"/>
  <c r="E1127" i="16"/>
  <c r="F1127" i="16"/>
  <c r="G1127" i="16"/>
  <c r="C1128" i="16"/>
  <c r="E1128" i="16"/>
  <c r="F1128" i="16"/>
  <c r="G1128" i="16"/>
  <c r="C1129" i="16"/>
  <c r="E1129" i="16"/>
  <c r="F1129" i="16"/>
  <c r="G1129" i="16"/>
  <c r="C1130" i="16"/>
  <c r="E1130" i="16"/>
  <c r="F1130" i="16"/>
  <c r="G1130" i="16"/>
  <c r="C1131" i="16"/>
  <c r="E1131" i="16"/>
  <c r="F1131" i="16"/>
  <c r="G1131" i="16"/>
  <c r="C1132" i="16"/>
  <c r="E1132" i="16"/>
  <c r="F1132" i="16"/>
  <c r="G1132" i="16"/>
  <c r="C1133" i="16"/>
  <c r="E1133" i="16"/>
  <c r="F1133" i="16"/>
  <c r="G1133" i="16"/>
  <c r="C1134" i="16"/>
  <c r="E1134" i="16"/>
  <c r="F1134" i="16"/>
  <c r="G1134" i="16"/>
  <c r="C1135" i="16"/>
  <c r="E1135" i="16"/>
  <c r="F1135" i="16"/>
  <c r="G1135" i="16"/>
  <c r="C1136" i="16"/>
  <c r="E1136" i="16"/>
  <c r="F1136" i="16"/>
  <c r="G1136" i="16"/>
  <c r="C1137" i="16"/>
  <c r="E1137" i="16"/>
  <c r="F1137" i="16"/>
  <c r="G1137" i="16"/>
  <c r="C1138" i="16"/>
  <c r="E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E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E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E479" i="16"/>
  <c r="F479" i="16"/>
  <c r="G479" i="16"/>
  <c r="C480" i="16"/>
  <c r="E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E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E561" i="16"/>
  <c r="F561" i="16"/>
  <c r="G561" i="16"/>
  <c r="C562" i="16"/>
  <c r="E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E572" i="16"/>
  <c r="F572" i="16"/>
  <c r="G572" i="16"/>
  <c r="C573" i="16"/>
  <c r="E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E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E602" i="16"/>
  <c r="F602" i="16"/>
  <c r="G602" i="16"/>
  <c r="C603" i="16"/>
  <c r="E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E613" i="16"/>
  <c r="F613" i="16"/>
  <c r="G613" i="16"/>
  <c r="C614" i="16"/>
  <c r="E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36" i="1"/>
  <c r="F43" i="1"/>
  <c r="F45" i="1" s="1"/>
  <c r="F51" i="1"/>
  <c r="F76" i="1"/>
  <c r="F92" i="1"/>
  <c r="F100" i="1"/>
  <c r="F106" i="1"/>
  <c r="I17" i="4"/>
  <c r="G15" i="3"/>
  <c r="I9" i="1" l="1"/>
  <c r="F94" i="1"/>
  <c r="E24" i="1"/>
  <c r="E36" i="1"/>
  <c r="E43" i="1"/>
  <c r="E45" i="1" s="1"/>
  <c r="E51" i="1"/>
  <c r="E76" i="1"/>
  <c r="E92" i="1"/>
  <c r="E100" i="1"/>
  <c r="E106"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17" i="2"/>
  <c r="E94" i="1" l="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F18" i="2" l="1"/>
  <c r="E508" i="16" s="1"/>
  <c r="G18" i="2"/>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30" i="7"/>
  <c r="E24" i="7"/>
  <c r="D24" i="7"/>
  <c r="E15" i="7"/>
  <c r="D15" i="7"/>
  <c r="E10" i="7"/>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D18" i="6"/>
  <c r="E12" i="6"/>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7" i="4"/>
  <c r="I58" i="4"/>
  <c r="I59" i="4"/>
  <c r="I60" i="4"/>
  <c r="I61" i="4"/>
  <c r="I62" i="4"/>
  <c r="I63" i="4"/>
  <c r="I64" i="4"/>
  <c r="I65" i="4"/>
  <c r="I66" i="4"/>
  <c r="I67" i="4"/>
  <c r="I68" i="4"/>
  <c r="I69" i="4"/>
  <c r="I70" i="4"/>
  <c r="I71" i="4"/>
  <c r="I72" i="4"/>
  <c r="I73" i="4"/>
  <c r="I74" i="4"/>
  <c r="I75" i="4"/>
  <c r="I76" i="4"/>
  <c r="I77" i="4"/>
  <c r="I78" i="4"/>
  <c r="I79" i="4"/>
  <c r="I80" i="4"/>
  <c r="I81" i="4"/>
  <c r="I82" i="4"/>
  <c r="I83" i="4"/>
  <c r="E84" i="4"/>
  <c r="F84" i="4"/>
  <c r="G84" i="4"/>
  <c r="E1014" i="16" s="1"/>
  <c r="H84" i="4"/>
  <c r="E1080" i="16" s="1"/>
  <c r="I52" i="4"/>
  <c r="I51" i="4"/>
  <c r="I45" i="4"/>
  <c r="I46" i="4"/>
  <c r="I44" i="4"/>
  <c r="E47" i="4"/>
  <c r="E849" i="16" s="1"/>
  <c r="F47" i="4"/>
  <c r="E915" i="16" s="1"/>
  <c r="G47" i="4"/>
  <c r="E981" i="16" s="1"/>
  <c r="H47" i="4"/>
  <c r="E1047" i="16" s="1"/>
  <c r="D47" i="4"/>
  <c r="E783" i="16" s="1"/>
  <c r="I35" i="4"/>
  <c r="I36" i="4"/>
  <c r="I37" i="4"/>
  <c r="I38" i="4"/>
  <c r="I39" i="4"/>
  <c r="I40" i="4"/>
  <c r="I34" i="4"/>
  <c r="E41" i="4"/>
  <c r="E845" i="16" s="1"/>
  <c r="F41" i="4"/>
  <c r="E911" i="16" s="1"/>
  <c r="G41" i="4"/>
  <c r="E977" i="16" s="1"/>
  <c r="H41" i="4"/>
  <c r="E1043" i="16" s="1"/>
  <c r="D41" i="4"/>
  <c r="E779" i="16" s="1"/>
  <c r="I27" i="4"/>
  <c r="I28" i="4"/>
  <c r="I29" i="4"/>
  <c r="I30" i="4"/>
  <c r="I26" i="4"/>
  <c r="E31" i="4"/>
  <c r="E837" i="16" s="1"/>
  <c r="F31" i="4"/>
  <c r="E903" i="16" s="1"/>
  <c r="G31" i="4"/>
  <c r="E969" i="16" s="1"/>
  <c r="H31" i="4"/>
  <c r="E1035" i="16" s="1"/>
  <c r="D31" i="4"/>
  <c r="E771" i="16" s="1"/>
  <c r="G17" i="3"/>
  <c r="I10" i="4"/>
  <c r="I11" i="4"/>
  <c r="I12" i="4"/>
  <c r="I13" i="4"/>
  <c r="I14" i="4"/>
  <c r="I15" i="4"/>
  <c r="I16" i="4"/>
  <c r="I18" i="4"/>
  <c r="I19" i="4"/>
  <c r="I20" i="4"/>
  <c r="I21" i="4"/>
  <c r="I22" i="4"/>
  <c r="I9" i="4"/>
  <c r="E23" i="4"/>
  <c r="E831" i="16" s="1"/>
  <c r="F23" i="4"/>
  <c r="G23" i="4"/>
  <c r="E963" i="16" s="1"/>
  <c r="H23" i="4"/>
  <c r="E1029" i="16" s="1"/>
  <c r="D23" i="4"/>
  <c r="G56" i="3"/>
  <c r="G57" i="3"/>
  <c r="G58" i="3"/>
  <c r="G52" i="3"/>
  <c r="G53" i="3"/>
  <c r="G48" i="3"/>
  <c r="G42" i="3"/>
  <c r="G43" i="3"/>
  <c r="G44" i="3"/>
  <c r="G45" i="3"/>
  <c r="G46" i="3"/>
  <c r="G47" i="3"/>
  <c r="G41" i="3"/>
  <c r="E49" i="3"/>
  <c r="E699" i="16" s="1"/>
  <c r="F49" i="3"/>
  <c r="E742" i="16" s="1"/>
  <c r="D49" i="3"/>
  <c r="E656" i="16" s="1"/>
  <c r="G23" i="3"/>
  <c r="G24" i="3"/>
  <c r="G25" i="3"/>
  <c r="G26" i="3"/>
  <c r="G27" i="3"/>
  <c r="G28" i="3"/>
  <c r="G29" i="3"/>
  <c r="G30" i="3"/>
  <c r="G31" i="3"/>
  <c r="G32" i="3"/>
  <c r="G33" i="3"/>
  <c r="G34" i="3"/>
  <c r="G35" i="3"/>
  <c r="G22" i="3"/>
  <c r="E36" i="3"/>
  <c r="E689" i="16" s="1"/>
  <c r="F36" i="3"/>
  <c r="E732" i="16" s="1"/>
  <c r="D36" i="3"/>
  <c r="G11" i="3"/>
  <c r="G12" i="3"/>
  <c r="G13" i="3"/>
  <c r="G16" i="3"/>
  <c r="G18" i="3"/>
  <c r="I56" i="2"/>
  <c r="I57" i="2"/>
  <c r="E47" i="2"/>
  <c r="E490" i="16" s="1"/>
  <c r="F47" i="2"/>
  <c r="E531" i="16" s="1"/>
  <c r="G47" i="2"/>
  <c r="H47" i="2"/>
  <c r="D47" i="2"/>
  <c r="E449" i="16" s="1"/>
  <c r="I40" i="2"/>
  <c r="I41" i="2"/>
  <c r="I42" i="2"/>
  <c r="I43" i="2"/>
  <c r="I44" i="2"/>
  <c r="I45" i="2"/>
  <c r="I46" i="2"/>
  <c r="I39" i="2"/>
  <c r="H36" i="1"/>
  <c r="E358" i="16" s="1"/>
  <c r="D43" i="1"/>
  <c r="E33" i="16" s="1"/>
  <c r="I104" i="1"/>
  <c r="I105" i="1"/>
  <c r="I103" i="1"/>
  <c r="I98" i="1"/>
  <c r="I99"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0" i="1"/>
  <c r="I48" i="1"/>
  <c r="I22" i="2"/>
  <c r="I23" i="2"/>
  <c r="I25" i="2"/>
  <c r="I26" i="2"/>
  <c r="I28" i="2"/>
  <c r="I29" i="2"/>
  <c r="I30" i="2"/>
  <c r="I31" i="2"/>
  <c r="I32" i="2"/>
  <c r="I33" i="2"/>
  <c r="I21" i="2"/>
  <c r="I10" i="2"/>
  <c r="I11" i="2"/>
  <c r="I12" i="2"/>
  <c r="I15" i="2"/>
  <c r="I16" i="2"/>
  <c r="I9" i="2"/>
  <c r="F34" i="2"/>
  <c r="E520" i="16" s="1"/>
  <c r="G34" i="2"/>
  <c r="H34" i="2"/>
  <c r="D34" i="2"/>
  <c r="E438" i="16" s="1"/>
  <c r="E18" i="2"/>
  <c r="H18" i="2"/>
  <c r="H36" i="2" s="1"/>
  <c r="E167" i="16"/>
  <c r="G106" i="1"/>
  <c r="H106" i="1"/>
  <c r="E416" i="16" s="1"/>
  <c r="D106" i="1"/>
  <c r="E84" i="16" s="1"/>
  <c r="G100" i="1"/>
  <c r="E246" i="16" s="1"/>
  <c r="H100" i="1"/>
  <c r="E412" i="16" s="1"/>
  <c r="D100" i="1"/>
  <c r="E80" i="16" s="1"/>
  <c r="D92" i="1"/>
  <c r="E75" i="16" s="1"/>
  <c r="E158" i="16"/>
  <c r="G92" i="1"/>
  <c r="E241" i="16" s="1"/>
  <c r="H92" i="1"/>
  <c r="E407" i="16" s="1"/>
  <c r="E227" i="16"/>
  <c r="G76" i="1"/>
  <c r="H76" i="1"/>
  <c r="E393" i="16" s="1"/>
  <c r="D76" i="1"/>
  <c r="E61" i="16" s="1"/>
  <c r="E121" i="16"/>
  <c r="G51" i="1"/>
  <c r="H51" i="1"/>
  <c r="E370" i="16" s="1"/>
  <c r="D51" i="1"/>
  <c r="E38" i="16" s="1"/>
  <c r="E116" i="16"/>
  <c r="G43" i="1"/>
  <c r="H43" i="1"/>
  <c r="G36" i="1"/>
  <c r="E192" i="16" s="1"/>
  <c r="D36" i="1"/>
  <c r="E26" i="16" s="1"/>
  <c r="G24" i="1"/>
  <c r="E266" i="16" s="1"/>
  <c r="H24" i="1"/>
  <c r="E349" i="16" s="1"/>
  <c r="D24" i="1"/>
  <c r="E365" i="16" l="1"/>
  <c r="H45" i="1"/>
  <c r="G45" i="1"/>
  <c r="I47" i="2"/>
  <c r="G36" i="3"/>
  <c r="E86" i="4"/>
  <c r="E17" i="16"/>
  <c r="D45" i="1"/>
  <c r="E34" i="16" s="1"/>
  <c r="E646" i="16"/>
  <c r="D38" i="3"/>
  <c r="E897" i="16"/>
  <c r="F86" i="4"/>
  <c r="E948" i="16"/>
  <c r="E882" i="16"/>
  <c r="I34" i="2"/>
  <c r="I43" i="1"/>
  <c r="I51" i="1"/>
  <c r="E765" i="16"/>
  <c r="E1091" i="16"/>
  <c r="E1089" i="16"/>
  <c r="E1085" i="16"/>
  <c r="D17" i="7"/>
  <c r="H49" i="2"/>
  <c r="G36" i="2"/>
  <c r="F36" i="2"/>
  <c r="E521" i="16" s="1"/>
  <c r="G49" i="4"/>
  <c r="E49" i="4"/>
  <c r="H49" i="4"/>
  <c r="I23" i="4"/>
  <c r="D49" i="4"/>
  <c r="D53" i="4" s="1"/>
  <c r="E109" i="16"/>
  <c r="E163" i="16"/>
  <c r="E144" i="16"/>
  <c r="E324" i="16"/>
  <c r="E250" i="16"/>
  <c r="E282" i="16"/>
  <c r="E199" i="16"/>
  <c r="E287" i="16"/>
  <c r="E333" i="16"/>
  <c r="E183" i="16"/>
  <c r="E100" i="16"/>
  <c r="E204" i="16"/>
  <c r="E310" i="16"/>
  <c r="E275" i="16"/>
  <c r="E329" i="16"/>
  <c r="G14" i="3"/>
  <c r="G19" i="3" s="1"/>
  <c r="I24" i="1"/>
  <c r="I36" i="1"/>
  <c r="D18" i="2"/>
  <c r="E426" i="16" s="1"/>
  <c r="I18" i="2"/>
  <c r="E647" i="16"/>
  <c r="E17" i="7"/>
  <c r="E26" i="7" s="1"/>
  <c r="F49" i="4"/>
  <c r="I47" i="4"/>
  <c r="I41" i="4"/>
  <c r="I31" i="4"/>
  <c r="G49" i="3"/>
  <c r="E38" i="3"/>
  <c r="E690" i="16" s="1"/>
  <c r="I106" i="1"/>
  <c r="I92" i="1"/>
  <c r="I100" i="1"/>
  <c r="I76" i="1"/>
  <c r="E283" i="16"/>
  <c r="H94" i="1"/>
  <c r="E408" i="16" s="1"/>
  <c r="D94" i="1"/>
  <c r="E76" i="16" s="1"/>
  <c r="G94" i="1"/>
  <c r="E325" i="16" s="1"/>
  <c r="E117" i="16"/>
  <c r="I36" i="2" l="1"/>
  <c r="I49" i="2" s="1"/>
  <c r="I53" i="2" s="1"/>
  <c r="I58" i="2" s="1"/>
  <c r="E53" i="4"/>
  <c r="E853" i="16" s="1"/>
  <c r="E850" i="16"/>
  <c r="G53" i="4"/>
  <c r="E985" i="16" s="1"/>
  <c r="E982" i="16"/>
  <c r="F53" i="4"/>
  <c r="E919" i="16" s="1"/>
  <c r="E916" i="16"/>
  <c r="H53" i="4"/>
  <c r="E1051" i="16" s="1"/>
  <c r="E1048" i="16"/>
  <c r="E784" i="16"/>
  <c r="D26" i="7"/>
  <c r="F38" i="3"/>
  <c r="E51" i="3"/>
  <c r="D51" i="3"/>
  <c r="E657" i="16" s="1"/>
  <c r="H53" i="2"/>
  <c r="E617" i="16" s="1"/>
  <c r="G49" i="2"/>
  <c r="F49" i="2"/>
  <c r="E532" i="16" s="1"/>
  <c r="E242" i="16"/>
  <c r="E200" i="16"/>
  <c r="E159" i="16"/>
  <c r="E366" i="16"/>
  <c r="D36" i="2"/>
  <c r="D56" i="4" s="1"/>
  <c r="E49" i="2"/>
  <c r="E491" i="16" s="1"/>
  <c r="I49" i="4"/>
  <c r="I53" i="4" s="1"/>
  <c r="I45" i="1"/>
  <c r="I94" i="1"/>
  <c r="E788" i="16" l="1"/>
  <c r="I56" i="4"/>
  <c r="I84" i="4" s="1"/>
  <c r="D84" i="4"/>
  <c r="D86" i="4" s="1"/>
  <c r="G38" i="3"/>
  <c r="E733" i="16"/>
  <c r="E54" i="3"/>
  <c r="E703" i="16" s="1"/>
  <c r="E700" i="16"/>
  <c r="E787" i="16"/>
  <c r="D49" i="2"/>
  <c r="E450" i="16" s="1"/>
  <c r="E439" i="16"/>
  <c r="D30" i="7"/>
  <c r="F51" i="3"/>
  <c r="E743" i="16" s="1"/>
  <c r="E59" i="3"/>
  <c r="E707" i="16" s="1"/>
  <c r="D54" i="3"/>
  <c r="E660" i="16" s="1"/>
  <c r="H58" i="2"/>
  <c r="E621" i="16" s="1"/>
  <c r="G53" i="2"/>
  <c r="E576" i="16" s="1"/>
  <c r="F53" i="2"/>
  <c r="E535" i="16" s="1"/>
  <c r="E53" i="2"/>
  <c r="E816" i="16" l="1"/>
  <c r="E494" i="16"/>
  <c r="E58" i="2"/>
  <c r="D53" i="2"/>
  <c r="D58" i="2" s="1"/>
  <c r="F54" i="3"/>
  <c r="E746" i="16" s="1"/>
  <c r="G51" i="3"/>
  <c r="D59" i="3"/>
  <c r="E664" i="16" s="1"/>
  <c r="G58" i="2"/>
  <c r="E580" i="16" s="1"/>
  <c r="F58" i="2"/>
  <c r="E539" i="16" s="1"/>
  <c r="E498" i="16"/>
  <c r="E453" i="16" l="1"/>
  <c r="F59" i="3"/>
  <c r="G54" i="3"/>
  <c r="E750" i="16" l="1"/>
  <c r="E457" i="16"/>
  <c r="G59" i="3"/>
</calcChain>
</file>

<file path=xl/sharedStrings.xml><?xml version="1.0" encoding="utf-8"?>
<sst xmlns="http://schemas.openxmlformats.org/spreadsheetml/2006/main" count="5916" uniqueCount="1225">
  <si>
    <t>ANNUAL FINANCIAL REPORT</t>
  </si>
  <si>
    <t>Educational Service District #</t>
  </si>
  <si>
    <t>For the Fiscal Year Ended August 31, 2025</t>
  </si>
  <si>
    <t>Submitted pursuant to WAC 392-117-035 to the Office of Superintendent of Public Instruction</t>
  </si>
  <si>
    <t>Certified correct this</t>
  </si>
  <si>
    <t>15th</t>
  </si>
  <si>
    <t>day of</t>
  </si>
  <si>
    <t>January</t>
  </si>
  <si>
    <t>,</t>
  </si>
  <si>
    <t>to the best of my knowledge and belief.</t>
  </si>
  <si>
    <t>ESD Address</t>
  </si>
  <si>
    <t xml:space="preserve">NWESD </t>
  </si>
  <si>
    <t>1601 R Avenue</t>
  </si>
  <si>
    <t>Anacortes, WA  98221</t>
  </si>
  <si>
    <t>ESD Website</t>
  </si>
  <si>
    <t>www.ncesd.org</t>
  </si>
  <si>
    <t>Preparer Information</t>
  </si>
  <si>
    <t>Name</t>
  </si>
  <si>
    <t>Terri Johnson</t>
  </si>
  <si>
    <t>Phone</t>
  </si>
  <si>
    <t>360-299-4025</t>
  </si>
  <si>
    <t>E-Mail</t>
  </si>
  <si>
    <t>tjohnson@nwesd.org</t>
  </si>
  <si>
    <t>Signature</t>
  </si>
  <si>
    <t>Educational Service District</t>
  </si>
  <si>
    <t>Statement of Net Position—All Funds</t>
  </si>
  <si>
    <t>For the Year Ended August 31, 2025</t>
  </si>
  <si>
    <t>Item</t>
  </si>
  <si>
    <t>Description</t>
  </si>
  <si>
    <t>OPERATING FUND</t>
  </si>
  <si>
    <t>WORKERS COMP</t>
  </si>
  <si>
    <t>UNEMPLOYMENT</t>
  </si>
  <si>
    <t>PROPERTY CASUALTY</t>
  </si>
  <si>
    <t>CHILD CARE</t>
  </si>
  <si>
    <t>TOTAL ALL FUNDS</t>
  </si>
  <si>
    <t>CURRENT ASSETS</t>
  </si>
  <si>
    <t>101</t>
  </si>
  <si>
    <t>Cash and Cash Equivalents</t>
  </si>
  <si>
    <t>102</t>
  </si>
  <si>
    <t>Net Assets for Pool Participants</t>
  </si>
  <si>
    <t>103</t>
  </si>
  <si>
    <t>Investments</t>
  </si>
  <si>
    <t>104</t>
  </si>
  <si>
    <t>Accounts Receivable (net of uncollectible allowance)</t>
  </si>
  <si>
    <t>105</t>
  </si>
  <si>
    <t>Lease Receivables</t>
  </si>
  <si>
    <t>106</t>
  </si>
  <si>
    <t>Interfund Receivables</t>
  </si>
  <si>
    <t>107</t>
  </si>
  <si>
    <t>Other Receivables</t>
  </si>
  <si>
    <t>108</t>
  </si>
  <si>
    <t>Member Assessments/Contributions</t>
  </si>
  <si>
    <t>109</t>
  </si>
  <si>
    <t>Accrued Deductibles/Co-pays</t>
  </si>
  <si>
    <t>110</t>
  </si>
  <si>
    <t>Excess/Reinsurance Recoverable</t>
  </si>
  <si>
    <t>111</t>
  </si>
  <si>
    <t>Due from Other Governments</t>
  </si>
  <si>
    <t>112</t>
  </si>
  <si>
    <t>Inventory</t>
  </si>
  <si>
    <t>113</t>
  </si>
  <si>
    <t>Prepaids</t>
  </si>
  <si>
    <t>114</t>
  </si>
  <si>
    <t>Restricted Assets</t>
  </si>
  <si>
    <t>115</t>
  </si>
  <si>
    <t>Other Assets</t>
  </si>
  <si>
    <t>116</t>
  </si>
  <si>
    <t xml:space="preserve">TOTAL CURRENT ASSETS </t>
  </si>
  <si>
    <t>NONCURRENT ASSETS</t>
  </si>
  <si>
    <t>120</t>
  </si>
  <si>
    <t>Capital Assets</t>
  </si>
  <si>
    <t>121</t>
  </si>
  <si>
    <t>Land</t>
  </si>
  <si>
    <t>122</t>
  </si>
  <si>
    <t>Construction in Progress</t>
  </si>
  <si>
    <t>123</t>
  </si>
  <si>
    <t>Land Improvements</t>
  </si>
  <si>
    <t>124</t>
  </si>
  <si>
    <t>Building</t>
  </si>
  <si>
    <t>125</t>
  </si>
  <si>
    <t>Equipment</t>
  </si>
  <si>
    <t>126</t>
  </si>
  <si>
    <t>Leased Assets and L/H Improvements</t>
  </si>
  <si>
    <t>127</t>
  </si>
  <si>
    <t>Less: Accumulated Depreciation</t>
  </si>
  <si>
    <t>128</t>
  </si>
  <si>
    <t>NET CAPITAL ASSETS</t>
  </si>
  <si>
    <t>130</t>
  </si>
  <si>
    <t>Net Cash/Investments Held for Compensated Absences</t>
  </si>
  <si>
    <t>131</t>
  </si>
  <si>
    <t>Net Cash/Investments Held for Unemployment</t>
  </si>
  <si>
    <t>132</t>
  </si>
  <si>
    <t>Investment in Joint Venture</t>
  </si>
  <si>
    <t>133</t>
  </si>
  <si>
    <t>Contracts Receivable</t>
  </si>
  <si>
    <t>134</t>
  </si>
  <si>
    <t>Net Pension Asset</t>
  </si>
  <si>
    <t>135</t>
  </si>
  <si>
    <t>136</t>
  </si>
  <si>
    <t xml:space="preserve">TOTAL NONCURRENT ASSETS </t>
  </si>
  <si>
    <t>138</t>
  </si>
  <si>
    <t>TOTAL ASSETS</t>
  </si>
  <si>
    <t>DEFERRED OUTFLOWS OF RESOURCES</t>
  </si>
  <si>
    <t>141</t>
  </si>
  <si>
    <t>Deferred Loss on Refunding</t>
  </si>
  <si>
    <t>142</t>
  </si>
  <si>
    <t>Deferred OutFlows Related to Pensions</t>
  </si>
  <si>
    <t>143</t>
  </si>
  <si>
    <t>Deferred OutFlows Related to OPEB</t>
  </si>
  <si>
    <t>144</t>
  </si>
  <si>
    <t>TOTAL DEFERRED OUTFLOWS OF RESOURCES</t>
  </si>
  <si>
    <t>CURRENT LIABILITIES</t>
  </si>
  <si>
    <t>148</t>
  </si>
  <si>
    <t>Accounts Payable</t>
  </si>
  <si>
    <t>149</t>
  </si>
  <si>
    <t>Amount Due to Pool Participants</t>
  </si>
  <si>
    <t>150</t>
  </si>
  <si>
    <t>Notes Payable</t>
  </si>
  <si>
    <t>151</t>
  </si>
  <si>
    <t>Accrued Interest Payable</t>
  </si>
  <si>
    <t>152</t>
  </si>
  <si>
    <t>Accrued Salaries</t>
  </si>
  <si>
    <t>153</t>
  </si>
  <si>
    <t>Payroll Deductions &amp; Taxes Payable</t>
  </si>
  <si>
    <t>154</t>
  </si>
  <si>
    <t>Public Employees' Retirement System</t>
  </si>
  <si>
    <t>155</t>
  </si>
  <si>
    <t>Deferred Compensation</t>
  </si>
  <si>
    <t>156</t>
  </si>
  <si>
    <t>Compensated Absences</t>
  </si>
  <si>
    <t>157</t>
  </si>
  <si>
    <t>Interfund Payable</t>
  </si>
  <si>
    <t>158</t>
  </si>
  <si>
    <t>Total OPEB Liability</t>
  </si>
  <si>
    <t>159</t>
  </si>
  <si>
    <t>Bonds Payable</t>
  </si>
  <si>
    <t>160</t>
  </si>
  <si>
    <t>Leases Payable</t>
  </si>
  <si>
    <t>161</t>
  </si>
  <si>
    <t>Claim Reserves</t>
  </si>
  <si>
    <t>162</t>
  </si>
  <si>
    <t>IBNR</t>
  </si>
  <si>
    <t>163</t>
  </si>
  <si>
    <t>Open Claims</t>
  </si>
  <si>
    <t>164</t>
  </si>
  <si>
    <t>Unallocated Loss Adjustment Expenses</t>
  </si>
  <si>
    <t>165</t>
  </si>
  <si>
    <t>Future L&amp;I Assessments</t>
  </si>
  <si>
    <t>166</t>
  </si>
  <si>
    <t>Deposits</t>
  </si>
  <si>
    <t>167</t>
  </si>
  <si>
    <t>Unearned Revenue</t>
  </si>
  <si>
    <t>168</t>
  </si>
  <si>
    <t>Unearned Member Assessments/Contributions</t>
  </si>
  <si>
    <t>169</t>
  </si>
  <si>
    <t>Other Liabilities and Credits</t>
  </si>
  <si>
    <t>170</t>
  </si>
  <si>
    <t>TOTAL CURRENT LIABILITIES</t>
  </si>
  <si>
    <t>NONCURRENT LIABILITIES</t>
  </si>
  <si>
    <t>173</t>
  </si>
  <si>
    <t>174</t>
  </si>
  <si>
    <t>Unemployment</t>
  </si>
  <si>
    <t>175</t>
  </si>
  <si>
    <t>176</t>
  </si>
  <si>
    <t>177</t>
  </si>
  <si>
    <t>178</t>
  </si>
  <si>
    <t>179</t>
  </si>
  <si>
    <t>180</t>
  </si>
  <si>
    <t>181</t>
  </si>
  <si>
    <t>Net Pension Liability</t>
  </si>
  <si>
    <t>182</t>
  </si>
  <si>
    <t>OPEB Liability</t>
  </si>
  <si>
    <t>183</t>
  </si>
  <si>
    <t>184</t>
  </si>
  <si>
    <t>185</t>
  </si>
  <si>
    <t>186</t>
  </si>
  <si>
    <t>TOTAL NONCURRENT LIABILITIES</t>
  </si>
  <si>
    <t>188</t>
  </si>
  <si>
    <t>TOTAL LIABILITIES</t>
  </si>
  <si>
    <t>DEFERRED INFLOWS OF RESOURCES</t>
  </si>
  <si>
    <t>190</t>
  </si>
  <si>
    <t>Deferred Gain on Refunding</t>
  </si>
  <si>
    <t>191</t>
  </si>
  <si>
    <t>Deferred InFlows Related to Pensions</t>
  </si>
  <si>
    <t>192</t>
  </si>
  <si>
    <t>Deferred InFlows Related to OPEB</t>
  </si>
  <si>
    <t>193</t>
  </si>
  <si>
    <t>TOTAL DEFERRED INFLOWS OF RESOURCES</t>
  </si>
  <si>
    <t>NET POSITION</t>
  </si>
  <si>
    <t>195</t>
  </si>
  <si>
    <t>Net Investment in Capital Assets</t>
  </si>
  <si>
    <t>196</t>
  </si>
  <si>
    <t>Restricted</t>
  </si>
  <si>
    <t>197</t>
  </si>
  <si>
    <t>Unrestricted</t>
  </si>
  <si>
    <t>198</t>
  </si>
  <si>
    <t>TOTAL NET POSITION</t>
  </si>
  <si>
    <t>Statement of Revenues, Expenses, and Changes in Net Position</t>
  </si>
  <si>
    <t>OPERATING REVENUES</t>
  </si>
  <si>
    <t>201</t>
  </si>
  <si>
    <t>Local Sources</t>
  </si>
  <si>
    <t>202</t>
  </si>
  <si>
    <t>State Sources</t>
  </si>
  <si>
    <t>203</t>
  </si>
  <si>
    <t>Allotment</t>
  </si>
  <si>
    <t>204</t>
  </si>
  <si>
    <t>Federal Sources</t>
  </si>
  <si>
    <t>205</t>
  </si>
  <si>
    <t>Cooperative Programs</t>
  </si>
  <si>
    <t>206</t>
  </si>
  <si>
    <t>Other Programs</t>
  </si>
  <si>
    <t>207</t>
  </si>
  <si>
    <t>208</t>
  </si>
  <si>
    <t>Supplemental Member Assessments</t>
  </si>
  <si>
    <t>209</t>
  </si>
  <si>
    <t>Other Operating Revenue</t>
  </si>
  <si>
    <t>210</t>
  </si>
  <si>
    <t>TOTAL OPERATING REVENUE</t>
  </si>
  <si>
    <t>OPERATING EXPENSES</t>
  </si>
  <si>
    <t>213</t>
  </si>
  <si>
    <t>General Operations and Administration</t>
  </si>
  <si>
    <t>214</t>
  </si>
  <si>
    <t>Instructional Support Programs</t>
  </si>
  <si>
    <t>215</t>
  </si>
  <si>
    <t>Non Instructional Support Programs</t>
  </si>
  <si>
    <t>Incurred Loss/Loss Adjustment Expenses</t>
  </si>
  <si>
    <t>217</t>
  </si>
  <si>
    <t>Paid on Current Losses</t>
  </si>
  <si>
    <t>218</t>
  </si>
  <si>
    <t>Change in Loss Reserves</t>
  </si>
  <si>
    <t>220</t>
  </si>
  <si>
    <t>Paid Unallocated Loss Adjustment Expenses</t>
  </si>
  <si>
    <t>221</t>
  </si>
  <si>
    <t>Change in Unallocated Loss Reserves</t>
  </si>
  <si>
    <t>222</t>
  </si>
  <si>
    <t>Excess/Reinsurance Premiums</t>
  </si>
  <si>
    <t>223</t>
  </si>
  <si>
    <t>Labor &amp; Industries Assessments</t>
  </si>
  <si>
    <t>224</t>
  </si>
  <si>
    <t>Depreciation/Depletion</t>
  </si>
  <si>
    <t>225</t>
  </si>
  <si>
    <t>Other Operating Expenses</t>
  </si>
  <si>
    <t>226</t>
  </si>
  <si>
    <t>TOTAL OPERATING EXPENSES</t>
  </si>
  <si>
    <t>228</t>
  </si>
  <si>
    <t>OPERATING INCOME (LOSS)</t>
  </si>
  <si>
    <t>230</t>
  </si>
  <si>
    <t>NONOPERATING REVENUES (EXPENSES)</t>
  </si>
  <si>
    <t>231</t>
  </si>
  <si>
    <t>Interest and Investment Income</t>
  </si>
  <si>
    <t>232</t>
  </si>
  <si>
    <t>Interest Expense and Related Charges</t>
  </si>
  <si>
    <t>233</t>
  </si>
  <si>
    <t>Lease Income</t>
  </si>
  <si>
    <t>234</t>
  </si>
  <si>
    <t>Gains (Losses) on Capital Asset Disposition</t>
  </si>
  <si>
    <t>235</t>
  </si>
  <si>
    <t>Change in Joint Venture</t>
  </si>
  <si>
    <t>236</t>
  </si>
  <si>
    <t>Change in Compensated Absences</t>
  </si>
  <si>
    <t>237</t>
  </si>
  <si>
    <t>Other Nonoperating Revenues</t>
  </si>
  <si>
    <t>238</t>
  </si>
  <si>
    <t>Other Nonoperating Expenses</t>
  </si>
  <si>
    <t>239</t>
  </si>
  <si>
    <t>TOTAL NONOPERATING REVENUES (EXPENSES)</t>
  </si>
  <si>
    <t>241</t>
  </si>
  <si>
    <t>INCOME (LOSS) BEFORE OTHER ITEMS</t>
  </si>
  <si>
    <t>243</t>
  </si>
  <si>
    <t>Extraordinary Items</t>
  </si>
  <si>
    <t>244</t>
  </si>
  <si>
    <t>Special Items</t>
  </si>
  <si>
    <t>245</t>
  </si>
  <si>
    <t>INCREASE (DECREASE) IN NET POSITION</t>
  </si>
  <si>
    <t>247</t>
  </si>
  <si>
    <t>NET POSITION - BEGINNING BALANCE</t>
  </si>
  <si>
    <t>248</t>
  </si>
  <si>
    <t>Cumulative Effect of Change in Accounting Principle</t>
  </si>
  <si>
    <t>249</t>
  </si>
  <si>
    <t>PRIOR PERIOD ADJUSTMENT</t>
  </si>
  <si>
    <t>251</t>
  </si>
  <si>
    <t>NET POSITION - ENDING BALANCE</t>
  </si>
  <si>
    <t xml:space="preserve"> </t>
  </si>
  <si>
    <t>Budgetary Comparison Schedule</t>
  </si>
  <si>
    <t>General Expense Fund</t>
  </si>
  <si>
    <t>Budgeted Amounts</t>
  </si>
  <si>
    <t>Original</t>
  </si>
  <si>
    <t>Final</t>
  </si>
  <si>
    <t>Actual Amounts
Budgetary Basis</t>
  </si>
  <si>
    <t>Variance with Final Budget—Positive (Negative)</t>
  </si>
  <si>
    <t>301</t>
  </si>
  <si>
    <t>302</t>
  </si>
  <si>
    <t>303</t>
  </si>
  <si>
    <t>304</t>
  </si>
  <si>
    <t>305</t>
  </si>
  <si>
    <t>306</t>
  </si>
  <si>
    <t>307</t>
  </si>
  <si>
    <t>308</t>
  </si>
  <si>
    <t>309</t>
  </si>
  <si>
    <t>310</t>
  </si>
  <si>
    <t>313</t>
  </si>
  <si>
    <t>314</t>
  </si>
  <si>
    <t>315</t>
  </si>
  <si>
    <t>316</t>
  </si>
  <si>
    <t>317</t>
  </si>
  <si>
    <t>318</t>
  </si>
  <si>
    <t>319</t>
  </si>
  <si>
    <t>320</t>
  </si>
  <si>
    <t>321</t>
  </si>
  <si>
    <t>322</t>
  </si>
  <si>
    <t>323</t>
  </si>
  <si>
    <t>Professional Fees</t>
  </si>
  <si>
    <t>324</t>
  </si>
  <si>
    <t>325</t>
  </si>
  <si>
    <t>326</t>
  </si>
  <si>
    <t>327</t>
  </si>
  <si>
    <t>329</t>
  </si>
  <si>
    <t>331</t>
  </si>
  <si>
    <t>332</t>
  </si>
  <si>
    <t>333</t>
  </si>
  <si>
    <t>334</t>
  </si>
  <si>
    <t>335</t>
  </si>
  <si>
    <t>336</t>
  </si>
  <si>
    <t>337</t>
  </si>
  <si>
    <t>338</t>
  </si>
  <si>
    <t>339</t>
  </si>
  <si>
    <t>341</t>
  </si>
  <si>
    <t>342</t>
  </si>
  <si>
    <t>343</t>
  </si>
  <si>
    <t>344</t>
  </si>
  <si>
    <t>346</t>
  </si>
  <si>
    <t>347</t>
  </si>
  <si>
    <t>348</t>
  </si>
  <si>
    <t>349</t>
  </si>
  <si>
    <t>Statement of Cash Flows</t>
  </si>
  <si>
    <t>CASH FLOW FROM OPERATING ACTIVITIES</t>
  </si>
  <si>
    <t>401</t>
  </si>
  <si>
    <t>Cash Received from Customers</t>
  </si>
  <si>
    <t>402</t>
  </si>
  <si>
    <t>Cash Received from State and Federal Sources</t>
  </si>
  <si>
    <t>403</t>
  </si>
  <si>
    <t>Cash Received from Members</t>
  </si>
  <si>
    <t>404</t>
  </si>
  <si>
    <t>Payments to Suppliers for Goods and Services</t>
  </si>
  <si>
    <t>405</t>
  </si>
  <si>
    <t>Payments to Employees for Services</t>
  </si>
  <si>
    <t>406</t>
  </si>
  <si>
    <t>Cash Paid for Compensated Absences</t>
  </si>
  <si>
    <t>407</t>
  </si>
  <si>
    <t>Cash Paid for Benefits/Claims</t>
  </si>
  <si>
    <t>408</t>
  </si>
  <si>
    <t>Internal Activity - Reimbursements from Other Funds</t>
  </si>
  <si>
    <t>409</t>
  </si>
  <si>
    <t>Internal Activity - Payments made to Other Funds</t>
  </si>
  <si>
    <t>410</t>
  </si>
  <si>
    <t>Cash Paid for Reinsurance</t>
  </si>
  <si>
    <t>411</t>
  </si>
  <si>
    <t>Cash Received for Labor and Industries Assessments</t>
  </si>
  <si>
    <t>412</t>
  </si>
  <si>
    <t>Cash Paid for Labor and Industries Assessments</t>
  </si>
  <si>
    <t>413</t>
  </si>
  <si>
    <t>Cash Paid for Other Operating Expense</t>
  </si>
  <si>
    <t>414</t>
  </si>
  <si>
    <t>Other Receipts (Payments)</t>
  </si>
  <si>
    <t>415</t>
  </si>
  <si>
    <t>NET CASH PROVIDED (USED) BY OPERATING ACTIVITIES</t>
  </si>
  <si>
    <t>CASH FLOWS FROM NONCAPITAL FINANCING ACTIVITIES</t>
  </si>
  <si>
    <t>418</t>
  </si>
  <si>
    <t>Operating Grants Received</t>
  </si>
  <si>
    <t>419</t>
  </si>
  <si>
    <t>Transfer to (from) Other Funds</t>
  </si>
  <si>
    <t>420</t>
  </si>
  <si>
    <t>Proceeds from Issuance of Notes</t>
  </si>
  <si>
    <t>421</t>
  </si>
  <si>
    <t>Principal and Interest Payment on Notes</t>
  </si>
  <si>
    <t>422</t>
  </si>
  <si>
    <t>Other Noncapital Activities</t>
  </si>
  <si>
    <t>423</t>
  </si>
  <si>
    <t>NET CASH PROVIDED (USED) BY NONCAPITAL FINANCING ACTIVITIES</t>
  </si>
  <si>
    <t>CASH FLOWS FROM CAPITAL AND RELATED FINANCING ACTIVITIES</t>
  </si>
  <si>
    <t>426</t>
  </si>
  <si>
    <t>Purchase of Capital Assets</t>
  </si>
  <si>
    <t>427</t>
  </si>
  <si>
    <t>Proceeds from Capital Debt</t>
  </si>
  <si>
    <t>428</t>
  </si>
  <si>
    <t>Principal and Interest Paid on Capital Debt</t>
  </si>
  <si>
    <t>429</t>
  </si>
  <si>
    <t>Capital Contributions</t>
  </si>
  <si>
    <t>430</t>
  </si>
  <si>
    <t>Principal and Interest Paid on Lease Financing</t>
  </si>
  <si>
    <t>431</t>
  </si>
  <si>
    <t>432</t>
  </si>
  <si>
    <t>433</t>
  </si>
  <si>
    <t>NET CASH PROVIDED (USED) BY CAPITAL AND RELATED FINANCING ACTIVITIES</t>
  </si>
  <si>
    <t>CASH FLOWS FROM INVESTING ACTIVITIES</t>
  </si>
  <si>
    <t>436</t>
  </si>
  <si>
    <t>Proceeds from Sales and Maturities of Investments</t>
  </si>
  <si>
    <t>437</t>
  </si>
  <si>
    <t>Purchase of Investments</t>
  </si>
  <si>
    <t>438</t>
  </si>
  <si>
    <t>Interest and Dividends Received</t>
  </si>
  <si>
    <t>439</t>
  </si>
  <si>
    <t>NET CASH PROVIDED (USED) BY INVESTING ACTIVITIES</t>
  </si>
  <si>
    <t>441</t>
  </si>
  <si>
    <t>INCREASE (DECREASE) IN CASH AND CASH EQUIVALENTS</t>
  </si>
  <si>
    <t>443</t>
  </si>
  <si>
    <t>CASH AND CASH EQUIVALENTS - BEGINNING</t>
  </si>
  <si>
    <t>444</t>
  </si>
  <si>
    <t>445</t>
  </si>
  <si>
    <t>CASH AND CASH EQUIVALENTS - ENDING</t>
  </si>
  <si>
    <t>RECONCILIATION OF OPERATING INCOME TO NET CASH PROVIDED (USED) BY OPERATING ACTIVITIES</t>
  </si>
  <si>
    <t>451</t>
  </si>
  <si>
    <t>OPERATING NET INCOME</t>
  </si>
  <si>
    <t>452</t>
  </si>
  <si>
    <t>Adjustment to Reconcile Operating Inc to Net Cash Provided (Used) by Operating Activities</t>
  </si>
  <si>
    <t>453</t>
  </si>
  <si>
    <t>Depreciation Expense</t>
  </si>
  <si>
    <t>454</t>
  </si>
  <si>
    <t>Change in Assets and Liabilities</t>
  </si>
  <si>
    <t>455</t>
  </si>
  <si>
    <t>Receivables, Net</t>
  </si>
  <si>
    <t>456</t>
  </si>
  <si>
    <t>457</t>
  </si>
  <si>
    <t>Inventories</t>
  </si>
  <si>
    <t>458</t>
  </si>
  <si>
    <t>Accounts and Other Payables</t>
  </si>
  <si>
    <t>459</t>
  </si>
  <si>
    <t>Accrued Expenses</t>
  </si>
  <si>
    <t>460</t>
  </si>
  <si>
    <t>461</t>
  </si>
  <si>
    <t>Pension Expense from change in Net Pension Liability</t>
  </si>
  <si>
    <t>462</t>
  </si>
  <si>
    <t>Change in Deferred Outflows</t>
  </si>
  <si>
    <t>463</t>
  </si>
  <si>
    <t>Change in Deferred Inflows</t>
  </si>
  <si>
    <t>464</t>
  </si>
  <si>
    <t>Change in Net Pension Liability</t>
  </si>
  <si>
    <t>465</t>
  </si>
  <si>
    <t>OPEB Expense from change in Net OPEB Liability</t>
  </si>
  <si>
    <t>466</t>
  </si>
  <si>
    <t>467</t>
  </si>
  <si>
    <t>468</t>
  </si>
  <si>
    <t>Change in Net OPEB Liability</t>
  </si>
  <si>
    <t>469</t>
  </si>
  <si>
    <t>Other Changes for Insurance Funds</t>
  </si>
  <si>
    <t>470</t>
  </si>
  <si>
    <t>Claims Reserve-Current</t>
  </si>
  <si>
    <t>471</t>
  </si>
  <si>
    <t>Claims Reserve-Prior Year</t>
  </si>
  <si>
    <t>472</t>
  </si>
  <si>
    <t>IBNR-Current</t>
  </si>
  <si>
    <t>473</t>
  </si>
  <si>
    <t>IBNR-Prior Year</t>
  </si>
  <si>
    <t>474</t>
  </si>
  <si>
    <t>475</t>
  </si>
  <si>
    <t>Provision for Unallocated Loss Adjustment</t>
  </si>
  <si>
    <t>476</t>
  </si>
  <si>
    <t>Unearned Member Assessments</t>
  </si>
  <si>
    <t>477</t>
  </si>
  <si>
    <t>Insurance Recoverables</t>
  </si>
  <si>
    <t>478</t>
  </si>
  <si>
    <t>479</t>
  </si>
  <si>
    <t>Statement of Fiduciary Net Position</t>
  </si>
  <si>
    <t>August 31, 2025</t>
  </si>
  <si>
    <t>PRIVATE PURPOSE TRUST FUNDS</t>
  </si>
  <si>
    <t>CUSTODIAL FUNDS</t>
  </si>
  <si>
    <t>ASSETS</t>
  </si>
  <si>
    <t>501</t>
  </si>
  <si>
    <t>502</t>
  </si>
  <si>
    <t>503</t>
  </si>
  <si>
    <t>Accounts Receivable</t>
  </si>
  <si>
    <t>504</t>
  </si>
  <si>
    <t>Assets Used in Operations</t>
  </si>
  <si>
    <t>505</t>
  </si>
  <si>
    <t xml:space="preserve">TOTAL ASSETS </t>
  </si>
  <si>
    <t>LIABILITIES</t>
  </si>
  <si>
    <t>508</t>
  </si>
  <si>
    <t>Accounts Payable and Other Liabilities</t>
  </si>
  <si>
    <t>509</t>
  </si>
  <si>
    <t>Program Refunds Payable to JV Participants</t>
  </si>
  <si>
    <t>510</t>
  </si>
  <si>
    <t>Due to Local Governments</t>
  </si>
  <si>
    <t>511</t>
  </si>
  <si>
    <t>515</t>
  </si>
  <si>
    <t>Restricted for: Individuals, Orgs, and Other Govmts</t>
  </si>
  <si>
    <t>516</t>
  </si>
  <si>
    <t>Statement of Changes in Fiduciary Net Position</t>
  </si>
  <si>
    <t>ADDITIONS</t>
  </si>
  <si>
    <t>551</t>
  </si>
  <si>
    <t>Employer Contributions</t>
  </si>
  <si>
    <t>552</t>
  </si>
  <si>
    <t>Member Contributiuons</t>
  </si>
  <si>
    <t>553</t>
  </si>
  <si>
    <t>Total Contributions</t>
  </si>
  <si>
    <t>555</t>
  </si>
  <si>
    <t>Investment Earnings</t>
  </si>
  <si>
    <t>556</t>
  </si>
  <si>
    <t>Interest</t>
  </si>
  <si>
    <t>557</t>
  </si>
  <si>
    <t>Net Increase (Decrease) in the Fair Value of Investments</t>
  </si>
  <si>
    <t>558</t>
  </si>
  <si>
    <t>Total Investment Earnings</t>
  </si>
  <si>
    <t>560</t>
  </si>
  <si>
    <t>Other Additions</t>
  </si>
  <si>
    <t>561</t>
  </si>
  <si>
    <t>TOTAL ADDITIONS</t>
  </si>
  <si>
    <t>DEDUCTIONS</t>
  </si>
  <si>
    <t>564</t>
  </si>
  <si>
    <t>Distribution to Pool Participants</t>
  </si>
  <si>
    <t>565</t>
  </si>
  <si>
    <t>Refunds of Contributions</t>
  </si>
  <si>
    <t>566</t>
  </si>
  <si>
    <t>Administrative Expenses</t>
  </si>
  <si>
    <t>567</t>
  </si>
  <si>
    <t>Other Payments in Accordance with Trust Agreement</t>
  </si>
  <si>
    <t>568</t>
  </si>
  <si>
    <t>TOTAL DEDUCTIONS</t>
  </si>
  <si>
    <t>570</t>
  </si>
  <si>
    <t>CHANGE IN NET POSITION</t>
  </si>
  <si>
    <t>572</t>
  </si>
  <si>
    <t>NET POSITION - BEGINNING</t>
  </si>
  <si>
    <t>574</t>
  </si>
  <si>
    <t>576</t>
  </si>
  <si>
    <t>NET POSITION - ENDING</t>
  </si>
  <si>
    <t>100</t>
  </si>
  <si>
    <t>Statement of Net Position</t>
  </si>
  <si>
    <t>117</t>
  </si>
  <si>
    <t>118</t>
  </si>
  <si>
    <t>119</t>
  </si>
  <si>
    <t>129</t>
  </si>
  <si>
    <t>137</t>
  </si>
  <si>
    <t>139</t>
  </si>
  <si>
    <t>140</t>
  </si>
  <si>
    <t>145</t>
  </si>
  <si>
    <t>146</t>
  </si>
  <si>
    <t>147</t>
  </si>
  <si>
    <t>171</t>
  </si>
  <si>
    <t>172</t>
  </si>
  <si>
    <t>187</t>
  </si>
  <si>
    <t>189</t>
  </si>
  <si>
    <t>194</t>
  </si>
  <si>
    <t>199</t>
  </si>
  <si>
    <t>200</t>
  </si>
  <si>
    <t>Stmt of Rev Exp Cng in Net Pos</t>
  </si>
  <si>
    <t>211</t>
  </si>
  <si>
    <t>212</t>
  </si>
  <si>
    <t>216</t>
  </si>
  <si>
    <t>219</t>
  </si>
  <si>
    <t>227</t>
  </si>
  <si>
    <t>229</t>
  </si>
  <si>
    <t>240</t>
  </si>
  <si>
    <t>242</t>
  </si>
  <si>
    <t>246</t>
  </si>
  <si>
    <t>250</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</si>
  <si>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</si>
  <si>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</si>
  <si>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</si>
  <si>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</si>
  <si>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</si>
  <si>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</si>
  <si>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</si>
  <si>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</si>
  <si>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</si>
  <si>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</si>
  <si>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</si>
  <si>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</si>
  <si>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</si>
  <si>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</si>
  <si>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</si>
  <si>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</si>
  <si>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</si>
  <si>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</si>
  <si>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</si>
  <si>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</si>
  <si>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</si>
  <si>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</si>
  <si>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</si>
  <si>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</si>
  <si>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</si>
  <si>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</si>
  <si>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</si>
  <si>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</si>
  <si>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</si>
  <si>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</si>
  <si>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</si>
  <si>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</si>
  <si>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</si>
  <si>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</si>
  <si>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</si>
  <si>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</si>
  <si>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</si>
  <si>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</si>
  <si>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</si>
  <si>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</si>
  <si>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</si>
  <si>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</si>
  <si>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</si>
  <si>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</si>
  <si>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</si>
  <si>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</si>
  <si>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</si>
  <si>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</si>
  <si>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</si>
  <si>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Budget To Actual - Origional Budget</t>
  </si>
  <si>
    <t>311</t>
  </si>
  <si>
    <t>312</t>
  </si>
  <si>
    <t>328</t>
  </si>
  <si>
    <t>330</t>
  </si>
  <si>
    <t>340</t>
  </si>
  <si>
    <t>345</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</si>
  <si>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</si>
  <si>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</si>
  <si>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</si>
  <si>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</si>
  <si>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</si>
  <si>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</si>
  <si>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</si>
  <si>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</si>
  <si>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</si>
  <si>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</si>
  <si>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</si>
  <si>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</si>
  <si>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</si>
  <si>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</si>
  <si>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</si>
  <si>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</si>
  <si>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</si>
  <si>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</si>
  <si>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</si>
  <si>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</si>
  <si>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</si>
  <si>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</si>
  <si>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</si>
  <si>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</si>
  <si>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</si>
  <si>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</si>
  <si>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</si>
  <si>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</si>
  <si>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</si>
  <si>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</si>
  <si>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</si>
  <si>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</si>
  <si>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</si>
  <si>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</si>
  <si>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</si>
  <si>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</si>
  <si>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</si>
  <si>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</si>
  <si>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</si>
  <si>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</si>
  <si>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</si>
  <si>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</si>
  <si>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</si>
  <si>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</si>
  <si>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</si>
  <si>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</si>
  <si>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</si>
  <si>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</si>
  <si>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</si>
  <si>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</si>
  <si>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</si>
  <si>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Statement of Cash Flow</t>
  </si>
  <si>
    <t>416</t>
  </si>
  <si>
    <t>417</t>
  </si>
  <si>
    <t>424</t>
  </si>
  <si>
    <t>425</t>
  </si>
  <si>
    <t>434</t>
  </si>
  <si>
    <t>435</t>
  </si>
  <si>
    <t>440</t>
  </si>
  <si>
    <t>442</t>
  </si>
  <si>
    <t>446</t>
  </si>
  <si>
    <t>447</t>
  </si>
  <si>
    <t>448</t>
  </si>
  <si>
    <t>449</t>
  </si>
  <si>
    <t>450</t>
  </si>
  <si>
    <t>480</t>
  </si>
  <si>
    <t>481</t>
  </si>
  <si>
    <t>482</t>
  </si>
  <si>
    <t>483</t>
  </si>
  <si>
    <t>484</t>
  </si>
  <si>
    <t>485</t>
  </si>
  <si>
    <t>486</t>
  </si>
  <si>
    <t>487</t>
  </si>
  <si>
    <t>488</t>
  </si>
  <si>
    <t>489</t>
  </si>
  <si>
    <t>490</t>
  </si>
  <si>
    <t>491</t>
  </si>
  <si>
    <t>492</t>
  </si>
  <si>
    <t>493</t>
  </si>
  <si>
    <t>494</t>
  </si>
  <si>
    <t>495</t>
  </si>
  <si>
    <t>496</t>
  </si>
  <si>
    <t>497</t>
  </si>
  <si>
    <t>498</t>
  </si>
  <si>
    <t>499</t>
  </si>
  <si>
    <t>500</t>
  </si>
  <si>
    <t>Fiduciary Net Position</t>
  </si>
  <si>
    <t>506</t>
  </si>
  <si>
    <t>507</t>
  </si>
  <si>
    <t>512</t>
  </si>
  <si>
    <t>513</t>
  </si>
  <si>
    <t>514</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</si>
  <si>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</si>
  <si>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</si>
  <si>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</si>
  <si>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</si>
  <si>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</si>
  <si>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</si>
  <si>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</si>
  <si>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</si>
  <si>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</si>
  <si>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</si>
  <si>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</si>
  <si>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</si>
  <si>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</si>
  <si>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</si>
  <si>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</si>
  <si>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</si>
  <si>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</si>
  <si>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</si>
  <si>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</si>
  <si>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</si>
  <si>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</si>
  <si>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</si>
  <si>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</si>
  <si>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</si>
  <si>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</si>
  <si>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</si>
  <si>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</si>
  <si>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</si>
  <si>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</si>
  <si>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</si>
  <si>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</si>
  <si>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</si>
  <si>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</si>
  <si>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</si>
  <si>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Fiduciary Changes</t>
  </si>
  <si>
    <t>554</t>
  </si>
  <si>
    <t>559</t>
  </si>
  <si>
    <t>562</t>
  </si>
  <si>
    <t>563</t>
  </si>
  <si>
    <t>569</t>
  </si>
  <si>
    <t>571</t>
  </si>
  <si>
    <t>573</t>
  </si>
  <si>
    <t>575</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</si>
  <si>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</si>
  <si>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</si>
  <si>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</si>
  <si>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</si>
  <si>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</si>
  <si>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</si>
  <si>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</si>
  <si>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</si>
  <si>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</si>
  <si>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</si>
  <si>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</si>
  <si>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</si>
  <si>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</si>
  <si>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</si>
  <si>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</si>
  <si>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</si>
  <si>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</si>
  <si>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</si>
  <si>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</si>
  <si>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</si>
  <si>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</si>
  <si>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</si>
  <si>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</si>
  <si>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</si>
  <si>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</si>
  <si>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</si>
  <si>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</si>
  <si>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</si>
  <si>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</si>
  <si>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</si>
  <si>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</si>
  <si>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</si>
  <si>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</si>
  <si>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</si>
  <si>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</si>
  <si>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</si>
  <si>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</si>
  <si>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</si>
  <si>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</si>
  <si>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</si>
  <si>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</si>
  <si>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</si>
  <si>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</si>
  <si>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</si>
  <si>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</si>
  <si>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</si>
  <si>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</si>
  <si>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</si>
  <si>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</si>
  <si>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</si>
  <si>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</si>
  <si>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</si>
  <si>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</si>
  <si>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</si>
  <si>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</si>
  <si>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</si>
  <si>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</si>
  <si>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</si>
  <si>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</si>
  <si>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</si>
  <si>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</si>
  <si>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</si>
  <si>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</si>
  <si>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</si>
  <si>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</si>
  <si>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</si>
  <si>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</si>
  <si>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</si>
  <si>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</si>
  <si>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</si>
  <si>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</si>
  <si>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</si>
  <si>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</si>
  <si>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</si>
  <si>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</si>
  <si>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</si>
  <si>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</si>
  <si>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</si>
  <si>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</si>
  <si>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</si>
  <si>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</si>
  <si>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</si>
  <si>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</si>
  <si>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</si>
  <si>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</si>
  <si>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</si>
  <si>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</si>
  <si>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</si>
  <si>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</si>
  <si>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</si>
  <si>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</si>
  <si>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</si>
  <si>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</si>
  <si>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</si>
  <si>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</si>
  <si>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</si>
  <si>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</si>
  <si>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</si>
  <si>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</si>
  <si>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</si>
  <si>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</si>
  <si>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</si>
  <si>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</si>
  <si>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</si>
  <si>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</si>
  <si>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</si>
  <si>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</si>
  <si>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</si>
  <si>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</si>
  <si>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</si>
  <si>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</si>
  <si>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</si>
  <si>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</si>
  <si>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</si>
  <si>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</si>
  <si>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</si>
  <si>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</si>
  <si>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</si>
  <si>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</si>
  <si>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</si>
  <si>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</si>
  <si>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</si>
  <si>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</si>
  <si>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</si>
  <si>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</si>
  <si>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</si>
  <si>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</si>
  <si>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</si>
  <si>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</si>
  <si>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</si>
  <si>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</si>
  <si>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</si>
  <si>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</si>
  <si>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</si>
  <si>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</si>
  <si>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</si>
  <si>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</si>
  <si>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</si>
  <si>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</si>
  <si>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</si>
  <si>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</si>
  <si>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</si>
  <si>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</si>
  <si>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</si>
  <si>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</si>
  <si>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</si>
  <si>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</si>
  <si>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</si>
  <si>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</si>
  <si>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</si>
  <si>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</si>
  <si>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</si>
  <si>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</si>
  <si>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</si>
  <si>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</si>
  <si>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</si>
  <si>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</si>
  <si>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</si>
  <si>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</si>
  <si>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</si>
  <si>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</si>
  <si>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</si>
  <si>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</si>
  <si>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</si>
  <si>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</si>
  <si>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</si>
  <si>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</si>
  <si>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</si>
  <si>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</si>
  <si>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</si>
  <si>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</si>
  <si>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</si>
  <si>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</si>
  <si>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</si>
  <si>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</si>
  <si>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</si>
  <si>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</si>
  <si>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</si>
  <si>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</si>
  <si>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</si>
  <si>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</si>
  <si>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</si>
  <si>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</si>
  <si>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</si>
  <si>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</si>
  <si>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</si>
  <si>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</si>
  <si>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</si>
  <si>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</si>
  <si>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</si>
  <si>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</si>
  <si>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</si>
  <si>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</si>
  <si>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</si>
  <si>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</si>
  <si>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</si>
  <si>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</si>
  <si>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</si>
  <si>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</si>
  <si>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</si>
  <si>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</si>
  <si>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</si>
  <si>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</si>
  <si>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</si>
  <si>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</si>
  <si>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</si>
  <si>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</si>
  <si>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</si>
  <si>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</si>
  <si>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</si>
  <si>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</si>
  <si>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</si>
  <si>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</si>
  <si>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</si>
  <si>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</si>
  <si>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</si>
  <si>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</si>
  <si>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</si>
  <si>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</si>
  <si>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</si>
  <si>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</si>
  <si>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</si>
  <si>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</si>
  <si>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</si>
  <si>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</si>
  <si>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</si>
  <si>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</si>
  <si>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</si>
  <si>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</si>
  <si>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</si>
  <si>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</si>
  <si>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</si>
  <si>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</si>
  <si>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</si>
  <si>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</si>
  <si>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</si>
  <si>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</si>
  <si>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</si>
  <si>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</si>
  <si>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</si>
  <si>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</si>
  <si>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</si>
  <si>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</si>
  <si>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</si>
  <si>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</si>
  <si>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</si>
  <si>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</si>
  <si>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</si>
  <si>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</si>
  <si>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</si>
  <si>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</si>
  <si>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</si>
  <si>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</si>
  <si>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</si>
  <si>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</si>
  <si>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</si>
  <si>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</si>
  <si>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</si>
  <si>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</si>
  <si>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</si>
  <si>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</si>
  <si>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</si>
  <si>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</si>
  <si>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</si>
  <si>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</si>
  <si>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</si>
  <si>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</si>
  <si>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</si>
  <si>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</si>
  <si>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</si>
  <si>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</si>
  <si>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</si>
  <si>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</si>
  <si>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</si>
  <si>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</si>
  <si>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</si>
  <si>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</si>
  <si>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</si>
  <si>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</si>
  <si>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</si>
  <si>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</si>
  <si>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</si>
  <si>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</si>
  <si>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</si>
  <si>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</si>
  <si>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</si>
  <si>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</si>
  <si>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</si>
  <si>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</si>
  <si>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</si>
  <si>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</si>
  <si>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</si>
  <si>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</si>
  <si>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</si>
  <si>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</si>
  <si>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</si>
  <si>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</si>
  <si>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</si>
  <si>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</si>
  <si>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</si>
  <si>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</si>
  <si>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</si>
  <si>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</si>
  <si>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</si>
  <si>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</si>
  <si>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</si>
  <si>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</si>
  <si>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</si>
  <si>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</si>
  <si>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</si>
  <si>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</si>
  <si>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</si>
  <si>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</si>
  <si>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</si>
  <si>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</si>
  <si>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</si>
  <si>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</si>
  <si>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</si>
  <si>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</si>
  <si>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</si>
  <si>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</si>
  <si>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</si>
  <si>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</si>
  <si>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</si>
  <si>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</si>
  <si>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</si>
  <si>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</si>
  <si>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</si>
  <si>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</si>
  <si>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</si>
  <si>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</si>
  <si>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</si>
  <si>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</si>
  <si>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</si>
  <si>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</si>
  <si>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</si>
  <si>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</si>
  <si>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</si>
  <si>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</si>
  <si>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</si>
  <si>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</si>
  <si>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</si>
  <si>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</si>
  <si>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</si>
  <si>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</si>
  <si>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</si>
  <si>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</si>
  <si>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</si>
  <si>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</si>
  <si>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</si>
  <si>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</si>
  <si>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</si>
  <si>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</si>
  <si>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</si>
  <si>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</si>
  <si>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</si>
  <si>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</si>
  <si>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</si>
  <si>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</si>
  <si>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</si>
  <si>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</si>
  <si>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</si>
  <si>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</si>
  <si>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</si>
  <si>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</si>
  <si>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</si>
  <si>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</si>
  <si>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</si>
  <si>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</si>
  <si>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</si>
  <si>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</si>
  <si>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</si>
  <si>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</si>
  <si>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</si>
  <si>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</si>
  <si>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</si>
  <si>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</si>
  <si>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</si>
  <si>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</si>
  <si>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</si>
  <si>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</si>
  <si>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</si>
  <si>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</si>
  <si>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</si>
  <si>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</si>
  <si>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</si>
  <si>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</si>
  <si>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</si>
  <si>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</si>
  <si>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</si>
  <si>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</si>
  <si>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</si>
  <si>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</si>
  <si>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</si>
  <si>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</si>
  <si>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</si>
  <si>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</si>
  <si>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</si>
  <si>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</si>
  <si>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</si>
  <si>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</si>
  <si>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</si>
  <si>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</si>
  <si>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</si>
  <si>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</si>
  <si>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</si>
  <si>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</si>
  <si>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</si>
  <si>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</si>
  <si>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</si>
  <si>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</si>
  <si>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</si>
  <si>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</si>
  <si>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</si>
  <si>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</si>
  <si>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</si>
  <si>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</si>
  <si>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</si>
  <si>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</si>
  <si>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</si>
  <si>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</si>
  <si>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</si>
  <si>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</si>
  <si>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ESD</t>
  </si>
  <si>
    <t>Column</t>
  </si>
  <si>
    <t>Ammount</t>
  </si>
  <si>
    <t>Report</t>
  </si>
  <si>
    <t>Opperating</t>
  </si>
  <si>
    <t>WorkersComp</t>
  </si>
  <si>
    <t>PropertyCasualty</t>
  </si>
  <si>
    <t>ChildCare</t>
  </si>
  <si>
    <t>Actual</t>
  </si>
  <si>
    <t>PPT</t>
  </si>
  <si>
    <t>Custodial</t>
  </si>
  <si>
    <t>Revenue</t>
  </si>
  <si>
    <t>Amount</t>
  </si>
  <si>
    <t>Tuition and Fees</t>
  </si>
  <si>
    <t>Sale of Goods and Services</t>
  </si>
  <si>
    <t>Gifts and Donations</t>
  </si>
  <si>
    <t>Rental of Property</t>
  </si>
  <si>
    <t>Local Sources, Unassigned</t>
  </si>
  <si>
    <t>ESD Allotment</t>
  </si>
  <si>
    <t>State Institutions-Ctrs-Homes</t>
  </si>
  <si>
    <t>Special, Pilot or Enhancement</t>
  </si>
  <si>
    <t>Nursing Services</t>
  </si>
  <si>
    <t>State General Purpose, Unassig</t>
  </si>
  <si>
    <t>Transportation Operations</t>
  </si>
  <si>
    <t>Other State Agencies</t>
  </si>
  <si>
    <t>State Special Purpose, Unassig</t>
  </si>
  <si>
    <t>Special Education, IDEA</t>
  </si>
  <si>
    <t>Remediation</t>
  </si>
  <si>
    <t>Federal Special Purp, Unassign</t>
  </si>
  <si>
    <t>Coop Payments-WA School Distrs</t>
  </si>
  <si>
    <t>Coop Payments - Other Entities</t>
  </si>
  <si>
    <t>Other Payments from WA SDs</t>
  </si>
  <si>
    <t>Payments From Other Entities</t>
  </si>
  <si>
    <t>Profit/Loss in Joint Venture</t>
  </si>
  <si>
    <t>Program</t>
  </si>
  <si>
    <t>Activity</t>
  </si>
  <si>
    <t>Object</t>
  </si>
  <si>
    <t>01</t>
  </si>
  <si>
    <t>0---</t>
  </si>
  <si>
    <t>Transfer to Internal Cost Prgs</t>
  </si>
  <si>
    <t>3---</t>
  </si>
  <si>
    <t>Classified Salaries</t>
  </si>
  <si>
    <t>4---</t>
  </si>
  <si>
    <t>Employee Benefits</t>
  </si>
  <si>
    <t>5---</t>
  </si>
  <si>
    <t>Supplies &amp; Materials</t>
  </si>
  <si>
    <t>7---</t>
  </si>
  <si>
    <t>Purchased Services</t>
  </si>
  <si>
    <t>8---</t>
  </si>
  <si>
    <t>Travel</t>
  </si>
  <si>
    <t>9---</t>
  </si>
  <si>
    <t>Capital Outlay</t>
  </si>
  <si>
    <t>2---</t>
  </si>
  <si>
    <t>Certificated Salaries</t>
  </si>
  <si>
    <t>02</t>
  </si>
  <si>
    <t>1---</t>
  </si>
  <si>
    <t>Transfer Costs to Other Progrs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</si>
</sst>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s>
  <fonts count="17"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sz val="10"/>
      <name val="Calibri"/>
      <family val="2"/>
      <scheme val="minor"/>
    </font>
    <font>
      <u/>
      <sz val="11"/>
      <color theme="10"/>
      <name val="Calibri"/>
      <family val="2"/>
      <scheme val="minor"/>
    </font>
    <font>
      <sz val="10"/>
      <color rgb="FF000000"/>
      <name val="Arial"/>
      <family val="2"/>
    </font>
    <font>
      <sz val="11"/>
      <color rgb="FF000000"/>
      <name val="Arial"/>
      <family val="2"/>
    </font>
    <font>
      <sz val="11"/>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000000"/>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0" fontId="13" fillId="0" borderId="0" applyNumberFormat="0" applyFill="0" applyBorder="0" applyAlignment="0" applyProtection="0"/>
  </cellStyleXfs>
  <cellXfs count="263">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2"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0" fontId="0" fillId="0" borderId="0" xfId="0" applyAlignment="1">
      <alignment horizontal="right"/>
    </xf>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43" fontId="4" fillId="0" borderId="0" xfId="0" applyNumberFormat="1" applyFont="1" applyAlignment="1">
      <alignment vertical="center"/>
    </xf>
    <xf numFmtId="43" fontId="1" fillId="0" borderId="0" xfId="9" applyFont="1" applyFill="1" applyBorder="1" applyAlignment="1">
      <alignment horizontal="left" vertical="top"/>
    </xf>
    <xf numFmtId="0" fontId="13" fillId="0" borderId="0" xfId="13"/>
    <xf numFmtId="43" fontId="0" fillId="0" borderId="0" xfId="5" applyNumberFormat="1" applyFont="1" applyFill="1"/>
    <xf numFmtId="0" fontId="14" fillId="0" borderId="0" xfId="0" applyFont="1"/>
    <xf numFmtId="0" fontId="15" fillId="0" borderId="0" xfId="0" applyFont="1"/>
    <xf numFmtId="8" fontId="15" fillId="0" borderId="0" xfId="0" applyNumberFormat="1" applyFont="1"/>
    <xf numFmtId="0" fontId="11" fillId="0" borderId="0" xfId="0" applyFont="1"/>
    <xf numFmtId="0" fontId="14" fillId="0" borderId="17" xfId="0" applyFont="1" applyBorder="1"/>
    <xf numFmtId="8" fontId="16" fillId="0" borderId="0" xfId="0" applyNumberFormat="1" applyFont="1"/>
    <xf numFmtId="0" fontId="14" fillId="0" borderId="0" xfId="0" quotePrefix="1" applyFont="1" applyAlignment="1">
      <alignment horizontal="right"/>
    </xf>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hyperlink" Target="mailto:tjohnson@nwes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topLeftCell="A14" workbookViewId="0"/>
  </sheetViews>
  <sheetFormatPr defaultRowHeight="15" x14ac:dyDescent="0.25"/>
  <cols>
    <col min="2" max="2" width="8.8554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5546875" defaultRowHeight="15" x14ac:dyDescent="0.25"/>
  <cols>
    <col min="1" max="1" width="8.85546875" style="175"/>
    <col min="2" max="3" width="5.7109375" style="179" customWidth="1"/>
    <col min="4" max="4" width="16.28515625" style="179" bestFit="1" customWidth="1"/>
    <col min="5" max="5" width="25.7109375" style="180" customWidth="1"/>
    <col min="6" max="6" width="52.7109375" style="179" bestFit="1" customWidth="1"/>
    <col min="7" max="7" width="58.28515625" style="179" bestFit="1" customWidth="1"/>
    <col min="8" max="16384" width="8.85546875" style="175"/>
  </cols>
  <sheetData>
    <row r="1" spans="2:7" x14ac:dyDescent="0.25">
      <c r="B1" s="176" t="s">
        <v>27</v>
      </c>
      <c r="C1" s="176" t="s">
        <v>1168</v>
      </c>
      <c r="D1" s="176" t="s">
        <v>1169</v>
      </c>
      <c r="E1" s="177" t="s">
        <v>1170</v>
      </c>
      <c r="F1" s="176" t="s">
        <v>28</v>
      </c>
      <c r="G1" s="176" t="s">
        <v>1171</v>
      </c>
    </row>
    <row r="2" spans="2:7" x14ac:dyDescent="0.25">
      <c r="B2" s="178" t="s">
        <v>36</v>
      </c>
      <c r="C2" s="179">
        <f>Certification!$C$4</f>
        <v>189</v>
      </c>
      <c r="D2" s="179" t="s">
        <v>1172</v>
      </c>
      <c r="E2" s="180">
        <f>VLOOKUP(B2,'Stmt of Net Position'!$B$9:$H$106,3,0)</f>
        <v>679056.33999999985</v>
      </c>
      <c r="F2" s="180" t="str">
        <f>IFERROR(VLOOKUP(B2,'Stmt of Net Position'!$B$9:$H$106,2,0),0)</f>
        <v>Cash and Cash Equivalents</v>
      </c>
      <c r="G2" s="179" t="str">
        <f>'Stmt of Net Position'!$C$3</f>
        <v>Statement of Net Position—All Funds</v>
      </c>
    </row>
    <row r="3" spans="2:7" x14ac:dyDescent="0.25">
      <c r="B3" s="178" t="s">
        <v>38</v>
      </c>
      <c r="C3" s="179">
        <f>Certification!$C$4</f>
        <v>189</v>
      </c>
      <c r="D3" s="179" t="s">
        <v>1172</v>
      </c>
      <c r="E3" s="180">
        <f>IFERROR(VLOOKUP(B3,'Stmt of Net Position'!$B$9:$H$106,3,0),0)</f>
        <v>0</v>
      </c>
      <c r="F3" s="180" t="str">
        <f>IFERROR(VLOOKUP(B3,'Stmt of Net Position'!$B$9:$H$106,2,0),0)</f>
        <v>Net Assets for Pool Participants</v>
      </c>
      <c r="G3" s="179" t="str">
        <f>'Stmt of Net Position'!$C$3</f>
        <v>Statement of Net Position—All Funds</v>
      </c>
    </row>
    <row r="4" spans="2:7" x14ac:dyDescent="0.25">
      <c r="B4" s="178" t="s">
        <v>40</v>
      </c>
      <c r="C4" s="179">
        <f>Certification!$C$4</f>
        <v>189</v>
      </c>
      <c r="D4" s="179" t="s">
        <v>1172</v>
      </c>
      <c r="E4" s="180">
        <f>IFERROR(VLOOKUP(B4,'Stmt of Net Position'!$B$9:$H$106,3,0),0)</f>
        <v>21980345.359999999</v>
      </c>
      <c r="F4" s="180" t="str">
        <f>IFERROR(VLOOKUP(B4,'Stmt of Net Position'!$B$9:$H$106,2,0),0)</f>
        <v>Investments</v>
      </c>
      <c r="G4" s="179" t="str">
        <f>'Stmt of Net Position'!$C$3</f>
        <v>Statement of Net Position—All Funds</v>
      </c>
    </row>
    <row r="5" spans="2:7" x14ac:dyDescent="0.25">
      <c r="B5" s="178" t="s">
        <v>42</v>
      </c>
      <c r="C5" s="179">
        <f>Certification!$C$4</f>
        <v>189</v>
      </c>
      <c r="D5" s="179" t="s">
        <v>1172</v>
      </c>
      <c r="E5" s="180">
        <f>IFERROR(VLOOKUP(B5,'Stmt of Net Position'!$B$9:$H$106,3,0),0)</f>
        <v>3512684.89</v>
      </c>
      <c r="F5" s="180" t="str">
        <f>IFERROR(VLOOKUP(B5,'Stmt of Net Position'!$B$9:$H$106,2,0),0)</f>
        <v>Accounts Receivable (net of uncollectible allowance)</v>
      </c>
      <c r="G5" s="179" t="str">
        <f>'Stmt of Net Position'!$C$3</f>
        <v>Statement of Net Position—All Funds</v>
      </c>
    </row>
    <row r="6" spans="2:7" x14ac:dyDescent="0.25">
      <c r="B6" s="178" t="s">
        <v>44</v>
      </c>
      <c r="C6" s="179">
        <f>Certification!$C$4</f>
        <v>189</v>
      </c>
      <c r="D6" s="179" t="s">
        <v>1172</v>
      </c>
      <c r="E6" s="180">
        <f>IFERROR(VLOOKUP(B6,'Stmt of Net Position'!$B$9:$H$106,3,0),0)</f>
        <v>0</v>
      </c>
      <c r="F6" s="180" t="str">
        <f>IFERROR(VLOOKUP(B6,'Stmt of Net Position'!$B$9:$H$106,2,0),0)</f>
        <v>Lease Receivables</v>
      </c>
      <c r="G6" s="179" t="str">
        <f>'Stmt of Net Position'!$C$3</f>
        <v>Statement of Net Position—All Funds</v>
      </c>
    </row>
    <row r="7" spans="2:7" x14ac:dyDescent="0.25">
      <c r="B7" s="178" t="s">
        <v>46</v>
      </c>
      <c r="C7" s="179">
        <f>Certification!$C$4</f>
        <v>189</v>
      </c>
      <c r="D7" s="179" t="s">
        <v>1172</v>
      </c>
      <c r="E7" s="180">
        <f>IFERROR(VLOOKUP(B7,'Stmt of Net Position'!$B$9:$H$106,3,0),0)</f>
        <v>0</v>
      </c>
      <c r="F7" s="180" t="str">
        <f>IFERROR(VLOOKUP(B7,'Stmt of Net Position'!$B$9:$H$106,2,0),0)</f>
        <v>Interfund Receivables</v>
      </c>
      <c r="G7" s="179" t="str">
        <f>'Stmt of Net Position'!$C$3</f>
        <v>Statement of Net Position—All Funds</v>
      </c>
    </row>
    <row r="8" spans="2:7" x14ac:dyDescent="0.25">
      <c r="B8" s="178" t="s">
        <v>48</v>
      </c>
      <c r="C8" s="179">
        <f>Certification!$C$4</f>
        <v>189</v>
      </c>
      <c r="D8" s="179" t="s">
        <v>1172</v>
      </c>
      <c r="E8" s="180">
        <f>IFERROR(VLOOKUP(B8,'Stmt of Net Position'!$B$9:$H$106,3,0),0)</f>
        <v>86879.18</v>
      </c>
      <c r="F8" s="180" t="str">
        <f>IFERROR(VLOOKUP(B8,'Stmt of Net Position'!$B$9:$H$106,2,0),0)</f>
        <v>Other Receivables</v>
      </c>
      <c r="G8" s="179" t="str">
        <f>'Stmt of Net Position'!$C$3</f>
        <v>Statement of Net Position—All Funds</v>
      </c>
    </row>
    <row r="9" spans="2:7" x14ac:dyDescent="0.25">
      <c r="B9" s="178" t="s">
        <v>50</v>
      </c>
      <c r="C9" s="179">
        <f>Certification!$C$4</f>
        <v>189</v>
      </c>
      <c r="D9" s="179" t="s">
        <v>1172</v>
      </c>
      <c r="E9" s="180">
        <f>IFERROR(VLOOKUP(B9,'Stmt of Net Position'!$B$9:$H$106,3,0),0)</f>
        <v>0</v>
      </c>
      <c r="F9" s="180" t="str">
        <f>IFERROR(VLOOKUP(B9,'Stmt of Net Position'!$B$9:$H$106,2,0),0)</f>
        <v>Member Assessments/Contributions</v>
      </c>
      <c r="G9" s="179" t="str">
        <f>'Stmt of Net Position'!$C$3</f>
        <v>Statement of Net Position—All Funds</v>
      </c>
    </row>
    <row r="10" spans="2:7" x14ac:dyDescent="0.25">
      <c r="B10" s="178" t="s">
        <v>52</v>
      </c>
      <c r="C10" s="179">
        <f>Certification!$C$4</f>
        <v>189</v>
      </c>
      <c r="D10" s="179" t="s">
        <v>1172</v>
      </c>
      <c r="E10" s="180">
        <f>IFERROR(VLOOKUP(B10,'Stmt of Net Position'!$B$9:$H$106,3,0),0)</f>
        <v>0</v>
      </c>
      <c r="F10" s="180" t="str">
        <f>IFERROR(VLOOKUP(B10,'Stmt of Net Position'!$B$9:$H$106,2,0),0)</f>
        <v>Accrued Deductibles/Co-pays</v>
      </c>
      <c r="G10" s="179" t="str">
        <f>'Stmt of Net Position'!$C$3</f>
        <v>Statement of Net Position—All Funds</v>
      </c>
    </row>
    <row r="11" spans="2:7" x14ac:dyDescent="0.25">
      <c r="B11" s="178" t="s">
        <v>54</v>
      </c>
      <c r="C11" s="179">
        <f>Certification!$C$4</f>
        <v>189</v>
      </c>
      <c r="D11" s="179" t="s">
        <v>1172</v>
      </c>
      <c r="E11" s="180">
        <f>IFERROR(VLOOKUP(B11,'Stmt of Net Position'!$B$9:$H$106,3,0),0)</f>
        <v>0</v>
      </c>
      <c r="F11" s="180" t="str">
        <f>IFERROR(VLOOKUP(B11,'Stmt of Net Position'!$B$9:$H$106,2,0),0)</f>
        <v>Excess/Reinsurance Recoverable</v>
      </c>
      <c r="G11" s="179" t="str">
        <f>'Stmt of Net Position'!$C$3</f>
        <v>Statement of Net Position—All Funds</v>
      </c>
    </row>
    <row r="12" spans="2:7" x14ac:dyDescent="0.25">
      <c r="B12" s="178" t="s">
        <v>56</v>
      </c>
      <c r="C12" s="179">
        <f>Certification!$C$4</f>
        <v>189</v>
      </c>
      <c r="D12" s="179" t="s">
        <v>1172</v>
      </c>
      <c r="E12" s="180">
        <f>IFERROR(VLOOKUP(B12,'Stmt of Net Position'!$B$9:$H$106,3,0),0)</f>
        <v>0</v>
      </c>
      <c r="F12" s="180" t="str">
        <f>IFERROR(VLOOKUP(B12,'Stmt of Net Position'!$B$9:$H$106,2,0),0)</f>
        <v>Due from Other Governments</v>
      </c>
      <c r="G12" s="179" t="str">
        <f>'Stmt of Net Position'!$C$3</f>
        <v>Statement of Net Position—All Funds</v>
      </c>
    </row>
    <row r="13" spans="2:7" x14ac:dyDescent="0.25">
      <c r="B13" s="178" t="s">
        <v>58</v>
      </c>
      <c r="C13" s="179">
        <f>Certification!$C$4</f>
        <v>189</v>
      </c>
      <c r="D13" s="179" t="s">
        <v>1172</v>
      </c>
      <c r="E13" s="180">
        <f>IFERROR(VLOOKUP(B13,'Stmt of Net Position'!$B$9:$H$106,3,0),0)</f>
        <v>0</v>
      </c>
      <c r="F13" s="180" t="str">
        <f>IFERROR(VLOOKUP(B13,'Stmt of Net Position'!$B$9:$H$106,2,0),0)</f>
        <v>Inventory</v>
      </c>
      <c r="G13" s="179" t="str">
        <f>'Stmt of Net Position'!$C$3</f>
        <v>Statement of Net Position—All Funds</v>
      </c>
    </row>
    <row r="14" spans="2:7" x14ac:dyDescent="0.25">
      <c r="B14" s="178" t="s">
        <v>60</v>
      </c>
      <c r="C14" s="179">
        <f>Certification!$C$4</f>
        <v>189</v>
      </c>
      <c r="D14" s="179" t="s">
        <v>1172</v>
      </c>
      <c r="E14" s="180">
        <f>IFERROR(VLOOKUP(B14,'Stmt of Net Position'!$B$9:$H$106,3,0),0)</f>
        <v>375808.95</v>
      </c>
      <c r="F14" s="180" t="str">
        <f>IFERROR(VLOOKUP(B14,'Stmt of Net Position'!$B$9:$H$106,2,0),0)</f>
        <v>Prepaids</v>
      </c>
      <c r="G14" s="179" t="str">
        <f>'Stmt of Net Position'!$C$3</f>
        <v>Statement of Net Position—All Funds</v>
      </c>
    </row>
    <row r="15" spans="2:7" x14ac:dyDescent="0.25">
      <c r="B15" s="178" t="s">
        <v>62</v>
      </c>
      <c r="C15" s="179">
        <f>Certification!$C$4</f>
        <v>189</v>
      </c>
      <c r="D15" s="179" t="s">
        <v>1172</v>
      </c>
      <c r="E15" s="180">
        <f>IFERROR(VLOOKUP(B15,'Stmt of Net Position'!$B$9:$H$106,3,0),0)</f>
        <v>0</v>
      </c>
      <c r="F15" s="180" t="str">
        <f>IFERROR(VLOOKUP(B15,'Stmt of Net Position'!$B$9:$H$106,2,0),0)</f>
        <v>Restricted Assets</v>
      </c>
      <c r="G15" s="179" t="str">
        <f>'Stmt of Net Position'!$C$3</f>
        <v>Statement of Net Position—All Funds</v>
      </c>
    </row>
    <row r="16" spans="2:7" x14ac:dyDescent="0.25">
      <c r="B16" s="178" t="s">
        <v>64</v>
      </c>
      <c r="C16" s="179">
        <f>Certification!$C$4</f>
        <v>189</v>
      </c>
      <c r="D16" s="179" t="s">
        <v>1172</v>
      </c>
      <c r="E16" s="180">
        <f>IFERROR(VLOOKUP(B16,'Stmt of Net Position'!$B$9:$H$106,3,0),0)</f>
        <v>0</v>
      </c>
      <c r="F16" s="180" t="str">
        <f>IFERROR(VLOOKUP(B16,'Stmt of Net Position'!$B$9:$H$106,2,0),0)</f>
        <v>Other Assets</v>
      </c>
      <c r="G16" s="179" t="str">
        <f>'Stmt of Net Position'!$C$3</f>
        <v>Statement of Net Position—All Funds</v>
      </c>
    </row>
    <row r="17" spans="2:7" x14ac:dyDescent="0.25">
      <c r="B17" s="178" t="s">
        <v>66</v>
      </c>
      <c r="C17" s="179">
        <f>Certification!$C$4</f>
        <v>189</v>
      </c>
      <c r="D17" s="179" t="s">
        <v>1172</v>
      </c>
      <c r="E17" s="180">
        <f>IFERROR(VLOOKUP(B17,'Stmt of Net Position'!$B$9:$H$106,3,0),0)</f>
        <v>26634774.719999999</v>
      </c>
      <c r="F17" s="180" t="str">
        <f>IFERROR(VLOOKUP(B17,'Stmt of Net Position'!$B$9:$H$106,2,0),0)</f>
        <v xml:space="preserve">TOTAL CURRENT ASSETS </v>
      </c>
      <c r="G17" s="179" t="str">
        <f>'Stmt of Net Position'!$C$3</f>
        <v>Statement of Net Position—All Funds</v>
      </c>
    </row>
    <row r="18" spans="2:7" x14ac:dyDescent="0.25">
      <c r="B18" s="178" t="s">
        <v>69</v>
      </c>
      <c r="C18" s="179">
        <f>Certification!$C$4</f>
        <v>189</v>
      </c>
      <c r="D18" s="179" t="s">
        <v>1172</v>
      </c>
      <c r="E18" s="180">
        <f>IFERROR(VLOOKUP(B18,'Stmt of Net Position'!$B$9:$H$106,3,0),0)</f>
        <v>0</v>
      </c>
      <c r="F18" s="180" t="str">
        <f>IFERROR(VLOOKUP(B18,'Stmt of Net Position'!$B$9:$H$106,2,0),0)</f>
        <v>Investments</v>
      </c>
      <c r="G18" s="179" t="str">
        <f>'Stmt of Net Position'!$C$3</f>
        <v>Statement of Net Position—All Funds</v>
      </c>
    </row>
    <row r="19" spans="2:7" x14ac:dyDescent="0.25">
      <c r="B19" s="178" t="s">
        <v>71</v>
      </c>
      <c r="C19" s="179">
        <f>Certification!$C$4</f>
        <v>189</v>
      </c>
      <c r="D19" s="179" t="s">
        <v>1172</v>
      </c>
      <c r="E19" s="180">
        <f>IFERROR(VLOOKUP(B19,'Stmt of Net Position'!$B$9:$H$106,3,0),0)</f>
        <v>909421</v>
      </c>
      <c r="F19" s="180" t="str">
        <f>IFERROR(VLOOKUP(B19,'Stmt of Net Position'!$B$9:$H$106,2,0),0)</f>
        <v>Land</v>
      </c>
      <c r="G19" s="179" t="str">
        <f>'Stmt of Net Position'!$C$3</f>
        <v>Statement of Net Position—All Funds</v>
      </c>
    </row>
    <row r="20" spans="2:7" x14ac:dyDescent="0.25">
      <c r="B20" s="178" t="s">
        <v>73</v>
      </c>
      <c r="C20" s="179">
        <f>Certification!$C$4</f>
        <v>189</v>
      </c>
      <c r="D20" s="179" t="s">
        <v>1172</v>
      </c>
      <c r="E20" s="180">
        <f>IFERROR(VLOOKUP(B20,'Stmt of Net Position'!$B$9:$H$106,3,0),0)</f>
        <v>0</v>
      </c>
      <c r="F20" s="180" t="str">
        <f>IFERROR(VLOOKUP(B20,'Stmt of Net Position'!$B$9:$H$106,2,0),0)</f>
        <v>Construction in Progress</v>
      </c>
      <c r="G20" s="179" t="str">
        <f>'Stmt of Net Position'!$C$3</f>
        <v>Statement of Net Position—All Funds</v>
      </c>
    </row>
    <row r="21" spans="2:7" x14ac:dyDescent="0.25">
      <c r="B21" s="178" t="s">
        <v>75</v>
      </c>
      <c r="C21" s="179">
        <f>Certification!$C$4</f>
        <v>189</v>
      </c>
      <c r="D21" s="179" t="s">
        <v>1172</v>
      </c>
      <c r="E21" s="180">
        <f>IFERROR(VLOOKUP(B21,'Stmt of Net Position'!$B$9:$H$106,3,0),0)</f>
        <v>0</v>
      </c>
      <c r="F21" s="180" t="str">
        <f>IFERROR(VLOOKUP(B21,'Stmt of Net Position'!$B$9:$H$106,2,0),0)</f>
        <v>Land Improvements</v>
      </c>
      <c r="G21" s="179" t="str">
        <f>'Stmt of Net Position'!$C$3</f>
        <v>Statement of Net Position—All Funds</v>
      </c>
    </row>
    <row r="22" spans="2:7" x14ac:dyDescent="0.25">
      <c r="B22" s="178" t="s">
        <v>77</v>
      </c>
      <c r="C22" s="179">
        <f>Certification!$C$4</f>
        <v>189</v>
      </c>
      <c r="D22" s="179" t="s">
        <v>1172</v>
      </c>
      <c r="E22" s="180">
        <f>IFERROR(VLOOKUP(B22,'Stmt of Net Position'!$B$9:$H$106,3,0),0)</f>
        <v>6802010.6500000004</v>
      </c>
      <c r="F22" s="180" t="str">
        <f>IFERROR(VLOOKUP(B22,'Stmt of Net Position'!$B$9:$H$106,2,0),0)</f>
        <v>Building</v>
      </c>
      <c r="G22" s="179" t="str">
        <f>'Stmt of Net Position'!$C$3</f>
        <v>Statement of Net Position—All Funds</v>
      </c>
    </row>
    <row r="23" spans="2:7" x14ac:dyDescent="0.25">
      <c r="B23" s="178" t="s">
        <v>79</v>
      </c>
      <c r="C23" s="179">
        <f>Certification!$C$4</f>
        <v>189</v>
      </c>
      <c r="D23" s="179" t="s">
        <v>1172</v>
      </c>
      <c r="E23" s="180">
        <f>IFERROR(VLOOKUP(B23,'Stmt of Net Position'!$B$9:$H$106,3,0),0)</f>
        <v>675224.09</v>
      </c>
      <c r="F23" s="180" t="str">
        <f>IFERROR(VLOOKUP(B23,'Stmt of Net Position'!$B$9:$H$106,2,0),0)</f>
        <v>Equipment</v>
      </c>
      <c r="G23" s="179" t="str">
        <f>'Stmt of Net Position'!$C$3</f>
        <v>Statement of Net Position—All Funds</v>
      </c>
    </row>
    <row r="24" spans="2:7" x14ac:dyDescent="0.25">
      <c r="B24" s="178" t="s">
        <v>81</v>
      </c>
      <c r="C24" s="179">
        <f>Certification!$C$4</f>
        <v>189</v>
      </c>
      <c r="D24" s="179" t="s">
        <v>1172</v>
      </c>
      <c r="E24" s="180">
        <f>IFERROR(VLOOKUP(B24,'Stmt of Net Position'!$B$9:$H$106,3,0),0)</f>
        <v>287795</v>
      </c>
      <c r="F24" s="180" t="str">
        <f>IFERROR(VLOOKUP(B24,'Stmt of Net Position'!$B$9:$H$106,2,0),0)</f>
        <v>Leased Assets and L/H Improvements</v>
      </c>
      <c r="G24" s="179" t="str">
        <f>'Stmt of Net Position'!$C$3</f>
        <v>Statement of Net Position—All Funds</v>
      </c>
    </row>
    <row r="25" spans="2:7" x14ac:dyDescent="0.25">
      <c r="B25" s="178" t="s">
        <v>83</v>
      </c>
      <c r="C25" s="179">
        <f>Certification!$C$4</f>
        <v>189</v>
      </c>
      <c r="D25" s="179" t="s">
        <v>1172</v>
      </c>
      <c r="E25" s="180">
        <f>IFERROR(VLOOKUP(B25,'Stmt of Net Position'!$B$9:$H$106,3,0),0)</f>
        <v>-5509225.3399999999</v>
      </c>
      <c r="F25" s="180" t="str">
        <f>IFERROR(VLOOKUP(B25,'Stmt of Net Position'!$B$9:$H$106,2,0),0)</f>
        <v>Less: Accumulated Depreciation</v>
      </c>
      <c r="G25" s="179" t="str">
        <f>'Stmt of Net Position'!$C$3</f>
        <v>Statement of Net Position—All Funds</v>
      </c>
    </row>
    <row r="26" spans="2:7" x14ac:dyDescent="0.25">
      <c r="B26" s="178" t="s">
        <v>85</v>
      </c>
      <c r="C26" s="179">
        <f>Certification!$C$4</f>
        <v>189</v>
      </c>
      <c r="D26" s="179" t="s">
        <v>1172</v>
      </c>
      <c r="E26" s="180">
        <f>IFERROR(VLOOKUP(B26,'Stmt of Net Position'!$B$9:$H$106,3,0),0)</f>
        <v>3165225.4000000004</v>
      </c>
      <c r="F26" s="180" t="str">
        <f>IFERROR(VLOOKUP(B26,'Stmt of Net Position'!$B$9:$H$106,2,0),0)</f>
        <v>NET CAPITAL ASSETS</v>
      </c>
      <c r="G26" s="179" t="str">
        <f>'Stmt of Net Position'!$C$3</f>
        <v>Statement of Net Position—All Funds</v>
      </c>
    </row>
    <row r="27" spans="2:7" x14ac:dyDescent="0.25">
      <c r="B27" s="178" t="s">
        <v>87</v>
      </c>
      <c r="C27" s="179">
        <f>Certification!$C$4</f>
        <v>189</v>
      </c>
      <c r="D27" s="179" t="s">
        <v>1172</v>
      </c>
      <c r="E27" s="180">
        <f>IFERROR(VLOOKUP(B27,'Stmt of Net Position'!$B$9:$H$106,3,0),0)</f>
        <v>0</v>
      </c>
      <c r="F27" s="180" t="str">
        <f>IFERROR(VLOOKUP(B27,'Stmt of Net Position'!$B$9:$H$106,2,0),0)</f>
        <v>Net Cash/Investments Held for Compensated Absences</v>
      </c>
      <c r="G27" s="179" t="str">
        <f>'Stmt of Net Position'!$C$3</f>
        <v>Statement of Net Position—All Funds</v>
      </c>
    </row>
    <row r="28" spans="2:7" x14ac:dyDescent="0.25">
      <c r="B28" s="178" t="s">
        <v>89</v>
      </c>
      <c r="C28" s="179">
        <f>Certification!$C$4</f>
        <v>189</v>
      </c>
      <c r="D28" s="179" t="s">
        <v>1172</v>
      </c>
      <c r="E28" s="180">
        <f>IFERROR(VLOOKUP(B28,'Stmt of Net Position'!$B$9:$H$106,3,0),0)</f>
        <v>0</v>
      </c>
      <c r="F28" s="180" t="str">
        <f>IFERROR(VLOOKUP(B28,'Stmt of Net Position'!$B$9:$H$106,2,0),0)</f>
        <v>Net Cash/Investments Held for Unemployment</v>
      </c>
      <c r="G28" s="179" t="str">
        <f>'Stmt of Net Position'!$C$3</f>
        <v>Statement of Net Position—All Funds</v>
      </c>
    </row>
    <row r="29" spans="2:7" x14ac:dyDescent="0.25">
      <c r="B29" s="178" t="s">
        <v>91</v>
      </c>
      <c r="C29" s="179">
        <f>Certification!$C$4</f>
        <v>189</v>
      </c>
      <c r="D29" s="179" t="s">
        <v>1172</v>
      </c>
      <c r="E29" s="180">
        <f>IFERROR(VLOOKUP(B29,'Stmt of Net Position'!$B$9:$H$106,3,0),0)</f>
        <v>453757</v>
      </c>
      <c r="F29" s="180" t="str">
        <f>IFERROR(VLOOKUP(B29,'Stmt of Net Position'!$B$9:$H$106,2,0),0)</f>
        <v>Investment in Joint Venture</v>
      </c>
      <c r="G29" s="179" t="str">
        <f>'Stmt of Net Position'!$C$3</f>
        <v>Statement of Net Position—All Funds</v>
      </c>
    </row>
    <row r="30" spans="2:7" x14ac:dyDescent="0.25">
      <c r="B30" s="178" t="s">
        <v>93</v>
      </c>
      <c r="C30" s="179">
        <f>Certification!$C$4</f>
        <v>189</v>
      </c>
      <c r="D30" s="179" t="s">
        <v>1172</v>
      </c>
      <c r="E30" s="180">
        <f>IFERROR(VLOOKUP(B30,'Stmt of Net Position'!$B$9:$H$106,3,0),0)</f>
        <v>0</v>
      </c>
      <c r="F30" s="180" t="str">
        <f>IFERROR(VLOOKUP(B30,'Stmt of Net Position'!$B$9:$H$106,2,0),0)</f>
        <v>Contracts Receivable</v>
      </c>
      <c r="G30" s="179" t="str">
        <f>'Stmt of Net Position'!$C$3</f>
        <v>Statement of Net Position—All Funds</v>
      </c>
    </row>
    <row r="31" spans="2:7" x14ac:dyDescent="0.25">
      <c r="B31" s="178" t="s">
        <v>95</v>
      </c>
      <c r="C31" s="179">
        <f>Certification!$C$4</f>
        <v>189</v>
      </c>
      <c r="D31" s="179" t="s">
        <v>1172</v>
      </c>
      <c r="E31" s="180">
        <f>IFERROR(VLOOKUP(B31,'Stmt of Net Position'!$B$9:$H$106,3,0),0)</f>
        <v>1437036</v>
      </c>
      <c r="F31" s="180" t="str">
        <f>IFERROR(VLOOKUP(B31,'Stmt of Net Position'!$B$9:$H$106,2,0),0)</f>
        <v>Net Pension Asset</v>
      </c>
      <c r="G31" s="179" t="str">
        <f>'Stmt of Net Position'!$C$3</f>
        <v>Statement of Net Position—All Funds</v>
      </c>
    </row>
    <row r="32" spans="2:7" x14ac:dyDescent="0.25">
      <c r="B32" s="178" t="s">
        <v>97</v>
      </c>
      <c r="C32" s="179">
        <f>Certification!$C$4</f>
        <v>189</v>
      </c>
      <c r="D32" s="179" t="s">
        <v>1172</v>
      </c>
      <c r="E32" s="180">
        <f>IFERROR(VLOOKUP(B32,'Stmt of Net Position'!$B$9:$H$106,3,0),0)</f>
        <v>0</v>
      </c>
      <c r="F32" s="180" t="str">
        <f>IFERROR(VLOOKUP(B32,'Stmt of Net Position'!$B$9:$H$106,2,0),0)</f>
        <v>Other Assets</v>
      </c>
      <c r="G32" s="179" t="str">
        <f>'Stmt of Net Position'!$C$3</f>
        <v>Statement of Net Position—All Funds</v>
      </c>
    </row>
    <row r="33" spans="2:7" x14ac:dyDescent="0.25">
      <c r="B33" s="178" t="s">
        <v>98</v>
      </c>
      <c r="C33" s="179">
        <f>Certification!$C$4</f>
        <v>189</v>
      </c>
      <c r="D33" s="179" t="s">
        <v>1172</v>
      </c>
      <c r="E33" s="180">
        <f>IFERROR(VLOOKUP(B33,'Stmt of Net Position'!$B$9:$H$106,3,0),0)</f>
        <v>1890793</v>
      </c>
      <c r="F33" s="180" t="str">
        <f>IFERROR(VLOOKUP(B33,'Stmt of Net Position'!$B$9:$H$106,2,0),0)</f>
        <v xml:space="preserve">TOTAL NONCURRENT ASSETS </v>
      </c>
      <c r="G33" s="179" t="str">
        <f>'Stmt of Net Position'!$C$3</f>
        <v>Statement of Net Position—All Funds</v>
      </c>
    </row>
    <row r="34" spans="2:7" x14ac:dyDescent="0.25">
      <c r="B34" s="178" t="s">
        <v>100</v>
      </c>
      <c r="C34" s="179">
        <f>Certification!$C$4</f>
        <v>189</v>
      </c>
      <c r="D34" s="179" t="s">
        <v>1172</v>
      </c>
      <c r="E34" s="180">
        <f>IFERROR(VLOOKUP(B34,'Stmt of Net Position'!$B$9:$H$106,3,0),0)</f>
        <v>31690793.119999997</v>
      </c>
      <c r="F34" s="180" t="str">
        <f>IFERROR(VLOOKUP(B34,'Stmt of Net Position'!$B$9:$H$106,2,0),0)</f>
        <v>TOTAL ASSETS</v>
      </c>
      <c r="G34" s="179" t="str">
        <f>'Stmt of Net Position'!$C$3</f>
        <v>Statement of Net Position—All Funds</v>
      </c>
    </row>
    <row r="35" spans="2:7" x14ac:dyDescent="0.25">
      <c r="B35" s="178" t="s">
        <v>103</v>
      </c>
      <c r="C35" s="179">
        <f>Certification!$C$4</f>
        <v>189</v>
      </c>
      <c r="D35" s="179" t="s">
        <v>1172</v>
      </c>
      <c r="E35" s="180">
        <f>IFERROR(VLOOKUP(B35,'Stmt of Net Position'!$B$9:$H$106,3,0),0)</f>
        <v>0</v>
      </c>
      <c r="F35" s="180" t="str">
        <f>IFERROR(VLOOKUP(B35,'Stmt of Net Position'!$B$9:$H$106,2,0),0)</f>
        <v>Deferred Loss on Refunding</v>
      </c>
      <c r="G35" s="179" t="str">
        <f>'Stmt of Net Position'!$C$3</f>
        <v>Statement of Net Position—All Funds</v>
      </c>
    </row>
    <row r="36" spans="2:7" x14ac:dyDescent="0.25">
      <c r="B36" s="178" t="s">
        <v>105</v>
      </c>
      <c r="C36" s="179">
        <f>Certification!$C$4</f>
        <v>189</v>
      </c>
      <c r="D36" s="179" t="s">
        <v>1172</v>
      </c>
      <c r="E36" s="180">
        <f>IFERROR(VLOOKUP(B36,'Stmt of Net Position'!$B$9:$H$106,3,0),0)</f>
        <v>5278337</v>
      </c>
      <c r="F36" s="180" t="str">
        <f>IFERROR(VLOOKUP(B36,'Stmt of Net Position'!$B$9:$H$106,2,0),0)</f>
        <v>Deferred OutFlows Related to Pensions</v>
      </c>
      <c r="G36" s="179" t="str">
        <f>'Stmt of Net Position'!$C$3</f>
        <v>Statement of Net Position—All Funds</v>
      </c>
    </row>
    <row r="37" spans="2:7" x14ac:dyDescent="0.25">
      <c r="B37" s="178" t="s">
        <v>107</v>
      </c>
      <c r="C37" s="179">
        <f>Certification!$C$4</f>
        <v>189</v>
      </c>
      <c r="D37" s="179" t="s">
        <v>1172</v>
      </c>
      <c r="E37" s="180">
        <f>IFERROR(VLOOKUP(B37,'Stmt of Net Position'!$B$9:$H$106,3,0),0)</f>
        <v>1298862</v>
      </c>
      <c r="F37" s="180" t="str">
        <f>IFERROR(VLOOKUP(B37,'Stmt of Net Position'!$B$9:$H$106,2,0),0)</f>
        <v>Deferred OutFlows Related to OPEB</v>
      </c>
      <c r="G37" s="179" t="str">
        <f>'Stmt of Net Position'!$C$3</f>
        <v>Statement of Net Position—All Funds</v>
      </c>
    </row>
    <row r="38" spans="2:7" x14ac:dyDescent="0.25">
      <c r="B38" s="178" t="s">
        <v>109</v>
      </c>
      <c r="C38" s="179">
        <f>Certification!$C$4</f>
        <v>189</v>
      </c>
      <c r="D38" s="179" t="s">
        <v>1172</v>
      </c>
      <c r="E38" s="180">
        <f>IFERROR(VLOOKUP(B38,'Stmt of Net Position'!$B$9:$H$106,3,0),0)</f>
        <v>6577199</v>
      </c>
      <c r="F38" s="180" t="str">
        <f>IFERROR(VLOOKUP(B38,'Stmt of Net Position'!$B$9:$H$106,2,0),0)</f>
        <v>TOTAL DEFERRED OUTFLOWS OF RESOURCES</v>
      </c>
      <c r="G38" s="179" t="str">
        <f>'Stmt of Net Position'!$C$3</f>
        <v>Statement of Net Position—All Funds</v>
      </c>
    </row>
    <row r="39" spans="2:7" x14ac:dyDescent="0.25">
      <c r="B39" s="178" t="s">
        <v>112</v>
      </c>
      <c r="C39" s="179">
        <f>Certification!$C$4</f>
        <v>189</v>
      </c>
      <c r="D39" s="179" t="s">
        <v>1172</v>
      </c>
      <c r="E39" s="180">
        <f>IFERROR(VLOOKUP(B39,'Stmt of Net Position'!$B$9:$H$106,3,0),0)</f>
        <v>260094.35</v>
      </c>
      <c r="F39" s="180" t="str">
        <f>IFERROR(VLOOKUP(B39,'Stmt of Net Position'!$B$9:$H$106,2,0),0)</f>
        <v>Accounts Payable</v>
      </c>
      <c r="G39" s="179" t="str">
        <f>'Stmt of Net Position'!$C$3</f>
        <v>Statement of Net Position—All Funds</v>
      </c>
    </row>
    <row r="40" spans="2:7" x14ac:dyDescent="0.25">
      <c r="B40" s="178" t="s">
        <v>114</v>
      </c>
      <c r="C40" s="179">
        <f>Certification!$C$4</f>
        <v>189</v>
      </c>
      <c r="D40" s="179" t="s">
        <v>1172</v>
      </c>
      <c r="E40" s="180">
        <f>IFERROR(VLOOKUP(B40,'Stmt of Net Position'!$B$9:$H$106,3,0),0)</f>
        <v>0</v>
      </c>
      <c r="F40" s="180" t="str">
        <f>IFERROR(VLOOKUP(B40,'Stmt of Net Position'!$B$9:$H$106,2,0),0)</f>
        <v>Amount Due to Pool Participants</v>
      </c>
      <c r="G40" s="179" t="str">
        <f>'Stmt of Net Position'!$C$3</f>
        <v>Statement of Net Position—All Funds</v>
      </c>
    </row>
    <row r="41" spans="2:7" x14ac:dyDescent="0.25">
      <c r="B41" s="178" t="s">
        <v>116</v>
      </c>
      <c r="C41" s="179">
        <f>Certification!$C$4</f>
        <v>189</v>
      </c>
      <c r="D41" s="179" t="s">
        <v>1172</v>
      </c>
      <c r="E41" s="180">
        <f>IFERROR(VLOOKUP(B41,'Stmt of Net Position'!$B$9:$H$106,3,0),0)</f>
        <v>0</v>
      </c>
      <c r="F41" s="180" t="str">
        <f>IFERROR(VLOOKUP(B41,'Stmt of Net Position'!$B$9:$H$106,2,0),0)</f>
        <v>Notes Payable</v>
      </c>
      <c r="G41" s="179" t="str">
        <f>'Stmt of Net Position'!$C$3</f>
        <v>Statement of Net Position—All Funds</v>
      </c>
    </row>
    <row r="42" spans="2:7" x14ac:dyDescent="0.25">
      <c r="B42" s="178" t="s">
        <v>118</v>
      </c>
      <c r="C42" s="179">
        <f>Certification!$C$4</f>
        <v>189</v>
      </c>
      <c r="D42" s="179" t="s">
        <v>1172</v>
      </c>
      <c r="E42" s="180">
        <f>IFERROR(VLOOKUP(B42,'Stmt of Net Position'!$B$9:$H$106,3,0),0)</f>
        <v>0</v>
      </c>
      <c r="F42" s="180" t="str">
        <f>IFERROR(VLOOKUP(B42,'Stmt of Net Position'!$B$9:$H$106,2,0),0)</f>
        <v>Accrued Interest Payable</v>
      </c>
      <c r="G42" s="179" t="str">
        <f>'Stmt of Net Position'!$C$3</f>
        <v>Statement of Net Position—All Funds</v>
      </c>
    </row>
    <row r="43" spans="2:7" x14ac:dyDescent="0.25">
      <c r="B43" s="178" t="s">
        <v>120</v>
      </c>
      <c r="C43" s="179">
        <f>Certification!$C$4</f>
        <v>189</v>
      </c>
      <c r="D43" s="179" t="s">
        <v>1172</v>
      </c>
      <c r="E43" s="180">
        <f>IFERROR(VLOOKUP(B43,'Stmt of Net Position'!$B$9:$H$106,3,0),0)</f>
        <v>74664.899999999994</v>
      </c>
      <c r="F43" s="180" t="str">
        <f>IFERROR(VLOOKUP(B43,'Stmt of Net Position'!$B$9:$H$106,2,0),0)</f>
        <v>Accrued Salaries</v>
      </c>
      <c r="G43" s="179" t="str">
        <f>'Stmt of Net Position'!$C$3</f>
        <v>Statement of Net Position—All Funds</v>
      </c>
    </row>
    <row r="44" spans="2:7" x14ac:dyDescent="0.25">
      <c r="B44" s="178" t="s">
        <v>122</v>
      </c>
      <c r="C44" s="179">
        <f>Certification!$C$4</f>
        <v>189</v>
      </c>
      <c r="D44" s="179" t="s">
        <v>1172</v>
      </c>
      <c r="E44" s="180">
        <f>IFERROR(VLOOKUP(B44,'Stmt of Net Position'!$B$9:$H$106,3,0),0)</f>
        <v>49680.160000000003</v>
      </c>
      <c r="F44" s="180" t="str">
        <f>IFERROR(VLOOKUP(B44,'Stmt of Net Position'!$B$9:$H$106,2,0),0)</f>
        <v>Payroll Deductions &amp; Taxes Payable</v>
      </c>
      <c r="G44" s="179" t="str">
        <f>'Stmt of Net Position'!$C$3</f>
        <v>Statement of Net Position—All Funds</v>
      </c>
    </row>
    <row r="45" spans="2:7" x14ac:dyDescent="0.25">
      <c r="B45" s="178" t="s">
        <v>124</v>
      </c>
      <c r="C45" s="179">
        <f>Certification!$C$4</f>
        <v>189</v>
      </c>
      <c r="D45" s="179" t="s">
        <v>1172</v>
      </c>
      <c r="E45" s="180">
        <f>IFERROR(VLOOKUP(B45,'Stmt of Net Position'!$B$9:$H$106,3,0),0)</f>
        <v>0</v>
      </c>
      <c r="F45" s="180" t="str">
        <f>IFERROR(VLOOKUP(B45,'Stmt of Net Position'!$B$9:$H$106,2,0),0)</f>
        <v>Public Employees' Retirement System</v>
      </c>
      <c r="G45" s="179" t="str">
        <f>'Stmt of Net Position'!$C$3</f>
        <v>Statement of Net Position—All Funds</v>
      </c>
    </row>
    <row r="46" spans="2:7" x14ac:dyDescent="0.25">
      <c r="B46" s="178" t="s">
        <v>126</v>
      </c>
      <c r="C46" s="179">
        <f>Certification!$C$4</f>
        <v>189</v>
      </c>
      <c r="D46" s="179" t="s">
        <v>1172</v>
      </c>
      <c r="E46" s="180">
        <f>IFERROR(VLOOKUP(B46,'Stmt of Net Position'!$B$9:$H$106,3,0),0)</f>
        <v>0</v>
      </c>
      <c r="F46" s="180" t="str">
        <f>IFERROR(VLOOKUP(B46,'Stmt of Net Position'!$B$9:$H$106,2,0),0)</f>
        <v>Deferred Compensation</v>
      </c>
      <c r="G46" s="179" t="str">
        <f>'Stmt of Net Position'!$C$3</f>
        <v>Statement of Net Position—All Funds</v>
      </c>
    </row>
    <row r="47" spans="2:7" x14ac:dyDescent="0.25">
      <c r="B47" s="178" t="s">
        <v>128</v>
      </c>
      <c r="C47" s="179">
        <f>Certification!$C$4</f>
        <v>189</v>
      </c>
      <c r="D47" s="179" t="s">
        <v>1172</v>
      </c>
      <c r="E47" s="180">
        <f>IFERROR(VLOOKUP(B47,'Stmt of Net Position'!$B$9:$H$106,3,0),0)</f>
        <v>2131951</v>
      </c>
      <c r="F47" s="180" t="str">
        <f>IFERROR(VLOOKUP(B47,'Stmt of Net Position'!$B$9:$H$106,2,0),0)</f>
        <v>Compensated Absences</v>
      </c>
      <c r="G47" s="179" t="str">
        <f>'Stmt of Net Position'!$C$3</f>
        <v>Statement of Net Position—All Funds</v>
      </c>
    </row>
    <row r="48" spans="2:7" x14ac:dyDescent="0.25">
      <c r="B48" s="178" t="s">
        <v>130</v>
      </c>
      <c r="C48" s="179">
        <f>Certification!$C$4</f>
        <v>189</v>
      </c>
      <c r="D48" s="179" t="s">
        <v>1172</v>
      </c>
      <c r="E48" s="180">
        <f>IFERROR(VLOOKUP(B48,'Stmt of Net Position'!$B$9:$H$106,3,0),0)</f>
        <v>0</v>
      </c>
      <c r="F48" s="180" t="str">
        <f>IFERROR(VLOOKUP(B48,'Stmt of Net Position'!$B$9:$H$106,2,0),0)</f>
        <v>Interfund Payable</v>
      </c>
      <c r="G48" s="179" t="str">
        <f>'Stmt of Net Position'!$C$3</f>
        <v>Statement of Net Position—All Funds</v>
      </c>
    </row>
    <row r="49" spans="2:7" x14ac:dyDescent="0.25">
      <c r="B49" s="178" t="s">
        <v>132</v>
      </c>
      <c r="C49" s="179">
        <f>Certification!$C$4</f>
        <v>189</v>
      </c>
      <c r="D49" s="179" t="s">
        <v>1172</v>
      </c>
      <c r="E49" s="180">
        <f>IFERROR(VLOOKUP(B49,'Stmt of Net Position'!$B$9:$H$106,3,0),0)</f>
        <v>245005</v>
      </c>
      <c r="F49" s="180" t="str">
        <f>IFERROR(VLOOKUP(B49,'Stmt of Net Position'!$B$9:$H$106,2,0),0)</f>
        <v>Total OPEB Liability</v>
      </c>
      <c r="G49" s="179" t="str">
        <f>'Stmt of Net Position'!$C$3</f>
        <v>Statement of Net Position—All Funds</v>
      </c>
    </row>
    <row r="50" spans="2:7" x14ac:dyDescent="0.25">
      <c r="B50" s="178" t="s">
        <v>134</v>
      </c>
      <c r="C50" s="179">
        <f>Certification!$C$4</f>
        <v>189</v>
      </c>
      <c r="D50" s="179" t="s">
        <v>1172</v>
      </c>
      <c r="E50" s="180">
        <f>IFERROR(VLOOKUP(B50,'Stmt of Net Position'!$B$9:$H$106,3,0),0)</f>
        <v>0</v>
      </c>
      <c r="F50" s="180" t="str">
        <f>IFERROR(VLOOKUP(B50,'Stmt of Net Position'!$B$9:$H$106,2,0),0)</f>
        <v>Bonds Payable</v>
      </c>
      <c r="G50" s="179" t="str">
        <f>'Stmt of Net Position'!$C$3</f>
        <v>Statement of Net Position—All Funds</v>
      </c>
    </row>
    <row r="51" spans="2:7" x14ac:dyDescent="0.25">
      <c r="B51" s="178" t="s">
        <v>136</v>
      </c>
      <c r="C51" s="179">
        <f>Certification!$C$4</f>
        <v>189</v>
      </c>
      <c r="D51" s="179" t="s">
        <v>1172</v>
      </c>
      <c r="E51" s="180">
        <f>IFERROR(VLOOKUP(B51,'Stmt of Net Position'!$B$9:$H$106,3,0),0)</f>
        <v>34167</v>
      </c>
      <c r="F51" s="180" t="str">
        <f>IFERROR(VLOOKUP(B51,'Stmt of Net Position'!$B$9:$H$106,2,0),0)</f>
        <v>Leases Payable</v>
      </c>
      <c r="G51" s="179" t="str">
        <f>'Stmt of Net Position'!$C$3</f>
        <v>Statement of Net Position—All Funds</v>
      </c>
    </row>
    <row r="52" spans="2:7" x14ac:dyDescent="0.25">
      <c r="B52" s="178" t="s">
        <v>138</v>
      </c>
      <c r="C52" s="179">
        <f>Certification!$C$4</f>
        <v>189</v>
      </c>
      <c r="D52" s="179" t="s">
        <v>1172</v>
      </c>
      <c r="E52" s="180">
        <f>IFERROR(VLOOKUP(B52,'Stmt of Net Position'!$B$9:$H$106,3,0),0)</f>
        <v>0</v>
      </c>
      <c r="F52" s="180" t="str">
        <f>IFERROR(VLOOKUP(B52,'Stmt of Net Position'!$B$9:$H$106,2,0),0)</f>
        <v>Claim Reserves</v>
      </c>
      <c r="G52" s="179" t="str">
        <f>'Stmt of Net Position'!$C$3</f>
        <v>Statement of Net Position—All Funds</v>
      </c>
    </row>
    <row r="53" spans="2:7" x14ac:dyDescent="0.25">
      <c r="B53" s="178" t="s">
        <v>140</v>
      </c>
      <c r="C53" s="179">
        <f>Certification!$C$4</f>
        <v>189</v>
      </c>
      <c r="D53" s="179" t="s">
        <v>1172</v>
      </c>
      <c r="E53" s="180">
        <f>IFERROR(VLOOKUP(B53,'Stmt of Net Position'!$B$9:$H$106,3,0),0)</f>
        <v>0</v>
      </c>
      <c r="F53" s="180" t="str">
        <f>IFERROR(VLOOKUP(B53,'Stmt of Net Position'!$B$9:$H$106,2,0),0)</f>
        <v>IBNR</v>
      </c>
      <c r="G53" s="179" t="str">
        <f>'Stmt of Net Position'!$C$3</f>
        <v>Statement of Net Position—All Funds</v>
      </c>
    </row>
    <row r="54" spans="2:7" x14ac:dyDescent="0.25">
      <c r="B54" s="178" t="s">
        <v>142</v>
      </c>
      <c r="C54" s="179">
        <f>Certification!$C$4</f>
        <v>189</v>
      </c>
      <c r="D54" s="179" t="s">
        <v>1172</v>
      </c>
      <c r="E54" s="180">
        <f>IFERROR(VLOOKUP(B54,'Stmt of Net Position'!$B$9:$H$106,3,0),0)</f>
        <v>0</v>
      </c>
      <c r="F54" s="180" t="str">
        <f>IFERROR(VLOOKUP(B54,'Stmt of Net Position'!$B$9:$H$106,2,0),0)</f>
        <v>Open Claims</v>
      </c>
      <c r="G54" s="179" t="str">
        <f>'Stmt of Net Position'!$C$3</f>
        <v>Statement of Net Position—All Funds</v>
      </c>
    </row>
    <row r="55" spans="2:7" x14ac:dyDescent="0.25">
      <c r="B55" s="178" t="s">
        <v>144</v>
      </c>
      <c r="C55" s="179">
        <f>Certification!$C$4</f>
        <v>189</v>
      </c>
      <c r="D55" s="179" t="s">
        <v>1172</v>
      </c>
      <c r="E55" s="180">
        <f>IFERROR(VLOOKUP(B55,'Stmt of Net Position'!$B$9:$H$106,3,0),0)</f>
        <v>0</v>
      </c>
      <c r="F55" s="180" t="str">
        <f>IFERROR(VLOOKUP(B55,'Stmt of Net Position'!$B$9:$H$106,2,0),0)</f>
        <v>Unallocated Loss Adjustment Expenses</v>
      </c>
      <c r="G55" s="179" t="str">
        <f>'Stmt of Net Position'!$C$3</f>
        <v>Statement of Net Position—All Funds</v>
      </c>
    </row>
    <row r="56" spans="2:7" x14ac:dyDescent="0.25">
      <c r="B56" s="178" t="s">
        <v>146</v>
      </c>
      <c r="C56" s="179">
        <f>Certification!$C$4</f>
        <v>189</v>
      </c>
      <c r="D56" s="179" t="s">
        <v>1172</v>
      </c>
      <c r="E56" s="180">
        <f>IFERROR(VLOOKUP(B56,'Stmt of Net Position'!$B$9:$H$106,3,0),0)</f>
        <v>0</v>
      </c>
      <c r="F56" s="180" t="str">
        <f>IFERROR(VLOOKUP(B56,'Stmt of Net Position'!$B$9:$H$106,2,0),0)</f>
        <v>Future L&amp;I Assessments</v>
      </c>
      <c r="G56" s="179" t="str">
        <f>'Stmt of Net Position'!$C$3</f>
        <v>Statement of Net Position—All Funds</v>
      </c>
    </row>
    <row r="57" spans="2:7" x14ac:dyDescent="0.25">
      <c r="B57" s="178" t="s">
        <v>148</v>
      </c>
      <c r="C57" s="179">
        <f>Certification!$C$4</f>
        <v>189</v>
      </c>
      <c r="D57" s="179" t="s">
        <v>1172</v>
      </c>
      <c r="E57" s="180">
        <f>IFERROR(VLOOKUP(B57,'Stmt of Net Position'!$B$9:$H$106,3,0),0)</f>
        <v>0</v>
      </c>
      <c r="F57" s="180" t="str">
        <f>IFERROR(VLOOKUP(B57,'Stmt of Net Position'!$B$9:$H$106,2,0),0)</f>
        <v>Deposits</v>
      </c>
      <c r="G57" s="179" t="str">
        <f>'Stmt of Net Position'!$C$3</f>
        <v>Statement of Net Position—All Funds</v>
      </c>
    </row>
    <row r="58" spans="2:7" x14ac:dyDescent="0.25">
      <c r="B58" s="178" t="s">
        <v>150</v>
      </c>
      <c r="C58" s="179">
        <f>Certification!$C$4</f>
        <v>189</v>
      </c>
      <c r="D58" s="179" t="s">
        <v>1172</v>
      </c>
      <c r="E58" s="180">
        <f>IFERROR(VLOOKUP(B58,'Stmt of Net Position'!$B$9:$H$106,3,0),0)</f>
        <v>339752.16</v>
      </c>
      <c r="F58" s="180" t="str">
        <f>IFERROR(VLOOKUP(B58,'Stmt of Net Position'!$B$9:$H$106,2,0),0)</f>
        <v>Unearned Revenue</v>
      </c>
      <c r="G58" s="179" t="str">
        <f>'Stmt of Net Position'!$C$3</f>
        <v>Statement of Net Position—All Funds</v>
      </c>
    </row>
    <row r="59" spans="2:7" x14ac:dyDescent="0.25">
      <c r="B59" s="178" t="s">
        <v>152</v>
      </c>
      <c r="C59" s="179">
        <f>Certification!$C$4</f>
        <v>189</v>
      </c>
      <c r="D59" s="179" t="s">
        <v>1172</v>
      </c>
      <c r="E59" s="180">
        <f>IFERROR(VLOOKUP(B59,'Stmt of Net Position'!$B$9:$H$106,3,0),0)</f>
        <v>0</v>
      </c>
      <c r="F59" s="180" t="str">
        <f>IFERROR(VLOOKUP(B59,'Stmt of Net Position'!$B$9:$H$106,2,0),0)</f>
        <v>Unearned Member Assessments/Contributions</v>
      </c>
      <c r="G59" s="179" t="str">
        <f>'Stmt of Net Position'!$C$3</f>
        <v>Statement of Net Position—All Funds</v>
      </c>
    </row>
    <row r="60" spans="2:7" x14ac:dyDescent="0.25">
      <c r="B60" s="178" t="s">
        <v>154</v>
      </c>
      <c r="C60" s="179">
        <f>Certification!$C$4</f>
        <v>189</v>
      </c>
      <c r="D60" s="179" t="s">
        <v>1172</v>
      </c>
      <c r="E60" s="180">
        <f>IFERROR(VLOOKUP(B60,'Stmt of Net Position'!$B$9:$H$106,3,0),0)</f>
        <v>12804.68</v>
      </c>
      <c r="F60" s="180" t="str">
        <f>IFERROR(VLOOKUP(B60,'Stmt of Net Position'!$B$9:$H$106,2,0),0)</f>
        <v>Other Liabilities and Credits</v>
      </c>
      <c r="G60" s="179" t="str">
        <f>'Stmt of Net Position'!$C$3</f>
        <v>Statement of Net Position—All Funds</v>
      </c>
    </row>
    <row r="61" spans="2:7" x14ac:dyDescent="0.25">
      <c r="B61" s="178" t="s">
        <v>156</v>
      </c>
      <c r="C61" s="179">
        <f>Certification!$C$4</f>
        <v>189</v>
      </c>
      <c r="D61" s="179" t="s">
        <v>1172</v>
      </c>
      <c r="E61" s="180">
        <f>IFERROR(VLOOKUP(B61,'Stmt of Net Position'!$B$9:$H$106,3,0),0)</f>
        <v>3148119.2500000005</v>
      </c>
      <c r="F61" s="180" t="str">
        <f>IFERROR(VLOOKUP(B61,'Stmt of Net Position'!$B$9:$H$106,2,0),0)</f>
        <v>TOTAL CURRENT LIABILITIES</v>
      </c>
      <c r="G61" s="179" t="str">
        <f>'Stmt of Net Position'!$C$3</f>
        <v>Statement of Net Position—All Funds</v>
      </c>
    </row>
    <row r="62" spans="2:7" x14ac:dyDescent="0.25">
      <c r="B62" s="178" t="s">
        <v>159</v>
      </c>
      <c r="C62" s="179">
        <f>Certification!$C$4</f>
        <v>189</v>
      </c>
      <c r="D62" s="179" t="s">
        <v>1172</v>
      </c>
      <c r="E62" s="180">
        <f>IFERROR(VLOOKUP(B62,'Stmt of Net Position'!$B$9:$H$106,3,0),0)</f>
        <v>1887219</v>
      </c>
      <c r="F62" s="180" t="str">
        <f>IFERROR(VLOOKUP(B62,'Stmt of Net Position'!$B$9:$H$106,2,0),0)</f>
        <v>Compensated Absences</v>
      </c>
      <c r="G62" s="179" t="str">
        <f>'Stmt of Net Position'!$C$3</f>
        <v>Statement of Net Position—All Funds</v>
      </c>
    </row>
    <row r="63" spans="2:7" x14ac:dyDescent="0.25">
      <c r="B63" s="178" t="s">
        <v>160</v>
      </c>
      <c r="C63" s="179">
        <f>Certification!$C$4</f>
        <v>189</v>
      </c>
      <c r="D63" s="179" t="s">
        <v>1172</v>
      </c>
      <c r="E63" s="180">
        <f>IFERROR(VLOOKUP(B63,'Stmt of Net Position'!$B$9:$H$106,3,0),0)</f>
        <v>0</v>
      </c>
      <c r="F63" s="180" t="str">
        <f>IFERROR(VLOOKUP(B63,'Stmt of Net Position'!$B$9:$H$106,2,0),0)</f>
        <v>Unemployment</v>
      </c>
      <c r="G63" s="179" t="str">
        <f>'Stmt of Net Position'!$C$3</f>
        <v>Statement of Net Position—All Funds</v>
      </c>
    </row>
    <row r="64" spans="2:7" x14ac:dyDescent="0.25">
      <c r="B64" s="178" t="s">
        <v>162</v>
      </c>
      <c r="C64" s="179">
        <f>Certification!$C$4</f>
        <v>189</v>
      </c>
      <c r="D64" s="179" t="s">
        <v>1172</v>
      </c>
      <c r="E64" s="180">
        <f>IFERROR(VLOOKUP(B64,'Stmt of Net Position'!$B$9:$H$106,3,0),0)</f>
        <v>0</v>
      </c>
      <c r="F64" s="180" t="str">
        <f>IFERROR(VLOOKUP(B64,'Stmt of Net Position'!$B$9:$H$106,2,0),0)</f>
        <v>Notes Payable</v>
      </c>
      <c r="G64" s="179" t="str">
        <f>'Stmt of Net Position'!$C$3</f>
        <v>Statement of Net Position—All Funds</v>
      </c>
    </row>
    <row r="65" spans="2:7" x14ac:dyDescent="0.25">
      <c r="B65" s="178" t="s">
        <v>163</v>
      </c>
      <c r="C65" s="179">
        <f>Certification!$C$4</f>
        <v>189</v>
      </c>
      <c r="D65" s="179" t="s">
        <v>1172</v>
      </c>
      <c r="E65" s="180">
        <f>IFERROR(VLOOKUP(B65,'Stmt of Net Position'!$B$9:$H$106,3,0),0)</f>
        <v>0</v>
      </c>
      <c r="F65" s="180" t="str">
        <f>IFERROR(VLOOKUP(B65,'Stmt of Net Position'!$B$9:$H$106,2,0),0)</f>
        <v>Claim Reserves</v>
      </c>
      <c r="G65" s="179" t="str">
        <f>'Stmt of Net Position'!$C$3</f>
        <v>Statement of Net Position—All Funds</v>
      </c>
    </row>
    <row r="66" spans="2:7" x14ac:dyDescent="0.25">
      <c r="B66" s="178" t="s">
        <v>164</v>
      </c>
      <c r="C66" s="179">
        <f>Certification!$C$4</f>
        <v>189</v>
      </c>
      <c r="D66" s="179" t="s">
        <v>1172</v>
      </c>
      <c r="E66" s="180">
        <f>IFERROR(VLOOKUP(B66,'Stmt of Net Position'!$B$9:$H$106,3,0),0)</f>
        <v>0</v>
      </c>
      <c r="F66" s="180" t="str">
        <f>IFERROR(VLOOKUP(B66,'Stmt of Net Position'!$B$9:$H$106,2,0),0)</f>
        <v>IBNR</v>
      </c>
      <c r="G66" s="179" t="str">
        <f>'Stmt of Net Position'!$C$3</f>
        <v>Statement of Net Position—All Funds</v>
      </c>
    </row>
    <row r="67" spans="2:7" x14ac:dyDescent="0.25">
      <c r="B67" s="178" t="s">
        <v>165</v>
      </c>
      <c r="C67" s="179">
        <f>Certification!$C$4</f>
        <v>189</v>
      </c>
      <c r="D67" s="179" t="s">
        <v>1172</v>
      </c>
      <c r="E67" s="180">
        <f>IFERROR(VLOOKUP(B67,'Stmt of Net Position'!$B$9:$H$106,3,0),0)</f>
        <v>0</v>
      </c>
      <c r="F67" s="180" t="str">
        <f>IFERROR(VLOOKUP(B67,'Stmt of Net Position'!$B$9:$H$106,2,0),0)</f>
        <v>Open Claims</v>
      </c>
      <c r="G67" s="179" t="str">
        <f>'Stmt of Net Position'!$C$3</f>
        <v>Statement of Net Position—All Funds</v>
      </c>
    </row>
    <row r="68" spans="2:7" x14ac:dyDescent="0.25">
      <c r="B68" s="178" t="s">
        <v>166</v>
      </c>
      <c r="C68" s="179">
        <f>Certification!$C$4</f>
        <v>189</v>
      </c>
      <c r="D68" s="179" t="s">
        <v>1172</v>
      </c>
      <c r="E68" s="180">
        <f>IFERROR(VLOOKUP(B68,'Stmt of Net Position'!$B$9:$H$106,3,0),0)</f>
        <v>0</v>
      </c>
      <c r="F68" s="180" t="str">
        <f>IFERROR(VLOOKUP(B68,'Stmt of Net Position'!$B$9:$H$106,2,0),0)</f>
        <v>Unallocated Loss Adjustment Expenses</v>
      </c>
      <c r="G68" s="179" t="str">
        <f>'Stmt of Net Position'!$C$3</f>
        <v>Statement of Net Position—All Funds</v>
      </c>
    </row>
    <row r="69" spans="2:7" x14ac:dyDescent="0.25">
      <c r="B69" s="178" t="s">
        <v>167</v>
      </c>
      <c r="C69" s="179">
        <f>Certification!$C$4</f>
        <v>189</v>
      </c>
      <c r="D69" s="179" t="s">
        <v>1172</v>
      </c>
      <c r="E69" s="180">
        <f>IFERROR(VLOOKUP(B69,'Stmt of Net Position'!$B$9:$H$106,3,0),0)</f>
        <v>0</v>
      </c>
      <c r="F69" s="180" t="str">
        <f>IFERROR(VLOOKUP(B69,'Stmt of Net Position'!$B$9:$H$106,2,0),0)</f>
        <v>Future L&amp;I Assessments</v>
      </c>
      <c r="G69" s="179" t="str">
        <f>'Stmt of Net Position'!$C$3</f>
        <v>Statement of Net Position—All Funds</v>
      </c>
    </row>
    <row r="70" spans="2:7" x14ac:dyDescent="0.25">
      <c r="B70" s="178" t="s">
        <v>168</v>
      </c>
      <c r="C70" s="179">
        <f>Certification!$C$4</f>
        <v>189</v>
      </c>
      <c r="D70" s="179" t="s">
        <v>1172</v>
      </c>
      <c r="E70" s="180">
        <f>IFERROR(VLOOKUP(B70,'Stmt of Net Position'!$B$9:$H$106,3,0),0)</f>
        <v>1479488</v>
      </c>
      <c r="F70" s="180" t="str">
        <f>IFERROR(VLOOKUP(B70,'Stmt of Net Position'!$B$9:$H$106,2,0),0)</f>
        <v>Net Pension Liability</v>
      </c>
      <c r="G70" s="179" t="str">
        <f>'Stmt of Net Position'!$C$3</f>
        <v>Statement of Net Position—All Funds</v>
      </c>
    </row>
    <row r="71" spans="2:7" x14ac:dyDescent="0.25">
      <c r="B71" s="178" t="s">
        <v>170</v>
      </c>
      <c r="C71" s="179">
        <f>Certification!$C$4</f>
        <v>189</v>
      </c>
      <c r="D71" s="179" t="s">
        <v>1172</v>
      </c>
      <c r="E71" s="180">
        <f>IFERROR(VLOOKUP(B71,'Stmt of Net Position'!$B$9:$H$106,3,0),0)</f>
        <v>5128205</v>
      </c>
      <c r="F71" s="180" t="str">
        <f>IFERROR(VLOOKUP(B71,'Stmt of Net Position'!$B$9:$H$106,2,0),0)</f>
        <v>OPEB Liability</v>
      </c>
      <c r="G71" s="179" t="str">
        <f>'Stmt of Net Position'!$C$3</f>
        <v>Statement of Net Position—All Funds</v>
      </c>
    </row>
    <row r="72" spans="2:7" x14ac:dyDescent="0.25">
      <c r="B72" s="178" t="s">
        <v>172</v>
      </c>
      <c r="C72" s="179">
        <f>Certification!$C$4</f>
        <v>189</v>
      </c>
      <c r="D72" s="179" t="s">
        <v>1172</v>
      </c>
      <c r="E72" s="180">
        <f>IFERROR(VLOOKUP(B72,'Stmt of Net Position'!$B$9:$H$106,3,0),0)</f>
        <v>0</v>
      </c>
      <c r="F72" s="180" t="str">
        <f>IFERROR(VLOOKUP(B72,'Stmt of Net Position'!$B$9:$H$106,2,0),0)</f>
        <v>Bonds Payable</v>
      </c>
      <c r="G72" s="179" t="str">
        <f>'Stmt of Net Position'!$C$3</f>
        <v>Statement of Net Position—All Funds</v>
      </c>
    </row>
    <row r="73" spans="2:7" x14ac:dyDescent="0.25">
      <c r="B73" s="178" t="s">
        <v>173</v>
      </c>
      <c r="C73" s="179">
        <f>Certification!$C$4</f>
        <v>189</v>
      </c>
      <c r="D73" s="179" t="s">
        <v>1172</v>
      </c>
      <c r="E73" s="180">
        <f>IFERROR(VLOOKUP(B73,'Stmt of Net Position'!$B$9:$H$106,3,0),0)</f>
        <v>412438</v>
      </c>
      <c r="F73" s="180" t="str">
        <f>IFERROR(VLOOKUP(B73,'Stmt of Net Position'!$B$9:$H$106,2,0),0)</f>
        <v>Leases Payable</v>
      </c>
      <c r="G73" s="179" t="str">
        <f>'Stmt of Net Position'!$C$3</f>
        <v>Statement of Net Position—All Funds</v>
      </c>
    </row>
    <row r="74" spans="2:7" x14ac:dyDescent="0.25">
      <c r="B74" s="178" t="s">
        <v>174</v>
      </c>
      <c r="C74" s="179">
        <f>Certification!$C$4</f>
        <v>189</v>
      </c>
      <c r="D74" s="179" t="s">
        <v>1172</v>
      </c>
      <c r="E74" s="180">
        <f>IFERROR(VLOOKUP(B74,'Stmt of Net Position'!$B$9:$H$106,3,0),0)</f>
        <v>0</v>
      </c>
      <c r="F74" s="180" t="str">
        <f>IFERROR(VLOOKUP(B74,'Stmt of Net Position'!$B$9:$H$106,2,0),0)</f>
        <v>Other Liabilities and Credits</v>
      </c>
      <c r="G74" s="179" t="str">
        <f>'Stmt of Net Position'!$C$3</f>
        <v>Statement of Net Position—All Funds</v>
      </c>
    </row>
    <row r="75" spans="2:7" x14ac:dyDescent="0.25">
      <c r="B75" s="178" t="s">
        <v>175</v>
      </c>
      <c r="C75" s="179">
        <f>Certification!$C$4</f>
        <v>189</v>
      </c>
      <c r="D75" s="179" t="s">
        <v>1172</v>
      </c>
      <c r="E75" s="180">
        <f>IFERROR(VLOOKUP(B75,'Stmt of Net Position'!$B$9:$H$106,3,0),0)</f>
        <v>8907350</v>
      </c>
      <c r="F75" s="180" t="str">
        <f>IFERROR(VLOOKUP(B75,'Stmt of Net Position'!$B$9:$H$106,2,0),0)</f>
        <v>TOTAL NONCURRENT LIABILITIES</v>
      </c>
      <c r="G75" s="179" t="str">
        <f>'Stmt of Net Position'!$C$3</f>
        <v>Statement of Net Position—All Funds</v>
      </c>
    </row>
    <row r="76" spans="2:7" x14ac:dyDescent="0.25">
      <c r="B76" s="178" t="s">
        <v>177</v>
      </c>
      <c r="C76" s="179">
        <f>Certification!$C$4</f>
        <v>189</v>
      </c>
      <c r="D76" s="179" t="s">
        <v>1172</v>
      </c>
      <c r="E76" s="180">
        <f>IFERROR(VLOOKUP(B76,'Stmt of Net Position'!$B$9:$H$106,3,0),0)</f>
        <v>12055469.25</v>
      </c>
      <c r="F76" s="180" t="str">
        <f>IFERROR(VLOOKUP(B76,'Stmt of Net Position'!$B$9:$H$106,2,0),0)</f>
        <v>TOTAL LIABILITIES</v>
      </c>
      <c r="G76" s="179" t="str">
        <f>'Stmt of Net Position'!$C$3</f>
        <v>Statement of Net Position—All Funds</v>
      </c>
    </row>
    <row r="77" spans="2:7" x14ac:dyDescent="0.25">
      <c r="B77" s="178" t="s">
        <v>180</v>
      </c>
      <c r="C77" s="179">
        <f>Certification!$C$4</f>
        <v>189</v>
      </c>
      <c r="D77" s="179" t="s">
        <v>1172</v>
      </c>
      <c r="E77" s="180">
        <f>IFERROR(VLOOKUP(B77,'Stmt of Net Position'!$B$9:$H$106,3,0),0)</f>
        <v>0</v>
      </c>
      <c r="F77" s="180" t="str">
        <f>IFERROR(VLOOKUP(B77,'Stmt of Net Position'!$B$9:$H$106,2,0),0)</f>
        <v>Deferred Gain on Refunding</v>
      </c>
      <c r="G77" s="179" t="str">
        <f>'Stmt of Net Position'!$C$3</f>
        <v>Statement of Net Position—All Funds</v>
      </c>
    </row>
    <row r="78" spans="2:7" x14ac:dyDescent="0.25">
      <c r="B78" s="178" t="s">
        <v>182</v>
      </c>
      <c r="C78" s="179">
        <f>Certification!$C$4</f>
        <v>189</v>
      </c>
      <c r="D78" s="179" t="s">
        <v>1172</v>
      </c>
      <c r="E78" s="180">
        <f>IFERROR(VLOOKUP(B78,'Stmt of Net Position'!$B$9:$H$106,3,0),0)</f>
        <v>1358138</v>
      </c>
      <c r="F78" s="180" t="str">
        <f>IFERROR(VLOOKUP(B78,'Stmt of Net Position'!$B$9:$H$106,2,0),0)</f>
        <v>Deferred InFlows Related to Pensions</v>
      </c>
      <c r="G78" s="179" t="str">
        <f>'Stmt of Net Position'!$C$3</f>
        <v>Statement of Net Position—All Funds</v>
      </c>
    </row>
    <row r="79" spans="2:7" x14ac:dyDescent="0.25">
      <c r="B79" s="178" t="s">
        <v>184</v>
      </c>
      <c r="C79" s="179">
        <f>Certification!$C$4</f>
        <v>189</v>
      </c>
      <c r="D79" s="179" t="s">
        <v>1172</v>
      </c>
      <c r="E79" s="180">
        <f>IFERROR(VLOOKUP(B79,'Stmt of Net Position'!$B$9:$H$106,3,0),0)</f>
        <v>3883380</v>
      </c>
      <c r="F79" s="180" t="str">
        <f>IFERROR(VLOOKUP(B79,'Stmt of Net Position'!$B$9:$H$106,2,0),0)</f>
        <v>Deferred InFlows Related to OPEB</v>
      </c>
      <c r="G79" s="179" t="str">
        <f>'Stmt of Net Position'!$C$3</f>
        <v>Statement of Net Position—All Funds</v>
      </c>
    </row>
    <row r="80" spans="2:7" x14ac:dyDescent="0.25">
      <c r="B80" s="178" t="s">
        <v>186</v>
      </c>
      <c r="C80" s="179">
        <f>Certification!$C$4</f>
        <v>189</v>
      </c>
      <c r="D80" s="179" t="s">
        <v>1172</v>
      </c>
      <c r="E80" s="180">
        <f>IFERROR(VLOOKUP(B80,'Stmt of Net Position'!$B$9:$H$106,3,0),0)</f>
        <v>5241518</v>
      </c>
      <c r="F80" s="180" t="str">
        <f>IFERROR(VLOOKUP(B80,'Stmt of Net Position'!$B$9:$H$106,2,0),0)</f>
        <v>TOTAL DEFERRED INFLOWS OF RESOURCES</v>
      </c>
      <c r="G80" s="179" t="str">
        <f>'Stmt of Net Position'!$C$3</f>
        <v>Statement of Net Position—All Funds</v>
      </c>
    </row>
    <row r="81" spans="2:7" x14ac:dyDescent="0.25">
      <c r="B81" s="178" t="s">
        <v>189</v>
      </c>
      <c r="C81" s="179">
        <f>Certification!$C$4</f>
        <v>189</v>
      </c>
      <c r="D81" s="179" t="s">
        <v>1172</v>
      </c>
      <c r="E81" s="180">
        <f>IFERROR(VLOOKUP(B81,'Stmt of Net Position'!$B$9:$H$106,3,0),0)</f>
        <v>2718620.4</v>
      </c>
      <c r="F81" s="180" t="str">
        <f>IFERROR(VLOOKUP(B81,'Stmt of Net Position'!$B$9:$H$106,2,0),0)</f>
        <v>Net Investment in Capital Assets</v>
      </c>
      <c r="G81" s="179" t="str">
        <f>'Stmt of Net Position'!$C$3</f>
        <v>Statement of Net Position—All Funds</v>
      </c>
    </row>
    <row r="82" spans="2:7" x14ac:dyDescent="0.25">
      <c r="B82" s="178" t="s">
        <v>191</v>
      </c>
      <c r="C82" s="179">
        <f>Certification!$C$4</f>
        <v>189</v>
      </c>
      <c r="D82" s="179" t="s">
        <v>1172</v>
      </c>
      <c r="E82" s="180">
        <f>IFERROR(VLOOKUP(B82,'Stmt of Net Position'!$B$9:$H$106,3,0),0)</f>
        <v>4848474.25</v>
      </c>
      <c r="F82" s="180" t="str">
        <f>IFERROR(VLOOKUP(B82,'Stmt of Net Position'!$B$9:$H$106,2,0),0)</f>
        <v>Restricted</v>
      </c>
      <c r="G82" s="179" t="str">
        <f>'Stmt of Net Position'!$C$3</f>
        <v>Statement of Net Position—All Funds</v>
      </c>
    </row>
    <row r="83" spans="2:7" x14ac:dyDescent="0.25">
      <c r="B83" s="178" t="s">
        <v>193</v>
      </c>
      <c r="C83" s="179">
        <f>Certification!$C$4</f>
        <v>189</v>
      </c>
      <c r="D83" s="179" t="s">
        <v>1172</v>
      </c>
      <c r="E83" s="180">
        <f>IFERROR(VLOOKUP(B83,'Stmt of Net Position'!$B$9:$H$106,3,0),0)</f>
        <v>13403910.279999999</v>
      </c>
      <c r="F83" s="180" t="str">
        <f>IFERROR(VLOOKUP(B83,'Stmt of Net Position'!$B$9:$H$106,2,0),0)</f>
        <v>Unrestricted</v>
      </c>
      <c r="G83" s="179" t="str">
        <f>'Stmt of Net Position'!$C$3</f>
        <v>Statement of Net Position—All Funds</v>
      </c>
    </row>
    <row r="84" spans="2:7" x14ac:dyDescent="0.25">
      <c r="B84" s="178" t="s">
        <v>195</v>
      </c>
      <c r="C84" s="179">
        <f>Certification!$C$4</f>
        <v>189</v>
      </c>
      <c r="D84" s="179" t="s">
        <v>1172</v>
      </c>
      <c r="E84" s="180">
        <f>IFERROR(VLOOKUP(B84,'Stmt of Net Position'!$B$9:$H$106,3,0),0)</f>
        <v>20971004.93</v>
      </c>
      <c r="F84" s="180" t="str">
        <f>IFERROR(VLOOKUP(B84,'Stmt of Net Position'!$B$9:$H$106,2,0),0)</f>
        <v>TOTAL NET POSITION</v>
      </c>
      <c r="G84" s="179" t="str">
        <f>'Stmt of Net Position'!$C$3</f>
        <v>Statement of Net Position—All Funds</v>
      </c>
    </row>
    <row r="85" spans="2:7" x14ac:dyDescent="0.25">
      <c r="B85" s="178" t="s">
        <v>36</v>
      </c>
      <c r="C85" s="179">
        <f>Certification!$C$4</f>
        <v>189</v>
      </c>
      <c r="D85" s="179" t="s">
        <v>1173</v>
      </c>
      <c r="E85" s="180">
        <f>IFERROR(VLOOKUP(B85,'Stmt of Net Position'!$B$9:$H$106,4,0),0)</f>
        <v>10362.5</v>
      </c>
      <c r="F85" s="180" t="str">
        <f>IFERROR(VLOOKUP(B85,'Stmt of Net Position'!$B$9:$H$106,2,0),0)</f>
        <v>Cash and Cash Equivalents</v>
      </c>
      <c r="G85" s="179" t="str">
        <f>'Stmt of Net Position'!$C$3</f>
        <v>Statement of Net Position—All Funds</v>
      </c>
    </row>
    <row r="86" spans="2:7" x14ac:dyDescent="0.25">
      <c r="B86" s="178" t="s">
        <v>38</v>
      </c>
      <c r="C86" s="179">
        <f>Certification!$C$4</f>
        <v>189</v>
      </c>
      <c r="D86" s="179" t="s">
        <v>1173</v>
      </c>
      <c r="E86" s="180">
        <f>IFERROR(VLOOKUP(B86,'Stmt of Net Position'!$B$9:$H$106,4,0),0)</f>
        <v>0</v>
      </c>
      <c r="F86" s="180" t="str">
        <f>IFERROR(VLOOKUP(B86,'Stmt of Net Position'!$B$9:$H$106,2,0),0)</f>
        <v>Net Assets for Pool Participants</v>
      </c>
      <c r="G86" s="179" t="str">
        <f>'Stmt of Net Position'!$C$3</f>
        <v>Statement of Net Position—All Funds</v>
      </c>
    </row>
    <row r="87" spans="2:7" x14ac:dyDescent="0.25">
      <c r="B87" s="178" t="s">
        <v>40</v>
      </c>
      <c r="C87" s="179">
        <f>Certification!$C$4</f>
        <v>189</v>
      </c>
      <c r="D87" s="179" t="s">
        <v>1173</v>
      </c>
      <c r="E87" s="180">
        <f>IFERROR(VLOOKUP(B87,'Stmt of Net Position'!$B$9:$H$106,4,0),0)</f>
        <v>1060767.1100000001</v>
      </c>
      <c r="F87" s="180" t="str">
        <f>IFERROR(VLOOKUP(B87,'Stmt of Net Position'!$B$9:$H$106,2,0),0)</f>
        <v>Investments</v>
      </c>
      <c r="G87" s="179" t="str">
        <f>'Stmt of Net Position'!$C$3</f>
        <v>Statement of Net Position—All Funds</v>
      </c>
    </row>
    <row r="88" spans="2:7" x14ac:dyDescent="0.25">
      <c r="B88" s="178" t="s">
        <v>42</v>
      </c>
      <c r="C88" s="179">
        <f>Certification!$C$4</f>
        <v>189</v>
      </c>
      <c r="D88" s="179" t="s">
        <v>1173</v>
      </c>
      <c r="E88" s="180">
        <f>IFERROR(VLOOKUP(B88,'Stmt of Net Position'!$B$9:$H$106,4,0),0)</f>
        <v>0</v>
      </c>
      <c r="F88" s="180" t="str">
        <f>IFERROR(VLOOKUP(B88,'Stmt of Net Position'!$B$9:$H$106,2,0),0)</f>
        <v>Accounts Receivable (net of uncollectible allowance)</v>
      </c>
      <c r="G88" s="179" t="str">
        <f>'Stmt of Net Position'!$C$3</f>
        <v>Statement of Net Position—All Funds</v>
      </c>
    </row>
    <row r="89" spans="2:7" x14ac:dyDescent="0.25">
      <c r="B89" s="178" t="s">
        <v>44</v>
      </c>
      <c r="C89" s="179">
        <f>Certification!$C$4</f>
        <v>189</v>
      </c>
      <c r="D89" s="179" t="s">
        <v>1173</v>
      </c>
      <c r="E89" s="180">
        <f>IFERROR(VLOOKUP(B89,'Stmt of Net Position'!$B$9:$H$106,4,0),0)</f>
        <v>0</v>
      </c>
      <c r="F89" s="180" t="str">
        <f>IFERROR(VLOOKUP(B89,'Stmt of Net Position'!$B$9:$H$106,2,0),0)</f>
        <v>Lease Receivables</v>
      </c>
      <c r="G89" s="179" t="str">
        <f>'Stmt of Net Position'!$C$3</f>
        <v>Statement of Net Position—All Funds</v>
      </c>
    </row>
    <row r="90" spans="2:7" x14ac:dyDescent="0.25">
      <c r="B90" s="178" t="s">
        <v>46</v>
      </c>
      <c r="C90" s="179">
        <f>Certification!$C$4</f>
        <v>189</v>
      </c>
      <c r="D90" s="179" t="s">
        <v>1173</v>
      </c>
      <c r="E90" s="180">
        <f>IFERROR(VLOOKUP(B90,'Stmt of Net Position'!$B$9:$H$106,4,0),0)</f>
        <v>0</v>
      </c>
      <c r="F90" s="180" t="str">
        <f>IFERROR(VLOOKUP(B90,'Stmt of Net Position'!$B$9:$H$106,2,0),0)</f>
        <v>Interfund Receivables</v>
      </c>
      <c r="G90" s="179" t="str">
        <f>'Stmt of Net Position'!$C$3</f>
        <v>Statement of Net Position—All Funds</v>
      </c>
    </row>
    <row r="91" spans="2:7" x14ac:dyDescent="0.25">
      <c r="B91" s="178" t="s">
        <v>48</v>
      </c>
      <c r="C91" s="179">
        <f>Certification!$C$4</f>
        <v>189</v>
      </c>
      <c r="D91" s="179" t="s">
        <v>1173</v>
      </c>
      <c r="E91" s="180">
        <f>IFERROR(VLOOKUP(B91,'Stmt of Net Position'!$B$9:$H$106,4,0),0)</f>
        <v>3957.56</v>
      </c>
      <c r="F91" s="180" t="str">
        <f>IFERROR(VLOOKUP(B91,'Stmt of Net Position'!$B$9:$H$106,2,0),0)</f>
        <v>Other Receivables</v>
      </c>
      <c r="G91" s="179" t="str">
        <f>'Stmt of Net Position'!$C$3</f>
        <v>Statement of Net Position—All Funds</v>
      </c>
    </row>
    <row r="92" spans="2:7" x14ac:dyDescent="0.25">
      <c r="B92" s="178" t="s">
        <v>50</v>
      </c>
      <c r="C92" s="179">
        <f>Certification!$C$4</f>
        <v>189</v>
      </c>
      <c r="D92" s="179" t="s">
        <v>1173</v>
      </c>
      <c r="E92" s="180">
        <f>IFERROR(VLOOKUP(B92,'Stmt of Net Position'!$B$9:$H$106,4,0),0)</f>
        <v>0</v>
      </c>
      <c r="F92" s="180" t="str">
        <f>IFERROR(VLOOKUP(B92,'Stmt of Net Position'!$B$9:$H$106,2,0),0)</f>
        <v>Member Assessments/Contributions</v>
      </c>
      <c r="G92" s="179" t="str">
        <f>'Stmt of Net Position'!$C$3</f>
        <v>Statement of Net Position—All Funds</v>
      </c>
    </row>
    <row r="93" spans="2:7" x14ac:dyDescent="0.25">
      <c r="B93" s="178" t="s">
        <v>52</v>
      </c>
      <c r="C93" s="179">
        <f>Certification!$C$4</f>
        <v>189</v>
      </c>
      <c r="D93" s="179" t="s">
        <v>1173</v>
      </c>
      <c r="E93" s="180">
        <f>IFERROR(VLOOKUP(B93,'Stmt of Net Position'!$B$9:$H$106,4,0),0)</f>
        <v>0</v>
      </c>
      <c r="F93" s="180" t="str">
        <f>IFERROR(VLOOKUP(B93,'Stmt of Net Position'!$B$9:$H$106,2,0),0)</f>
        <v>Accrued Deductibles/Co-pays</v>
      </c>
      <c r="G93" s="179" t="str">
        <f>'Stmt of Net Position'!$C$3</f>
        <v>Statement of Net Position—All Funds</v>
      </c>
    </row>
    <row r="94" spans="2:7" x14ac:dyDescent="0.25">
      <c r="B94" s="178" t="s">
        <v>54</v>
      </c>
      <c r="C94" s="179">
        <f>Certification!$C$4</f>
        <v>189</v>
      </c>
      <c r="D94" s="179" t="s">
        <v>1173</v>
      </c>
      <c r="E94" s="180">
        <f>IFERROR(VLOOKUP(B94,'Stmt of Net Position'!$B$9:$H$106,4,0),0)</f>
        <v>0</v>
      </c>
      <c r="F94" s="180" t="str">
        <f>IFERROR(VLOOKUP(B94,'Stmt of Net Position'!$B$9:$H$106,2,0),0)</f>
        <v>Excess/Reinsurance Recoverable</v>
      </c>
      <c r="G94" s="179" t="str">
        <f>'Stmt of Net Position'!$C$3</f>
        <v>Statement of Net Position—All Funds</v>
      </c>
    </row>
    <row r="95" spans="2:7" x14ac:dyDescent="0.25">
      <c r="B95" s="178" t="s">
        <v>56</v>
      </c>
      <c r="C95" s="179">
        <f>Certification!$C$4</f>
        <v>189</v>
      </c>
      <c r="D95" s="179" t="s">
        <v>1173</v>
      </c>
      <c r="E95" s="180">
        <f>IFERROR(VLOOKUP(B95,'Stmt of Net Position'!$B$9:$H$106,4,0),0)</f>
        <v>0</v>
      </c>
      <c r="F95" s="180" t="str">
        <f>IFERROR(VLOOKUP(B95,'Stmt of Net Position'!$B$9:$H$106,2,0),0)</f>
        <v>Due from Other Governments</v>
      </c>
      <c r="G95" s="179" t="str">
        <f>'Stmt of Net Position'!$C$3</f>
        <v>Statement of Net Position—All Funds</v>
      </c>
    </row>
    <row r="96" spans="2:7" x14ac:dyDescent="0.25">
      <c r="B96" s="178" t="s">
        <v>58</v>
      </c>
      <c r="C96" s="179">
        <f>Certification!$C$4</f>
        <v>189</v>
      </c>
      <c r="D96" s="179" t="s">
        <v>1173</v>
      </c>
      <c r="E96" s="180">
        <f>IFERROR(VLOOKUP(B96,'Stmt of Net Position'!$B$9:$H$106,4,0),0)</f>
        <v>0</v>
      </c>
      <c r="F96" s="180" t="str">
        <f>IFERROR(VLOOKUP(B96,'Stmt of Net Position'!$B$9:$H$106,2,0),0)</f>
        <v>Inventory</v>
      </c>
      <c r="G96" s="179" t="str">
        <f>'Stmt of Net Position'!$C$3</f>
        <v>Statement of Net Position—All Funds</v>
      </c>
    </row>
    <row r="97" spans="2:7" x14ac:dyDescent="0.25">
      <c r="B97" s="178" t="s">
        <v>60</v>
      </c>
      <c r="C97" s="179">
        <f>Certification!$C$4</f>
        <v>189</v>
      </c>
      <c r="D97" s="179" t="s">
        <v>1173</v>
      </c>
      <c r="E97" s="180">
        <f>IFERROR(VLOOKUP(B97,'Stmt of Net Position'!$B$9:$H$106,4,0),0)</f>
        <v>0</v>
      </c>
      <c r="F97" s="180" t="str">
        <f>IFERROR(VLOOKUP(B97,'Stmt of Net Position'!$B$9:$H$106,2,0),0)</f>
        <v>Prepaids</v>
      </c>
      <c r="G97" s="179" t="str">
        <f>'Stmt of Net Position'!$C$3</f>
        <v>Statement of Net Position—All Funds</v>
      </c>
    </row>
    <row r="98" spans="2:7" x14ac:dyDescent="0.25">
      <c r="B98" s="178" t="s">
        <v>62</v>
      </c>
      <c r="C98" s="179">
        <f>Certification!$C$4</f>
        <v>189</v>
      </c>
      <c r="D98" s="179" t="s">
        <v>1173</v>
      </c>
      <c r="E98" s="180">
        <f>IFERROR(VLOOKUP(B98,'Stmt of Net Position'!$B$9:$H$106,4,0),0)</f>
        <v>0</v>
      </c>
      <c r="F98" s="180" t="str">
        <f>IFERROR(VLOOKUP(B98,'Stmt of Net Position'!$B$9:$H$106,2,0),0)</f>
        <v>Restricted Assets</v>
      </c>
      <c r="G98" s="179" t="str">
        <f>'Stmt of Net Position'!$C$3</f>
        <v>Statement of Net Position—All Funds</v>
      </c>
    </row>
    <row r="99" spans="2:7" x14ac:dyDescent="0.25">
      <c r="B99" s="178" t="s">
        <v>64</v>
      </c>
      <c r="C99" s="179">
        <f>Certification!$C$4</f>
        <v>189</v>
      </c>
      <c r="D99" s="179" t="s">
        <v>1173</v>
      </c>
      <c r="E99" s="180">
        <f>IFERROR(VLOOKUP(B99,'Stmt of Net Position'!$B$9:$H$106,4,0),0)</f>
        <v>0</v>
      </c>
      <c r="F99" s="180" t="str">
        <f>IFERROR(VLOOKUP(B99,'Stmt of Net Position'!$B$9:$H$106,2,0),0)</f>
        <v>Other Assets</v>
      </c>
      <c r="G99" s="179" t="str">
        <f>'Stmt of Net Position'!$C$3</f>
        <v>Statement of Net Position—All Funds</v>
      </c>
    </row>
    <row r="100" spans="2:7" x14ac:dyDescent="0.25">
      <c r="B100" s="178" t="s">
        <v>66</v>
      </c>
      <c r="C100" s="179">
        <f>Certification!$C$4</f>
        <v>189</v>
      </c>
      <c r="D100" s="179" t="s">
        <v>1173</v>
      </c>
      <c r="E100" s="180">
        <f>IFERROR(VLOOKUP(B100,'Stmt of Net Position'!$B$9:$H$106,4,0),0)</f>
        <v>1075087.1700000002</v>
      </c>
      <c r="F100" s="180" t="str">
        <f>IFERROR(VLOOKUP(B100,'Stmt of Net Position'!$B$9:$H$106,2,0),0)</f>
        <v xml:space="preserve">TOTAL CURRENT ASSETS </v>
      </c>
      <c r="G100" s="179" t="str">
        <f>'Stmt of Net Position'!$C$3</f>
        <v>Statement of Net Position—All Funds</v>
      </c>
    </row>
    <row r="101" spans="2:7" x14ac:dyDescent="0.25">
      <c r="B101" s="178" t="s">
        <v>69</v>
      </c>
      <c r="C101" s="179">
        <f>Certification!$C$4</f>
        <v>189</v>
      </c>
      <c r="D101" s="179" t="s">
        <v>1173</v>
      </c>
      <c r="E101" s="180">
        <f>IFERROR(VLOOKUP(B101,'Stmt of Net Position'!$B$9:$H$106,4,0),0)</f>
        <v>0</v>
      </c>
      <c r="F101" s="180" t="str">
        <f>IFERROR(VLOOKUP(B101,'Stmt of Net Position'!$B$9:$H$106,2,0),0)</f>
        <v>Investments</v>
      </c>
      <c r="G101" s="179" t="str">
        <f>'Stmt of Net Position'!$C$3</f>
        <v>Statement of Net Position—All Funds</v>
      </c>
    </row>
    <row r="102" spans="2:7" x14ac:dyDescent="0.25">
      <c r="B102" s="178" t="s">
        <v>71</v>
      </c>
      <c r="C102" s="179">
        <f>Certification!$C$4</f>
        <v>189</v>
      </c>
      <c r="D102" s="179" t="s">
        <v>1173</v>
      </c>
      <c r="E102" s="180">
        <f>IFERROR(VLOOKUP(B102,'Stmt of Net Position'!$B$9:$H$106,4,0),0)</f>
        <v>0</v>
      </c>
      <c r="F102" s="180" t="str">
        <f>IFERROR(VLOOKUP(B102,'Stmt of Net Position'!$B$9:$H$106,2,0),0)</f>
        <v>Land</v>
      </c>
      <c r="G102" s="179" t="str">
        <f>'Stmt of Net Position'!$C$3</f>
        <v>Statement of Net Position—All Funds</v>
      </c>
    </row>
    <row r="103" spans="2:7" x14ac:dyDescent="0.25">
      <c r="B103" s="178" t="s">
        <v>73</v>
      </c>
      <c r="C103" s="179">
        <f>Certification!$C$4</f>
        <v>189</v>
      </c>
      <c r="D103" s="179" t="s">
        <v>1173</v>
      </c>
      <c r="E103" s="180">
        <f>IFERROR(VLOOKUP(B103,'Stmt of Net Position'!$B$9:$H$106,4,0),0)</f>
        <v>0</v>
      </c>
      <c r="F103" s="180" t="str">
        <f>IFERROR(VLOOKUP(B103,'Stmt of Net Position'!$B$9:$H$106,2,0),0)</f>
        <v>Construction in Progress</v>
      </c>
      <c r="G103" s="179" t="str">
        <f>'Stmt of Net Position'!$C$3</f>
        <v>Statement of Net Position—All Funds</v>
      </c>
    </row>
    <row r="104" spans="2:7" x14ac:dyDescent="0.25">
      <c r="B104" s="178" t="s">
        <v>75</v>
      </c>
      <c r="C104" s="179">
        <f>Certification!$C$4</f>
        <v>189</v>
      </c>
      <c r="D104" s="179" t="s">
        <v>1173</v>
      </c>
      <c r="E104" s="180">
        <f>IFERROR(VLOOKUP(B104,'Stmt of Net Position'!$B$9:$H$106,4,0),0)</f>
        <v>0</v>
      </c>
      <c r="F104" s="180" t="str">
        <f>IFERROR(VLOOKUP(B104,'Stmt of Net Position'!$B$9:$H$106,2,0),0)</f>
        <v>Land Improvements</v>
      </c>
      <c r="G104" s="179" t="str">
        <f>'Stmt of Net Position'!$C$3</f>
        <v>Statement of Net Position—All Funds</v>
      </c>
    </row>
    <row r="105" spans="2:7" x14ac:dyDescent="0.25">
      <c r="B105" s="178" t="s">
        <v>77</v>
      </c>
      <c r="C105" s="179">
        <f>Certification!$C$4</f>
        <v>189</v>
      </c>
      <c r="D105" s="179" t="s">
        <v>1173</v>
      </c>
      <c r="E105" s="180">
        <f>IFERROR(VLOOKUP(B105,'Stmt of Net Position'!$B$9:$H$106,4,0),0)</f>
        <v>0</v>
      </c>
      <c r="F105" s="180" t="str">
        <f>IFERROR(VLOOKUP(B105,'Stmt of Net Position'!$B$9:$H$106,2,0),0)</f>
        <v>Building</v>
      </c>
      <c r="G105" s="179" t="str">
        <f>'Stmt of Net Position'!$C$3</f>
        <v>Statement of Net Position—All Funds</v>
      </c>
    </row>
    <row r="106" spans="2:7" x14ac:dyDescent="0.25">
      <c r="B106" s="178" t="s">
        <v>79</v>
      </c>
      <c r="C106" s="179">
        <f>Certification!$C$4</f>
        <v>189</v>
      </c>
      <c r="D106" s="179" t="s">
        <v>1173</v>
      </c>
      <c r="E106" s="180">
        <f>IFERROR(VLOOKUP(B106,'Stmt of Net Position'!$B$9:$H$106,4,0),0)</f>
        <v>0</v>
      </c>
      <c r="F106" s="180" t="str">
        <f>IFERROR(VLOOKUP(B106,'Stmt of Net Position'!$B$9:$H$106,2,0),0)</f>
        <v>Equipment</v>
      </c>
      <c r="G106" s="179" t="str">
        <f>'Stmt of Net Position'!$C$3</f>
        <v>Statement of Net Position—All Funds</v>
      </c>
    </row>
    <row r="107" spans="2:7" x14ac:dyDescent="0.25">
      <c r="B107" s="178" t="s">
        <v>81</v>
      </c>
      <c r="C107" s="179">
        <f>Certification!$C$4</f>
        <v>189</v>
      </c>
      <c r="D107" s="179" t="s">
        <v>1173</v>
      </c>
      <c r="E107" s="180">
        <f>IFERROR(VLOOKUP(B107,'Stmt of Net Position'!$B$9:$H$106,4,0),0)</f>
        <v>0</v>
      </c>
      <c r="F107" s="180" t="str">
        <f>IFERROR(VLOOKUP(B107,'Stmt of Net Position'!$B$9:$H$106,2,0),0)</f>
        <v>Leased Assets and L/H Improvements</v>
      </c>
      <c r="G107" s="179" t="str">
        <f>'Stmt of Net Position'!$C$3</f>
        <v>Statement of Net Position—All Funds</v>
      </c>
    </row>
    <row r="108" spans="2:7" x14ac:dyDescent="0.25">
      <c r="B108" s="178" t="s">
        <v>83</v>
      </c>
      <c r="C108" s="179">
        <f>Certification!$C$4</f>
        <v>189</v>
      </c>
      <c r="D108" s="179" t="s">
        <v>1173</v>
      </c>
      <c r="E108" s="180">
        <f>IFERROR(VLOOKUP(B108,'Stmt of Net Position'!$B$9:$H$106,4,0),0)</f>
        <v>0</v>
      </c>
      <c r="F108" s="180" t="str">
        <f>IFERROR(VLOOKUP(B108,'Stmt of Net Position'!$B$9:$H$106,2,0),0)</f>
        <v>Less: Accumulated Depreciation</v>
      </c>
      <c r="G108" s="179" t="str">
        <f>'Stmt of Net Position'!$C$3</f>
        <v>Statement of Net Position—All Funds</v>
      </c>
    </row>
    <row r="109" spans="2:7" x14ac:dyDescent="0.25">
      <c r="B109" s="178" t="s">
        <v>85</v>
      </c>
      <c r="C109" s="179">
        <f>Certification!$C$4</f>
        <v>189</v>
      </c>
      <c r="D109" s="179" t="s">
        <v>1173</v>
      </c>
      <c r="E109" s="180">
        <f>IFERROR(VLOOKUP(B109,'Stmt of Net Position'!$B$9:$H$106,4,0),0)</f>
        <v>0</v>
      </c>
      <c r="F109" s="180" t="str">
        <f>IFERROR(VLOOKUP(B109,'Stmt of Net Position'!$B$9:$H$106,2,0),0)</f>
        <v>NET CAPITAL ASSETS</v>
      </c>
      <c r="G109" s="179" t="str">
        <f>'Stmt of Net Position'!$C$3</f>
        <v>Statement of Net Position—All Funds</v>
      </c>
    </row>
    <row r="110" spans="2:7" x14ac:dyDescent="0.25">
      <c r="B110" s="178" t="s">
        <v>87</v>
      </c>
      <c r="C110" s="179">
        <f>Certification!$C$4</f>
        <v>189</v>
      </c>
      <c r="D110" s="179" t="s">
        <v>1173</v>
      </c>
      <c r="E110" s="180">
        <f>IFERROR(VLOOKUP(B110,'Stmt of Net Position'!$B$9:$H$106,4,0),0)</f>
        <v>0</v>
      </c>
      <c r="F110" s="180" t="str">
        <f>IFERROR(VLOOKUP(B110,'Stmt of Net Position'!$B$9:$H$106,2,0),0)</f>
        <v>Net Cash/Investments Held for Compensated Absences</v>
      </c>
      <c r="G110" s="179" t="str">
        <f>'Stmt of Net Position'!$C$3</f>
        <v>Statement of Net Position—All Funds</v>
      </c>
    </row>
    <row r="111" spans="2:7" x14ac:dyDescent="0.25">
      <c r="B111" s="178" t="s">
        <v>89</v>
      </c>
      <c r="C111" s="179">
        <f>Certification!$C$4</f>
        <v>189</v>
      </c>
      <c r="D111" s="179" t="s">
        <v>1173</v>
      </c>
      <c r="E111" s="180">
        <f>IFERROR(VLOOKUP(B111,'Stmt of Net Position'!$B$9:$H$106,4,0),0)</f>
        <v>0</v>
      </c>
      <c r="F111" s="180" t="str">
        <f>IFERROR(VLOOKUP(B111,'Stmt of Net Position'!$B$9:$H$106,2,0),0)</f>
        <v>Net Cash/Investments Held for Unemployment</v>
      </c>
      <c r="G111" s="179" t="str">
        <f>'Stmt of Net Position'!$C$3</f>
        <v>Statement of Net Position—All Funds</v>
      </c>
    </row>
    <row r="112" spans="2:7" x14ac:dyDescent="0.25">
      <c r="B112" s="178" t="s">
        <v>91</v>
      </c>
      <c r="C112" s="179">
        <f>Certification!$C$4</f>
        <v>189</v>
      </c>
      <c r="D112" s="179" t="s">
        <v>1173</v>
      </c>
      <c r="E112" s="180">
        <f>IFERROR(VLOOKUP(B112,'Stmt of Net Position'!$B$9:$H$106,4,0),0)</f>
        <v>0</v>
      </c>
      <c r="F112" s="180" t="str">
        <f>IFERROR(VLOOKUP(B112,'Stmt of Net Position'!$B$9:$H$106,2,0),0)</f>
        <v>Investment in Joint Venture</v>
      </c>
      <c r="G112" s="179" t="str">
        <f>'Stmt of Net Position'!$C$3</f>
        <v>Statement of Net Position—All Funds</v>
      </c>
    </row>
    <row r="113" spans="2:7" x14ac:dyDescent="0.25">
      <c r="B113" s="178" t="s">
        <v>93</v>
      </c>
      <c r="C113" s="179">
        <f>Certification!$C$4</f>
        <v>189</v>
      </c>
      <c r="D113" s="179" t="s">
        <v>1173</v>
      </c>
      <c r="E113" s="180">
        <f>IFERROR(VLOOKUP(B113,'Stmt of Net Position'!$B$9:$H$106,4,0),0)</f>
        <v>0</v>
      </c>
      <c r="F113" s="180" t="str">
        <f>IFERROR(VLOOKUP(B113,'Stmt of Net Position'!$B$9:$H$106,2,0),0)</f>
        <v>Contracts Receivable</v>
      </c>
      <c r="G113" s="179" t="str">
        <f>'Stmt of Net Position'!$C$3</f>
        <v>Statement of Net Position—All Funds</v>
      </c>
    </row>
    <row r="114" spans="2:7" x14ac:dyDescent="0.25">
      <c r="B114" s="178" t="s">
        <v>95</v>
      </c>
      <c r="C114" s="179">
        <f>Certification!$C$4</f>
        <v>189</v>
      </c>
      <c r="D114" s="179" t="s">
        <v>1173</v>
      </c>
      <c r="E114" s="180">
        <f>IFERROR(VLOOKUP(B114,'Stmt of Net Position'!$B$9:$H$106,4,0),0)</f>
        <v>0</v>
      </c>
      <c r="F114" s="180" t="str">
        <f>IFERROR(VLOOKUP(B114,'Stmt of Net Position'!$B$9:$H$106,2,0),0)</f>
        <v>Net Pension Asset</v>
      </c>
      <c r="G114" s="179" t="str">
        <f>'Stmt of Net Position'!$C$3</f>
        <v>Statement of Net Position—All Funds</v>
      </c>
    </row>
    <row r="115" spans="2:7" x14ac:dyDescent="0.25">
      <c r="B115" s="178" t="s">
        <v>97</v>
      </c>
      <c r="C115" s="179">
        <f>Certification!$C$4</f>
        <v>189</v>
      </c>
      <c r="D115" s="179" t="s">
        <v>1173</v>
      </c>
      <c r="E115" s="180">
        <f>IFERROR(VLOOKUP(B115,'Stmt of Net Position'!$B$9:$H$106,4,0),0)</f>
        <v>0</v>
      </c>
      <c r="F115" s="180" t="str">
        <f>IFERROR(VLOOKUP(B115,'Stmt of Net Position'!$B$9:$H$106,2,0),0)</f>
        <v>Other Assets</v>
      </c>
      <c r="G115" s="179" t="str">
        <f>'Stmt of Net Position'!$C$3</f>
        <v>Statement of Net Position—All Funds</v>
      </c>
    </row>
    <row r="116" spans="2:7" x14ac:dyDescent="0.25">
      <c r="B116" s="178" t="s">
        <v>98</v>
      </c>
      <c r="C116" s="179">
        <f>Certification!$C$4</f>
        <v>189</v>
      </c>
      <c r="D116" s="179" t="s">
        <v>1173</v>
      </c>
      <c r="E116" s="180">
        <f>IFERROR(VLOOKUP(B116,'Stmt of Net Position'!$B$9:$H$106,4,0),0)</f>
        <v>0</v>
      </c>
      <c r="F116" s="180" t="str">
        <f>IFERROR(VLOOKUP(B116,'Stmt of Net Position'!$B$9:$H$106,2,0),0)</f>
        <v xml:space="preserve">TOTAL NONCURRENT ASSETS </v>
      </c>
      <c r="G116" s="179" t="str">
        <f>'Stmt of Net Position'!$C$3</f>
        <v>Statement of Net Position—All Funds</v>
      </c>
    </row>
    <row r="117" spans="2:7" x14ac:dyDescent="0.25">
      <c r="B117" s="178" t="s">
        <v>100</v>
      </c>
      <c r="C117" s="179">
        <f>Certification!$C$4</f>
        <v>189</v>
      </c>
      <c r="D117" s="179" t="s">
        <v>1173</v>
      </c>
      <c r="E117" s="180">
        <f>IFERROR(VLOOKUP(B117,'Stmt of Net Position'!$B$9:$H$106,4,0),0)</f>
        <v>1075087.1700000002</v>
      </c>
      <c r="F117" s="180" t="str">
        <f>IFERROR(VLOOKUP(B117,'Stmt of Net Position'!$B$9:$H$106,2,0),0)</f>
        <v>TOTAL ASSETS</v>
      </c>
      <c r="G117" s="179" t="str">
        <f>'Stmt of Net Position'!$C$3</f>
        <v>Statement of Net Position—All Funds</v>
      </c>
    </row>
    <row r="118" spans="2:7" x14ac:dyDescent="0.25">
      <c r="B118" s="178" t="s">
        <v>103</v>
      </c>
      <c r="C118" s="179">
        <f>Certification!$C$4</f>
        <v>189</v>
      </c>
      <c r="D118" s="179" t="s">
        <v>1173</v>
      </c>
      <c r="E118" s="180">
        <f>IFERROR(VLOOKUP(B118,'Stmt of Net Position'!$B$9:$H$106,4,0),0)</f>
        <v>0</v>
      </c>
      <c r="F118" s="180" t="str">
        <f>IFERROR(VLOOKUP(B118,'Stmt of Net Position'!$B$9:$H$106,2,0),0)</f>
        <v>Deferred Loss on Refunding</v>
      </c>
      <c r="G118" s="179" t="str">
        <f>'Stmt of Net Position'!$C$3</f>
        <v>Statement of Net Position—All Funds</v>
      </c>
    </row>
    <row r="119" spans="2:7" x14ac:dyDescent="0.25">
      <c r="B119" s="178" t="s">
        <v>105</v>
      </c>
      <c r="C119" s="179">
        <f>Certification!$C$4</f>
        <v>189</v>
      </c>
      <c r="D119" s="179" t="s">
        <v>1173</v>
      </c>
      <c r="E119" s="180">
        <f>IFERROR(VLOOKUP(B119,'Stmt of Net Position'!$B$9:$H$106,4,0),0)</f>
        <v>0</v>
      </c>
      <c r="F119" s="180" t="str">
        <f>IFERROR(VLOOKUP(B119,'Stmt of Net Position'!$B$9:$H$106,2,0),0)</f>
        <v>Deferred OutFlows Related to Pensions</v>
      </c>
      <c r="G119" s="179" t="str">
        <f>'Stmt of Net Position'!$C$3</f>
        <v>Statement of Net Position—All Funds</v>
      </c>
    </row>
    <row r="120" spans="2:7" x14ac:dyDescent="0.25">
      <c r="B120" s="178" t="s">
        <v>107</v>
      </c>
      <c r="C120" s="179">
        <f>Certification!$C$4</f>
        <v>189</v>
      </c>
      <c r="D120" s="179" t="s">
        <v>1173</v>
      </c>
      <c r="E120" s="180">
        <f>IFERROR(VLOOKUP(B120,'Stmt of Net Position'!$B$9:$H$106,4,0),0)</f>
        <v>0</v>
      </c>
      <c r="F120" s="180" t="str">
        <f>IFERROR(VLOOKUP(B120,'Stmt of Net Position'!$B$9:$H$106,2,0),0)</f>
        <v>Deferred OutFlows Related to OPEB</v>
      </c>
      <c r="G120" s="179" t="str">
        <f>'Stmt of Net Position'!$C$3</f>
        <v>Statement of Net Position—All Funds</v>
      </c>
    </row>
    <row r="121" spans="2:7" x14ac:dyDescent="0.25">
      <c r="B121" s="178" t="s">
        <v>109</v>
      </c>
      <c r="C121" s="179">
        <f>Certification!$C$4</f>
        <v>189</v>
      </c>
      <c r="D121" s="179" t="s">
        <v>1173</v>
      </c>
      <c r="E121" s="180">
        <f>IFERROR(VLOOKUP(B121,'Stmt of Net Position'!$B$9:$H$106,4,0),0)</f>
        <v>0</v>
      </c>
      <c r="F121" s="180" t="str">
        <f>IFERROR(VLOOKUP(B121,'Stmt of Net Position'!$B$9:$H$106,2,0),0)</f>
        <v>TOTAL DEFERRED OUTFLOWS OF RESOURCES</v>
      </c>
      <c r="G121" s="179" t="str">
        <f>'Stmt of Net Position'!$C$3</f>
        <v>Statement of Net Position—All Funds</v>
      </c>
    </row>
    <row r="122" spans="2:7" x14ac:dyDescent="0.25">
      <c r="B122" s="178" t="s">
        <v>112</v>
      </c>
      <c r="C122" s="179">
        <f>Certification!$C$4</f>
        <v>189</v>
      </c>
      <c r="D122" s="179" t="s">
        <v>1173</v>
      </c>
      <c r="E122" s="180">
        <f>IFERROR(VLOOKUP(B122,'Stmt of Net Position'!$B$9:$H$106,4,0),0)</f>
        <v>2142.52</v>
      </c>
      <c r="F122" s="180" t="str">
        <f>IFERROR(VLOOKUP(B122,'Stmt of Net Position'!$B$9:$H$106,2,0),0)</f>
        <v>Accounts Payable</v>
      </c>
      <c r="G122" s="179" t="str">
        <f>'Stmt of Net Position'!$C$3</f>
        <v>Statement of Net Position—All Funds</v>
      </c>
    </row>
    <row r="123" spans="2:7" x14ac:dyDescent="0.25">
      <c r="B123" s="178" t="s">
        <v>114</v>
      </c>
      <c r="C123" s="179">
        <f>Certification!$C$4</f>
        <v>189</v>
      </c>
      <c r="D123" s="179" t="s">
        <v>1173</v>
      </c>
      <c r="E123" s="180">
        <f>IFERROR(VLOOKUP(B123,'Stmt of Net Position'!$B$9:$H$106,4,0),0)</f>
        <v>0</v>
      </c>
      <c r="F123" s="180" t="str">
        <f>IFERROR(VLOOKUP(B123,'Stmt of Net Position'!$B$9:$H$106,2,0),0)</f>
        <v>Amount Due to Pool Participants</v>
      </c>
      <c r="G123" s="179" t="str">
        <f>'Stmt of Net Position'!$C$3</f>
        <v>Statement of Net Position—All Funds</v>
      </c>
    </row>
    <row r="124" spans="2:7" x14ac:dyDescent="0.25">
      <c r="B124" s="178" t="s">
        <v>116</v>
      </c>
      <c r="C124" s="179">
        <f>Certification!$C$4</f>
        <v>189</v>
      </c>
      <c r="D124" s="179" t="s">
        <v>1173</v>
      </c>
      <c r="E124" s="180">
        <f>IFERROR(VLOOKUP(B124,'Stmt of Net Position'!$B$9:$H$106,4,0),0)</f>
        <v>0</v>
      </c>
      <c r="F124" s="180" t="str">
        <f>IFERROR(VLOOKUP(B124,'Stmt of Net Position'!$B$9:$H$106,2,0),0)</f>
        <v>Notes Payable</v>
      </c>
      <c r="G124" s="179" t="str">
        <f>'Stmt of Net Position'!$C$3</f>
        <v>Statement of Net Position—All Funds</v>
      </c>
    </row>
    <row r="125" spans="2:7" x14ac:dyDescent="0.25">
      <c r="B125" s="178" t="s">
        <v>118</v>
      </c>
      <c r="C125" s="179">
        <f>Certification!$C$4</f>
        <v>189</v>
      </c>
      <c r="D125" s="179" t="s">
        <v>1173</v>
      </c>
      <c r="E125" s="180">
        <f>IFERROR(VLOOKUP(B125,'Stmt of Net Position'!$B$9:$H$106,4,0),0)</f>
        <v>0</v>
      </c>
      <c r="F125" s="180" t="str">
        <f>IFERROR(VLOOKUP(B125,'Stmt of Net Position'!$B$9:$H$106,2,0),0)</f>
        <v>Accrued Interest Payable</v>
      </c>
      <c r="G125" s="179" t="str">
        <f>'Stmt of Net Position'!$C$3</f>
        <v>Statement of Net Position—All Funds</v>
      </c>
    </row>
    <row r="126" spans="2:7" x14ac:dyDescent="0.25">
      <c r="B126" s="178" t="s">
        <v>120</v>
      </c>
      <c r="C126" s="179">
        <f>Certification!$C$4</f>
        <v>189</v>
      </c>
      <c r="D126" s="179" t="s">
        <v>1173</v>
      </c>
      <c r="E126" s="180">
        <f>IFERROR(VLOOKUP(B126,'Stmt of Net Position'!$B$9:$H$106,4,0),0)</f>
        <v>0</v>
      </c>
      <c r="F126" s="180" t="str">
        <f>IFERROR(VLOOKUP(B126,'Stmt of Net Position'!$B$9:$H$106,2,0),0)</f>
        <v>Accrued Salaries</v>
      </c>
      <c r="G126" s="179" t="str">
        <f>'Stmt of Net Position'!$C$3</f>
        <v>Statement of Net Position—All Funds</v>
      </c>
    </row>
    <row r="127" spans="2:7" x14ac:dyDescent="0.25">
      <c r="B127" s="178" t="s">
        <v>122</v>
      </c>
      <c r="C127" s="179">
        <f>Certification!$C$4</f>
        <v>189</v>
      </c>
      <c r="D127" s="179" t="s">
        <v>1173</v>
      </c>
      <c r="E127" s="180">
        <f>IFERROR(VLOOKUP(B127,'Stmt of Net Position'!$B$9:$H$106,4,0),0)</f>
        <v>0</v>
      </c>
      <c r="F127" s="180" t="str">
        <f>IFERROR(VLOOKUP(B127,'Stmt of Net Position'!$B$9:$H$106,2,0),0)</f>
        <v>Payroll Deductions &amp; Taxes Payable</v>
      </c>
      <c r="G127" s="179" t="str">
        <f>'Stmt of Net Position'!$C$3</f>
        <v>Statement of Net Position—All Funds</v>
      </c>
    </row>
    <row r="128" spans="2:7" x14ac:dyDescent="0.25">
      <c r="B128" s="178" t="s">
        <v>124</v>
      </c>
      <c r="C128" s="179">
        <f>Certification!$C$4</f>
        <v>189</v>
      </c>
      <c r="D128" s="179" t="s">
        <v>1173</v>
      </c>
      <c r="E128" s="180">
        <f>IFERROR(VLOOKUP(B128,'Stmt of Net Position'!$B$9:$H$106,4,0),0)</f>
        <v>0</v>
      </c>
      <c r="F128" s="180" t="str">
        <f>IFERROR(VLOOKUP(B128,'Stmt of Net Position'!$B$9:$H$106,2,0),0)</f>
        <v>Public Employees' Retirement System</v>
      </c>
      <c r="G128" s="179" t="str">
        <f>'Stmt of Net Position'!$C$3</f>
        <v>Statement of Net Position—All Funds</v>
      </c>
    </row>
    <row r="129" spans="2:7" x14ac:dyDescent="0.25">
      <c r="B129" s="178" t="s">
        <v>126</v>
      </c>
      <c r="C129" s="179">
        <f>Certification!$C$4</f>
        <v>189</v>
      </c>
      <c r="D129" s="179" t="s">
        <v>1173</v>
      </c>
      <c r="E129" s="180">
        <f>IFERROR(VLOOKUP(B129,'Stmt of Net Position'!$B$9:$H$106,4,0),0)</f>
        <v>0</v>
      </c>
      <c r="F129" s="180" t="str">
        <f>IFERROR(VLOOKUP(B129,'Stmt of Net Position'!$B$9:$H$106,2,0),0)</f>
        <v>Deferred Compensation</v>
      </c>
      <c r="G129" s="179" t="str">
        <f>'Stmt of Net Position'!$C$3</f>
        <v>Statement of Net Position—All Funds</v>
      </c>
    </row>
    <row r="130" spans="2:7" x14ac:dyDescent="0.25">
      <c r="B130" s="178" t="s">
        <v>128</v>
      </c>
      <c r="C130" s="179">
        <f>Certification!$C$4</f>
        <v>189</v>
      </c>
      <c r="D130" s="179" t="s">
        <v>1173</v>
      </c>
      <c r="E130" s="180">
        <f>IFERROR(VLOOKUP(B130,'Stmt of Net Position'!$B$9:$H$106,4,0),0)</f>
        <v>0</v>
      </c>
      <c r="F130" s="180" t="str">
        <f>IFERROR(VLOOKUP(B130,'Stmt of Net Position'!$B$9:$H$106,2,0),0)</f>
        <v>Compensated Absences</v>
      </c>
      <c r="G130" s="179" t="str">
        <f>'Stmt of Net Position'!$C$3</f>
        <v>Statement of Net Position—All Funds</v>
      </c>
    </row>
    <row r="131" spans="2:7" x14ac:dyDescent="0.25">
      <c r="B131" s="178" t="s">
        <v>130</v>
      </c>
      <c r="C131" s="179">
        <f>Certification!$C$4</f>
        <v>189</v>
      </c>
      <c r="D131" s="179" t="s">
        <v>1173</v>
      </c>
      <c r="E131" s="180">
        <f>IFERROR(VLOOKUP(B131,'Stmt of Net Position'!$B$9:$H$106,4,0),0)</f>
        <v>0</v>
      </c>
      <c r="F131" s="180" t="str">
        <f>IFERROR(VLOOKUP(B131,'Stmt of Net Position'!$B$9:$H$106,2,0),0)</f>
        <v>Interfund Payable</v>
      </c>
      <c r="G131" s="179" t="str">
        <f>'Stmt of Net Position'!$C$3</f>
        <v>Statement of Net Position—All Funds</v>
      </c>
    </row>
    <row r="132" spans="2:7" x14ac:dyDescent="0.25">
      <c r="B132" s="178" t="s">
        <v>132</v>
      </c>
      <c r="C132" s="179">
        <f>Certification!$C$4</f>
        <v>189</v>
      </c>
      <c r="D132" s="179" t="s">
        <v>1173</v>
      </c>
      <c r="E132" s="180">
        <f>IFERROR(VLOOKUP(B132,'Stmt of Net Position'!$B$9:$H$106,4,0),0)</f>
        <v>0</v>
      </c>
      <c r="F132" s="180" t="str">
        <f>IFERROR(VLOOKUP(B132,'Stmt of Net Position'!$B$9:$H$106,2,0),0)</f>
        <v>Total OPEB Liability</v>
      </c>
      <c r="G132" s="179" t="str">
        <f>'Stmt of Net Position'!$C$3</f>
        <v>Statement of Net Position—All Funds</v>
      </c>
    </row>
    <row r="133" spans="2:7" x14ac:dyDescent="0.25">
      <c r="B133" s="178" t="s">
        <v>134</v>
      </c>
      <c r="C133" s="179">
        <f>Certification!$C$4</f>
        <v>189</v>
      </c>
      <c r="D133" s="179" t="s">
        <v>1173</v>
      </c>
      <c r="E133" s="180">
        <f>IFERROR(VLOOKUP(B133,'Stmt of Net Position'!$B$9:$H$106,4,0),0)</f>
        <v>0</v>
      </c>
      <c r="F133" s="180" t="str">
        <f>IFERROR(VLOOKUP(B133,'Stmt of Net Position'!$B$9:$H$106,2,0),0)</f>
        <v>Bonds Payable</v>
      </c>
      <c r="G133" s="179" t="str">
        <f>'Stmt of Net Position'!$C$3</f>
        <v>Statement of Net Position—All Funds</v>
      </c>
    </row>
    <row r="134" spans="2:7" x14ac:dyDescent="0.25">
      <c r="B134" s="178" t="s">
        <v>136</v>
      </c>
      <c r="C134" s="179">
        <f>Certification!$C$4</f>
        <v>189</v>
      </c>
      <c r="D134" s="179" t="s">
        <v>1173</v>
      </c>
      <c r="E134" s="180">
        <f>IFERROR(VLOOKUP(B134,'Stmt of Net Position'!$B$9:$H$106,4,0),0)</f>
        <v>0</v>
      </c>
      <c r="F134" s="180" t="str">
        <f>IFERROR(VLOOKUP(B134,'Stmt of Net Position'!$B$9:$H$106,2,0),0)</f>
        <v>Leases Payable</v>
      </c>
      <c r="G134" s="179" t="str">
        <f>'Stmt of Net Position'!$C$3</f>
        <v>Statement of Net Position—All Funds</v>
      </c>
    </row>
    <row r="135" spans="2:7" x14ac:dyDescent="0.25">
      <c r="B135" s="178" t="s">
        <v>138</v>
      </c>
      <c r="C135" s="179">
        <f>Certification!$C$4</f>
        <v>189</v>
      </c>
      <c r="D135" s="179" t="s">
        <v>1173</v>
      </c>
      <c r="E135" s="180">
        <f>IFERROR(VLOOKUP(B135,'Stmt of Net Position'!$B$9:$H$106,4,0),0)</f>
        <v>0</v>
      </c>
      <c r="F135" s="180" t="str">
        <f>IFERROR(VLOOKUP(B135,'Stmt of Net Position'!$B$9:$H$106,2,0),0)</f>
        <v>Claim Reserves</v>
      </c>
      <c r="G135" s="179" t="str">
        <f>'Stmt of Net Position'!$C$3</f>
        <v>Statement of Net Position—All Funds</v>
      </c>
    </row>
    <row r="136" spans="2:7" x14ac:dyDescent="0.25">
      <c r="B136" s="178" t="s">
        <v>140</v>
      </c>
      <c r="C136" s="179">
        <f>Certification!$C$4</f>
        <v>189</v>
      </c>
      <c r="D136" s="179" t="s">
        <v>1173</v>
      </c>
      <c r="E136" s="180">
        <f>IFERROR(VLOOKUP(B136,'Stmt of Net Position'!$B$9:$H$106,4,0),0)</f>
        <v>8305.42</v>
      </c>
      <c r="F136" s="180" t="str">
        <f>IFERROR(VLOOKUP(B136,'Stmt of Net Position'!$B$9:$H$106,2,0),0)</f>
        <v>IBNR</v>
      </c>
      <c r="G136" s="179" t="str">
        <f>'Stmt of Net Position'!$C$3</f>
        <v>Statement of Net Position—All Funds</v>
      </c>
    </row>
    <row r="137" spans="2:7" x14ac:dyDescent="0.25">
      <c r="B137" s="178" t="s">
        <v>142</v>
      </c>
      <c r="C137" s="179">
        <f>Certification!$C$4</f>
        <v>189</v>
      </c>
      <c r="D137" s="179" t="s">
        <v>1173</v>
      </c>
      <c r="E137" s="180">
        <f>IFERROR(VLOOKUP(B137,'Stmt of Net Position'!$B$9:$H$106,4,0),0)</f>
        <v>0</v>
      </c>
      <c r="F137" s="180" t="str">
        <f>IFERROR(VLOOKUP(B137,'Stmt of Net Position'!$B$9:$H$106,2,0),0)</f>
        <v>Open Claims</v>
      </c>
      <c r="G137" s="179" t="str">
        <f>'Stmt of Net Position'!$C$3</f>
        <v>Statement of Net Position—All Funds</v>
      </c>
    </row>
    <row r="138" spans="2:7" x14ac:dyDescent="0.25">
      <c r="B138" s="178" t="s">
        <v>144</v>
      </c>
      <c r="C138" s="179">
        <f>Certification!$C$4</f>
        <v>189</v>
      </c>
      <c r="D138" s="179" t="s">
        <v>1173</v>
      </c>
      <c r="E138" s="180">
        <f>IFERROR(VLOOKUP(B138,'Stmt of Net Position'!$B$9:$H$106,4,0),0)</f>
        <v>9562.2900000000009</v>
      </c>
      <c r="F138" s="180" t="str">
        <f>IFERROR(VLOOKUP(B138,'Stmt of Net Position'!$B$9:$H$106,2,0),0)</f>
        <v>Unallocated Loss Adjustment Expenses</v>
      </c>
      <c r="G138" s="179" t="str">
        <f>'Stmt of Net Position'!$C$3</f>
        <v>Statement of Net Position—All Funds</v>
      </c>
    </row>
    <row r="139" spans="2:7" x14ac:dyDescent="0.25">
      <c r="B139" s="178" t="s">
        <v>146</v>
      </c>
      <c r="C139" s="179">
        <f>Certification!$C$4</f>
        <v>189</v>
      </c>
      <c r="D139" s="179" t="s">
        <v>1173</v>
      </c>
      <c r="E139" s="180">
        <f>IFERROR(VLOOKUP(B139,'Stmt of Net Position'!$B$9:$H$106,4,0),0)</f>
        <v>0</v>
      </c>
      <c r="F139" s="180" t="str">
        <f>IFERROR(VLOOKUP(B139,'Stmt of Net Position'!$B$9:$H$106,2,0),0)</f>
        <v>Future L&amp;I Assessments</v>
      </c>
      <c r="G139" s="179" t="str">
        <f>'Stmt of Net Position'!$C$3</f>
        <v>Statement of Net Position—All Funds</v>
      </c>
    </row>
    <row r="140" spans="2:7" x14ac:dyDescent="0.25">
      <c r="B140" s="178" t="s">
        <v>148</v>
      </c>
      <c r="C140" s="179">
        <f>Certification!$C$4</f>
        <v>189</v>
      </c>
      <c r="D140" s="179" t="s">
        <v>1173</v>
      </c>
      <c r="E140" s="180">
        <f>IFERROR(VLOOKUP(B140,'Stmt of Net Position'!$B$9:$H$106,4,0),0)</f>
        <v>0</v>
      </c>
      <c r="F140" s="180" t="str">
        <f>IFERROR(VLOOKUP(B140,'Stmt of Net Position'!$B$9:$H$106,2,0),0)</f>
        <v>Deposits</v>
      </c>
      <c r="G140" s="179" t="str">
        <f>'Stmt of Net Position'!$C$3</f>
        <v>Statement of Net Position—All Funds</v>
      </c>
    </row>
    <row r="141" spans="2:7" x14ac:dyDescent="0.25">
      <c r="B141" s="178" t="s">
        <v>150</v>
      </c>
      <c r="C141" s="179">
        <f>Certification!$C$4</f>
        <v>189</v>
      </c>
      <c r="D141" s="179" t="s">
        <v>1173</v>
      </c>
      <c r="E141" s="180">
        <f>IFERROR(VLOOKUP(B141,'Stmt of Net Position'!$B$9:$H$106,4,0),0)</f>
        <v>0</v>
      </c>
      <c r="F141" s="180" t="str">
        <f>IFERROR(VLOOKUP(B141,'Stmt of Net Position'!$B$9:$H$106,2,0),0)</f>
        <v>Unearned Revenue</v>
      </c>
      <c r="G141" s="179" t="str">
        <f>'Stmt of Net Position'!$C$3</f>
        <v>Statement of Net Position—All Funds</v>
      </c>
    </row>
    <row r="142" spans="2:7" x14ac:dyDescent="0.25">
      <c r="B142" s="178" t="s">
        <v>152</v>
      </c>
      <c r="C142" s="179">
        <f>Certification!$C$4</f>
        <v>189</v>
      </c>
      <c r="D142" s="179" t="s">
        <v>1173</v>
      </c>
      <c r="E142" s="180">
        <f>IFERROR(VLOOKUP(B142,'Stmt of Net Position'!$B$9:$H$106,4,0),0)</f>
        <v>0</v>
      </c>
      <c r="F142" s="180" t="str">
        <f>IFERROR(VLOOKUP(B142,'Stmt of Net Position'!$B$9:$H$106,2,0),0)</f>
        <v>Unearned Member Assessments/Contributions</v>
      </c>
      <c r="G142" s="179" t="str">
        <f>'Stmt of Net Position'!$C$3</f>
        <v>Statement of Net Position—All Funds</v>
      </c>
    </row>
    <row r="143" spans="2:7" x14ac:dyDescent="0.25">
      <c r="B143" s="178" t="s">
        <v>154</v>
      </c>
      <c r="C143" s="179">
        <f>Certification!$C$4</f>
        <v>189</v>
      </c>
      <c r="D143" s="179" t="s">
        <v>1173</v>
      </c>
      <c r="E143" s="180">
        <f>IFERROR(VLOOKUP(B143,'Stmt of Net Position'!$B$9:$H$106,4,0),0)</f>
        <v>0</v>
      </c>
      <c r="F143" s="180" t="str">
        <f>IFERROR(VLOOKUP(B143,'Stmt of Net Position'!$B$9:$H$106,2,0),0)</f>
        <v>Other Liabilities and Credits</v>
      </c>
      <c r="G143" s="179" t="str">
        <f>'Stmt of Net Position'!$C$3</f>
        <v>Statement of Net Position—All Funds</v>
      </c>
    </row>
    <row r="144" spans="2:7" x14ac:dyDescent="0.25">
      <c r="B144" s="178" t="s">
        <v>156</v>
      </c>
      <c r="C144" s="179">
        <f>Certification!$C$4</f>
        <v>189</v>
      </c>
      <c r="D144" s="179" t="s">
        <v>1173</v>
      </c>
      <c r="E144" s="180">
        <f>IFERROR(VLOOKUP(B144,'Stmt of Net Position'!$B$9:$H$106,4,0),0)</f>
        <v>20010.230000000003</v>
      </c>
      <c r="F144" s="180" t="str">
        <f>IFERROR(VLOOKUP(B144,'Stmt of Net Position'!$B$9:$H$106,2,0),0)</f>
        <v>TOTAL CURRENT LIABILITIES</v>
      </c>
      <c r="G144" s="179" t="str">
        <f>'Stmt of Net Position'!$C$3</f>
        <v>Statement of Net Position—All Funds</v>
      </c>
    </row>
    <row r="145" spans="2:7" x14ac:dyDescent="0.25">
      <c r="B145" s="178" t="s">
        <v>159</v>
      </c>
      <c r="C145" s="179">
        <f>Certification!$C$4</f>
        <v>189</v>
      </c>
      <c r="D145" s="179" t="s">
        <v>1173</v>
      </c>
      <c r="E145" s="180">
        <f>IFERROR(VLOOKUP(B145,'Stmt of Net Position'!$B$9:$H$106,4,0),0)</f>
        <v>0</v>
      </c>
      <c r="F145" s="180" t="str">
        <f>IFERROR(VLOOKUP(B145,'Stmt of Net Position'!$B$9:$H$106,2,0),0)</f>
        <v>Compensated Absences</v>
      </c>
      <c r="G145" s="179" t="str">
        <f>'Stmt of Net Position'!$C$3</f>
        <v>Statement of Net Position—All Funds</v>
      </c>
    </row>
    <row r="146" spans="2:7" x14ac:dyDescent="0.25">
      <c r="B146" s="178" t="s">
        <v>160</v>
      </c>
      <c r="C146" s="179">
        <f>Certification!$C$4</f>
        <v>189</v>
      </c>
      <c r="D146" s="179" t="s">
        <v>1173</v>
      </c>
      <c r="E146" s="180">
        <f>IFERROR(VLOOKUP(B146,'Stmt of Net Position'!$B$9:$H$106,4,0),0)</f>
        <v>0</v>
      </c>
      <c r="F146" s="180" t="str">
        <f>IFERROR(VLOOKUP(B146,'Stmt of Net Position'!$B$9:$H$106,2,0),0)</f>
        <v>Unemployment</v>
      </c>
      <c r="G146" s="179" t="str">
        <f>'Stmt of Net Position'!$C$3</f>
        <v>Statement of Net Position—All Funds</v>
      </c>
    </row>
    <row r="147" spans="2:7" x14ac:dyDescent="0.25">
      <c r="B147" s="178" t="s">
        <v>162</v>
      </c>
      <c r="C147" s="179">
        <f>Certification!$C$4</f>
        <v>189</v>
      </c>
      <c r="D147" s="179" t="s">
        <v>1173</v>
      </c>
      <c r="E147" s="180">
        <f>IFERROR(VLOOKUP(B147,'Stmt of Net Position'!$B$9:$H$106,4,0),0)</f>
        <v>0</v>
      </c>
      <c r="F147" s="180" t="str">
        <f>IFERROR(VLOOKUP(B147,'Stmt of Net Position'!$B$9:$H$106,2,0),0)</f>
        <v>Notes Payable</v>
      </c>
      <c r="G147" s="179" t="str">
        <f>'Stmt of Net Position'!$C$3</f>
        <v>Statement of Net Position—All Funds</v>
      </c>
    </row>
    <row r="148" spans="2:7" x14ac:dyDescent="0.25">
      <c r="B148" s="178" t="s">
        <v>163</v>
      </c>
      <c r="C148" s="179">
        <f>Certification!$C$4</f>
        <v>189</v>
      </c>
      <c r="D148" s="179" t="s">
        <v>1173</v>
      </c>
      <c r="E148" s="180">
        <f>IFERROR(VLOOKUP(B148,'Stmt of Net Position'!$B$9:$H$106,4,0),0)</f>
        <v>0</v>
      </c>
      <c r="F148" s="180" t="str">
        <f>IFERROR(VLOOKUP(B148,'Stmt of Net Position'!$B$9:$H$106,2,0),0)</f>
        <v>Claim Reserves</v>
      </c>
      <c r="G148" s="179" t="str">
        <f>'Stmt of Net Position'!$C$3</f>
        <v>Statement of Net Position—All Funds</v>
      </c>
    </row>
    <row r="149" spans="2:7" x14ac:dyDescent="0.25">
      <c r="B149" s="178" t="s">
        <v>164</v>
      </c>
      <c r="C149" s="179">
        <f>Certification!$C$4</f>
        <v>189</v>
      </c>
      <c r="D149" s="179" t="s">
        <v>1173</v>
      </c>
      <c r="E149" s="180">
        <f>IFERROR(VLOOKUP(B149,'Stmt of Net Position'!$B$9:$H$106,4,0),0)</f>
        <v>406965.75</v>
      </c>
      <c r="F149" s="180" t="str">
        <f>IFERROR(VLOOKUP(B149,'Stmt of Net Position'!$B$9:$H$106,2,0),0)</f>
        <v>IBNR</v>
      </c>
      <c r="G149" s="179" t="str">
        <f>'Stmt of Net Position'!$C$3</f>
        <v>Statement of Net Position—All Funds</v>
      </c>
    </row>
    <row r="150" spans="2:7" x14ac:dyDescent="0.25">
      <c r="B150" s="178" t="s">
        <v>165</v>
      </c>
      <c r="C150" s="179">
        <f>Certification!$C$4</f>
        <v>189</v>
      </c>
      <c r="D150" s="179" t="s">
        <v>1173</v>
      </c>
      <c r="E150" s="180">
        <f>IFERROR(VLOOKUP(B150,'Stmt of Net Position'!$B$9:$H$106,4,0),0)</f>
        <v>0</v>
      </c>
      <c r="F150" s="180" t="str">
        <f>IFERROR(VLOOKUP(B150,'Stmt of Net Position'!$B$9:$H$106,2,0),0)</f>
        <v>Open Claims</v>
      </c>
      <c r="G150" s="179" t="str">
        <f>'Stmt of Net Position'!$C$3</f>
        <v>Statement of Net Position—All Funds</v>
      </c>
    </row>
    <row r="151" spans="2:7" x14ac:dyDescent="0.25">
      <c r="B151" s="178" t="s">
        <v>166</v>
      </c>
      <c r="C151" s="179">
        <f>Certification!$C$4</f>
        <v>189</v>
      </c>
      <c r="D151" s="179" t="s">
        <v>1173</v>
      </c>
      <c r="E151" s="180">
        <f>IFERROR(VLOOKUP(B151,'Stmt of Net Position'!$B$9:$H$106,4,0),0)</f>
        <v>45765.54</v>
      </c>
      <c r="F151" s="180" t="str">
        <f>IFERROR(VLOOKUP(B151,'Stmt of Net Position'!$B$9:$H$106,2,0),0)</f>
        <v>Unallocated Loss Adjustment Expenses</v>
      </c>
      <c r="G151" s="179" t="str">
        <f>'Stmt of Net Position'!$C$3</f>
        <v>Statement of Net Position—All Funds</v>
      </c>
    </row>
    <row r="152" spans="2:7" x14ac:dyDescent="0.25">
      <c r="B152" s="178" t="s">
        <v>167</v>
      </c>
      <c r="C152" s="179">
        <f>Certification!$C$4</f>
        <v>189</v>
      </c>
      <c r="D152" s="179" t="s">
        <v>1173</v>
      </c>
      <c r="E152" s="180">
        <f>IFERROR(VLOOKUP(B152,'Stmt of Net Position'!$B$9:$H$106,4,0),0)</f>
        <v>39699.919999999998</v>
      </c>
      <c r="F152" s="180" t="str">
        <f>IFERROR(VLOOKUP(B152,'Stmt of Net Position'!$B$9:$H$106,2,0),0)</f>
        <v>Future L&amp;I Assessments</v>
      </c>
      <c r="G152" s="179" t="str">
        <f>'Stmt of Net Position'!$C$3</f>
        <v>Statement of Net Position—All Funds</v>
      </c>
    </row>
    <row r="153" spans="2:7" x14ac:dyDescent="0.25">
      <c r="B153" s="178" t="s">
        <v>168</v>
      </c>
      <c r="C153" s="179">
        <f>Certification!$C$4</f>
        <v>189</v>
      </c>
      <c r="D153" s="179" t="s">
        <v>1173</v>
      </c>
      <c r="E153" s="180">
        <f>IFERROR(VLOOKUP(B153,'Stmt of Net Position'!$B$9:$H$106,4,0),0)</f>
        <v>0</v>
      </c>
      <c r="F153" s="180" t="str">
        <f>IFERROR(VLOOKUP(B153,'Stmt of Net Position'!$B$9:$H$106,2,0),0)</f>
        <v>Net Pension Liability</v>
      </c>
      <c r="G153" s="179" t="str">
        <f>'Stmt of Net Position'!$C$3</f>
        <v>Statement of Net Position—All Funds</v>
      </c>
    </row>
    <row r="154" spans="2:7" x14ac:dyDescent="0.25">
      <c r="B154" s="178" t="s">
        <v>170</v>
      </c>
      <c r="C154" s="179">
        <f>Certification!$C$4</f>
        <v>189</v>
      </c>
      <c r="D154" s="179" t="s">
        <v>1173</v>
      </c>
      <c r="E154" s="180">
        <f>IFERROR(VLOOKUP(B154,'Stmt of Net Position'!$B$9:$H$106,4,0),0)</f>
        <v>0</v>
      </c>
      <c r="F154" s="180" t="str">
        <f>IFERROR(VLOOKUP(B154,'Stmt of Net Position'!$B$9:$H$106,2,0),0)</f>
        <v>OPEB Liability</v>
      </c>
      <c r="G154" s="179" t="str">
        <f>'Stmt of Net Position'!$C$3</f>
        <v>Statement of Net Position—All Funds</v>
      </c>
    </row>
    <row r="155" spans="2:7" x14ac:dyDescent="0.25">
      <c r="B155" s="178" t="s">
        <v>172</v>
      </c>
      <c r="C155" s="179">
        <f>Certification!$C$4</f>
        <v>189</v>
      </c>
      <c r="D155" s="179" t="s">
        <v>1173</v>
      </c>
      <c r="E155" s="180">
        <f>IFERROR(VLOOKUP(B155,'Stmt of Net Position'!$B$9:$H$106,4,0),0)</f>
        <v>0</v>
      </c>
      <c r="F155" s="180" t="str">
        <f>IFERROR(VLOOKUP(B155,'Stmt of Net Position'!$B$9:$H$106,2,0),0)</f>
        <v>Bonds Payable</v>
      </c>
      <c r="G155" s="179" t="str">
        <f>'Stmt of Net Position'!$C$3</f>
        <v>Statement of Net Position—All Funds</v>
      </c>
    </row>
    <row r="156" spans="2:7" x14ac:dyDescent="0.25">
      <c r="B156" s="178" t="s">
        <v>173</v>
      </c>
      <c r="C156" s="179">
        <f>Certification!$C$4</f>
        <v>189</v>
      </c>
      <c r="D156" s="179" t="s">
        <v>1173</v>
      </c>
      <c r="E156" s="180">
        <f>IFERROR(VLOOKUP(B156,'Stmt of Net Position'!$B$9:$H$106,4,0),0)</f>
        <v>0</v>
      </c>
      <c r="F156" s="180" t="str">
        <f>IFERROR(VLOOKUP(B156,'Stmt of Net Position'!$B$9:$H$106,2,0),0)</f>
        <v>Leases Payable</v>
      </c>
      <c r="G156" s="179" t="str">
        <f>'Stmt of Net Position'!$C$3</f>
        <v>Statement of Net Position—All Funds</v>
      </c>
    </row>
    <row r="157" spans="2:7" x14ac:dyDescent="0.25">
      <c r="B157" s="178" t="s">
        <v>174</v>
      </c>
      <c r="C157" s="179">
        <f>Certification!$C$4</f>
        <v>189</v>
      </c>
      <c r="D157" s="179" t="s">
        <v>1173</v>
      </c>
      <c r="E157" s="180">
        <f>IFERROR(VLOOKUP(B157,'Stmt of Net Position'!$B$9:$H$106,4,0),0)</f>
        <v>0</v>
      </c>
      <c r="F157" s="180" t="str">
        <f>IFERROR(VLOOKUP(B157,'Stmt of Net Position'!$B$9:$H$106,2,0),0)</f>
        <v>Other Liabilities and Credits</v>
      </c>
      <c r="G157" s="179" t="str">
        <f>'Stmt of Net Position'!$C$3</f>
        <v>Statement of Net Position—All Funds</v>
      </c>
    </row>
    <row r="158" spans="2:7" x14ac:dyDescent="0.25">
      <c r="B158" s="178" t="s">
        <v>175</v>
      </c>
      <c r="C158" s="179">
        <f>Certification!$C$4</f>
        <v>189</v>
      </c>
      <c r="D158" s="179" t="s">
        <v>1173</v>
      </c>
      <c r="E158" s="180">
        <f>IFERROR(VLOOKUP(B158,'Stmt of Net Position'!$B$9:$H$106,4,0),0)</f>
        <v>492431.20999999996</v>
      </c>
      <c r="F158" s="180" t="str">
        <f>IFERROR(VLOOKUP(B158,'Stmt of Net Position'!$B$9:$H$106,2,0),0)</f>
        <v>TOTAL NONCURRENT LIABILITIES</v>
      </c>
      <c r="G158" s="179" t="str">
        <f>'Stmt of Net Position'!$C$3</f>
        <v>Statement of Net Position—All Funds</v>
      </c>
    </row>
    <row r="159" spans="2:7" x14ac:dyDescent="0.25">
      <c r="B159" s="178" t="s">
        <v>177</v>
      </c>
      <c r="C159" s="179">
        <f>Certification!$C$4</f>
        <v>189</v>
      </c>
      <c r="D159" s="179" t="s">
        <v>1173</v>
      </c>
      <c r="E159" s="180">
        <f>IFERROR(VLOOKUP(B159,'Stmt of Net Position'!$B$9:$H$106,4,0),0)</f>
        <v>512441.43999999994</v>
      </c>
      <c r="F159" s="180" t="str">
        <f>IFERROR(VLOOKUP(B159,'Stmt of Net Position'!$B$9:$H$106,2,0),0)</f>
        <v>TOTAL LIABILITIES</v>
      </c>
      <c r="G159" s="179" t="str">
        <f>'Stmt of Net Position'!$C$3</f>
        <v>Statement of Net Position—All Funds</v>
      </c>
    </row>
    <row r="160" spans="2:7" x14ac:dyDescent="0.25">
      <c r="B160" s="178" t="s">
        <v>180</v>
      </c>
      <c r="C160" s="179">
        <f>Certification!$C$4</f>
        <v>189</v>
      </c>
      <c r="D160" s="179" t="s">
        <v>1173</v>
      </c>
      <c r="E160" s="180">
        <f>IFERROR(VLOOKUP(B160,'Stmt of Net Position'!$B$9:$H$106,4,0),0)</f>
        <v>0</v>
      </c>
      <c r="F160" s="180" t="str">
        <f>IFERROR(VLOOKUP(B160,'Stmt of Net Position'!$B$9:$H$106,2,0),0)</f>
        <v>Deferred Gain on Refunding</v>
      </c>
      <c r="G160" s="179" t="str">
        <f>'Stmt of Net Position'!$C$3</f>
        <v>Statement of Net Position—All Funds</v>
      </c>
    </row>
    <row r="161" spans="2:7" x14ac:dyDescent="0.25">
      <c r="B161" s="178" t="s">
        <v>182</v>
      </c>
      <c r="C161" s="179">
        <f>Certification!$C$4</f>
        <v>189</v>
      </c>
      <c r="D161" s="179" t="s">
        <v>1173</v>
      </c>
      <c r="E161" s="180">
        <f>IFERROR(VLOOKUP(B161,'Stmt of Net Position'!$B$9:$H$106,4,0),0)</f>
        <v>0</v>
      </c>
      <c r="F161" s="180" t="str">
        <f>IFERROR(VLOOKUP(B161,'Stmt of Net Position'!$B$9:$H$106,2,0),0)</f>
        <v>Deferred InFlows Related to Pensions</v>
      </c>
      <c r="G161" s="179" t="str">
        <f>'Stmt of Net Position'!$C$3</f>
        <v>Statement of Net Position—All Funds</v>
      </c>
    </row>
    <row r="162" spans="2:7" x14ac:dyDescent="0.25">
      <c r="B162" s="178" t="s">
        <v>184</v>
      </c>
      <c r="C162" s="179">
        <f>Certification!$C$4</f>
        <v>189</v>
      </c>
      <c r="D162" s="179" t="s">
        <v>1173</v>
      </c>
      <c r="E162" s="180">
        <f>IFERROR(VLOOKUP(B162,'Stmt of Net Position'!$B$9:$H$106,4,0),0)</f>
        <v>0</v>
      </c>
      <c r="F162" s="180" t="str">
        <f>IFERROR(VLOOKUP(B162,'Stmt of Net Position'!$B$9:$H$106,2,0),0)</f>
        <v>Deferred InFlows Related to OPEB</v>
      </c>
      <c r="G162" s="179" t="str">
        <f>'Stmt of Net Position'!$C$3</f>
        <v>Statement of Net Position—All Funds</v>
      </c>
    </row>
    <row r="163" spans="2:7" x14ac:dyDescent="0.25">
      <c r="B163" s="178" t="s">
        <v>186</v>
      </c>
      <c r="C163" s="179">
        <f>Certification!$C$4</f>
        <v>189</v>
      </c>
      <c r="D163" s="179" t="s">
        <v>1173</v>
      </c>
      <c r="E163" s="180">
        <f>IFERROR(VLOOKUP(B163,'Stmt of Net Position'!$B$9:$H$106,4,0),0)</f>
        <v>0</v>
      </c>
      <c r="F163" s="180" t="str">
        <f>IFERROR(VLOOKUP(B163,'Stmt of Net Position'!$B$9:$H$106,2,0),0)</f>
        <v>TOTAL DEFERRED INFLOWS OF RESOURCES</v>
      </c>
      <c r="G163" s="179" t="str">
        <f>'Stmt of Net Position'!$C$3</f>
        <v>Statement of Net Position—All Funds</v>
      </c>
    </row>
    <row r="164" spans="2:7" x14ac:dyDescent="0.25">
      <c r="B164" s="178" t="s">
        <v>189</v>
      </c>
      <c r="C164" s="179">
        <f>Certification!$C$4</f>
        <v>189</v>
      </c>
      <c r="D164" s="179" t="s">
        <v>1173</v>
      </c>
      <c r="E164" s="180">
        <f>IFERROR(VLOOKUP(B164,'Stmt of Net Position'!$B$9:$H$106,4,0),0)</f>
        <v>0</v>
      </c>
      <c r="F164" s="180" t="str">
        <f>IFERROR(VLOOKUP(B164,'Stmt of Net Position'!$B$9:$H$106,2,0),0)</f>
        <v>Net Investment in Capital Assets</v>
      </c>
      <c r="G164" s="179" t="str">
        <f>'Stmt of Net Position'!$C$3</f>
        <v>Statement of Net Position—All Funds</v>
      </c>
    </row>
    <row r="165" spans="2:7" x14ac:dyDescent="0.25">
      <c r="B165" s="178" t="s">
        <v>191</v>
      </c>
      <c r="C165" s="179">
        <f>Certification!$C$4</f>
        <v>189</v>
      </c>
      <c r="D165" s="179" t="s">
        <v>1173</v>
      </c>
      <c r="E165" s="180">
        <f>IFERROR(VLOOKUP(B165,'Stmt of Net Position'!$B$9:$H$106,4,0),0)</f>
        <v>0</v>
      </c>
      <c r="F165" s="180" t="str">
        <f>IFERROR(VLOOKUP(B165,'Stmt of Net Position'!$B$9:$H$106,2,0),0)</f>
        <v>Restricted</v>
      </c>
      <c r="G165" s="179" t="str">
        <f>'Stmt of Net Position'!$C$3</f>
        <v>Statement of Net Position—All Funds</v>
      </c>
    </row>
    <row r="166" spans="2:7" x14ac:dyDescent="0.25">
      <c r="B166" s="178" t="s">
        <v>193</v>
      </c>
      <c r="C166" s="179">
        <f>Certification!$C$4</f>
        <v>189</v>
      </c>
      <c r="D166" s="179" t="s">
        <v>1173</v>
      </c>
      <c r="E166" s="180">
        <f>IFERROR(VLOOKUP(B166,'Stmt of Net Position'!$B$9:$H$106,4,0),0)</f>
        <v>562645.73</v>
      </c>
      <c r="F166" s="180" t="str">
        <f>IFERROR(VLOOKUP(B166,'Stmt of Net Position'!$B$9:$H$106,2,0),0)</f>
        <v>Unrestricted</v>
      </c>
      <c r="G166" s="179" t="str">
        <f>'Stmt of Net Position'!$C$3</f>
        <v>Statement of Net Position—All Funds</v>
      </c>
    </row>
    <row r="167" spans="2:7" x14ac:dyDescent="0.25">
      <c r="B167" s="178" t="s">
        <v>195</v>
      </c>
      <c r="C167" s="179">
        <f>Certification!$C$4</f>
        <v>189</v>
      </c>
      <c r="D167" s="179" t="s">
        <v>1173</v>
      </c>
      <c r="E167" s="180">
        <f>IFERROR(VLOOKUP(B167,'Stmt of Net Position'!$B$9:$H$106,4,0),0)</f>
        <v>562645.73</v>
      </c>
      <c r="F167" s="180" t="str">
        <f>IFERROR(VLOOKUP(B167,'Stmt of Net Position'!$B$9:$H$106,2,0),0)</f>
        <v>TOTAL NET POSITION</v>
      </c>
      <c r="G167" s="179" t="str">
        <f>'Stmt of Net Position'!$C$3</f>
        <v>Statement of Net Position—All Funds</v>
      </c>
    </row>
    <row r="168" spans="2:7" x14ac:dyDescent="0.25">
      <c r="B168" s="178" t="s">
        <v>36</v>
      </c>
      <c r="C168" s="179">
        <f>Certification!$C$4</f>
        <v>189</v>
      </c>
      <c r="D168" s="179" t="s">
        <v>161</v>
      </c>
      <c r="E168" s="180">
        <f>IFERROR(VLOOKUP(B168,'Stmt of Net Position'!$B$9:$H$106,5,0),0)</f>
        <v>505.95</v>
      </c>
      <c r="F168" s="180" t="str">
        <f>IFERROR(VLOOKUP(B168,'Stmt of Net Position'!$B$9:$H$106,2,0),0)</f>
        <v>Cash and Cash Equivalents</v>
      </c>
      <c r="G168" s="179" t="str">
        <f>'Stmt of Net Position'!$C$3</f>
        <v>Statement of Net Position—All Funds</v>
      </c>
    </row>
    <row r="169" spans="2:7" x14ac:dyDescent="0.25">
      <c r="B169" s="178" t="s">
        <v>38</v>
      </c>
      <c r="C169" s="179">
        <f>Certification!$C$4</f>
        <v>189</v>
      </c>
      <c r="D169" s="179" t="s">
        <v>161</v>
      </c>
      <c r="E169" s="180">
        <f>IFERROR(VLOOKUP(B169,'Stmt of Net Position'!$B$9:$H$106,5,0),0)</f>
        <v>0</v>
      </c>
      <c r="F169" s="180" t="str">
        <f>IFERROR(VLOOKUP(B169,'Stmt of Net Position'!$B$9:$H$106,2,0),0)</f>
        <v>Net Assets for Pool Participants</v>
      </c>
      <c r="G169" s="179" t="str">
        <f>'Stmt of Net Position'!$C$3</f>
        <v>Statement of Net Position—All Funds</v>
      </c>
    </row>
    <row r="170" spans="2:7" x14ac:dyDescent="0.25">
      <c r="B170" s="178" t="s">
        <v>40</v>
      </c>
      <c r="C170" s="179">
        <f>Certification!$C$4</f>
        <v>189</v>
      </c>
      <c r="D170" s="179" t="s">
        <v>161</v>
      </c>
      <c r="E170" s="180">
        <f>IFERROR(VLOOKUP(B170,'Stmt of Net Position'!$B$9:$H$106,5,0),0)</f>
        <v>12269448.039999999</v>
      </c>
      <c r="F170" s="180" t="str">
        <f>IFERROR(VLOOKUP(B170,'Stmt of Net Position'!$B$9:$H$106,2,0),0)</f>
        <v>Investments</v>
      </c>
      <c r="G170" s="179" t="str">
        <f>'Stmt of Net Position'!$C$3</f>
        <v>Statement of Net Position—All Funds</v>
      </c>
    </row>
    <row r="171" spans="2:7" x14ac:dyDescent="0.25">
      <c r="B171" s="178" t="s">
        <v>42</v>
      </c>
      <c r="C171" s="179">
        <f>Certification!$C$4</f>
        <v>189</v>
      </c>
      <c r="D171" s="179" t="s">
        <v>161</v>
      </c>
      <c r="E171" s="180">
        <f>IFERROR(VLOOKUP(B171,'Stmt of Net Position'!$B$9:$H$106,5,0),0)</f>
        <v>50639</v>
      </c>
      <c r="F171" s="180" t="str">
        <f>IFERROR(VLOOKUP(B171,'Stmt of Net Position'!$B$9:$H$106,2,0),0)</f>
        <v>Accounts Receivable (net of uncollectible allowance)</v>
      </c>
      <c r="G171" s="179" t="str">
        <f>'Stmt of Net Position'!$C$3</f>
        <v>Statement of Net Position—All Funds</v>
      </c>
    </row>
    <row r="172" spans="2:7" x14ac:dyDescent="0.25">
      <c r="B172" s="178" t="s">
        <v>44</v>
      </c>
      <c r="C172" s="179">
        <f>Certification!$C$4</f>
        <v>189</v>
      </c>
      <c r="D172" s="179" t="s">
        <v>161</v>
      </c>
      <c r="E172" s="180">
        <f>IFERROR(VLOOKUP(B172,'Stmt of Net Position'!$B$9:$H$106,5,0),0)</f>
        <v>0</v>
      </c>
      <c r="F172" s="180" t="str">
        <f>IFERROR(VLOOKUP(B172,'Stmt of Net Position'!$B$9:$H$106,2,0),0)</f>
        <v>Lease Receivables</v>
      </c>
      <c r="G172" s="179" t="str">
        <f>'Stmt of Net Position'!$C$3</f>
        <v>Statement of Net Position—All Funds</v>
      </c>
    </row>
    <row r="173" spans="2:7" x14ac:dyDescent="0.25">
      <c r="B173" s="178" t="s">
        <v>46</v>
      </c>
      <c r="C173" s="179">
        <f>Certification!$C$4</f>
        <v>189</v>
      </c>
      <c r="D173" s="179" t="s">
        <v>161</v>
      </c>
      <c r="E173" s="180">
        <f>IFERROR(VLOOKUP(B173,'Stmt of Net Position'!$B$9:$H$106,5,0),0)</f>
        <v>0</v>
      </c>
      <c r="F173" s="180" t="str">
        <f>IFERROR(VLOOKUP(B173,'Stmt of Net Position'!$B$9:$H$106,2,0),0)</f>
        <v>Interfund Receivables</v>
      </c>
      <c r="G173" s="179" t="str">
        <f>'Stmt of Net Position'!$C$3</f>
        <v>Statement of Net Position—All Funds</v>
      </c>
    </row>
    <row r="174" spans="2:7" x14ac:dyDescent="0.25">
      <c r="B174" s="178" t="s">
        <v>48</v>
      </c>
      <c r="C174" s="179">
        <f>Certification!$C$4</f>
        <v>189</v>
      </c>
      <c r="D174" s="179" t="s">
        <v>161</v>
      </c>
      <c r="E174" s="180">
        <f>IFERROR(VLOOKUP(B174,'Stmt of Net Position'!$B$9:$H$106,5,0),0)</f>
        <v>46102.92</v>
      </c>
      <c r="F174" s="180" t="str">
        <f>IFERROR(VLOOKUP(B174,'Stmt of Net Position'!$B$9:$H$106,2,0),0)</f>
        <v>Other Receivables</v>
      </c>
      <c r="G174" s="179" t="str">
        <f>'Stmt of Net Position'!$C$3</f>
        <v>Statement of Net Position—All Funds</v>
      </c>
    </row>
    <row r="175" spans="2:7" x14ac:dyDescent="0.25">
      <c r="B175" s="178" t="s">
        <v>50</v>
      </c>
      <c r="C175" s="179">
        <f>Certification!$C$4</f>
        <v>189</v>
      </c>
      <c r="D175" s="179" t="s">
        <v>161</v>
      </c>
      <c r="E175" s="180">
        <f>IFERROR(VLOOKUP(B175,'Stmt of Net Position'!$B$9:$H$106,5,0),0)</f>
        <v>195441</v>
      </c>
      <c r="F175" s="180" t="str">
        <f>IFERROR(VLOOKUP(B175,'Stmt of Net Position'!$B$9:$H$106,2,0),0)</f>
        <v>Member Assessments/Contributions</v>
      </c>
      <c r="G175" s="179" t="str">
        <f>'Stmt of Net Position'!$C$3</f>
        <v>Statement of Net Position—All Funds</v>
      </c>
    </row>
    <row r="176" spans="2:7" x14ac:dyDescent="0.25">
      <c r="B176" s="178" t="s">
        <v>52</v>
      </c>
      <c r="C176" s="179">
        <f>Certification!$C$4</f>
        <v>189</v>
      </c>
      <c r="D176" s="179" t="s">
        <v>161</v>
      </c>
      <c r="E176" s="180">
        <f>IFERROR(VLOOKUP(B176,'Stmt of Net Position'!$B$9:$H$106,5,0),0)</f>
        <v>0</v>
      </c>
      <c r="F176" s="180" t="str">
        <f>IFERROR(VLOOKUP(B176,'Stmt of Net Position'!$B$9:$H$106,2,0),0)</f>
        <v>Accrued Deductibles/Co-pays</v>
      </c>
      <c r="G176" s="179" t="str">
        <f>'Stmt of Net Position'!$C$3</f>
        <v>Statement of Net Position—All Funds</v>
      </c>
    </row>
    <row r="177" spans="2:7" x14ac:dyDescent="0.25">
      <c r="B177" s="178" t="s">
        <v>54</v>
      </c>
      <c r="C177" s="179">
        <f>Certification!$C$4</f>
        <v>189</v>
      </c>
      <c r="D177" s="179" t="s">
        <v>161</v>
      </c>
      <c r="E177" s="180">
        <f>IFERROR(VLOOKUP(B177,'Stmt of Net Position'!$B$9:$H$106,5,0),0)</f>
        <v>0</v>
      </c>
      <c r="F177" s="180" t="str">
        <f>IFERROR(VLOOKUP(B177,'Stmt of Net Position'!$B$9:$H$106,2,0),0)</f>
        <v>Excess/Reinsurance Recoverable</v>
      </c>
      <c r="G177" s="179" t="str">
        <f>'Stmt of Net Position'!$C$3</f>
        <v>Statement of Net Position—All Funds</v>
      </c>
    </row>
    <row r="178" spans="2:7" x14ac:dyDescent="0.25">
      <c r="B178" s="178" t="s">
        <v>56</v>
      </c>
      <c r="C178" s="179">
        <f>Certification!$C$4</f>
        <v>189</v>
      </c>
      <c r="D178" s="179" t="s">
        <v>161</v>
      </c>
      <c r="E178" s="180">
        <f>IFERROR(VLOOKUP(B178,'Stmt of Net Position'!$B$9:$H$106,5,0),0)</f>
        <v>0</v>
      </c>
      <c r="F178" s="180" t="str">
        <f>IFERROR(VLOOKUP(B178,'Stmt of Net Position'!$B$9:$H$106,2,0),0)</f>
        <v>Due from Other Governments</v>
      </c>
      <c r="G178" s="179" t="str">
        <f>'Stmt of Net Position'!$C$3</f>
        <v>Statement of Net Position—All Funds</v>
      </c>
    </row>
    <row r="179" spans="2:7" x14ac:dyDescent="0.25">
      <c r="B179" s="178" t="s">
        <v>58</v>
      </c>
      <c r="C179" s="179">
        <f>Certification!$C$4</f>
        <v>189</v>
      </c>
      <c r="D179" s="179" t="s">
        <v>161</v>
      </c>
      <c r="E179" s="180">
        <f>IFERROR(VLOOKUP(B179,'Stmt of Net Position'!$B$9:$H$106,5,0),0)</f>
        <v>0</v>
      </c>
      <c r="F179" s="180" t="str">
        <f>IFERROR(VLOOKUP(B179,'Stmt of Net Position'!$B$9:$H$106,2,0),0)</f>
        <v>Inventory</v>
      </c>
      <c r="G179" s="179" t="str">
        <f>'Stmt of Net Position'!$C$3</f>
        <v>Statement of Net Position—All Funds</v>
      </c>
    </row>
    <row r="180" spans="2:7" x14ac:dyDescent="0.25">
      <c r="B180" s="178" t="s">
        <v>60</v>
      </c>
      <c r="C180" s="179">
        <f>Certification!$C$4</f>
        <v>189</v>
      </c>
      <c r="D180" s="179" t="s">
        <v>161</v>
      </c>
      <c r="E180" s="180">
        <f>IFERROR(VLOOKUP(B180,'Stmt of Net Position'!$B$9:$H$106,5,0),0)</f>
        <v>0</v>
      </c>
      <c r="F180" s="180" t="str">
        <f>IFERROR(VLOOKUP(B180,'Stmt of Net Position'!$B$9:$H$106,2,0),0)</f>
        <v>Prepaids</v>
      </c>
      <c r="G180" s="179" t="str">
        <f>'Stmt of Net Position'!$C$3</f>
        <v>Statement of Net Position—All Funds</v>
      </c>
    </row>
    <row r="181" spans="2:7" x14ac:dyDescent="0.25">
      <c r="B181" s="178" t="s">
        <v>62</v>
      </c>
      <c r="C181" s="179">
        <f>Certification!$C$4</f>
        <v>189</v>
      </c>
      <c r="D181" s="179" t="s">
        <v>161</v>
      </c>
      <c r="E181" s="180">
        <f>IFERROR(VLOOKUP(B181,'Stmt of Net Position'!$B$9:$H$106,5,0),0)</f>
        <v>0</v>
      </c>
      <c r="F181" s="180" t="str">
        <f>IFERROR(VLOOKUP(B181,'Stmt of Net Position'!$B$9:$H$106,2,0),0)</f>
        <v>Restricted Assets</v>
      </c>
      <c r="G181" s="179" t="str">
        <f>'Stmt of Net Position'!$C$3</f>
        <v>Statement of Net Position—All Funds</v>
      </c>
    </row>
    <row r="182" spans="2:7" x14ac:dyDescent="0.25">
      <c r="B182" s="178" t="s">
        <v>64</v>
      </c>
      <c r="C182" s="179">
        <f>Certification!$C$4</f>
        <v>189</v>
      </c>
      <c r="D182" s="179" t="s">
        <v>161</v>
      </c>
      <c r="E182" s="180">
        <f>IFERROR(VLOOKUP(B182,'Stmt of Net Position'!$B$9:$H$106,5,0),0)</f>
        <v>0</v>
      </c>
      <c r="F182" s="180" t="str">
        <f>IFERROR(VLOOKUP(B182,'Stmt of Net Position'!$B$9:$H$106,2,0),0)</f>
        <v>Other Assets</v>
      </c>
      <c r="G182" s="179" t="str">
        <f>'Stmt of Net Position'!$C$3</f>
        <v>Statement of Net Position—All Funds</v>
      </c>
    </row>
    <row r="183" spans="2:7" x14ac:dyDescent="0.25">
      <c r="B183" s="178" t="s">
        <v>66</v>
      </c>
      <c r="C183" s="179">
        <f>Certification!$C$4</f>
        <v>189</v>
      </c>
      <c r="D183" s="179" t="s">
        <v>161</v>
      </c>
      <c r="E183" s="180">
        <f>IFERROR(VLOOKUP(B183,'Stmt of Net Position'!$B$9:$H$106,5,0),0)</f>
        <v>12562136.909999998</v>
      </c>
      <c r="F183" s="180" t="str">
        <f>IFERROR(VLOOKUP(B183,'Stmt of Net Position'!$B$9:$H$106,2,0),0)</f>
        <v xml:space="preserve">TOTAL CURRENT ASSETS </v>
      </c>
      <c r="G183" s="179" t="str">
        <f>'Stmt of Net Position'!$C$3</f>
        <v>Statement of Net Position—All Funds</v>
      </c>
    </row>
    <row r="184" spans="2:7" x14ac:dyDescent="0.25">
      <c r="B184" s="178" t="s">
        <v>69</v>
      </c>
      <c r="C184" s="179">
        <f>Certification!$C$4</f>
        <v>189</v>
      </c>
      <c r="D184" s="179" t="s">
        <v>161</v>
      </c>
      <c r="E184" s="180">
        <f>IFERROR(VLOOKUP(B184,'Stmt of Net Position'!$B$9:$H$106,5,0),0)</f>
        <v>0</v>
      </c>
      <c r="F184" s="180" t="str">
        <f>IFERROR(VLOOKUP(B184,'Stmt of Net Position'!$B$9:$H$106,2,0),0)</f>
        <v>Investments</v>
      </c>
      <c r="G184" s="179" t="str">
        <f>'Stmt of Net Position'!$C$3</f>
        <v>Statement of Net Position—All Funds</v>
      </c>
    </row>
    <row r="185" spans="2:7" x14ac:dyDescent="0.25">
      <c r="B185" s="178" t="s">
        <v>71</v>
      </c>
      <c r="C185" s="179">
        <f>Certification!$C$4</f>
        <v>189</v>
      </c>
      <c r="D185" s="179" t="s">
        <v>161</v>
      </c>
      <c r="E185" s="180">
        <f>IFERROR(VLOOKUP(B185,'Stmt of Net Position'!$B$9:$H$106,5,0),0)</f>
        <v>0</v>
      </c>
      <c r="F185" s="180" t="str">
        <f>IFERROR(VLOOKUP(B185,'Stmt of Net Position'!$B$9:$H$106,2,0),0)</f>
        <v>Land</v>
      </c>
      <c r="G185" s="179" t="str">
        <f>'Stmt of Net Position'!$C$3</f>
        <v>Statement of Net Position—All Funds</v>
      </c>
    </row>
    <row r="186" spans="2:7" x14ac:dyDescent="0.25">
      <c r="B186" s="178" t="s">
        <v>73</v>
      </c>
      <c r="C186" s="179">
        <f>Certification!$C$4</f>
        <v>189</v>
      </c>
      <c r="D186" s="179" t="s">
        <v>161</v>
      </c>
      <c r="E186" s="180">
        <f>IFERROR(VLOOKUP(B186,'Stmt of Net Position'!$B$9:$H$106,5,0),0)</f>
        <v>0</v>
      </c>
      <c r="F186" s="180" t="str">
        <f>IFERROR(VLOOKUP(B186,'Stmt of Net Position'!$B$9:$H$106,2,0),0)</f>
        <v>Construction in Progress</v>
      </c>
      <c r="G186" s="179" t="str">
        <f>'Stmt of Net Position'!$C$3</f>
        <v>Statement of Net Position—All Funds</v>
      </c>
    </row>
    <row r="187" spans="2:7" x14ac:dyDescent="0.25">
      <c r="B187" s="178" t="s">
        <v>75</v>
      </c>
      <c r="C187" s="179">
        <f>Certification!$C$4</f>
        <v>189</v>
      </c>
      <c r="D187" s="179" t="s">
        <v>161</v>
      </c>
      <c r="E187" s="180">
        <f>IFERROR(VLOOKUP(B187,'Stmt of Net Position'!$B$9:$H$106,5,0),0)</f>
        <v>0</v>
      </c>
      <c r="F187" s="180" t="str">
        <f>IFERROR(VLOOKUP(B187,'Stmt of Net Position'!$B$9:$H$106,2,0),0)</f>
        <v>Land Improvements</v>
      </c>
      <c r="G187" s="179" t="str">
        <f>'Stmt of Net Position'!$C$3</f>
        <v>Statement of Net Position—All Funds</v>
      </c>
    </row>
    <row r="188" spans="2:7" x14ac:dyDescent="0.25">
      <c r="B188" s="178" t="s">
        <v>77</v>
      </c>
      <c r="C188" s="179">
        <f>Certification!$C$4</f>
        <v>189</v>
      </c>
      <c r="D188" s="179" t="s">
        <v>161</v>
      </c>
      <c r="E188" s="180">
        <f>IFERROR(VLOOKUP(B188,'Stmt of Net Position'!$B$9:$H$106,5,0),0)</f>
        <v>0</v>
      </c>
      <c r="F188" s="180" t="str">
        <f>IFERROR(VLOOKUP(B188,'Stmt of Net Position'!$B$9:$H$106,2,0),0)</f>
        <v>Building</v>
      </c>
      <c r="G188" s="179" t="str">
        <f>'Stmt of Net Position'!$C$3</f>
        <v>Statement of Net Position—All Funds</v>
      </c>
    </row>
    <row r="189" spans="2:7" x14ac:dyDescent="0.25">
      <c r="B189" s="178" t="s">
        <v>79</v>
      </c>
      <c r="C189" s="179">
        <f>Certification!$C$4</f>
        <v>189</v>
      </c>
      <c r="D189" s="179" t="s">
        <v>161</v>
      </c>
      <c r="E189" s="180">
        <f>IFERROR(VLOOKUP(B189,'Stmt of Net Position'!$B$9:$H$106,5,0),0)</f>
        <v>0</v>
      </c>
      <c r="F189" s="180" t="str">
        <f>IFERROR(VLOOKUP(B189,'Stmt of Net Position'!$B$9:$H$106,2,0),0)</f>
        <v>Equipment</v>
      </c>
      <c r="G189" s="179" t="str">
        <f>'Stmt of Net Position'!$C$3</f>
        <v>Statement of Net Position—All Funds</v>
      </c>
    </row>
    <row r="190" spans="2:7" x14ac:dyDescent="0.25">
      <c r="B190" s="178" t="s">
        <v>81</v>
      </c>
      <c r="C190" s="179">
        <f>Certification!$C$4</f>
        <v>189</v>
      </c>
      <c r="D190" s="179" t="s">
        <v>161</v>
      </c>
      <c r="E190" s="180">
        <f>IFERROR(VLOOKUP(B190,'Stmt of Net Position'!$B$9:$H$106,5,0),0)</f>
        <v>0</v>
      </c>
      <c r="F190" s="180" t="str">
        <f>IFERROR(VLOOKUP(B190,'Stmt of Net Position'!$B$9:$H$106,2,0),0)</f>
        <v>Leased Assets and L/H Improvements</v>
      </c>
      <c r="G190" s="179" t="str">
        <f>'Stmt of Net Position'!$C$3</f>
        <v>Statement of Net Position—All Funds</v>
      </c>
    </row>
    <row r="191" spans="2:7" x14ac:dyDescent="0.25">
      <c r="B191" s="178" t="s">
        <v>83</v>
      </c>
      <c r="C191" s="179">
        <f>Certification!$C$4</f>
        <v>189</v>
      </c>
      <c r="D191" s="179" t="s">
        <v>161</v>
      </c>
      <c r="E191" s="180">
        <f>IFERROR(VLOOKUP(B191,'Stmt of Net Position'!$B$9:$H$106,5,0),0)</f>
        <v>0</v>
      </c>
      <c r="F191" s="180" t="str">
        <f>IFERROR(VLOOKUP(B191,'Stmt of Net Position'!$B$9:$H$106,2,0),0)</f>
        <v>Less: Accumulated Depreciation</v>
      </c>
      <c r="G191" s="179" t="str">
        <f>'Stmt of Net Position'!$C$3</f>
        <v>Statement of Net Position—All Funds</v>
      </c>
    </row>
    <row r="192" spans="2:7" x14ac:dyDescent="0.25">
      <c r="B192" s="178" t="s">
        <v>85</v>
      </c>
      <c r="C192" s="179">
        <f>Certification!$C$4</f>
        <v>189</v>
      </c>
      <c r="D192" s="179" t="s">
        <v>161</v>
      </c>
      <c r="E192" s="180">
        <f>IFERROR(VLOOKUP(B192,'Stmt of Net Position'!$B$9:$H$106,5,0),0)</f>
        <v>0</v>
      </c>
      <c r="F192" s="180" t="str">
        <f>IFERROR(VLOOKUP(B192,'Stmt of Net Position'!$B$9:$H$106,2,0),0)</f>
        <v>NET CAPITAL ASSETS</v>
      </c>
      <c r="G192" s="179" t="str">
        <f>'Stmt of Net Position'!$C$3</f>
        <v>Statement of Net Position—All Funds</v>
      </c>
    </row>
    <row r="193" spans="2:7" x14ac:dyDescent="0.25">
      <c r="B193" s="178" t="s">
        <v>87</v>
      </c>
      <c r="C193" s="179">
        <f>Certification!$C$4</f>
        <v>189</v>
      </c>
      <c r="D193" s="179" t="s">
        <v>161</v>
      </c>
      <c r="E193" s="180">
        <f>IFERROR(VLOOKUP(B193,'Stmt of Net Position'!$B$9:$H$106,5,0),0)</f>
        <v>0</v>
      </c>
      <c r="F193" s="180" t="str">
        <f>IFERROR(VLOOKUP(B193,'Stmt of Net Position'!$B$9:$H$106,2,0),0)</f>
        <v>Net Cash/Investments Held for Compensated Absences</v>
      </c>
      <c r="G193" s="179" t="str">
        <f>'Stmt of Net Position'!$C$3</f>
        <v>Statement of Net Position—All Funds</v>
      </c>
    </row>
    <row r="194" spans="2:7" x14ac:dyDescent="0.25">
      <c r="B194" s="178" t="s">
        <v>89</v>
      </c>
      <c r="C194" s="179">
        <f>Certification!$C$4</f>
        <v>189</v>
      </c>
      <c r="D194" s="179" t="s">
        <v>161</v>
      </c>
      <c r="E194" s="180">
        <f>IFERROR(VLOOKUP(B194,'Stmt of Net Position'!$B$9:$H$106,5,0),0)</f>
        <v>0</v>
      </c>
      <c r="F194" s="180" t="str">
        <f>IFERROR(VLOOKUP(B194,'Stmt of Net Position'!$B$9:$H$106,2,0),0)</f>
        <v>Net Cash/Investments Held for Unemployment</v>
      </c>
      <c r="G194" s="179" t="str">
        <f>'Stmt of Net Position'!$C$3</f>
        <v>Statement of Net Position—All Funds</v>
      </c>
    </row>
    <row r="195" spans="2:7" x14ac:dyDescent="0.25">
      <c r="B195" s="178" t="s">
        <v>91</v>
      </c>
      <c r="C195" s="179">
        <f>Certification!$C$4</f>
        <v>189</v>
      </c>
      <c r="D195" s="179" t="s">
        <v>161</v>
      </c>
      <c r="E195" s="180">
        <f>IFERROR(VLOOKUP(B195,'Stmt of Net Position'!$B$9:$H$106,5,0),0)</f>
        <v>0</v>
      </c>
      <c r="F195" s="180" t="str">
        <f>IFERROR(VLOOKUP(B195,'Stmt of Net Position'!$B$9:$H$106,2,0),0)</f>
        <v>Investment in Joint Venture</v>
      </c>
      <c r="G195" s="179" t="str">
        <f>'Stmt of Net Position'!$C$3</f>
        <v>Statement of Net Position—All Funds</v>
      </c>
    </row>
    <row r="196" spans="2:7" x14ac:dyDescent="0.25">
      <c r="B196" s="178" t="s">
        <v>93</v>
      </c>
      <c r="C196" s="179">
        <f>Certification!$C$4</f>
        <v>189</v>
      </c>
      <c r="D196" s="179" t="s">
        <v>161</v>
      </c>
      <c r="E196" s="180">
        <f>IFERROR(VLOOKUP(B196,'Stmt of Net Position'!$B$9:$H$106,5,0),0)</f>
        <v>0</v>
      </c>
      <c r="F196" s="180" t="str">
        <f>IFERROR(VLOOKUP(B196,'Stmt of Net Position'!$B$9:$H$106,2,0),0)</f>
        <v>Contracts Receivable</v>
      </c>
      <c r="G196" s="179" t="str">
        <f>'Stmt of Net Position'!$C$3</f>
        <v>Statement of Net Position—All Funds</v>
      </c>
    </row>
    <row r="197" spans="2:7" x14ac:dyDescent="0.25">
      <c r="B197" s="178" t="s">
        <v>95</v>
      </c>
      <c r="C197" s="179">
        <f>Certification!$C$4</f>
        <v>189</v>
      </c>
      <c r="D197" s="179" t="s">
        <v>161</v>
      </c>
      <c r="E197" s="180">
        <f>IFERROR(VLOOKUP(B197,'Stmt of Net Position'!$B$9:$H$106,5,0),0)</f>
        <v>0</v>
      </c>
      <c r="F197" s="180" t="str">
        <f>IFERROR(VLOOKUP(B197,'Stmt of Net Position'!$B$9:$H$106,2,0),0)</f>
        <v>Net Pension Asset</v>
      </c>
      <c r="G197" s="179" t="str">
        <f>'Stmt of Net Position'!$C$3</f>
        <v>Statement of Net Position—All Funds</v>
      </c>
    </row>
    <row r="198" spans="2:7" x14ac:dyDescent="0.25">
      <c r="B198" s="178" t="s">
        <v>97</v>
      </c>
      <c r="C198" s="179">
        <f>Certification!$C$4</f>
        <v>189</v>
      </c>
      <c r="D198" s="179" t="s">
        <v>161</v>
      </c>
      <c r="E198" s="180">
        <f>IFERROR(VLOOKUP(B198,'Stmt of Net Position'!$B$9:$H$106,5,0),0)</f>
        <v>0</v>
      </c>
      <c r="F198" s="180" t="str">
        <f>IFERROR(VLOOKUP(B198,'Stmt of Net Position'!$B$9:$H$106,2,0),0)</f>
        <v>Other Assets</v>
      </c>
      <c r="G198" s="179" t="str">
        <f>'Stmt of Net Position'!$C$3</f>
        <v>Statement of Net Position—All Funds</v>
      </c>
    </row>
    <row r="199" spans="2:7" x14ac:dyDescent="0.25">
      <c r="B199" s="178" t="s">
        <v>98</v>
      </c>
      <c r="C199" s="179">
        <f>Certification!$C$4</f>
        <v>189</v>
      </c>
      <c r="D199" s="179" t="s">
        <v>161</v>
      </c>
      <c r="E199" s="180">
        <f>IFERROR(VLOOKUP(B199,'Stmt of Net Position'!$B$9:$H$106,5,0),0)</f>
        <v>0</v>
      </c>
      <c r="F199" s="180" t="str">
        <f>IFERROR(VLOOKUP(B199,'Stmt of Net Position'!$B$9:$H$106,2,0),0)</f>
        <v xml:space="preserve">TOTAL NONCURRENT ASSETS </v>
      </c>
      <c r="G199" s="179" t="str">
        <f>'Stmt of Net Position'!$C$3</f>
        <v>Statement of Net Position—All Funds</v>
      </c>
    </row>
    <row r="200" spans="2:7" x14ac:dyDescent="0.25">
      <c r="B200" s="178" t="s">
        <v>100</v>
      </c>
      <c r="C200" s="179">
        <f>Certification!$C$4</f>
        <v>189</v>
      </c>
      <c r="D200" s="179" t="s">
        <v>161</v>
      </c>
      <c r="E200" s="180">
        <f>IFERROR(VLOOKUP(B200,'Stmt of Net Position'!$B$9:$H$106,5,0),0)</f>
        <v>12562136.909999998</v>
      </c>
      <c r="F200" s="180" t="str">
        <f>IFERROR(VLOOKUP(B200,'Stmt of Net Position'!$B$9:$H$106,2,0),0)</f>
        <v>TOTAL ASSETS</v>
      </c>
      <c r="G200" s="179" t="str">
        <f>'Stmt of Net Position'!$C$3</f>
        <v>Statement of Net Position—All Funds</v>
      </c>
    </row>
    <row r="201" spans="2:7" x14ac:dyDescent="0.25">
      <c r="B201" s="178" t="s">
        <v>103</v>
      </c>
      <c r="C201" s="179">
        <f>Certification!$C$4</f>
        <v>189</v>
      </c>
      <c r="D201" s="179" t="s">
        <v>161</v>
      </c>
      <c r="E201" s="180">
        <f>IFERROR(VLOOKUP(B201,'Stmt of Net Position'!$B$9:$H$106,5,0),0)</f>
        <v>0</v>
      </c>
      <c r="F201" s="180" t="str">
        <f>IFERROR(VLOOKUP(B201,'Stmt of Net Position'!$B$9:$H$106,2,0),0)</f>
        <v>Deferred Loss on Refunding</v>
      </c>
      <c r="G201" s="179" t="str">
        <f>'Stmt of Net Position'!$C$3</f>
        <v>Statement of Net Position—All Funds</v>
      </c>
    </row>
    <row r="202" spans="2:7" x14ac:dyDescent="0.25">
      <c r="B202" s="178" t="s">
        <v>105</v>
      </c>
      <c r="C202" s="179">
        <f>Certification!$C$4</f>
        <v>189</v>
      </c>
      <c r="D202" s="179" t="s">
        <v>161</v>
      </c>
      <c r="E202" s="180">
        <f>IFERROR(VLOOKUP(B202,'Stmt of Net Position'!$B$9:$H$106,5,0),0)</f>
        <v>0</v>
      </c>
      <c r="F202" s="180" t="str">
        <f>IFERROR(VLOOKUP(B202,'Stmt of Net Position'!$B$9:$H$106,2,0),0)</f>
        <v>Deferred OutFlows Related to Pensions</v>
      </c>
      <c r="G202" s="179" t="str">
        <f>'Stmt of Net Position'!$C$3</f>
        <v>Statement of Net Position—All Funds</v>
      </c>
    </row>
    <row r="203" spans="2:7" x14ac:dyDescent="0.25">
      <c r="B203" s="178" t="s">
        <v>107</v>
      </c>
      <c r="C203" s="179">
        <f>Certification!$C$4</f>
        <v>189</v>
      </c>
      <c r="D203" s="179" t="s">
        <v>161</v>
      </c>
      <c r="E203" s="180">
        <f>IFERROR(VLOOKUP(B203,'Stmt of Net Position'!$B$9:$H$106,5,0),0)</f>
        <v>0</v>
      </c>
      <c r="F203" s="180" t="str">
        <f>IFERROR(VLOOKUP(B203,'Stmt of Net Position'!$B$9:$H$106,2,0),0)</f>
        <v>Deferred OutFlows Related to OPEB</v>
      </c>
      <c r="G203" s="179" t="str">
        <f>'Stmt of Net Position'!$C$3</f>
        <v>Statement of Net Position—All Funds</v>
      </c>
    </row>
    <row r="204" spans="2:7" x14ac:dyDescent="0.25">
      <c r="B204" s="178" t="s">
        <v>109</v>
      </c>
      <c r="C204" s="179">
        <f>Certification!$C$4</f>
        <v>189</v>
      </c>
      <c r="D204" s="179" t="s">
        <v>161</v>
      </c>
      <c r="E204" s="180">
        <f>IFERROR(VLOOKUP(B204,'Stmt of Net Position'!$B$9:$H$106,5,0),0)</f>
        <v>0</v>
      </c>
      <c r="F204" s="180" t="str">
        <f>IFERROR(VLOOKUP(B204,'Stmt of Net Position'!$B$9:$H$106,2,0),0)</f>
        <v>TOTAL DEFERRED OUTFLOWS OF RESOURCES</v>
      </c>
      <c r="G204" s="179" t="str">
        <f>'Stmt of Net Position'!$C$3</f>
        <v>Statement of Net Position—All Funds</v>
      </c>
    </row>
    <row r="205" spans="2:7" x14ac:dyDescent="0.25">
      <c r="B205" s="178" t="s">
        <v>112</v>
      </c>
      <c r="C205" s="179">
        <f>Certification!$C$4</f>
        <v>189</v>
      </c>
      <c r="D205" s="179" t="s">
        <v>161</v>
      </c>
      <c r="E205" s="180">
        <f>IFERROR(VLOOKUP(B205,'Stmt of Net Position'!$B$9:$H$106,5,0),0)</f>
        <v>13669.46</v>
      </c>
      <c r="F205" s="180" t="str">
        <f>IFERROR(VLOOKUP(B205,'Stmt of Net Position'!$B$9:$H$106,2,0),0)</f>
        <v>Accounts Payable</v>
      </c>
      <c r="G205" s="179" t="str">
        <f>'Stmt of Net Position'!$C$3</f>
        <v>Statement of Net Position—All Funds</v>
      </c>
    </row>
    <row r="206" spans="2:7" x14ac:dyDescent="0.25">
      <c r="B206" s="178" t="s">
        <v>114</v>
      </c>
      <c r="C206" s="179">
        <f>Certification!$C$4</f>
        <v>189</v>
      </c>
      <c r="D206" s="179" t="s">
        <v>161</v>
      </c>
      <c r="E206" s="180">
        <f>IFERROR(VLOOKUP(B206,'Stmt of Net Position'!$B$9:$H$106,5,0),0)</f>
        <v>0</v>
      </c>
      <c r="F206" s="180" t="str">
        <f>IFERROR(VLOOKUP(B206,'Stmt of Net Position'!$B$9:$H$106,2,0),0)</f>
        <v>Amount Due to Pool Participants</v>
      </c>
      <c r="G206" s="179" t="str">
        <f>'Stmt of Net Position'!$C$3</f>
        <v>Statement of Net Position—All Funds</v>
      </c>
    </row>
    <row r="207" spans="2:7" x14ac:dyDescent="0.25">
      <c r="B207" s="178" t="s">
        <v>116</v>
      </c>
      <c r="C207" s="179">
        <f>Certification!$C$4</f>
        <v>189</v>
      </c>
      <c r="D207" s="179" t="s">
        <v>161</v>
      </c>
      <c r="E207" s="180">
        <f>IFERROR(VLOOKUP(B207,'Stmt of Net Position'!$B$9:$H$106,5,0),0)</f>
        <v>0</v>
      </c>
      <c r="F207" s="180" t="str">
        <f>IFERROR(VLOOKUP(B207,'Stmt of Net Position'!$B$9:$H$106,2,0),0)</f>
        <v>Notes Payable</v>
      </c>
      <c r="G207" s="179" t="str">
        <f>'Stmt of Net Position'!$C$3</f>
        <v>Statement of Net Position—All Funds</v>
      </c>
    </row>
    <row r="208" spans="2:7" x14ac:dyDescent="0.25">
      <c r="B208" s="178" t="s">
        <v>118</v>
      </c>
      <c r="C208" s="179">
        <f>Certification!$C$4</f>
        <v>189</v>
      </c>
      <c r="D208" s="179" t="s">
        <v>161</v>
      </c>
      <c r="E208" s="180">
        <f>IFERROR(VLOOKUP(B208,'Stmt of Net Position'!$B$9:$H$106,5,0),0)</f>
        <v>0</v>
      </c>
      <c r="F208" s="180" t="str">
        <f>IFERROR(VLOOKUP(B208,'Stmt of Net Position'!$B$9:$H$106,2,0),0)</f>
        <v>Accrued Interest Payable</v>
      </c>
      <c r="G208" s="179" t="str">
        <f>'Stmt of Net Position'!$C$3</f>
        <v>Statement of Net Position—All Funds</v>
      </c>
    </row>
    <row r="209" spans="2:7" x14ac:dyDescent="0.25">
      <c r="B209" s="178" t="s">
        <v>120</v>
      </c>
      <c r="C209" s="179">
        <f>Certification!$C$4</f>
        <v>189</v>
      </c>
      <c r="D209" s="179" t="s">
        <v>161</v>
      </c>
      <c r="E209" s="180">
        <f>IFERROR(VLOOKUP(B209,'Stmt of Net Position'!$B$9:$H$106,5,0),0)</f>
        <v>0</v>
      </c>
      <c r="F209" s="180" t="str">
        <f>IFERROR(VLOOKUP(B209,'Stmt of Net Position'!$B$9:$H$106,2,0),0)</f>
        <v>Accrued Salaries</v>
      </c>
      <c r="G209" s="179" t="str">
        <f>'Stmt of Net Position'!$C$3</f>
        <v>Statement of Net Position—All Funds</v>
      </c>
    </row>
    <row r="210" spans="2:7" x14ac:dyDescent="0.25">
      <c r="B210" s="178" t="s">
        <v>122</v>
      </c>
      <c r="C210" s="179">
        <f>Certification!$C$4</f>
        <v>189</v>
      </c>
      <c r="D210" s="179" t="s">
        <v>161</v>
      </c>
      <c r="E210" s="180">
        <f>IFERROR(VLOOKUP(B210,'Stmt of Net Position'!$B$9:$H$106,5,0),0)</f>
        <v>0</v>
      </c>
      <c r="F210" s="180" t="str">
        <f>IFERROR(VLOOKUP(B210,'Stmt of Net Position'!$B$9:$H$106,2,0),0)</f>
        <v>Payroll Deductions &amp; Taxes Payable</v>
      </c>
      <c r="G210" s="179" t="str">
        <f>'Stmt of Net Position'!$C$3</f>
        <v>Statement of Net Position—All Funds</v>
      </c>
    </row>
    <row r="211" spans="2:7" x14ac:dyDescent="0.25">
      <c r="B211" s="178" t="s">
        <v>124</v>
      </c>
      <c r="C211" s="179">
        <f>Certification!$C$4</f>
        <v>189</v>
      </c>
      <c r="D211" s="179" t="s">
        <v>161</v>
      </c>
      <c r="E211" s="180">
        <f>IFERROR(VLOOKUP(B211,'Stmt of Net Position'!$B$9:$H$106,5,0),0)</f>
        <v>0</v>
      </c>
      <c r="F211" s="180" t="str">
        <f>IFERROR(VLOOKUP(B211,'Stmt of Net Position'!$B$9:$H$106,2,0),0)</f>
        <v>Public Employees' Retirement System</v>
      </c>
      <c r="G211" s="179" t="str">
        <f>'Stmt of Net Position'!$C$3</f>
        <v>Statement of Net Position—All Funds</v>
      </c>
    </row>
    <row r="212" spans="2:7" x14ac:dyDescent="0.25">
      <c r="B212" s="178" t="s">
        <v>126</v>
      </c>
      <c r="C212" s="179">
        <f>Certification!$C$4</f>
        <v>189</v>
      </c>
      <c r="D212" s="179" t="s">
        <v>161</v>
      </c>
      <c r="E212" s="180">
        <f>IFERROR(VLOOKUP(B212,'Stmt of Net Position'!$B$9:$H$106,5,0),0)</f>
        <v>0</v>
      </c>
      <c r="F212" s="180" t="str">
        <f>IFERROR(VLOOKUP(B212,'Stmt of Net Position'!$B$9:$H$106,2,0),0)</f>
        <v>Deferred Compensation</v>
      </c>
      <c r="G212" s="179" t="str">
        <f>'Stmt of Net Position'!$C$3</f>
        <v>Statement of Net Position—All Funds</v>
      </c>
    </row>
    <row r="213" spans="2:7" x14ac:dyDescent="0.25">
      <c r="B213" s="178" t="s">
        <v>128</v>
      </c>
      <c r="C213" s="179">
        <f>Certification!$C$4</f>
        <v>189</v>
      </c>
      <c r="D213" s="179" t="s">
        <v>161</v>
      </c>
      <c r="E213" s="180">
        <f>IFERROR(VLOOKUP(B213,'Stmt of Net Position'!$B$9:$H$106,5,0),0)</f>
        <v>0</v>
      </c>
      <c r="F213" s="180" t="str">
        <f>IFERROR(VLOOKUP(B213,'Stmt of Net Position'!$B$9:$H$106,2,0),0)</f>
        <v>Compensated Absences</v>
      </c>
      <c r="G213" s="179" t="str">
        <f>'Stmt of Net Position'!$C$3</f>
        <v>Statement of Net Position—All Funds</v>
      </c>
    </row>
    <row r="214" spans="2:7" x14ac:dyDescent="0.25">
      <c r="B214" s="178" t="s">
        <v>130</v>
      </c>
      <c r="C214" s="179">
        <f>Certification!$C$4</f>
        <v>189</v>
      </c>
      <c r="D214" s="179" t="s">
        <v>161</v>
      </c>
      <c r="E214" s="180">
        <f>IFERROR(VLOOKUP(B214,'Stmt of Net Position'!$B$9:$H$106,5,0),0)</f>
        <v>0</v>
      </c>
      <c r="F214" s="180" t="str">
        <f>IFERROR(VLOOKUP(B214,'Stmt of Net Position'!$B$9:$H$106,2,0),0)</f>
        <v>Interfund Payable</v>
      </c>
      <c r="G214" s="179" t="str">
        <f>'Stmt of Net Position'!$C$3</f>
        <v>Statement of Net Position—All Funds</v>
      </c>
    </row>
    <row r="215" spans="2:7" x14ac:dyDescent="0.25">
      <c r="B215" s="178" t="s">
        <v>132</v>
      </c>
      <c r="C215" s="179">
        <f>Certification!$C$4</f>
        <v>189</v>
      </c>
      <c r="D215" s="179" t="s">
        <v>161</v>
      </c>
      <c r="E215" s="180">
        <f>IFERROR(VLOOKUP(B215,'Stmt of Net Position'!$B$9:$H$106,5,0),0)</f>
        <v>0</v>
      </c>
      <c r="F215" s="180" t="str">
        <f>IFERROR(VLOOKUP(B215,'Stmt of Net Position'!$B$9:$H$106,2,0),0)</f>
        <v>Total OPEB Liability</v>
      </c>
      <c r="G215" s="179" t="str">
        <f>'Stmt of Net Position'!$C$3</f>
        <v>Statement of Net Position—All Funds</v>
      </c>
    </row>
    <row r="216" spans="2:7" x14ac:dyDescent="0.25">
      <c r="B216" s="178" t="s">
        <v>134</v>
      </c>
      <c r="C216" s="179">
        <f>Certification!$C$4</f>
        <v>189</v>
      </c>
      <c r="D216" s="179" t="s">
        <v>161</v>
      </c>
      <c r="E216" s="180">
        <f>IFERROR(VLOOKUP(B216,'Stmt of Net Position'!$B$9:$H$106,5,0),0)</f>
        <v>0</v>
      </c>
      <c r="F216" s="180" t="str">
        <f>IFERROR(VLOOKUP(B216,'Stmt of Net Position'!$B$9:$H$106,2,0),0)</f>
        <v>Bonds Payable</v>
      </c>
      <c r="G216" s="179" t="str">
        <f>'Stmt of Net Position'!$C$3</f>
        <v>Statement of Net Position—All Funds</v>
      </c>
    </row>
    <row r="217" spans="2:7" x14ac:dyDescent="0.25">
      <c r="B217" s="178" t="s">
        <v>136</v>
      </c>
      <c r="C217" s="179">
        <f>Certification!$C$4</f>
        <v>189</v>
      </c>
      <c r="D217" s="179" t="s">
        <v>161</v>
      </c>
      <c r="E217" s="180">
        <f>IFERROR(VLOOKUP(B217,'Stmt of Net Position'!$B$9:$H$106,5,0),0)</f>
        <v>0</v>
      </c>
      <c r="F217" s="180" t="str">
        <f>IFERROR(VLOOKUP(B217,'Stmt of Net Position'!$B$9:$H$106,2,0),0)</f>
        <v>Leases Payable</v>
      </c>
      <c r="G217" s="179" t="str">
        <f>'Stmt of Net Position'!$C$3</f>
        <v>Statement of Net Position—All Funds</v>
      </c>
    </row>
    <row r="218" spans="2:7" x14ac:dyDescent="0.25">
      <c r="B218" s="178" t="s">
        <v>138</v>
      </c>
      <c r="C218" s="179">
        <f>Certification!$C$4</f>
        <v>189</v>
      </c>
      <c r="D218" s="179" t="s">
        <v>161</v>
      </c>
      <c r="E218" s="180">
        <f>IFERROR(VLOOKUP(B218,'Stmt of Net Position'!$B$9:$H$106,5,0),0)</f>
        <v>0</v>
      </c>
      <c r="F218" s="180" t="str">
        <f>IFERROR(VLOOKUP(B218,'Stmt of Net Position'!$B$9:$H$106,2,0),0)</f>
        <v>Claim Reserves</v>
      </c>
      <c r="G218" s="179" t="str">
        <f>'Stmt of Net Position'!$C$3</f>
        <v>Statement of Net Position—All Funds</v>
      </c>
    </row>
    <row r="219" spans="2:7" x14ac:dyDescent="0.25">
      <c r="B219" s="178" t="s">
        <v>140</v>
      </c>
      <c r="C219" s="179">
        <f>Certification!$C$4</f>
        <v>189</v>
      </c>
      <c r="D219" s="179" t="s">
        <v>161</v>
      </c>
      <c r="E219" s="180">
        <f>IFERROR(VLOOKUP(B219,'Stmt of Net Position'!$B$9:$H$106,5,0),0)</f>
        <v>471945.64</v>
      </c>
      <c r="F219" s="180" t="str">
        <f>IFERROR(VLOOKUP(B219,'Stmt of Net Position'!$B$9:$H$106,2,0),0)</f>
        <v>IBNR</v>
      </c>
      <c r="G219" s="179" t="str">
        <f>'Stmt of Net Position'!$C$3</f>
        <v>Statement of Net Position—All Funds</v>
      </c>
    </row>
    <row r="220" spans="2:7" x14ac:dyDescent="0.25">
      <c r="B220" s="178" t="s">
        <v>142</v>
      </c>
      <c r="C220" s="179">
        <f>Certification!$C$4</f>
        <v>189</v>
      </c>
      <c r="D220" s="179" t="s">
        <v>161</v>
      </c>
      <c r="E220" s="180">
        <f>IFERROR(VLOOKUP(B220,'Stmt of Net Position'!$B$9:$H$106,5,0),0)</f>
        <v>227844.62</v>
      </c>
      <c r="F220" s="180" t="str">
        <f>IFERROR(VLOOKUP(B220,'Stmt of Net Position'!$B$9:$H$106,2,0),0)</f>
        <v>Open Claims</v>
      </c>
      <c r="G220" s="179" t="str">
        <f>'Stmt of Net Position'!$C$3</f>
        <v>Statement of Net Position—All Funds</v>
      </c>
    </row>
    <row r="221" spans="2:7" x14ac:dyDescent="0.25">
      <c r="B221" s="178" t="s">
        <v>144</v>
      </c>
      <c r="C221" s="179">
        <f>Certification!$C$4</f>
        <v>189</v>
      </c>
      <c r="D221" s="179" t="s">
        <v>161</v>
      </c>
      <c r="E221" s="180">
        <f>IFERROR(VLOOKUP(B221,'Stmt of Net Position'!$B$9:$H$106,5,0),0)</f>
        <v>0</v>
      </c>
      <c r="F221" s="180" t="str">
        <f>IFERROR(VLOOKUP(B221,'Stmt of Net Position'!$B$9:$H$106,2,0),0)</f>
        <v>Unallocated Loss Adjustment Expenses</v>
      </c>
      <c r="G221" s="179" t="str">
        <f>'Stmt of Net Position'!$C$3</f>
        <v>Statement of Net Position—All Funds</v>
      </c>
    </row>
    <row r="222" spans="2:7" x14ac:dyDescent="0.25">
      <c r="B222" s="178" t="s">
        <v>146</v>
      </c>
      <c r="C222" s="179">
        <f>Certification!$C$4</f>
        <v>189</v>
      </c>
      <c r="D222" s="179" t="s">
        <v>161</v>
      </c>
      <c r="E222" s="180">
        <f>IFERROR(VLOOKUP(B222,'Stmt of Net Position'!$B$9:$H$106,5,0),0)</f>
        <v>0</v>
      </c>
      <c r="F222" s="180" t="str">
        <f>IFERROR(VLOOKUP(B222,'Stmt of Net Position'!$B$9:$H$106,2,0),0)</f>
        <v>Future L&amp;I Assessments</v>
      </c>
      <c r="G222" s="179" t="str">
        <f>'Stmt of Net Position'!$C$3</f>
        <v>Statement of Net Position—All Funds</v>
      </c>
    </row>
    <row r="223" spans="2:7" x14ac:dyDescent="0.25">
      <c r="B223" s="178" t="s">
        <v>148</v>
      </c>
      <c r="C223" s="179">
        <f>Certification!$C$4</f>
        <v>189</v>
      </c>
      <c r="D223" s="179" t="s">
        <v>161</v>
      </c>
      <c r="E223" s="180">
        <f>IFERROR(VLOOKUP(B223,'Stmt of Net Position'!$B$9:$H$106,5,0),0)</f>
        <v>0</v>
      </c>
      <c r="F223" s="180" t="str">
        <f>IFERROR(VLOOKUP(B223,'Stmt of Net Position'!$B$9:$H$106,2,0),0)</f>
        <v>Deposits</v>
      </c>
      <c r="G223" s="179" t="str">
        <f>'Stmt of Net Position'!$C$3</f>
        <v>Statement of Net Position—All Funds</v>
      </c>
    </row>
    <row r="224" spans="2:7" x14ac:dyDescent="0.25">
      <c r="B224" s="178" t="s">
        <v>150</v>
      </c>
      <c r="C224" s="179">
        <f>Certification!$C$4</f>
        <v>189</v>
      </c>
      <c r="D224" s="179" t="s">
        <v>161</v>
      </c>
      <c r="E224" s="180">
        <f>IFERROR(VLOOKUP(B224,'Stmt of Net Position'!$B$9:$H$106,5,0),0)</f>
        <v>0</v>
      </c>
      <c r="F224" s="180" t="str">
        <f>IFERROR(VLOOKUP(B224,'Stmt of Net Position'!$B$9:$H$106,2,0),0)</f>
        <v>Unearned Revenue</v>
      </c>
      <c r="G224" s="179" t="str">
        <f>'Stmt of Net Position'!$C$3</f>
        <v>Statement of Net Position—All Funds</v>
      </c>
    </row>
    <row r="225" spans="2:7" x14ac:dyDescent="0.25">
      <c r="B225" s="178" t="s">
        <v>152</v>
      </c>
      <c r="C225" s="179">
        <f>Certification!$C$4</f>
        <v>189</v>
      </c>
      <c r="D225" s="179" t="s">
        <v>161</v>
      </c>
      <c r="E225" s="180">
        <f>IFERROR(VLOOKUP(B225,'Stmt of Net Position'!$B$9:$H$106,5,0),0)</f>
        <v>195441</v>
      </c>
      <c r="F225" s="180" t="str">
        <f>IFERROR(VLOOKUP(B225,'Stmt of Net Position'!$B$9:$H$106,2,0),0)</f>
        <v>Unearned Member Assessments/Contributions</v>
      </c>
      <c r="G225" s="179" t="str">
        <f>'Stmt of Net Position'!$C$3</f>
        <v>Statement of Net Position—All Funds</v>
      </c>
    </row>
    <row r="226" spans="2:7" x14ac:dyDescent="0.25">
      <c r="B226" s="178" t="s">
        <v>154</v>
      </c>
      <c r="C226" s="179">
        <f>Certification!$C$4</f>
        <v>189</v>
      </c>
      <c r="D226" s="179" t="s">
        <v>161</v>
      </c>
      <c r="E226" s="180">
        <f>IFERROR(VLOOKUP(B226,'Stmt of Net Position'!$B$9:$H$106,5,0),0)</f>
        <v>0</v>
      </c>
      <c r="F226" s="180" t="str">
        <f>IFERROR(VLOOKUP(B226,'Stmt of Net Position'!$B$9:$H$106,2,0),0)</f>
        <v>Other Liabilities and Credits</v>
      </c>
      <c r="G226" s="179" t="str">
        <f>'Stmt of Net Position'!$C$3</f>
        <v>Statement of Net Position—All Funds</v>
      </c>
    </row>
    <row r="227" spans="2:7" x14ac:dyDescent="0.25">
      <c r="B227" s="178" t="s">
        <v>156</v>
      </c>
      <c r="C227" s="179">
        <f>Certification!$C$4</f>
        <v>189</v>
      </c>
      <c r="D227" s="179" t="s">
        <v>161</v>
      </c>
      <c r="E227" s="180">
        <f>IFERROR(VLOOKUP(B227,'Stmt of Net Position'!$B$9:$H$106,5,0),0)</f>
        <v>908900.72</v>
      </c>
      <c r="F227" s="180" t="str">
        <f>IFERROR(VLOOKUP(B227,'Stmt of Net Position'!$B$9:$H$106,2,0),0)</f>
        <v>TOTAL CURRENT LIABILITIES</v>
      </c>
      <c r="G227" s="179" t="str">
        <f>'Stmt of Net Position'!$C$3</f>
        <v>Statement of Net Position—All Funds</v>
      </c>
    </row>
    <row r="228" spans="2:7" x14ac:dyDescent="0.25">
      <c r="B228" s="178" t="s">
        <v>159</v>
      </c>
      <c r="C228" s="179">
        <f>Certification!$C$4</f>
        <v>189</v>
      </c>
      <c r="D228" s="179" t="s">
        <v>161</v>
      </c>
      <c r="E228" s="180">
        <f>IFERROR(VLOOKUP(B228,'Stmt of Net Position'!$B$9:$H$106,5,0),0)</f>
        <v>0</v>
      </c>
      <c r="F228" s="180" t="str">
        <f>IFERROR(VLOOKUP(B228,'Stmt of Net Position'!$B$9:$H$106,2,0),0)</f>
        <v>Compensated Absences</v>
      </c>
      <c r="G228" s="179" t="str">
        <f>'Stmt of Net Position'!$C$3</f>
        <v>Statement of Net Position—All Funds</v>
      </c>
    </row>
    <row r="229" spans="2:7" x14ac:dyDescent="0.25">
      <c r="B229" s="178" t="s">
        <v>160</v>
      </c>
      <c r="C229" s="179">
        <f>Certification!$C$4</f>
        <v>189</v>
      </c>
      <c r="D229" s="179" t="s">
        <v>161</v>
      </c>
      <c r="E229" s="180">
        <f>IFERROR(VLOOKUP(B229,'Stmt of Net Position'!$B$9:$H$106,5,0),0)</f>
        <v>0</v>
      </c>
      <c r="F229" s="180" t="str">
        <f>IFERROR(VLOOKUP(B229,'Stmt of Net Position'!$B$9:$H$106,2,0),0)</f>
        <v>Unemployment</v>
      </c>
      <c r="G229" s="179" t="str">
        <f>'Stmt of Net Position'!$C$3</f>
        <v>Statement of Net Position—All Funds</v>
      </c>
    </row>
    <row r="230" spans="2:7" x14ac:dyDescent="0.25">
      <c r="B230" s="178" t="s">
        <v>162</v>
      </c>
      <c r="C230" s="179">
        <f>Certification!$C$4</f>
        <v>189</v>
      </c>
      <c r="D230" s="179" t="s">
        <v>161</v>
      </c>
      <c r="E230" s="180">
        <f>IFERROR(VLOOKUP(B230,'Stmt of Net Position'!$B$9:$H$106,5,0),0)</f>
        <v>0</v>
      </c>
      <c r="F230" s="180" t="str">
        <f>IFERROR(VLOOKUP(B230,'Stmt of Net Position'!$B$9:$H$106,2,0),0)</f>
        <v>Notes Payable</v>
      </c>
      <c r="G230" s="179" t="str">
        <f>'Stmt of Net Position'!$C$3</f>
        <v>Statement of Net Position—All Funds</v>
      </c>
    </row>
    <row r="231" spans="2:7" x14ac:dyDescent="0.25">
      <c r="B231" s="178" t="s">
        <v>163</v>
      </c>
      <c r="C231" s="179">
        <f>Certification!$C$4</f>
        <v>189</v>
      </c>
      <c r="D231" s="179" t="s">
        <v>161</v>
      </c>
      <c r="E231" s="180">
        <f>IFERROR(VLOOKUP(B231,'Stmt of Net Position'!$B$9:$H$106,5,0),0)</f>
        <v>0</v>
      </c>
      <c r="F231" s="180" t="str">
        <f>IFERROR(VLOOKUP(B231,'Stmt of Net Position'!$B$9:$H$106,2,0),0)</f>
        <v>Claim Reserves</v>
      </c>
      <c r="G231" s="179" t="str">
        <f>'Stmt of Net Position'!$C$3</f>
        <v>Statement of Net Position—All Funds</v>
      </c>
    </row>
    <row r="232" spans="2:7" x14ac:dyDescent="0.25">
      <c r="B232" s="178" t="s">
        <v>164</v>
      </c>
      <c r="C232" s="179">
        <f>Certification!$C$4</f>
        <v>189</v>
      </c>
      <c r="D232" s="179" t="s">
        <v>161</v>
      </c>
      <c r="E232" s="180">
        <f>IFERROR(VLOOKUP(B232,'Stmt of Net Position'!$B$9:$H$106,5,0),0)</f>
        <v>15098.36</v>
      </c>
      <c r="F232" s="180" t="str">
        <f>IFERROR(VLOOKUP(B232,'Stmt of Net Position'!$B$9:$H$106,2,0),0)</f>
        <v>IBNR</v>
      </c>
      <c r="G232" s="179" t="str">
        <f>'Stmt of Net Position'!$C$3</f>
        <v>Statement of Net Position—All Funds</v>
      </c>
    </row>
    <row r="233" spans="2:7" x14ac:dyDescent="0.25">
      <c r="B233" s="178" t="s">
        <v>165</v>
      </c>
      <c r="C233" s="179">
        <f>Certification!$C$4</f>
        <v>189</v>
      </c>
      <c r="D233" s="179" t="s">
        <v>161</v>
      </c>
      <c r="E233" s="180">
        <f>IFERROR(VLOOKUP(B233,'Stmt of Net Position'!$B$9:$H$106,5,0),0)</f>
        <v>0</v>
      </c>
      <c r="F233" s="180" t="str">
        <f>IFERROR(VLOOKUP(B233,'Stmt of Net Position'!$B$9:$H$106,2,0),0)</f>
        <v>Open Claims</v>
      </c>
      <c r="G233" s="179" t="str">
        <f>'Stmt of Net Position'!$C$3</f>
        <v>Statement of Net Position—All Funds</v>
      </c>
    </row>
    <row r="234" spans="2:7" x14ac:dyDescent="0.25">
      <c r="B234" s="178" t="s">
        <v>166</v>
      </c>
      <c r="C234" s="179">
        <f>Certification!$C$4</f>
        <v>189</v>
      </c>
      <c r="D234" s="179" t="s">
        <v>161</v>
      </c>
      <c r="E234" s="180">
        <f>IFERROR(VLOOKUP(B234,'Stmt of Net Position'!$B$9:$H$106,5,0),0)</f>
        <v>30000</v>
      </c>
      <c r="F234" s="180" t="str">
        <f>IFERROR(VLOOKUP(B234,'Stmt of Net Position'!$B$9:$H$106,2,0),0)</f>
        <v>Unallocated Loss Adjustment Expenses</v>
      </c>
      <c r="G234" s="179" t="str">
        <f>'Stmt of Net Position'!$C$3</f>
        <v>Statement of Net Position—All Funds</v>
      </c>
    </row>
    <row r="235" spans="2:7" x14ac:dyDescent="0.25">
      <c r="B235" s="178" t="s">
        <v>167</v>
      </c>
      <c r="C235" s="179">
        <f>Certification!$C$4</f>
        <v>189</v>
      </c>
      <c r="D235" s="179" t="s">
        <v>161</v>
      </c>
      <c r="E235" s="180">
        <f>IFERROR(VLOOKUP(B235,'Stmt of Net Position'!$B$9:$H$106,5,0),0)</f>
        <v>0</v>
      </c>
      <c r="F235" s="180" t="str">
        <f>IFERROR(VLOOKUP(B235,'Stmt of Net Position'!$B$9:$H$106,2,0),0)</f>
        <v>Future L&amp;I Assessments</v>
      </c>
      <c r="G235" s="179" t="str">
        <f>'Stmt of Net Position'!$C$3</f>
        <v>Statement of Net Position—All Funds</v>
      </c>
    </row>
    <row r="236" spans="2:7" x14ac:dyDescent="0.25">
      <c r="B236" s="178" t="s">
        <v>168</v>
      </c>
      <c r="C236" s="179">
        <f>Certification!$C$4</f>
        <v>189</v>
      </c>
      <c r="D236" s="179" t="s">
        <v>161</v>
      </c>
      <c r="E236" s="180">
        <f>IFERROR(VLOOKUP(B236,'Stmt of Net Position'!$B$9:$H$106,5,0),0)</f>
        <v>0</v>
      </c>
      <c r="F236" s="180" t="str">
        <f>IFERROR(VLOOKUP(B236,'Stmt of Net Position'!$B$9:$H$106,2,0),0)</f>
        <v>Net Pension Liability</v>
      </c>
      <c r="G236" s="179" t="str">
        <f>'Stmt of Net Position'!$C$3</f>
        <v>Statement of Net Position—All Funds</v>
      </c>
    </row>
    <row r="237" spans="2:7" x14ac:dyDescent="0.25">
      <c r="B237" s="178" t="s">
        <v>170</v>
      </c>
      <c r="C237" s="179">
        <f>Certification!$C$4</f>
        <v>189</v>
      </c>
      <c r="D237" s="179" t="s">
        <v>161</v>
      </c>
      <c r="E237" s="180">
        <f>IFERROR(VLOOKUP(B237,'Stmt of Net Position'!$B$9:$H$106,5,0),0)</f>
        <v>0</v>
      </c>
      <c r="F237" s="180" t="str">
        <f>IFERROR(VLOOKUP(B237,'Stmt of Net Position'!$B$9:$H$106,2,0),0)</f>
        <v>OPEB Liability</v>
      </c>
      <c r="G237" s="179" t="str">
        <f>'Stmt of Net Position'!$C$3</f>
        <v>Statement of Net Position—All Funds</v>
      </c>
    </row>
    <row r="238" spans="2:7" x14ac:dyDescent="0.25">
      <c r="B238" s="178" t="s">
        <v>172</v>
      </c>
      <c r="C238" s="179">
        <f>Certification!$C$4</f>
        <v>189</v>
      </c>
      <c r="D238" s="179" t="s">
        <v>161</v>
      </c>
      <c r="E238" s="180">
        <f>IFERROR(VLOOKUP(B238,'Stmt of Net Position'!$B$9:$H$106,5,0),0)</f>
        <v>0</v>
      </c>
      <c r="F238" s="180" t="str">
        <f>IFERROR(VLOOKUP(B238,'Stmt of Net Position'!$B$9:$H$106,2,0),0)</f>
        <v>Bonds Payable</v>
      </c>
      <c r="G238" s="179" t="str">
        <f>'Stmt of Net Position'!$C$3</f>
        <v>Statement of Net Position—All Funds</v>
      </c>
    </row>
    <row r="239" spans="2:7" x14ac:dyDescent="0.25">
      <c r="B239" s="178" t="s">
        <v>173</v>
      </c>
      <c r="C239" s="179">
        <f>Certification!$C$4</f>
        <v>189</v>
      </c>
      <c r="D239" s="179" t="s">
        <v>161</v>
      </c>
      <c r="E239" s="180">
        <f>IFERROR(VLOOKUP(B239,'Stmt of Net Position'!$B$9:$H$106,5,0),0)</f>
        <v>0</v>
      </c>
      <c r="F239" s="180" t="str">
        <f>IFERROR(VLOOKUP(B239,'Stmt of Net Position'!$B$9:$H$106,2,0),0)</f>
        <v>Leases Payable</v>
      </c>
      <c r="G239" s="179" t="str">
        <f>'Stmt of Net Position'!$C$3</f>
        <v>Statement of Net Position—All Funds</v>
      </c>
    </row>
    <row r="240" spans="2:7" x14ac:dyDescent="0.25">
      <c r="B240" s="178" t="s">
        <v>174</v>
      </c>
      <c r="C240" s="179">
        <f>Certification!$C$4</f>
        <v>189</v>
      </c>
      <c r="D240" s="179" t="s">
        <v>161</v>
      </c>
      <c r="E240" s="180">
        <f>IFERROR(VLOOKUP(B240,'Stmt of Net Position'!$B$9:$H$106,5,0),0)</f>
        <v>0</v>
      </c>
      <c r="F240" s="180" t="str">
        <f>IFERROR(VLOOKUP(B240,'Stmt of Net Position'!$B$9:$H$106,2,0),0)</f>
        <v>Other Liabilities and Credits</v>
      </c>
      <c r="G240" s="179" t="str">
        <f>'Stmt of Net Position'!$C$3</f>
        <v>Statement of Net Position—All Funds</v>
      </c>
    </row>
    <row r="241" spans="2:7" x14ac:dyDescent="0.25">
      <c r="B241" s="178" t="s">
        <v>175</v>
      </c>
      <c r="C241" s="179">
        <f>Certification!$C$4</f>
        <v>189</v>
      </c>
      <c r="D241" s="179" t="s">
        <v>161</v>
      </c>
      <c r="E241" s="180">
        <f>IFERROR(VLOOKUP(B241,'Stmt of Net Position'!$B$9:$H$106,5,0),0)</f>
        <v>45098.36</v>
      </c>
      <c r="F241" s="180" t="str">
        <f>IFERROR(VLOOKUP(B241,'Stmt of Net Position'!$B$9:$H$106,2,0),0)</f>
        <v>TOTAL NONCURRENT LIABILITIES</v>
      </c>
      <c r="G241" s="179" t="str">
        <f>'Stmt of Net Position'!$C$3</f>
        <v>Statement of Net Position—All Funds</v>
      </c>
    </row>
    <row r="242" spans="2:7" x14ac:dyDescent="0.25">
      <c r="B242" s="178" t="s">
        <v>177</v>
      </c>
      <c r="C242" s="179">
        <f>Certification!$C$4</f>
        <v>189</v>
      </c>
      <c r="D242" s="179" t="s">
        <v>161</v>
      </c>
      <c r="E242" s="180">
        <f>IFERROR(VLOOKUP(B242,'Stmt of Net Position'!$B$9:$H$106,5,0),0)</f>
        <v>953999.08</v>
      </c>
      <c r="F242" s="180" t="str">
        <f>IFERROR(VLOOKUP(B242,'Stmt of Net Position'!$B$9:$H$106,2,0),0)</f>
        <v>TOTAL LIABILITIES</v>
      </c>
      <c r="G242" s="179" t="str">
        <f>'Stmt of Net Position'!$C$3</f>
        <v>Statement of Net Position—All Funds</v>
      </c>
    </row>
    <row r="243" spans="2:7" x14ac:dyDescent="0.25">
      <c r="B243" s="178" t="s">
        <v>180</v>
      </c>
      <c r="C243" s="179">
        <f>Certification!$C$4</f>
        <v>189</v>
      </c>
      <c r="D243" s="179" t="s">
        <v>161</v>
      </c>
      <c r="E243" s="180">
        <f>IFERROR(VLOOKUP(B243,'Stmt of Net Position'!$B$9:$H$106,5,0),0)</f>
        <v>0</v>
      </c>
      <c r="F243" s="180" t="str">
        <f>IFERROR(VLOOKUP(B243,'Stmt of Net Position'!$B$9:$H$106,2,0),0)</f>
        <v>Deferred Gain on Refunding</v>
      </c>
      <c r="G243" s="179" t="str">
        <f>'Stmt of Net Position'!$C$3</f>
        <v>Statement of Net Position—All Funds</v>
      </c>
    </row>
    <row r="244" spans="2:7" x14ac:dyDescent="0.25">
      <c r="B244" s="178" t="s">
        <v>182</v>
      </c>
      <c r="C244" s="179">
        <f>Certification!$C$4</f>
        <v>189</v>
      </c>
      <c r="D244" s="179" t="s">
        <v>161</v>
      </c>
      <c r="E244" s="180">
        <f>IFERROR(VLOOKUP(B244,'Stmt of Net Position'!$B$9:$H$106,5,0),0)</f>
        <v>0</v>
      </c>
      <c r="F244" s="180" t="str">
        <f>IFERROR(VLOOKUP(B244,'Stmt of Net Position'!$B$9:$H$106,2,0),0)</f>
        <v>Deferred InFlows Related to Pensions</v>
      </c>
      <c r="G244" s="179" t="str">
        <f>'Stmt of Net Position'!$C$3</f>
        <v>Statement of Net Position—All Funds</v>
      </c>
    </row>
    <row r="245" spans="2:7" x14ac:dyDescent="0.25">
      <c r="B245" s="178" t="s">
        <v>184</v>
      </c>
      <c r="C245" s="179">
        <f>Certification!$C$4</f>
        <v>189</v>
      </c>
      <c r="D245" s="179" t="s">
        <v>161</v>
      </c>
      <c r="E245" s="180">
        <f>IFERROR(VLOOKUP(B245,'Stmt of Net Position'!$B$9:$H$106,5,0),0)</f>
        <v>0</v>
      </c>
      <c r="F245" s="180" t="str">
        <f>IFERROR(VLOOKUP(B245,'Stmt of Net Position'!$B$9:$H$106,2,0),0)</f>
        <v>Deferred InFlows Related to OPEB</v>
      </c>
      <c r="G245" s="179" t="str">
        <f>'Stmt of Net Position'!$C$3</f>
        <v>Statement of Net Position—All Funds</v>
      </c>
    </row>
    <row r="246" spans="2:7" x14ac:dyDescent="0.25">
      <c r="B246" s="178" t="s">
        <v>186</v>
      </c>
      <c r="C246" s="179">
        <f>Certification!$C$4</f>
        <v>189</v>
      </c>
      <c r="D246" s="179" t="s">
        <v>161</v>
      </c>
      <c r="E246" s="180">
        <f>IFERROR(VLOOKUP(B246,'Stmt of Net Position'!$B$9:$H$106,5,0),0)</f>
        <v>0</v>
      </c>
      <c r="F246" s="180" t="str">
        <f>IFERROR(VLOOKUP(B246,'Stmt of Net Position'!$B$9:$H$106,2,0),0)</f>
        <v>TOTAL DEFERRED INFLOWS OF RESOURCES</v>
      </c>
      <c r="G246" s="179" t="str">
        <f>'Stmt of Net Position'!$C$3</f>
        <v>Statement of Net Position—All Funds</v>
      </c>
    </row>
    <row r="247" spans="2:7" x14ac:dyDescent="0.25">
      <c r="B247" s="178" t="s">
        <v>189</v>
      </c>
      <c r="C247" s="179">
        <f>Certification!$C$4</f>
        <v>189</v>
      </c>
      <c r="D247" s="179" t="s">
        <v>161</v>
      </c>
      <c r="E247" s="180">
        <f>IFERROR(VLOOKUP(B247,'Stmt of Net Position'!$B$9:$H$106,5,0),0)</f>
        <v>0</v>
      </c>
      <c r="F247" s="180" t="str">
        <f>IFERROR(VLOOKUP(B247,'Stmt of Net Position'!$B$9:$H$106,2,0),0)</f>
        <v>Net Investment in Capital Assets</v>
      </c>
      <c r="G247" s="179" t="str">
        <f>'Stmt of Net Position'!$C$3</f>
        <v>Statement of Net Position—All Funds</v>
      </c>
    </row>
    <row r="248" spans="2:7" x14ac:dyDescent="0.25">
      <c r="B248" s="178" t="s">
        <v>191</v>
      </c>
      <c r="C248" s="179">
        <f>Certification!$C$4</f>
        <v>189</v>
      </c>
      <c r="D248" s="179" t="s">
        <v>161</v>
      </c>
      <c r="E248" s="180">
        <f>IFERROR(VLOOKUP(B248,'Stmt of Net Position'!$B$9:$H$106,5,0),0)</f>
        <v>0</v>
      </c>
      <c r="F248" s="180" t="str">
        <f>IFERROR(VLOOKUP(B248,'Stmt of Net Position'!$B$9:$H$106,2,0),0)</f>
        <v>Restricted</v>
      </c>
      <c r="G248" s="179" t="str">
        <f>'Stmt of Net Position'!$C$3</f>
        <v>Statement of Net Position—All Funds</v>
      </c>
    </row>
    <row r="249" spans="2:7" x14ac:dyDescent="0.25">
      <c r="B249" s="178" t="s">
        <v>193</v>
      </c>
      <c r="C249" s="179">
        <f>Certification!$C$4</f>
        <v>189</v>
      </c>
      <c r="D249" s="179" t="s">
        <v>161</v>
      </c>
      <c r="E249" s="180">
        <f>IFERROR(VLOOKUP(B249,'Stmt of Net Position'!$B$9:$H$106,5,0),0)</f>
        <v>11608137.83</v>
      </c>
      <c r="F249" s="180" t="str">
        <f>IFERROR(VLOOKUP(B249,'Stmt of Net Position'!$B$9:$H$106,2,0),0)</f>
        <v>Unrestricted</v>
      </c>
      <c r="G249" s="179" t="str">
        <f>'Stmt of Net Position'!$C$3</f>
        <v>Statement of Net Position—All Funds</v>
      </c>
    </row>
    <row r="250" spans="2:7" x14ac:dyDescent="0.25">
      <c r="B250" s="178" t="s">
        <v>195</v>
      </c>
      <c r="C250" s="179">
        <f>Certification!$C$4</f>
        <v>189</v>
      </c>
      <c r="D250" s="179" t="s">
        <v>161</v>
      </c>
      <c r="E250" s="180">
        <f>IFERROR(VLOOKUP(B250,'Stmt of Net Position'!$B$9:$H$106,5,0),0)</f>
        <v>11608137.83</v>
      </c>
      <c r="F250" s="180" t="str">
        <f>IFERROR(VLOOKUP(B250,'Stmt of Net Position'!$B$9:$H$106,2,0),0)</f>
        <v>TOTAL NET POSITION</v>
      </c>
      <c r="G250" s="179" t="str">
        <f>'Stmt of Net Position'!$C$3</f>
        <v>Statement of Net Position—All Funds</v>
      </c>
    </row>
    <row r="251" spans="2:7" x14ac:dyDescent="0.25">
      <c r="B251" s="178" t="s">
        <v>36</v>
      </c>
      <c r="C251" s="179">
        <f>Certification!$C$4</f>
        <v>189</v>
      </c>
      <c r="D251" s="179" t="s">
        <v>1174</v>
      </c>
      <c r="E251" s="180">
        <f>IFERROR(VLOOKUP(B251,'Stmt of Net Position'!$B$9:$H$106,6,0),0)</f>
        <v>0</v>
      </c>
      <c r="F251" s="180" t="str">
        <f>IFERROR(VLOOKUP(B251,'Stmt of Net Position'!$B$9:$H$106,2,0),0)</f>
        <v>Cash and Cash Equivalents</v>
      </c>
      <c r="G251" s="179" t="str">
        <f>'Stmt of Net Position'!$C$3</f>
        <v>Statement of Net Position—All Funds</v>
      </c>
    </row>
    <row r="252" spans="2:7" x14ac:dyDescent="0.25">
      <c r="B252" s="178" t="s">
        <v>38</v>
      </c>
      <c r="C252" s="179">
        <f>Certification!$C$4</f>
        <v>189</v>
      </c>
      <c r="D252" s="179" t="s">
        <v>1174</v>
      </c>
      <c r="E252" s="180">
        <f>IFERROR(VLOOKUP(B252,'Stmt of Net Position'!$B$9:$H$106,6,0),0)</f>
        <v>0</v>
      </c>
      <c r="F252" s="180" t="str">
        <f>IFERROR(VLOOKUP(B252,'Stmt of Net Position'!$B$9:$H$106,2,0),0)</f>
        <v>Net Assets for Pool Participants</v>
      </c>
      <c r="G252" s="179" t="str">
        <f>'Stmt of Net Position'!$C$3</f>
        <v>Statement of Net Position—All Funds</v>
      </c>
    </row>
    <row r="253" spans="2:7" x14ac:dyDescent="0.25">
      <c r="B253" s="178" t="s">
        <v>40</v>
      </c>
      <c r="C253" s="179">
        <f>Certification!$C$4</f>
        <v>189</v>
      </c>
      <c r="D253" s="179" t="s">
        <v>1174</v>
      </c>
      <c r="E253" s="180">
        <f>IFERROR(VLOOKUP(B253,'Stmt of Net Position'!$B$9:$H$106,6,0),0)</f>
        <v>0</v>
      </c>
      <c r="F253" s="180" t="str">
        <f>IFERROR(VLOOKUP(B253,'Stmt of Net Position'!$B$9:$H$106,2,0),0)</f>
        <v>Investments</v>
      </c>
      <c r="G253" s="179" t="str">
        <f>'Stmt of Net Position'!$C$3</f>
        <v>Statement of Net Position—All Funds</v>
      </c>
    </row>
    <row r="254" spans="2:7" x14ac:dyDescent="0.25">
      <c r="B254" s="178" t="s">
        <v>42</v>
      </c>
      <c r="C254" s="179">
        <f>Certification!$C$4</f>
        <v>189</v>
      </c>
      <c r="D254" s="179" t="s">
        <v>1174</v>
      </c>
      <c r="E254" s="180">
        <f>IFERROR(VLOOKUP(B254,'Stmt of Net Position'!$B$9:$H$106,6,0),0)</f>
        <v>0</v>
      </c>
      <c r="F254" s="180" t="str">
        <f>IFERROR(VLOOKUP(B254,'Stmt of Net Position'!$B$9:$H$106,2,0),0)</f>
        <v>Accounts Receivable (net of uncollectible allowance)</v>
      </c>
      <c r="G254" s="179" t="str">
        <f>'Stmt of Net Position'!$C$3</f>
        <v>Statement of Net Position—All Funds</v>
      </c>
    </row>
    <row r="255" spans="2:7" x14ac:dyDescent="0.25">
      <c r="B255" s="178" t="s">
        <v>44</v>
      </c>
      <c r="C255" s="179">
        <f>Certification!$C$4</f>
        <v>189</v>
      </c>
      <c r="D255" s="179" t="s">
        <v>1174</v>
      </c>
      <c r="E255" s="180">
        <f>IFERROR(VLOOKUP(B255,'Stmt of Net Position'!$B$9:$H$106,6,0),0)</f>
        <v>0</v>
      </c>
      <c r="F255" s="180" t="str">
        <f>IFERROR(VLOOKUP(B255,'Stmt of Net Position'!$B$9:$H$106,2,0),0)</f>
        <v>Lease Receivables</v>
      </c>
      <c r="G255" s="179" t="str">
        <f>'Stmt of Net Position'!$C$3</f>
        <v>Statement of Net Position—All Funds</v>
      </c>
    </row>
    <row r="256" spans="2:7" x14ac:dyDescent="0.25">
      <c r="B256" s="178" t="s">
        <v>46</v>
      </c>
      <c r="C256" s="179">
        <f>Certification!$C$4</f>
        <v>189</v>
      </c>
      <c r="D256" s="179" t="s">
        <v>1174</v>
      </c>
      <c r="E256" s="180">
        <f>IFERROR(VLOOKUP(B256,'Stmt of Net Position'!$B$9:$H$106,6,0),0)</f>
        <v>0</v>
      </c>
      <c r="F256" s="180" t="str">
        <f>IFERROR(VLOOKUP(B256,'Stmt of Net Position'!$B$9:$H$106,2,0),0)</f>
        <v>Interfund Receivables</v>
      </c>
      <c r="G256" s="179" t="str">
        <f>'Stmt of Net Position'!$C$3</f>
        <v>Statement of Net Position—All Funds</v>
      </c>
    </row>
    <row r="257" spans="2:7" x14ac:dyDescent="0.25">
      <c r="B257" s="178" t="s">
        <v>48</v>
      </c>
      <c r="C257" s="179">
        <f>Certification!$C$4</f>
        <v>189</v>
      </c>
      <c r="D257" s="179" t="s">
        <v>1174</v>
      </c>
      <c r="E257" s="180">
        <f>IFERROR(VLOOKUP(B257,'Stmt of Net Position'!$B$9:$H$106,6,0),0)</f>
        <v>0</v>
      </c>
      <c r="F257" s="180" t="str">
        <f>IFERROR(VLOOKUP(B257,'Stmt of Net Position'!$B$9:$H$106,2,0),0)</f>
        <v>Other Receivables</v>
      </c>
      <c r="G257" s="179" t="str">
        <f>'Stmt of Net Position'!$C$3</f>
        <v>Statement of Net Position—All Funds</v>
      </c>
    </row>
    <row r="258" spans="2:7" x14ac:dyDescent="0.25">
      <c r="B258" s="178" t="s">
        <v>50</v>
      </c>
      <c r="C258" s="179">
        <f>Certification!$C$4</f>
        <v>189</v>
      </c>
      <c r="D258" s="179" t="s">
        <v>1174</v>
      </c>
      <c r="E258" s="180">
        <f>IFERROR(VLOOKUP(B258,'Stmt of Net Position'!$B$9:$H$106,6,0),0)</f>
        <v>0</v>
      </c>
      <c r="F258" s="180" t="str">
        <f>IFERROR(VLOOKUP(B258,'Stmt of Net Position'!$B$9:$H$106,2,0),0)</f>
        <v>Member Assessments/Contributions</v>
      </c>
      <c r="G258" s="179" t="str">
        <f>'Stmt of Net Position'!$C$3</f>
        <v>Statement of Net Position—All Funds</v>
      </c>
    </row>
    <row r="259" spans="2:7" x14ac:dyDescent="0.25">
      <c r="B259" s="178" t="s">
        <v>52</v>
      </c>
      <c r="C259" s="179">
        <f>Certification!$C$4</f>
        <v>189</v>
      </c>
      <c r="D259" s="179" t="s">
        <v>1174</v>
      </c>
      <c r="E259" s="180">
        <f>IFERROR(VLOOKUP(B259,'Stmt of Net Position'!$B$9:$H$106,6,0),0)</f>
        <v>0</v>
      </c>
      <c r="F259" s="180" t="str">
        <f>IFERROR(VLOOKUP(B259,'Stmt of Net Position'!$B$9:$H$106,2,0),0)</f>
        <v>Accrued Deductibles/Co-pays</v>
      </c>
      <c r="G259" s="179" t="str">
        <f>'Stmt of Net Position'!$C$3</f>
        <v>Statement of Net Position—All Funds</v>
      </c>
    </row>
    <row r="260" spans="2:7" x14ac:dyDescent="0.25">
      <c r="B260" s="178" t="s">
        <v>54</v>
      </c>
      <c r="C260" s="179">
        <f>Certification!$C$4</f>
        <v>189</v>
      </c>
      <c r="D260" s="179" t="s">
        <v>1174</v>
      </c>
      <c r="E260" s="180">
        <f>IFERROR(VLOOKUP(B260,'Stmt of Net Position'!$B$9:$H$106,6,0),0)</f>
        <v>0</v>
      </c>
      <c r="F260" s="180" t="str">
        <f>IFERROR(VLOOKUP(B260,'Stmt of Net Position'!$B$9:$H$106,2,0),0)</f>
        <v>Excess/Reinsurance Recoverable</v>
      </c>
      <c r="G260" s="179" t="str">
        <f>'Stmt of Net Position'!$C$3</f>
        <v>Statement of Net Position—All Funds</v>
      </c>
    </row>
    <row r="261" spans="2:7" x14ac:dyDescent="0.25">
      <c r="B261" s="178" t="s">
        <v>56</v>
      </c>
      <c r="C261" s="179">
        <f>Certification!$C$4</f>
        <v>189</v>
      </c>
      <c r="D261" s="179" t="s">
        <v>1174</v>
      </c>
      <c r="E261" s="180">
        <f>IFERROR(VLOOKUP(B261,'Stmt of Net Position'!$B$9:$H$106,6,0),0)</f>
        <v>0</v>
      </c>
      <c r="F261" s="180" t="str">
        <f>IFERROR(VLOOKUP(B261,'Stmt of Net Position'!$B$9:$H$106,2,0),0)</f>
        <v>Due from Other Governments</v>
      </c>
      <c r="G261" s="179" t="str">
        <f>'Stmt of Net Position'!$C$3</f>
        <v>Statement of Net Position—All Funds</v>
      </c>
    </row>
    <row r="262" spans="2:7" x14ac:dyDescent="0.25">
      <c r="B262" s="178" t="s">
        <v>58</v>
      </c>
      <c r="C262" s="179">
        <f>Certification!$C$4</f>
        <v>189</v>
      </c>
      <c r="D262" s="179" t="s">
        <v>1174</v>
      </c>
      <c r="E262" s="180">
        <f>IFERROR(VLOOKUP(B262,'Stmt of Net Position'!$B$9:$H$106,6,0),0)</f>
        <v>0</v>
      </c>
      <c r="F262" s="180" t="str">
        <f>IFERROR(VLOOKUP(B262,'Stmt of Net Position'!$B$9:$H$106,2,0),0)</f>
        <v>Inventory</v>
      </c>
      <c r="G262" s="179" t="str">
        <f>'Stmt of Net Position'!$C$3</f>
        <v>Statement of Net Position—All Funds</v>
      </c>
    </row>
    <row r="263" spans="2:7" x14ac:dyDescent="0.25">
      <c r="B263" s="178" t="s">
        <v>60</v>
      </c>
      <c r="C263" s="179">
        <f>Certification!$C$4</f>
        <v>189</v>
      </c>
      <c r="D263" s="179" t="s">
        <v>1174</v>
      </c>
      <c r="E263" s="180">
        <f>IFERROR(VLOOKUP(B263,'Stmt of Net Position'!$B$9:$H$106,6,0),0)</f>
        <v>0</v>
      </c>
      <c r="F263" s="180" t="str">
        <f>IFERROR(VLOOKUP(B263,'Stmt of Net Position'!$B$9:$H$106,2,0),0)</f>
        <v>Prepaids</v>
      </c>
      <c r="G263" s="179" t="str">
        <f>'Stmt of Net Position'!$C$3</f>
        <v>Statement of Net Position—All Funds</v>
      </c>
    </row>
    <row r="264" spans="2:7" x14ac:dyDescent="0.25">
      <c r="B264" s="178" t="s">
        <v>62</v>
      </c>
      <c r="C264" s="179">
        <f>Certification!$C$4</f>
        <v>189</v>
      </c>
      <c r="D264" s="179" t="s">
        <v>1174</v>
      </c>
      <c r="E264" s="180">
        <f>IFERROR(VLOOKUP(B264,'Stmt of Net Position'!$B$9:$H$106,6,0),0)</f>
        <v>0</v>
      </c>
      <c r="F264" s="180" t="str">
        <f>IFERROR(VLOOKUP(B264,'Stmt of Net Position'!$B$9:$H$106,2,0),0)</f>
        <v>Restricted Assets</v>
      </c>
      <c r="G264" s="179" t="str">
        <f>'Stmt of Net Position'!$C$3</f>
        <v>Statement of Net Position—All Funds</v>
      </c>
    </row>
    <row r="265" spans="2:7" x14ac:dyDescent="0.25">
      <c r="B265" s="178" t="s">
        <v>64</v>
      </c>
      <c r="C265" s="179">
        <f>Certification!$C$4</f>
        <v>189</v>
      </c>
      <c r="D265" s="179" t="s">
        <v>1174</v>
      </c>
      <c r="E265" s="180">
        <f>IFERROR(VLOOKUP(B265,'Stmt of Net Position'!$B$9:$H$106,6,0),0)</f>
        <v>0</v>
      </c>
      <c r="F265" s="180" t="str">
        <f>IFERROR(VLOOKUP(B265,'Stmt of Net Position'!$B$9:$H$106,2,0),0)</f>
        <v>Other Assets</v>
      </c>
      <c r="G265" s="179" t="str">
        <f>'Stmt of Net Position'!$C$3</f>
        <v>Statement of Net Position—All Funds</v>
      </c>
    </row>
    <row r="266" spans="2:7" x14ac:dyDescent="0.25">
      <c r="B266" s="178" t="s">
        <v>66</v>
      </c>
      <c r="C266" s="179">
        <f>Certification!$C$4</f>
        <v>189</v>
      </c>
      <c r="D266" s="179" t="s">
        <v>1174</v>
      </c>
      <c r="E266" s="180">
        <f>IFERROR(VLOOKUP(B266,'Stmt of Net Position'!$B$9:$H$106,6,0),0)</f>
        <v>0</v>
      </c>
      <c r="F266" s="180" t="str">
        <f>IFERROR(VLOOKUP(B266,'Stmt of Net Position'!$B$9:$H$106,2,0),0)</f>
        <v xml:space="preserve">TOTAL CURRENT ASSETS </v>
      </c>
      <c r="G266" s="179" t="str">
        <f>'Stmt of Net Position'!$C$3</f>
        <v>Statement of Net Position—All Funds</v>
      </c>
    </row>
    <row r="267" spans="2:7" x14ac:dyDescent="0.25">
      <c r="B267" s="178" t="s">
        <v>69</v>
      </c>
      <c r="C267" s="179">
        <f>Certification!$C$4</f>
        <v>189</v>
      </c>
      <c r="D267" s="179" t="s">
        <v>1174</v>
      </c>
      <c r="E267" s="180">
        <f>IFERROR(VLOOKUP(B267,'Stmt of Net Position'!$B$9:$H$106,6,0),0)</f>
        <v>0</v>
      </c>
      <c r="F267" s="180" t="str">
        <f>IFERROR(VLOOKUP(B267,'Stmt of Net Position'!$B$9:$H$106,2,0),0)</f>
        <v>Investments</v>
      </c>
      <c r="G267" s="179" t="str">
        <f>'Stmt of Net Position'!$C$3</f>
        <v>Statement of Net Position—All Funds</v>
      </c>
    </row>
    <row r="268" spans="2:7" x14ac:dyDescent="0.25">
      <c r="B268" s="178" t="s">
        <v>71</v>
      </c>
      <c r="C268" s="179">
        <f>Certification!$C$4</f>
        <v>189</v>
      </c>
      <c r="D268" s="179" t="s">
        <v>1174</v>
      </c>
      <c r="E268" s="180">
        <f>IFERROR(VLOOKUP(B268,'Stmt of Net Position'!$B$9:$H$106,6,0),0)</f>
        <v>0</v>
      </c>
      <c r="F268" s="180" t="str">
        <f>IFERROR(VLOOKUP(B268,'Stmt of Net Position'!$B$9:$H$106,2,0),0)</f>
        <v>Land</v>
      </c>
      <c r="G268" s="179" t="str">
        <f>'Stmt of Net Position'!$C$3</f>
        <v>Statement of Net Position—All Funds</v>
      </c>
    </row>
    <row r="269" spans="2:7" x14ac:dyDescent="0.25">
      <c r="B269" s="178" t="s">
        <v>73</v>
      </c>
      <c r="C269" s="179">
        <f>Certification!$C$4</f>
        <v>189</v>
      </c>
      <c r="D269" s="179" t="s">
        <v>1174</v>
      </c>
      <c r="E269" s="180">
        <f>IFERROR(VLOOKUP(B269,'Stmt of Net Position'!$B$9:$H$106,6,0),0)</f>
        <v>0</v>
      </c>
      <c r="F269" s="180" t="str">
        <f>IFERROR(VLOOKUP(B269,'Stmt of Net Position'!$B$9:$H$106,2,0),0)</f>
        <v>Construction in Progress</v>
      </c>
      <c r="G269" s="179" t="str">
        <f>'Stmt of Net Position'!$C$3</f>
        <v>Statement of Net Position—All Funds</v>
      </c>
    </row>
    <row r="270" spans="2:7" x14ac:dyDescent="0.25">
      <c r="B270" s="178" t="s">
        <v>75</v>
      </c>
      <c r="C270" s="179">
        <f>Certification!$C$4</f>
        <v>189</v>
      </c>
      <c r="D270" s="179" t="s">
        <v>1174</v>
      </c>
      <c r="E270" s="180">
        <f>IFERROR(VLOOKUP(B270,'Stmt of Net Position'!$B$9:$H$106,6,0),0)</f>
        <v>0</v>
      </c>
      <c r="F270" s="180" t="str">
        <f>IFERROR(VLOOKUP(B270,'Stmt of Net Position'!$B$9:$H$106,2,0),0)</f>
        <v>Land Improvements</v>
      </c>
      <c r="G270" s="179" t="str">
        <f>'Stmt of Net Position'!$C$3</f>
        <v>Statement of Net Position—All Funds</v>
      </c>
    </row>
    <row r="271" spans="2:7" x14ac:dyDescent="0.25">
      <c r="B271" s="178" t="s">
        <v>77</v>
      </c>
      <c r="C271" s="179">
        <f>Certification!$C$4</f>
        <v>189</v>
      </c>
      <c r="D271" s="179" t="s">
        <v>1174</v>
      </c>
      <c r="E271" s="180">
        <f>IFERROR(VLOOKUP(B271,'Stmt of Net Position'!$B$9:$H$106,6,0),0)</f>
        <v>0</v>
      </c>
      <c r="F271" s="180" t="str">
        <f>IFERROR(VLOOKUP(B271,'Stmt of Net Position'!$B$9:$H$106,2,0),0)</f>
        <v>Building</v>
      </c>
      <c r="G271" s="179" t="str">
        <f>'Stmt of Net Position'!$C$3</f>
        <v>Statement of Net Position—All Funds</v>
      </c>
    </row>
    <row r="272" spans="2:7" x14ac:dyDescent="0.25">
      <c r="B272" s="178" t="s">
        <v>79</v>
      </c>
      <c r="C272" s="179">
        <f>Certification!$C$4</f>
        <v>189</v>
      </c>
      <c r="D272" s="179" t="s">
        <v>1174</v>
      </c>
      <c r="E272" s="180">
        <f>IFERROR(VLOOKUP(B272,'Stmt of Net Position'!$B$9:$H$106,6,0),0)</f>
        <v>0</v>
      </c>
      <c r="F272" s="180" t="str">
        <f>IFERROR(VLOOKUP(B272,'Stmt of Net Position'!$B$9:$H$106,2,0),0)</f>
        <v>Equipment</v>
      </c>
      <c r="G272" s="179" t="str">
        <f>'Stmt of Net Position'!$C$3</f>
        <v>Statement of Net Position—All Funds</v>
      </c>
    </row>
    <row r="273" spans="2:7" x14ac:dyDescent="0.25">
      <c r="B273" s="178" t="s">
        <v>81</v>
      </c>
      <c r="C273" s="179">
        <f>Certification!$C$4</f>
        <v>189</v>
      </c>
      <c r="D273" s="179" t="s">
        <v>1174</v>
      </c>
      <c r="E273" s="180">
        <f>IFERROR(VLOOKUP(B273,'Stmt of Net Position'!$B$9:$H$106,6,0),0)</f>
        <v>0</v>
      </c>
      <c r="F273" s="180" t="str">
        <f>IFERROR(VLOOKUP(B273,'Stmt of Net Position'!$B$9:$H$106,2,0),0)</f>
        <v>Leased Assets and L/H Improvements</v>
      </c>
      <c r="G273" s="179" t="str">
        <f>'Stmt of Net Position'!$C$3</f>
        <v>Statement of Net Position—All Funds</v>
      </c>
    </row>
    <row r="274" spans="2:7" x14ac:dyDescent="0.25">
      <c r="B274" s="178" t="s">
        <v>83</v>
      </c>
      <c r="C274" s="179">
        <f>Certification!$C$4</f>
        <v>189</v>
      </c>
      <c r="D274" s="179" t="s">
        <v>1174</v>
      </c>
      <c r="E274" s="180">
        <f>IFERROR(VLOOKUP(B274,'Stmt of Net Position'!$B$9:$H$106,6,0),0)</f>
        <v>0</v>
      </c>
      <c r="F274" s="180" t="str">
        <f>IFERROR(VLOOKUP(B274,'Stmt of Net Position'!$B$9:$H$106,2,0),0)</f>
        <v>Less: Accumulated Depreciation</v>
      </c>
      <c r="G274" s="179" t="str">
        <f>'Stmt of Net Position'!$C$3</f>
        <v>Statement of Net Position—All Funds</v>
      </c>
    </row>
    <row r="275" spans="2:7" x14ac:dyDescent="0.25">
      <c r="B275" s="178" t="s">
        <v>85</v>
      </c>
      <c r="C275" s="179">
        <f>Certification!$C$4</f>
        <v>189</v>
      </c>
      <c r="D275" s="179" t="s">
        <v>1174</v>
      </c>
      <c r="E275" s="180">
        <f>IFERROR(VLOOKUP(B275,'Stmt of Net Position'!$B$9:$H$106,6,0),0)</f>
        <v>0</v>
      </c>
      <c r="F275" s="180" t="str">
        <f>IFERROR(VLOOKUP(B275,'Stmt of Net Position'!$B$9:$H$106,2,0),0)</f>
        <v>NET CAPITAL ASSETS</v>
      </c>
      <c r="G275" s="179" t="str">
        <f>'Stmt of Net Position'!$C$3</f>
        <v>Statement of Net Position—All Funds</v>
      </c>
    </row>
    <row r="276" spans="2:7" x14ac:dyDescent="0.25">
      <c r="B276" s="178" t="s">
        <v>87</v>
      </c>
      <c r="C276" s="179">
        <f>Certification!$C$4</f>
        <v>189</v>
      </c>
      <c r="D276" s="179" t="s">
        <v>1174</v>
      </c>
      <c r="E276" s="180">
        <f>IFERROR(VLOOKUP(B276,'Stmt of Net Position'!$B$9:$H$106,6,0),0)</f>
        <v>0</v>
      </c>
      <c r="F276" s="180" t="str">
        <f>IFERROR(VLOOKUP(B276,'Stmt of Net Position'!$B$9:$H$106,2,0),0)</f>
        <v>Net Cash/Investments Held for Compensated Absences</v>
      </c>
      <c r="G276" s="179" t="str">
        <f>'Stmt of Net Position'!$C$3</f>
        <v>Statement of Net Position—All Funds</v>
      </c>
    </row>
    <row r="277" spans="2:7" x14ac:dyDescent="0.25">
      <c r="B277" s="178" t="s">
        <v>89</v>
      </c>
      <c r="C277" s="179">
        <f>Certification!$C$4</f>
        <v>189</v>
      </c>
      <c r="D277" s="179" t="s">
        <v>1174</v>
      </c>
      <c r="E277" s="180">
        <f>IFERROR(VLOOKUP(B277,'Stmt of Net Position'!$B$9:$H$106,6,0),0)</f>
        <v>0</v>
      </c>
      <c r="F277" s="180" t="str">
        <f>IFERROR(VLOOKUP(B277,'Stmt of Net Position'!$B$9:$H$106,2,0),0)</f>
        <v>Net Cash/Investments Held for Unemployment</v>
      </c>
      <c r="G277" s="179" t="str">
        <f>'Stmt of Net Position'!$C$3</f>
        <v>Statement of Net Position—All Funds</v>
      </c>
    </row>
    <row r="278" spans="2:7" x14ac:dyDescent="0.25">
      <c r="B278" s="178" t="s">
        <v>91</v>
      </c>
      <c r="C278" s="179">
        <f>Certification!$C$4</f>
        <v>189</v>
      </c>
      <c r="D278" s="179" t="s">
        <v>1174</v>
      </c>
      <c r="E278" s="180">
        <f>IFERROR(VLOOKUP(B278,'Stmt of Net Position'!$B$9:$H$106,6,0),0)</f>
        <v>0</v>
      </c>
      <c r="F278" s="180" t="str">
        <f>IFERROR(VLOOKUP(B278,'Stmt of Net Position'!$B$9:$H$106,2,0),0)</f>
        <v>Investment in Joint Venture</v>
      </c>
      <c r="G278" s="179" t="str">
        <f>'Stmt of Net Position'!$C$3</f>
        <v>Statement of Net Position—All Funds</v>
      </c>
    </row>
    <row r="279" spans="2:7" x14ac:dyDescent="0.25">
      <c r="B279" s="178" t="s">
        <v>93</v>
      </c>
      <c r="C279" s="179">
        <f>Certification!$C$4</f>
        <v>189</v>
      </c>
      <c r="D279" s="179" t="s">
        <v>1174</v>
      </c>
      <c r="E279" s="180">
        <f>IFERROR(VLOOKUP(B279,'Stmt of Net Position'!$B$9:$H$106,6,0),0)</f>
        <v>0</v>
      </c>
      <c r="F279" s="180" t="str">
        <f>IFERROR(VLOOKUP(B279,'Stmt of Net Position'!$B$9:$H$106,2,0),0)</f>
        <v>Contracts Receivable</v>
      </c>
      <c r="G279" s="179" t="str">
        <f>'Stmt of Net Position'!$C$3</f>
        <v>Statement of Net Position—All Funds</v>
      </c>
    </row>
    <row r="280" spans="2:7" x14ac:dyDescent="0.25">
      <c r="B280" s="178" t="s">
        <v>95</v>
      </c>
      <c r="C280" s="179">
        <f>Certification!$C$4</f>
        <v>189</v>
      </c>
      <c r="D280" s="179" t="s">
        <v>1174</v>
      </c>
      <c r="E280" s="180">
        <f>IFERROR(VLOOKUP(B280,'Stmt of Net Position'!$B$9:$H$106,6,0),0)</f>
        <v>0</v>
      </c>
      <c r="F280" s="180" t="str">
        <f>IFERROR(VLOOKUP(B280,'Stmt of Net Position'!$B$9:$H$106,2,0),0)</f>
        <v>Net Pension Asset</v>
      </c>
      <c r="G280" s="179" t="str">
        <f>'Stmt of Net Position'!$C$3</f>
        <v>Statement of Net Position—All Funds</v>
      </c>
    </row>
    <row r="281" spans="2:7" x14ac:dyDescent="0.25">
      <c r="B281" s="178" t="s">
        <v>97</v>
      </c>
      <c r="C281" s="179">
        <f>Certification!$C$4</f>
        <v>189</v>
      </c>
      <c r="D281" s="179" t="s">
        <v>1174</v>
      </c>
      <c r="E281" s="180">
        <f>IFERROR(VLOOKUP(B281,'Stmt of Net Position'!$B$9:$H$106,6,0),0)</f>
        <v>0</v>
      </c>
      <c r="F281" s="180" t="str">
        <f>IFERROR(VLOOKUP(B281,'Stmt of Net Position'!$B$9:$H$106,2,0),0)</f>
        <v>Other Assets</v>
      </c>
      <c r="G281" s="179" t="str">
        <f>'Stmt of Net Position'!$C$3</f>
        <v>Statement of Net Position—All Funds</v>
      </c>
    </row>
    <row r="282" spans="2:7" x14ac:dyDescent="0.25">
      <c r="B282" s="178" t="s">
        <v>98</v>
      </c>
      <c r="C282" s="179">
        <f>Certification!$C$4</f>
        <v>189</v>
      </c>
      <c r="D282" s="179" t="s">
        <v>1174</v>
      </c>
      <c r="E282" s="180">
        <f>IFERROR(VLOOKUP(B282,'Stmt of Net Position'!$B$9:$H$106,6,0),0)</f>
        <v>0</v>
      </c>
      <c r="F282" s="180" t="str">
        <f>IFERROR(VLOOKUP(B282,'Stmt of Net Position'!$B$9:$H$106,2,0),0)</f>
        <v xml:space="preserve">TOTAL NONCURRENT ASSETS </v>
      </c>
      <c r="G282" s="179" t="str">
        <f>'Stmt of Net Position'!$C$3</f>
        <v>Statement of Net Position—All Funds</v>
      </c>
    </row>
    <row r="283" spans="2:7" x14ac:dyDescent="0.25">
      <c r="B283" s="178" t="s">
        <v>100</v>
      </c>
      <c r="C283" s="179">
        <f>Certification!$C$4</f>
        <v>189</v>
      </c>
      <c r="D283" s="179" t="s">
        <v>1174</v>
      </c>
      <c r="E283" s="180">
        <f>IFERROR(VLOOKUP(B283,'Stmt of Net Position'!$B$9:$H$106,6,0),0)</f>
        <v>0</v>
      </c>
      <c r="F283" s="180" t="str">
        <f>IFERROR(VLOOKUP(B283,'Stmt of Net Position'!$B$9:$H$106,2,0),0)</f>
        <v>TOTAL ASSETS</v>
      </c>
      <c r="G283" s="179" t="str">
        <f>'Stmt of Net Position'!$C$3</f>
        <v>Statement of Net Position—All Funds</v>
      </c>
    </row>
    <row r="284" spans="2:7" x14ac:dyDescent="0.25">
      <c r="B284" s="178" t="s">
        <v>103</v>
      </c>
      <c r="C284" s="179">
        <f>Certification!$C$4</f>
        <v>189</v>
      </c>
      <c r="D284" s="179" t="s">
        <v>1174</v>
      </c>
      <c r="E284" s="180">
        <f>IFERROR(VLOOKUP(B284,'Stmt of Net Position'!$B$9:$H$106,6,0),0)</f>
        <v>0</v>
      </c>
      <c r="F284" s="180" t="str">
        <f>IFERROR(VLOOKUP(B284,'Stmt of Net Position'!$B$9:$H$106,2,0),0)</f>
        <v>Deferred Loss on Refunding</v>
      </c>
      <c r="G284" s="179" t="str">
        <f>'Stmt of Net Position'!$C$3</f>
        <v>Statement of Net Position—All Funds</v>
      </c>
    </row>
    <row r="285" spans="2:7" x14ac:dyDescent="0.25">
      <c r="B285" s="178" t="s">
        <v>105</v>
      </c>
      <c r="C285" s="179">
        <f>Certification!$C$4</f>
        <v>189</v>
      </c>
      <c r="D285" s="179" t="s">
        <v>1174</v>
      </c>
      <c r="E285" s="180">
        <f>IFERROR(VLOOKUP(B285,'Stmt of Net Position'!$B$9:$H$106,6,0),0)</f>
        <v>0</v>
      </c>
      <c r="F285" s="180" t="str">
        <f>IFERROR(VLOOKUP(B285,'Stmt of Net Position'!$B$9:$H$106,2,0),0)</f>
        <v>Deferred OutFlows Related to Pensions</v>
      </c>
      <c r="G285" s="179" t="str">
        <f>'Stmt of Net Position'!$C$3</f>
        <v>Statement of Net Position—All Funds</v>
      </c>
    </row>
    <row r="286" spans="2:7" x14ac:dyDescent="0.25">
      <c r="B286" s="178" t="s">
        <v>107</v>
      </c>
      <c r="C286" s="179">
        <f>Certification!$C$4</f>
        <v>189</v>
      </c>
      <c r="D286" s="179" t="s">
        <v>1174</v>
      </c>
      <c r="E286" s="180">
        <f>IFERROR(VLOOKUP(B286,'Stmt of Net Position'!$B$9:$H$106,6,0),0)</f>
        <v>0</v>
      </c>
      <c r="F286" s="180" t="str">
        <f>IFERROR(VLOOKUP(B286,'Stmt of Net Position'!$B$9:$H$106,2,0),0)</f>
        <v>Deferred OutFlows Related to OPEB</v>
      </c>
      <c r="G286" s="179" t="str">
        <f>'Stmt of Net Position'!$C$3</f>
        <v>Statement of Net Position—All Funds</v>
      </c>
    </row>
    <row r="287" spans="2:7" x14ac:dyDescent="0.25">
      <c r="B287" s="178" t="s">
        <v>109</v>
      </c>
      <c r="C287" s="179">
        <f>Certification!$C$4</f>
        <v>189</v>
      </c>
      <c r="D287" s="179" t="s">
        <v>1174</v>
      </c>
      <c r="E287" s="180">
        <f>IFERROR(VLOOKUP(B287,'Stmt of Net Position'!$B$9:$H$106,6,0),0)</f>
        <v>0</v>
      </c>
      <c r="F287" s="180" t="str">
        <f>IFERROR(VLOOKUP(B287,'Stmt of Net Position'!$B$9:$H$106,2,0),0)</f>
        <v>TOTAL DEFERRED OUTFLOWS OF RESOURCES</v>
      </c>
      <c r="G287" s="179" t="str">
        <f>'Stmt of Net Position'!$C$3</f>
        <v>Statement of Net Position—All Funds</v>
      </c>
    </row>
    <row r="288" spans="2:7" x14ac:dyDescent="0.25">
      <c r="B288" s="178" t="s">
        <v>112</v>
      </c>
      <c r="C288" s="179">
        <f>Certification!$C$4</f>
        <v>189</v>
      </c>
      <c r="D288" s="179" t="s">
        <v>1174</v>
      </c>
      <c r="E288" s="180">
        <f>IFERROR(VLOOKUP(B288,'Stmt of Net Position'!$B$9:$H$106,6,0),0)</f>
        <v>0</v>
      </c>
      <c r="F288" s="180" t="str">
        <f>IFERROR(VLOOKUP(B288,'Stmt of Net Position'!$B$9:$H$106,2,0),0)</f>
        <v>Accounts Payable</v>
      </c>
      <c r="G288" s="179" t="str">
        <f>'Stmt of Net Position'!$C$3</f>
        <v>Statement of Net Position—All Funds</v>
      </c>
    </row>
    <row r="289" spans="2:7" x14ac:dyDescent="0.25">
      <c r="B289" s="178" t="s">
        <v>114</v>
      </c>
      <c r="C289" s="179">
        <f>Certification!$C$4</f>
        <v>189</v>
      </c>
      <c r="D289" s="179" t="s">
        <v>1174</v>
      </c>
      <c r="E289" s="180">
        <f>IFERROR(VLOOKUP(B289,'Stmt of Net Position'!$B$9:$H$106,6,0),0)</f>
        <v>0</v>
      </c>
      <c r="F289" s="180" t="str">
        <f>IFERROR(VLOOKUP(B289,'Stmt of Net Position'!$B$9:$H$106,2,0),0)</f>
        <v>Amount Due to Pool Participants</v>
      </c>
      <c r="G289" s="179" t="str">
        <f>'Stmt of Net Position'!$C$3</f>
        <v>Statement of Net Position—All Funds</v>
      </c>
    </row>
    <row r="290" spans="2:7" x14ac:dyDescent="0.25">
      <c r="B290" s="178" t="s">
        <v>116</v>
      </c>
      <c r="C290" s="179">
        <f>Certification!$C$4</f>
        <v>189</v>
      </c>
      <c r="D290" s="179" t="s">
        <v>1174</v>
      </c>
      <c r="E290" s="180">
        <f>IFERROR(VLOOKUP(B290,'Stmt of Net Position'!$B$9:$H$106,6,0),0)</f>
        <v>0</v>
      </c>
      <c r="F290" s="180" t="str">
        <f>IFERROR(VLOOKUP(B290,'Stmt of Net Position'!$B$9:$H$106,2,0),0)</f>
        <v>Notes Payable</v>
      </c>
      <c r="G290" s="179" t="str">
        <f>'Stmt of Net Position'!$C$3</f>
        <v>Statement of Net Position—All Funds</v>
      </c>
    </row>
    <row r="291" spans="2:7" x14ac:dyDescent="0.25">
      <c r="B291" s="178" t="s">
        <v>118</v>
      </c>
      <c r="C291" s="179">
        <f>Certification!$C$4</f>
        <v>189</v>
      </c>
      <c r="D291" s="179" t="s">
        <v>1174</v>
      </c>
      <c r="E291" s="180">
        <f>IFERROR(VLOOKUP(B291,'Stmt of Net Position'!$B$9:$H$106,6,0),0)</f>
        <v>0</v>
      </c>
      <c r="F291" s="180" t="str">
        <f>IFERROR(VLOOKUP(B291,'Stmt of Net Position'!$B$9:$H$106,2,0),0)</f>
        <v>Accrued Interest Payable</v>
      </c>
      <c r="G291" s="179" t="str">
        <f>'Stmt of Net Position'!$C$3</f>
        <v>Statement of Net Position—All Funds</v>
      </c>
    </row>
    <row r="292" spans="2:7" x14ac:dyDescent="0.25">
      <c r="B292" s="178" t="s">
        <v>120</v>
      </c>
      <c r="C292" s="179">
        <f>Certification!$C$4</f>
        <v>189</v>
      </c>
      <c r="D292" s="179" t="s">
        <v>1174</v>
      </c>
      <c r="E292" s="180">
        <f>IFERROR(VLOOKUP(B292,'Stmt of Net Position'!$B$9:$H$106,6,0),0)</f>
        <v>0</v>
      </c>
      <c r="F292" s="180" t="str">
        <f>IFERROR(VLOOKUP(B292,'Stmt of Net Position'!$B$9:$H$106,2,0),0)</f>
        <v>Accrued Salaries</v>
      </c>
      <c r="G292" s="179" t="str">
        <f>'Stmt of Net Position'!$C$3</f>
        <v>Statement of Net Position—All Funds</v>
      </c>
    </row>
    <row r="293" spans="2:7" x14ac:dyDescent="0.25">
      <c r="B293" s="178" t="s">
        <v>122</v>
      </c>
      <c r="C293" s="179">
        <f>Certification!$C$4</f>
        <v>189</v>
      </c>
      <c r="D293" s="179" t="s">
        <v>1174</v>
      </c>
      <c r="E293" s="180">
        <f>IFERROR(VLOOKUP(B293,'Stmt of Net Position'!$B$9:$H$106,6,0),0)</f>
        <v>0</v>
      </c>
      <c r="F293" s="180" t="str">
        <f>IFERROR(VLOOKUP(B293,'Stmt of Net Position'!$B$9:$H$106,2,0),0)</f>
        <v>Payroll Deductions &amp; Taxes Payable</v>
      </c>
      <c r="G293" s="179" t="str">
        <f>'Stmt of Net Position'!$C$3</f>
        <v>Statement of Net Position—All Funds</v>
      </c>
    </row>
    <row r="294" spans="2:7" x14ac:dyDescent="0.25">
      <c r="B294" s="178" t="s">
        <v>124</v>
      </c>
      <c r="C294" s="179">
        <f>Certification!$C$4</f>
        <v>189</v>
      </c>
      <c r="D294" s="179" t="s">
        <v>1174</v>
      </c>
      <c r="E294" s="180">
        <f>IFERROR(VLOOKUP(B294,'Stmt of Net Position'!$B$9:$H$106,6,0),0)</f>
        <v>0</v>
      </c>
      <c r="F294" s="180" t="str">
        <f>IFERROR(VLOOKUP(B294,'Stmt of Net Position'!$B$9:$H$106,2,0),0)</f>
        <v>Public Employees' Retirement System</v>
      </c>
      <c r="G294" s="179" t="str">
        <f>'Stmt of Net Position'!$C$3</f>
        <v>Statement of Net Position—All Funds</v>
      </c>
    </row>
    <row r="295" spans="2:7" x14ac:dyDescent="0.25">
      <c r="B295" s="178" t="s">
        <v>126</v>
      </c>
      <c r="C295" s="179">
        <f>Certification!$C$4</f>
        <v>189</v>
      </c>
      <c r="D295" s="179" t="s">
        <v>1174</v>
      </c>
      <c r="E295" s="180">
        <f>IFERROR(VLOOKUP(B295,'Stmt of Net Position'!$B$9:$H$106,6,0),0)</f>
        <v>0</v>
      </c>
      <c r="F295" s="180" t="str">
        <f>IFERROR(VLOOKUP(B295,'Stmt of Net Position'!$B$9:$H$106,2,0),0)</f>
        <v>Deferred Compensation</v>
      </c>
      <c r="G295" s="179" t="str">
        <f>'Stmt of Net Position'!$C$3</f>
        <v>Statement of Net Position—All Funds</v>
      </c>
    </row>
    <row r="296" spans="2:7" x14ac:dyDescent="0.25">
      <c r="B296" s="178" t="s">
        <v>128</v>
      </c>
      <c r="C296" s="179">
        <f>Certification!$C$4</f>
        <v>189</v>
      </c>
      <c r="D296" s="179" t="s">
        <v>1174</v>
      </c>
      <c r="E296" s="180">
        <f>IFERROR(VLOOKUP(B296,'Stmt of Net Position'!$B$9:$H$106,6,0),0)</f>
        <v>0</v>
      </c>
      <c r="F296" s="180" t="str">
        <f>IFERROR(VLOOKUP(B296,'Stmt of Net Position'!$B$9:$H$106,2,0),0)</f>
        <v>Compensated Absences</v>
      </c>
      <c r="G296" s="179" t="str">
        <f>'Stmt of Net Position'!$C$3</f>
        <v>Statement of Net Position—All Funds</v>
      </c>
    </row>
    <row r="297" spans="2:7" x14ac:dyDescent="0.25">
      <c r="B297" s="178" t="s">
        <v>130</v>
      </c>
      <c r="C297" s="179">
        <f>Certification!$C$4</f>
        <v>189</v>
      </c>
      <c r="D297" s="179" t="s">
        <v>1174</v>
      </c>
      <c r="E297" s="180">
        <f>IFERROR(VLOOKUP(B297,'Stmt of Net Position'!$B$9:$H$106,6,0),0)</f>
        <v>0</v>
      </c>
      <c r="F297" s="180" t="str">
        <f>IFERROR(VLOOKUP(B297,'Stmt of Net Position'!$B$9:$H$106,2,0),0)</f>
        <v>Interfund Payable</v>
      </c>
      <c r="G297" s="179" t="str">
        <f>'Stmt of Net Position'!$C$3</f>
        <v>Statement of Net Position—All Funds</v>
      </c>
    </row>
    <row r="298" spans="2:7" x14ac:dyDescent="0.25">
      <c r="B298" s="178" t="s">
        <v>132</v>
      </c>
      <c r="C298" s="179">
        <f>Certification!$C$4</f>
        <v>189</v>
      </c>
      <c r="D298" s="179" t="s">
        <v>1174</v>
      </c>
      <c r="E298" s="180">
        <f>IFERROR(VLOOKUP(B298,'Stmt of Net Position'!$B$9:$H$106,6,0),0)</f>
        <v>0</v>
      </c>
      <c r="F298" s="180" t="str">
        <f>IFERROR(VLOOKUP(B298,'Stmt of Net Position'!$B$9:$H$106,2,0),0)</f>
        <v>Total OPEB Liability</v>
      </c>
      <c r="G298" s="179" t="str">
        <f>'Stmt of Net Position'!$C$3</f>
        <v>Statement of Net Position—All Funds</v>
      </c>
    </row>
    <row r="299" spans="2:7" x14ac:dyDescent="0.25">
      <c r="B299" s="178" t="s">
        <v>134</v>
      </c>
      <c r="C299" s="179">
        <f>Certification!$C$4</f>
        <v>189</v>
      </c>
      <c r="D299" s="179" t="s">
        <v>1174</v>
      </c>
      <c r="E299" s="180">
        <f>IFERROR(VLOOKUP(B299,'Stmt of Net Position'!$B$9:$H$106,6,0),0)</f>
        <v>0</v>
      </c>
      <c r="F299" s="180" t="str">
        <f>IFERROR(VLOOKUP(B299,'Stmt of Net Position'!$B$9:$H$106,2,0),0)</f>
        <v>Bonds Payable</v>
      </c>
      <c r="G299" s="179" t="str">
        <f>'Stmt of Net Position'!$C$3</f>
        <v>Statement of Net Position—All Funds</v>
      </c>
    </row>
    <row r="300" spans="2:7" x14ac:dyDescent="0.25">
      <c r="B300" s="178" t="s">
        <v>136</v>
      </c>
      <c r="C300" s="179">
        <f>Certification!$C$4</f>
        <v>189</v>
      </c>
      <c r="D300" s="179" t="s">
        <v>1174</v>
      </c>
      <c r="E300" s="180">
        <f>IFERROR(VLOOKUP(B300,'Stmt of Net Position'!$B$9:$H$106,6,0),0)</f>
        <v>0</v>
      </c>
      <c r="F300" s="180" t="str">
        <f>IFERROR(VLOOKUP(B300,'Stmt of Net Position'!$B$9:$H$106,2,0),0)</f>
        <v>Leases Payable</v>
      </c>
      <c r="G300" s="179" t="str">
        <f>'Stmt of Net Position'!$C$3</f>
        <v>Statement of Net Position—All Funds</v>
      </c>
    </row>
    <row r="301" spans="2:7" x14ac:dyDescent="0.25">
      <c r="B301" s="178" t="s">
        <v>138</v>
      </c>
      <c r="C301" s="179">
        <f>Certification!$C$4</f>
        <v>189</v>
      </c>
      <c r="D301" s="179" t="s">
        <v>1174</v>
      </c>
      <c r="E301" s="180">
        <f>IFERROR(VLOOKUP(B301,'Stmt of Net Position'!$B$9:$H$106,6,0),0)</f>
        <v>0</v>
      </c>
      <c r="F301" s="180" t="str">
        <f>IFERROR(VLOOKUP(B301,'Stmt of Net Position'!$B$9:$H$106,2,0),0)</f>
        <v>Claim Reserves</v>
      </c>
      <c r="G301" s="179" t="str">
        <f>'Stmt of Net Position'!$C$3</f>
        <v>Statement of Net Position—All Funds</v>
      </c>
    </row>
    <row r="302" spans="2:7" x14ac:dyDescent="0.25">
      <c r="B302" s="178" t="s">
        <v>140</v>
      </c>
      <c r="C302" s="179">
        <f>Certification!$C$4</f>
        <v>189</v>
      </c>
      <c r="D302" s="179" t="s">
        <v>1174</v>
      </c>
      <c r="E302" s="180">
        <f>IFERROR(VLOOKUP(B302,'Stmt of Net Position'!$B$9:$H$106,6,0),0)</f>
        <v>0</v>
      </c>
      <c r="F302" s="180" t="str">
        <f>IFERROR(VLOOKUP(B302,'Stmt of Net Position'!$B$9:$H$106,2,0),0)</f>
        <v>IBNR</v>
      </c>
      <c r="G302" s="179" t="str">
        <f>'Stmt of Net Position'!$C$3</f>
        <v>Statement of Net Position—All Funds</v>
      </c>
    </row>
    <row r="303" spans="2:7" x14ac:dyDescent="0.25">
      <c r="B303" s="178" t="s">
        <v>142</v>
      </c>
      <c r="C303" s="179">
        <f>Certification!$C$4</f>
        <v>189</v>
      </c>
      <c r="D303" s="179" t="s">
        <v>1174</v>
      </c>
      <c r="E303" s="180">
        <f>IFERROR(VLOOKUP(B303,'Stmt of Net Position'!$B$9:$H$106,6,0),0)</f>
        <v>0</v>
      </c>
      <c r="F303" s="180" t="str">
        <f>IFERROR(VLOOKUP(B303,'Stmt of Net Position'!$B$9:$H$106,2,0),0)</f>
        <v>Open Claims</v>
      </c>
      <c r="G303" s="179" t="str">
        <f>'Stmt of Net Position'!$C$3</f>
        <v>Statement of Net Position—All Funds</v>
      </c>
    </row>
    <row r="304" spans="2:7" x14ac:dyDescent="0.25">
      <c r="B304" s="178" t="s">
        <v>144</v>
      </c>
      <c r="C304" s="179">
        <f>Certification!$C$4</f>
        <v>189</v>
      </c>
      <c r="D304" s="179" t="s">
        <v>1174</v>
      </c>
      <c r="E304" s="180">
        <f>IFERROR(VLOOKUP(B304,'Stmt of Net Position'!$B$9:$H$106,6,0),0)</f>
        <v>0</v>
      </c>
      <c r="F304" s="180" t="str">
        <f>IFERROR(VLOOKUP(B304,'Stmt of Net Position'!$B$9:$H$106,2,0),0)</f>
        <v>Unallocated Loss Adjustment Expenses</v>
      </c>
      <c r="G304" s="179" t="str">
        <f>'Stmt of Net Position'!$C$3</f>
        <v>Statement of Net Position—All Funds</v>
      </c>
    </row>
    <row r="305" spans="2:7" x14ac:dyDescent="0.25">
      <c r="B305" s="178" t="s">
        <v>146</v>
      </c>
      <c r="C305" s="179">
        <f>Certification!$C$4</f>
        <v>189</v>
      </c>
      <c r="D305" s="179" t="s">
        <v>1174</v>
      </c>
      <c r="E305" s="180">
        <f>IFERROR(VLOOKUP(B305,'Stmt of Net Position'!$B$9:$H$106,6,0),0)</f>
        <v>0</v>
      </c>
      <c r="F305" s="180" t="str">
        <f>IFERROR(VLOOKUP(B305,'Stmt of Net Position'!$B$9:$H$106,2,0),0)</f>
        <v>Future L&amp;I Assessments</v>
      </c>
      <c r="G305" s="179" t="str">
        <f>'Stmt of Net Position'!$C$3</f>
        <v>Statement of Net Position—All Funds</v>
      </c>
    </row>
    <row r="306" spans="2:7" x14ac:dyDescent="0.25">
      <c r="B306" s="178" t="s">
        <v>148</v>
      </c>
      <c r="C306" s="179">
        <f>Certification!$C$4</f>
        <v>189</v>
      </c>
      <c r="D306" s="179" t="s">
        <v>1174</v>
      </c>
      <c r="E306" s="180">
        <f>IFERROR(VLOOKUP(B306,'Stmt of Net Position'!$B$9:$H$106,6,0),0)</f>
        <v>0</v>
      </c>
      <c r="F306" s="180" t="str">
        <f>IFERROR(VLOOKUP(B306,'Stmt of Net Position'!$B$9:$H$106,2,0),0)</f>
        <v>Deposits</v>
      </c>
      <c r="G306" s="179" t="str">
        <f>'Stmt of Net Position'!$C$3</f>
        <v>Statement of Net Position—All Funds</v>
      </c>
    </row>
    <row r="307" spans="2:7" x14ac:dyDescent="0.25">
      <c r="B307" s="178" t="s">
        <v>150</v>
      </c>
      <c r="C307" s="179">
        <f>Certification!$C$4</f>
        <v>189</v>
      </c>
      <c r="D307" s="179" t="s">
        <v>1174</v>
      </c>
      <c r="E307" s="180">
        <f>IFERROR(VLOOKUP(B307,'Stmt of Net Position'!$B$9:$H$106,6,0),0)</f>
        <v>0</v>
      </c>
      <c r="F307" s="180" t="str">
        <f>IFERROR(VLOOKUP(B307,'Stmt of Net Position'!$B$9:$H$106,2,0),0)</f>
        <v>Unearned Revenue</v>
      </c>
      <c r="G307" s="179" t="str">
        <f>'Stmt of Net Position'!$C$3</f>
        <v>Statement of Net Position—All Funds</v>
      </c>
    </row>
    <row r="308" spans="2:7" x14ac:dyDescent="0.25">
      <c r="B308" s="178" t="s">
        <v>152</v>
      </c>
      <c r="C308" s="179">
        <f>Certification!$C$4</f>
        <v>189</v>
      </c>
      <c r="D308" s="179" t="s">
        <v>1174</v>
      </c>
      <c r="E308" s="180">
        <f>IFERROR(VLOOKUP(B308,'Stmt of Net Position'!$B$9:$H$106,6,0),0)</f>
        <v>0</v>
      </c>
      <c r="F308" s="180" t="str">
        <f>IFERROR(VLOOKUP(B308,'Stmt of Net Position'!$B$9:$H$106,2,0),0)</f>
        <v>Unearned Member Assessments/Contributions</v>
      </c>
      <c r="G308" s="179" t="str">
        <f>'Stmt of Net Position'!$C$3</f>
        <v>Statement of Net Position—All Funds</v>
      </c>
    </row>
    <row r="309" spans="2:7" x14ac:dyDescent="0.25">
      <c r="B309" s="178" t="s">
        <v>154</v>
      </c>
      <c r="C309" s="179">
        <f>Certification!$C$4</f>
        <v>189</v>
      </c>
      <c r="D309" s="179" t="s">
        <v>1174</v>
      </c>
      <c r="E309" s="180">
        <f>IFERROR(VLOOKUP(B309,'Stmt of Net Position'!$B$9:$H$106,6,0),0)</f>
        <v>0</v>
      </c>
      <c r="F309" s="180" t="str">
        <f>IFERROR(VLOOKUP(B309,'Stmt of Net Position'!$B$9:$H$106,2,0),0)</f>
        <v>Other Liabilities and Credits</v>
      </c>
      <c r="G309" s="179" t="str">
        <f>'Stmt of Net Position'!$C$3</f>
        <v>Statement of Net Position—All Funds</v>
      </c>
    </row>
    <row r="310" spans="2:7" x14ac:dyDescent="0.25">
      <c r="B310" s="178" t="s">
        <v>156</v>
      </c>
      <c r="C310" s="179">
        <f>Certification!$C$4</f>
        <v>189</v>
      </c>
      <c r="D310" s="179" t="s">
        <v>1174</v>
      </c>
      <c r="E310" s="180">
        <f>IFERROR(VLOOKUP(B310,'Stmt of Net Position'!$B$9:$H$106,6,0),0)</f>
        <v>0</v>
      </c>
      <c r="F310" s="180" t="str">
        <f>IFERROR(VLOOKUP(B310,'Stmt of Net Position'!$B$9:$H$106,2,0),0)</f>
        <v>TOTAL CURRENT LIABILITIES</v>
      </c>
      <c r="G310" s="179" t="str">
        <f>'Stmt of Net Position'!$C$3</f>
        <v>Statement of Net Position—All Funds</v>
      </c>
    </row>
    <row r="311" spans="2:7" x14ac:dyDescent="0.25">
      <c r="B311" s="178" t="s">
        <v>159</v>
      </c>
      <c r="C311" s="179">
        <f>Certification!$C$4</f>
        <v>189</v>
      </c>
      <c r="D311" s="179" t="s">
        <v>1174</v>
      </c>
      <c r="E311" s="180">
        <f>IFERROR(VLOOKUP(B311,'Stmt of Net Position'!$B$9:$H$106,6,0),0)</f>
        <v>0</v>
      </c>
      <c r="F311" s="180" t="str">
        <f>IFERROR(VLOOKUP(B311,'Stmt of Net Position'!$B$9:$H$106,2,0),0)</f>
        <v>Compensated Absences</v>
      </c>
      <c r="G311" s="179" t="str">
        <f>'Stmt of Net Position'!$C$3</f>
        <v>Statement of Net Position—All Funds</v>
      </c>
    </row>
    <row r="312" spans="2:7" x14ac:dyDescent="0.25">
      <c r="B312" s="178" t="s">
        <v>160</v>
      </c>
      <c r="C312" s="179">
        <f>Certification!$C$4</f>
        <v>189</v>
      </c>
      <c r="D312" s="179" t="s">
        <v>1174</v>
      </c>
      <c r="E312" s="180">
        <f>IFERROR(VLOOKUP(B312,'Stmt of Net Position'!$B$9:$H$106,6,0),0)</f>
        <v>0</v>
      </c>
      <c r="F312" s="180" t="str">
        <f>IFERROR(VLOOKUP(B312,'Stmt of Net Position'!$B$9:$H$106,2,0),0)</f>
        <v>Unemployment</v>
      </c>
      <c r="G312" s="179" t="str">
        <f>'Stmt of Net Position'!$C$3</f>
        <v>Statement of Net Position—All Funds</v>
      </c>
    </row>
    <row r="313" spans="2:7" x14ac:dyDescent="0.25">
      <c r="B313" s="178" t="s">
        <v>162</v>
      </c>
      <c r="C313" s="179">
        <f>Certification!$C$4</f>
        <v>189</v>
      </c>
      <c r="D313" s="179" t="s">
        <v>1174</v>
      </c>
      <c r="E313" s="180">
        <f>IFERROR(VLOOKUP(B313,'Stmt of Net Position'!$B$9:$H$106,6,0),0)</f>
        <v>0</v>
      </c>
      <c r="F313" s="180" t="str">
        <f>IFERROR(VLOOKUP(B313,'Stmt of Net Position'!$B$9:$H$106,2,0),0)</f>
        <v>Notes Payable</v>
      </c>
      <c r="G313" s="179" t="str">
        <f>'Stmt of Net Position'!$C$3</f>
        <v>Statement of Net Position—All Funds</v>
      </c>
    </row>
    <row r="314" spans="2:7" x14ac:dyDescent="0.25">
      <c r="B314" s="178" t="s">
        <v>163</v>
      </c>
      <c r="C314" s="179">
        <f>Certification!$C$4</f>
        <v>189</v>
      </c>
      <c r="D314" s="179" t="s">
        <v>1174</v>
      </c>
      <c r="E314" s="180">
        <f>IFERROR(VLOOKUP(B314,'Stmt of Net Position'!$B$9:$H$106,6,0),0)</f>
        <v>0</v>
      </c>
      <c r="F314" s="180" t="str">
        <f>IFERROR(VLOOKUP(B314,'Stmt of Net Position'!$B$9:$H$106,2,0),0)</f>
        <v>Claim Reserves</v>
      </c>
      <c r="G314" s="179" t="str">
        <f>'Stmt of Net Position'!$C$3</f>
        <v>Statement of Net Position—All Funds</v>
      </c>
    </row>
    <row r="315" spans="2:7" x14ac:dyDescent="0.25">
      <c r="B315" s="178" t="s">
        <v>164</v>
      </c>
      <c r="C315" s="179">
        <f>Certification!$C$4</f>
        <v>189</v>
      </c>
      <c r="D315" s="179" t="s">
        <v>1174</v>
      </c>
      <c r="E315" s="180">
        <f>IFERROR(VLOOKUP(B315,'Stmt of Net Position'!$B$9:$H$106,6,0),0)</f>
        <v>0</v>
      </c>
      <c r="F315" s="180" t="str">
        <f>IFERROR(VLOOKUP(B315,'Stmt of Net Position'!$B$9:$H$106,2,0),0)</f>
        <v>IBNR</v>
      </c>
      <c r="G315" s="179" t="str">
        <f>'Stmt of Net Position'!$C$3</f>
        <v>Statement of Net Position—All Funds</v>
      </c>
    </row>
    <row r="316" spans="2:7" x14ac:dyDescent="0.25">
      <c r="B316" s="178" t="s">
        <v>165</v>
      </c>
      <c r="C316" s="179">
        <f>Certification!$C$4</f>
        <v>189</v>
      </c>
      <c r="D316" s="179" t="s">
        <v>1174</v>
      </c>
      <c r="E316" s="180">
        <f>IFERROR(VLOOKUP(B316,'Stmt of Net Position'!$B$9:$H$106,6,0),0)</f>
        <v>0</v>
      </c>
      <c r="F316" s="180" t="str">
        <f>IFERROR(VLOOKUP(B316,'Stmt of Net Position'!$B$9:$H$106,2,0),0)</f>
        <v>Open Claims</v>
      </c>
      <c r="G316" s="179" t="str">
        <f>'Stmt of Net Position'!$C$3</f>
        <v>Statement of Net Position—All Funds</v>
      </c>
    </row>
    <row r="317" spans="2:7" x14ac:dyDescent="0.25">
      <c r="B317" s="178" t="s">
        <v>166</v>
      </c>
      <c r="C317" s="179">
        <f>Certification!$C$4</f>
        <v>189</v>
      </c>
      <c r="D317" s="179" t="s">
        <v>1174</v>
      </c>
      <c r="E317" s="180">
        <f>IFERROR(VLOOKUP(B317,'Stmt of Net Position'!$B$9:$H$106,6,0),0)</f>
        <v>0</v>
      </c>
      <c r="F317" s="180" t="str">
        <f>IFERROR(VLOOKUP(B317,'Stmt of Net Position'!$B$9:$H$106,2,0),0)</f>
        <v>Unallocated Loss Adjustment Expenses</v>
      </c>
      <c r="G317" s="179" t="str">
        <f>'Stmt of Net Position'!$C$3</f>
        <v>Statement of Net Position—All Funds</v>
      </c>
    </row>
    <row r="318" spans="2:7" x14ac:dyDescent="0.25">
      <c r="B318" s="178" t="s">
        <v>167</v>
      </c>
      <c r="C318" s="179">
        <f>Certification!$C$4</f>
        <v>189</v>
      </c>
      <c r="D318" s="179" t="s">
        <v>1174</v>
      </c>
      <c r="E318" s="180">
        <f>IFERROR(VLOOKUP(B318,'Stmt of Net Position'!$B$9:$H$106,6,0),0)</f>
        <v>0</v>
      </c>
      <c r="F318" s="180" t="str">
        <f>IFERROR(VLOOKUP(B318,'Stmt of Net Position'!$B$9:$H$106,2,0),0)</f>
        <v>Future L&amp;I Assessments</v>
      </c>
      <c r="G318" s="179" t="str">
        <f>'Stmt of Net Position'!$C$3</f>
        <v>Statement of Net Position—All Funds</v>
      </c>
    </row>
    <row r="319" spans="2:7" x14ac:dyDescent="0.25">
      <c r="B319" s="178" t="s">
        <v>168</v>
      </c>
      <c r="C319" s="179">
        <f>Certification!$C$4</f>
        <v>189</v>
      </c>
      <c r="D319" s="179" t="s">
        <v>1174</v>
      </c>
      <c r="E319" s="180">
        <f>IFERROR(VLOOKUP(B319,'Stmt of Net Position'!$B$9:$H$106,6,0),0)</f>
        <v>0</v>
      </c>
      <c r="F319" s="180" t="str">
        <f>IFERROR(VLOOKUP(B319,'Stmt of Net Position'!$B$9:$H$106,2,0),0)</f>
        <v>Net Pension Liability</v>
      </c>
      <c r="G319" s="179" t="str">
        <f>'Stmt of Net Position'!$C$3</f>
        <v>Statement of Net Position—All Funds</v>
      </c>
    </row>
    <row r="320" spans="2:7" x14ac:dyDescent="0.25">
      <c r="B320" s="178" t="s">
        <v>170</v>
      </c>
      <c r="C320" s="179">
        <f>Certification!$C$4</f>
        <v>189</v>
      </c>
      <c r="D320" s="179" t="s">
        <v>1174</v>
      </c>
      <c r="E320" s="180">
        <f>IFERROR(VLOOKUP(B320,'Stmt of Net Position'!$B$9:$H$106,6,0),0)</f>
        <v>0</v>
      </c>
      <c r="F320" s="180" t="str">
        <f>IFERROR(VLOOKUP(B320,'Stmt of Net Position'!$B$9:$H$106,2,0),0)</f>
        <v>OPEB Liability</v>
      </c>
      <c r="G320" s="179" t="str">
        <f>'Stmt of Net Position'!$C$3</f>
        <v>Statement of Net Position—All Funds</v>
      </c>
    </row>
    <row r="321" spans="2:7" x14ac:dyDescent="0.25">
      <c r="B321" s="178" t="s">
        <v>172</v>
      </c>
      <c r="C321" s="179">
        <f>Certification!$C$4</f>
        <v>189</v>
      </c>
      <c r="D321" s="179" t="s">
        <v>1174</v>
      </c>
      <c r="E321" s="180">
        <f>IFERROR(VLOOKUP(B321,'Stmt of Net Position'!$B$9:$H$106,6,0),0)</f>
        <v>0</v>
      </c>
      <c r="F321" s="180" t="str">
        <f>IFERROR(VLOOKUP(B321,'Stmt of Net Position'!$B$9:$H$106,2,0),0)</f>
        <v>Bonds Payable</v>
      </c>
      <c r="G321" s="179" t="str">
        <f>'Stmt of Net Position'!$C$3</f>
        <v>Statement of Net Position—All Funds</v>
      </c>
    </row>
    <row r="322" spans="2:7" x14ac:dyDescent="0.25">
      <c r="B322" s="178" t="s">
        <v>173</v>
      </c>
      <c r="C322" s="179">
        <f>Certification!$C$4</f>
        <v>189</v>
      </c>
      <c r="D322" s="179" t="s">
        <v>1174</v>
      </c>
      <c r="E322" s="180">
        <f>IFERROR(VLOOKUP(B322,'Stmt of Net Position'!$B$9:$H$106,6,0),0)</f>
        <v>0</v>
      </c>
      <c r="F322" s="180" t="str">
        <f>IFERROR(VLOOKUP(B322,'Stmt of Net Position'!$B$9:$H$106,2,0),0)</f>
        <v>Leases Payable</v>
      </c>
      <c r="G322" s="179" t="str">
        <f>'Stmt of Net Position'!$C$3</f>
        <v>Statement of Net Position—All Funds</v>
      </c>
    </row>
    <row r="323" spans="2:7" x14ac:dyDescent="0.25">
      <c r="B323" s="178" t="s">
        <v>174</v>
      </c>
      <c r="C323" s="179">
        <f>Certification!$C$4</f>
        <v>189</v>
      </c>
      <c r="D323" s="179" t="s">
        <v>1174</v>
      </c>
      <c r="E323" s="180">
        <f>IFERROR(VLOOKUP(B323,'Stmt of Net Position'!$B$9:$H$106,6,0),0)</f>
        <v>0</v>
      </c>
      <c r="F323" s="180" t="str">
        <f>IFERROR(VLOOKUP(B323,'Stmt of Net Position'!$B$9:$H$106,2,0),0)</f>
        <v>Other Liabilities and Credits</v>
      </c>
      <c r="G323" s="179" t="str">
        <f>'Stmt of Net Position'!$C$3</f>
        <v>Statement of Net Position—All Funds</v>
      </c>
    </row>
    <row r="324" spans="2:7" x14ac:dyDescent="0.25">
      <c r="B324" s="178" t="s">
        <v>175</v>
      </c>
      <c r="C324" s="179">
        <f>Certification!$C$4</f>
        <v>189</v>
      </c>
      <c r="D324" s="179" t="s">
        <v>1174</v>
      </c>
      <c r="E324" s="180">
        <f>IFERROR(VLOOKUP(B324,'Stmt of Net Position'!$B$9:$H$106,6,0),0)</f>
        <v>0</v>
      </c>
      <c r="F324" s="180" t="str">
        <f>IFERROR(VLOOKUP(B324,'Stmt of Net Position'!$B$9:$H$106,2,0),0)</f>
        <v>TOTAL NONCURRENT LIABILITIES</v>
      </c>
      <c r="G324" s="179" t="str">
        <f>'Stmt of Net Position'!$C$3</f>
        <v>Statement of Net Position—All Funds</v>
      </c>
    </row>
    <row r="325" spans="2:7" x14ac:dyDescent="0.25">
      <c r="B325" s="178" t="s">
        <v>177</v>
      </c>
      <c r="C325" s="179">
        <f>Certification!$C$4</f>
        <v>189</v>
      </c>
      <c r="D325" s="179" t="s">
        <v>1174</v>
      </c>
      <c r="E325" s="180">
        <f>IFERROR(VLOOKUP(B325,'Stmt of Net Position'!$B$9:$H$106,6,0),0)</f>
        <v>0</v>
      </c>
      <c r="F325" s="180" t="str">
        <f>IFERROR(VLOOKUP(B325,'Stmt of Net Position'!$B$9:$H$106,2,0),0)</f>
        <v>TOTAL LIABILITIES</v>
      </c>
      <c r="G325" s="179" t="str">
        <f>'Stmt of Net Position'!$C$3</f>
        <v>Statement of Net Position—All Funds</v>
      </c>
    </row>
    <row r="326" spans="2:7" x14ac:dyDescent="0.25">
      <c r="B326" s="178" t="s">
        <v>180</v>
      </c>
      <c r="C326" s="179">
        <f>Certification!$C$4</f>
        <v>189</v>
      </c>
      <c r="D326" s="179" t="s">
        <v>1174</v>
      </c>
      <c r="E326" s="180">
        <f>IFERROR(VLOOKUP(B326,'Stmt of Net Position'!$B$9:$H$106,6,0),0)</f>
        <v>0</v>
      </c>
      <c r="F326" s="180" t="str">
        <f>IFERROR(VLOOKUP(B326,'Stmt of Net Position'!$B$9:$H$106,2,0),0)</f>
        <v>Deferred Gain on Refunding</v>
      </c>
      <c r="G326" s="179" t="str">
        <f>'Stmt of Net Position'!$C$3</f>
        <v>Statement of Net Position—All Funds</v>
      </c>
    </row>
    <row r="327" spans="2:7" x14ac:dyDescent="0.25">
      <c r="B327" s="178" t="s">
        <v>182</v>
      </c>
      <c r="C327" s="179">
        <f>Certification!$C$4</f>
        <v>189</v>
      </c>
      <c r="D327" s="179" t="s">
        <v>1174</v>
      </c>
      <c r="E327" s="180">
        <f>IFERROR(VLOOKUP(B327,'Stmt of Net Position'!$B$9:$H$106,6,0),0)</f>
        <v>0</v>
      </c>
      <c r="F327" s="180" t="str">
        <f>IFERROR(VLOOKUP(B327,'Stmt of Net Position'!$B$9:$H$106,2,0),0)</f>
        <v>Deferred InFlows Related to Pensions</v>
      </c>
      <c r="G327" s="179" t="str">
        <f>'Stmt of Net Position'!$C$3</f>
        <v>Statement of Net Position—All Funds</v>
      </c>
    </row>
    <row r="328" spans="2:7" x14ac:dyDescent="0.25">
      <c r="B328" s="178" t="s">
        <v>184</v>
      </c>
      <c r="C328" s="179">
        <f>Certification!$C$4</f>
        <v>189</v>
      </c>
      <c r="D328" s="179" t="s">
        <v>1174</v>
      </c>
      <c r="E328" s="180">
        <f>IFERROR(VLOOKUP(B328,'Stmt of Net Position'!$B$9:$H$106,6,0),0)</f>
        <v>0</v>
      </c>
      <c r="F328" s="180" t="str">
        <f>IFERROR(VLOOKUP(B328,'Stmt of Net Position'!$B$9:$H$106,2,0),0)</f>
        <v>Deferred InFlows Related to OPEB</v>
      </c>
      <c r="G328" s="179" t="str">
        <f>'Stmt of Net Position'!$C$3</f>
        <v>Statement of Net Position—All Funds</v>
      </c>
    </row>
    <row r="329" spans="2:7" x14ac:dyDescent="0.25">
      <c r="B329" s="178" t="s">
        <v>186</v>
      </c>
      <c r="C329" s="179">
        <f>Certification!$C$4</f>
        <v>189</v>
      </c>
      <c r="D329" s="179" t="s">
        <v>1174</v>
      </c>
      <c r="E329" s="180">
        <f>IFERROR(VLOOKUP(B329,'Stmt of Net Position'!$B$9:$H$106,6,0),0)</f>
        <v>0</v>
      </c>
      <c r="F329" s="180" t="str">
        <f>IFERROR(VLOOKUP(B329,'Stmt of Net Position'!$B$9:$H$106,2,0),0)</f>
        <v>TOTAL DEFERRED INFLOWS OF RESOURCES</v>
      </c>
      <c r="G329" s="179" t="str">
        <f>'Stmt of Net Position'!$C$3</f>
        <v>Statement of Net Position—All Funds</v>
      </c>
    </row>
    <row r="330" spans="2:7" x14ac:dyDescent="0.25">
      <c r="B330" s="178" t="s">
        <v>189</v>
      </c>
      <c r="C330" s="179">
        <f>Certification!$C$4</f>
        <v>189</v>
      </c>
      <c r="D330" s="179" t="s">
        <v>1174</v>
      </c>
      <c r="E330" s="180">
        <f>IFERROR(VLOOKUP(B330,'Stmt of Net Position'!$B$9:$H$106,6,0),0)</f>
        <v>0</v>
      </c>
      <c r="F330" s="180" t="str">
        <f>IFERROR(VLOOKUP(B330,'Stmt of Net Position'!$B$9:$H$106,2,0),0)</f>
        <v>Net Investment in Capital Assets</v>
      </c>
      <c r="G330" s="179" t="str">
        <f>'Stmt of Net Position'!$C$3</f>
        <v>Statement of Net Position—All Funds</v>
      </c>
    </row>
    <row r="331" spans="2:7" x14ac:dyDescent="0.25">
      <c r="B331" s="178" t="s">
        <v>191</v>
      </c>
      <c r="C331" s="179">
        <f>Certification!$C$4</f>
        <v>189</v>
      </c>
      <c r="D331" s="179" t="s">
        <v>1174</v>
      </c>
      <c r="E331" s="180">
        <f>IFERROR(VLOOKUP(B331,'Stmt of Net Position'!$B$9:$H$106,6,0),0)</f>
        <v>0</v>
      </c>
      <c r="F331" s="180" t="str">
        <f>IFERROR(VLOOKUP(B331,'Stmt of Net Position'!$B$9:$H$106,2,0),0)</f>
        <v>Restricted</v>
      </c>
      <c r="G331" s="179" t="str">
        <f>'Stmt of Net Position'!$C$3</f>
        <v>Statement of Net Position—All Funds</v>
      </c>
    </row>
    <row r="332" spans="2:7" x14ac:dyDescent="0.25">
      <c r="B332" s="178" t="s">
        <v>193</v>
      </c>
      <c r="C332" s="179">
        <f>Certification!$C$4</f>
        <v>189</v>
      </c>
      <c r="D332" s="179" t="s">
        <v>1174</v>
      </c>
      <c r="E332" s="180">
        <f>IFERROR(VLOOKUP(B332,'Stmt of Net Position'!$B$9:$H$106,6,0),0)</f>
        <v>0</v>
      </c>
      <c r="F332" s="180" t="str">
        <f>IFERROR(VLOOKUP(B332,'Stmt of Net Position'!$B$9:$H$106,2,0),0)</f>
        <v>Unrestricted</v>
      </c>
      <c r="G332" s="179" t="str">
        <f>'Stmt of Net Position'!$C$3</f>
        <v>Statement of Net Position—All Funds</v>
      </c>
    </row>
    <row r="333" spans="2:7" x14ac:dyDescent="0.25">
      <c r="B333" s="178" t="s">
        <v>195</v>
      </c>
      <c r="C333" s="179">
        <f>Certification!$C$4</f>
        <v>189</v>
      </c>
      <c r="D333" s="179" t="s">
        <v>1174</v>
      </c>
      <c r="E333" s="180">
        <f>IFERROR(VLOOKUP(B333,'Stmt of Net Position'!$B$9:$H$106,6,0),0)</f>
        <v>0</v>
      </c>
      <c r="F333" s="180" t="str">
        <f>IFERROR(VLOOKUP(B333,'Stmt of Net Position'!$B$9:$H$106,2,0),0)</f>
        <v>TOTAL NET POSITION</v>
      </c>
      <c r="G333" s="179" t="str">
        <f>'Stmt of Net Position'!$C$3</f>
        <v>Statement of Net Position—All Funds</v>
      </c>
    </row>
    <row r="334" spans="2:7" x14ac:dyDescent="0.25">
      <c r="B334" s="178" t="s">
        <v>36</v>
      </c>
      <c r="C334" s="179">
        <f>Certification!$C$4</f>
        <v>189</v>
      </c>
      <c r="D334" s="179" t="s">
        <v>1175</v>
      </c>
      <c r="E334" s="180">
        <f>IFERROR(VLOOKUP(B334,'Stmt of Net Position'!$B$9:$H$106,7,0),0)</f>
        <v>0</v>
      </c>
      <c r="F334" s="180" t="str">
        <f>IFERROR(VLOOKUP(B334,'Stmt of Net Position'!$B$9:$H$106,2,0),0)</f>
        <v>Cash and Cash Equivalents</v>
      </c>
      <c r="G334" s="179" t="str">
        <f>'Stmt of Net Position'!$C$3</f>
        <v>Statement of Net Position—All Funds</v>
      </c>
    </row>
    <row r="335" spans="2:7" x14ac:dyDescent="0.25">
      <c r="B335" s="178" t="s">
        <v>38</v>
      </c>
      <c r="C335" s="179">
        <f>Certification!$C$4</f>
        <v>189</v>
      </c>
      <c r="D335" s="179" t="s">
        <v>1175</v>
      </c>
      <c r="E335" s="180">
        <f>IFERROR(VLOOKUP(B335,'Stmt of Net Position'!$B$9:$H$106,7,0),0)</f>
        <v>0</v>
      </c>
      <c r="F335" s="180" t="str">
        <f>IFERROR(VLOOKUP(B335,'Stmt of Net Position'!$B$9:$H$106,2,0),0)</f>
        <v>Net Assets for Pool Participants</v>
      </c>
      <c r="G335" s="179" t="str">
        <f>'Stmt of Net Position'!$C$3</f>
        <v>Statement of Net Position—All Funds</v>
      </c>
    </row>
    <row r="336" spans="2:7" x14ac:dyDescent="0.25">
      <c r="B336" s="178" t="s">
        <v>40</v>
      </c>
      <c r="C336" s="179">
        <f>Certification!$C$4</f>
        <v>189</v>
      </c>
      <c r="D336" s="179" t="s">
        <v>1175</v>
      </c>
      <c r="E336" s="180">
        <f>IFERROR(VLOOKUP(B336,'Stmt of Net Position'!$B$9:$H$106,7,0),0)</f>
        <v>0</v>
      </c>
      <c r="F336" s="180" t="str">
        <f>IFERROR(VLOOKUP(B336,'Stmt of Net Position'!$B$9:$H$106,2,0),0)</f>
        <v>Investments</v>
      </c>
      <c r="G336" s="179" t="str">
        <f>'Stmt of Net Position'!$C$3</f>
        <v>Statement of Net Position—All Funds</v>
      </c>
    </row>
    <row r="337" spans="2:7" x14ac:dyDescent="0.25">
      <c r="B337" s="178" t="s">
        <v>42</v>
      </c>
      <c r="C337" s="179">
        <f>Certification!$C$4</f>
        <v>189</v>
      </c>
      <c r="D337" s="179" t="s">
        <v>1175</v>
      </c>
      <c r="E337" s="180">
        <f>IFERROR(VLOOKUP(B337,'Stmt of Net Position'!$B$9:$H$106,7,0),0)</f>
        <v>0</v>
      </c>
      <c r="F337" s="180" t="str">
        <f>IFERROR(VLOOKUP(B337,'Stmt of Net Position'!$B$9:$H$106,2,0),0)</f>
        <v>Accounts Receivable (net of uncollectible allowance)</v>
      </c>
      <c r="G337" s="179" t="str">
        <f>'Stmt of Net Position'!$C$3</f>
        <v>Statement of Net Position—All Funds</v>
      </c>
    </row>
    <row r="338" spans="2:7" x14ac:dyDescent="0.25">
      <c r="B338" s="178" t="s">
        <v>44</v>
      </c>
      <c r="C338" s="179">
        <f>Certification!$C$4</f>
        <v>189</v>
      </c>
      <c r="D338" s="179" t="s">
        <v>1175</v>
      </c>
      <c r="E338" s="180">
        <f>IFERROR(VLOOKUP(B338,'Stmt of Net Position'!$B$9:$H$106,7,0),0)</f>
        <v>0</v>
      </c>
      <c r="F338" s="180" t="str">
        <f>IFERROR(VLOOKUP(B338,'Stmt of Net Position'!$B$9:$H$106,2,0),0)</f>
        <v>Lease Receivables</v>
      </c>
      <c r="G338" s="179" t="str">
        <f>'Stmt of Net Position'!$C$3</f>
        <v>Statement of Net Position—All Funds</v>
      </c>
    </row>
    <row r="339" spans="2:7" x14ac:dyDescent="0.25">
      <c r="B339" s="178" t="s">
        <v>46</v>
      </c>
      <c r="C339" s="179">
        <f>Certification!$C$4</f>
        <v>189</v>
      </c>
      <c r="D339" s="179" t="s">
        <v>1175</v>
      </c>
      <c r="E339" s="180">
        <f>IFERROR(VLOOKUP(B339,'Stmt of Net Position'!$B$9:$H$106,7,0),0)</f>
        <v>0</v>
      </c>
      <c r="F339" s="180" t="str">
        <f>IFERROR(VLOOKUP(B339,'Stmt of Net Position'!$B$9:$H$106,2,0),0)</f>
        <v>Interfund Receivables</v>
      </c>
      <c r="G339" s="179" t="str">
        <f>'Stmt of Net Position'!$C$3</f>
        <v>Statement of Net Position—All Funds</v>
      </c>
    </row>
    <row r="340" spans="2:7" x14ac:dyDescent="0.25">
      <c r="B340" s="178" t="s">
        <v>48</v>
      </c>
      <c r="C340" s="179">
        <f>Certification!$C$4</f>
        <v>189</v>
      </c>
      <c r="D340" s="179" t="s">
        <v>1175</v>
      </c>
      <c r="E340" s="180">
        <f>IFERROR(VLOOKUP(B340,'Stmt of Net Position'!$B$9:$H$106,7,0),0)</f>
        <v>0</v>
      </c>
      <c r="F340" s="180" t="str">
        <f>IFERROR(VLOOKUP(B340,'Stmt of Net Position'!$B$9:$H$106,2,0),0)</f>
        <v>Other Receivables</v>
      </c>
      <c r="G340" s="179" t="str">
        <f>'Stmt of Net Position'!$C$3</f>
        <v>Statement of Net Position—All Funds</v>
      </c>
    </row>
    <row r="341" spans="2:7" x14ac:dyDescent="0.25">
      <c r="B341" s="178" t="s">
        <v>50</v>
      </c>
      <c r="C341" s="179">
        <f>Certification!$C$4</f>
        <v>189</v>
      </c>
      <c r="D341" s="179" t="s">
        <v>1175</v>
      </c>
      <c r="E341" s="180">
        <f>IFERROR(VLOOKUP(B341,'Stmt of Net Position'!$B$9:$H$106,7,0),0)</f>
        <v>0</v>
      </c>
      <c r="F341" s="180" t="str">
        <f>IFERROR(VLOOKUP(B341,'Stmt of Net Position'!$B$9:$H$106,2,0),0)</f>
        <v>Member Assessments/Contributions</v>
      </c>
      <c r="G341" s="179" t="str">
        <f>'Stmt of Net Position'!$C$3</f>
        <v>Statement of Net Position—All Funds</v>
      </c>
    </row>
    <row r="342" spans="2:7" x14ac:dyDescent="0.25">
      <c r="B342" s="178" t="s">
        <v>52</v>
      </c>
      <c r="C342" s="179">
        <f>Certification!$C$4</f>
        <v>189</v>
      </c>
      <c r="D342" s="179" t="s">
        <v>1175</v>
      </c>
      <c r="E342" s="180">
        <f>IFERROR(VLOOKUP(B342,'Stmt of Net Position'!$B$9:$H$106,7,0),0)</f>
        <v>0</v>
      </c>
      <c r="F342" s="180" t="str">
        <f>IFERROR(VLOOKUP(B342,'Stmt of Net Position'!$B$9:$H$106,2,0),0)</f>
        <v>Accrued Deductibles/Co-pays</v>
      </c>
      <c r="G342" s="179" t="str">
        <f>'Stmt of Net Position'!$C$3</f>
        <v>Statement of Net Position—All Funds</v>
      </c>
    </row>
    <row r="343" spans="2:7" x14ac:dyDescent="0.25">
      <c r="B343" s="178" t="s">
        <v>54</v>
      </c>
      <c r="C343" s="179">
        <f>Certification!$C$4</f>
        <v>189</v>
      </c>
      <c r="D343" s="179" t="s">
        <v>1175</v>
      </c>
      <c r="E343" s="180">
        <f>IFERROR(VLOOKUP(B343,'Stmt of Net Position'!$B$9:$H$106,7,0),0)</f>
        <v>0</v>
      </c>
      <c r="F343" s="180" t="str">
        <f>IFERROR(VLOOKUP(B343,'Stmt of Net Position'!$B$9:$H$106,2,0),0)</f>
        <v>Excess/Reinsurance Recoverable</v>
      </c>
      <c r="G343" s="179" t="str">
        <f>'Stmt of Net Position'!$C$3</f>
        <v>Statement of Net Position—All Funds</v>
      </c>
    </row>
    <row r="344" spans="2:7" x14ac:dyDescent="0.25">
      <c r="B344" s="178" t="s">
        <v>56</v>
      </c>
      <c r="C344" s="179">
        <f>Certification!$C$4</f>
        <v>189</v>
      </c>
      <c r="D344" s="179" t="s">
        <v>1175</v>
      </c>
      <c r="E344" s="180">
        <f>IFERROR(VLOOKUP(B344,'Stmt of Net Position'!$B$9:$H$106,7,0),0)</f>
        <v>0</v>
      </c>
      <c r="F344" s="180" t="str">
        <f>IFERROR(VLOOKUP(B344,'Stmt of Net Position'!$B$9:$H$106,2,0),0)</f>
        <v>Due from Other Governments</v>
      </c>
      <c r="G344" s="179" t="str">
        <f>'Stmt of Net Position'!$C$3</f>
        <v>Statement of Net Position—All Funds</v>
      </c>
    </row>
    <row r="345" spans="2:7" x14ac:dyDescent="0.25">
      <c r="B345" s="178" t="s">
        <v>58</v>
      </c>
      <c r="C345" s="179">
        <f>Certification!$C$4</f>
        <v>189</v>
      </c>
      <c r="D345" s="179" t="s">
        <v>1175</v>
      </c>
      <c r="E345" s="180">
        <f>IFERROR(VLOOKUP(B345,'Stmt of Net Position'!$B$9:$H$106,7,0),0)</f>
        <v>0</v>
      </c>
      <c r="F345" s="180" t="str">
        <f>IFERROR(VLOOKUP(B345,'Stmt of Net Position'!$B$9:$H$106,2,0),0)</f>
        <v>Inventory</v>
      </c>
      <c r="G345" s="179" t="str">
        <f>'Stmt of Net Position'!$C$3</f>
        <v>Statement of Net Position—All Funds</v>
      </c>
    </row>
    <row r="346" spans="2:7" x14ac:dyDescent="0.25">
      <c r="B346" s="178" t="s">
        <v>60</v>
      </c>
      <c r="C346" s="179">
        <f>Certification!$C$4</f>
        <v>189</v>
      </c>
      <c r="D346" s="179" t="s">
        <v>1175</v>
      </c>
      <c r="E346" s="180">
        <f>IFERROR(VLOOKUP(B346,'Stmt of Net Position'!$B$9:$H$106,7,0),0)</f>
        <v>0</v>
      </c>
      <c r="F346" s="180" t="str">
        <f>IFERROR(VLOOKUP(B346,'Stmt of Net Position'!$B$9:$H$106,2,0),0)</f>
        <v>Prepaids</v>
      </c>
      <c r="G346" s="179" t="str">
        <f>'Stmt of Net Position'!$C$3</f>
        <v>Statement of Net Position—All Funds</v>
      </c>
    </row>
    <row r="347" spans="2:7" x14ac:dyDescent="0.25">
      <c r="B347" s="178" t="s">
        <v>62</v>
      </c>
      <c r="C347" s="179">
        <f>Certification!$C$4</f>
        <v>189</v>
      </c>
      <c r="D347" s="179" t="s">
        <v>1175</v>
      </c>
      <c r="E347" s="180">
        <f>IFERROR(VLOOKUP(B347,'Stmt of Net Position'!$B$9:$H$106,7,0),0)</f>
        <v>0</v>
      </c>
      <c r="F347" s="180" t="str">
        <f>IFERROR(VLOOKUP(B347,'Stmt of Net Position'!$B$9:$H$106,2,0),0)</f>
        <v>Restricted Assets</v>
      </c>
      <c r="G347" s="179" t="str">
        <f>'Stmt of Net Position'!$C$3</f>
        <v>Statement of Net Position—All Funds</v>
      </c>
    </row>
    <row r="348" spans="2:7" x14ac:dyDescent="0.25">
      <c r="B348" s="178" t="s">
        <v>64</v>
      </c>
      <c r="C348" s="179">
        <f>Certification!$C$4</f>
        <v>189</v>
      </c>
      <c r="D348" s="179" t="s">
        <v>1175</v>
      </c>
      <c r="E348" s="180">
        <f>IFERROR(VLOOKUP(B348,'Stmt of Net Position'!$B$9:$H$106,7,0),0)</f>
        <v>0</v>
      </c>
      <c r="F348" s="180" t="str">
        <f>IFERROR(VLOOKUP(B348,'Stmt of Net Position'!$B$9:$H$106,2,0),0)</f>
        <v>Other Assets</v>
      </c>
      <c r="G348" s="179" t="str">
        <f>'Stmt of Net Position'!$C$3</f>
        <v>Statement of Net Position—All Funds</v>
      </c>
    </row>
    <row r="349" spans="2:7" x14ac:dyDescent="0.25">
      <c r="B349" s="178" t="s">
        <v>66</v>
      </c>
      <c r="C349" s="179">
        <f>Certification!$C$4</f>
        <v>189</v>
      </c>
      <c r="D349" s="179" t="s">
        <v>1175</v>
      </c>
      <c r="E349" s="180">
        <f>IFERROR(VLOOKUP(B349,'Stmt of Net Position'!$B$9:$H$106,7,0),0)</f>
        <v>0</v>
      </c>
      <c r="F349" s="180" t="str">
        <f>IFERROR(VLOOKUP(B349,'Stmt of Net Position'!$B$9:$H$106,2,0),0)</f>
        <v xml:space="preserve">TOTAL CURRENT ASSETS </v>
      </c>
      <c r="G349" s="179" t="str">
        <f>'Stmt of Net Position'!$C$3</f>
        <v>Statement of Net Position—All Funds</v>
      </c>
    </row>
    <row r="350" spans="2:7" x14ac:dyDescent="0.25">
      <c r="B350" s="178" t="s">
        <v>69</v>
      </c>
      <c r="C350" s="179">
        <f>Certification!$C$4</f>
        <v>189</v>
      </c>
      <c r="D350" s="179" t="s">
        <v>1175</v>
      </c>
      <c r="E350" s="180">
        <f>IFERROR(VLOOKUP(B350,'Stmt of Net Position'!$B$9:$H$106,7,0),0)</f>
        <v>0</v>
      </c>
      <c r="F350" s="180" t="str">
        <f>IFERROR(VLOOKUP(B350,'Stmt of Net Position'!$B$9:$H$106,2,0),0)</f>
        <v>Investments</v>
      </c>
      <c r="G350" s="179" t="str">
        <f>'Stmt of Net Position'!$C$3</f>
        <v>Statement of Net Position—All Funds</v>
      </c>
    </row>
    <row r="351" spans="2:7" x14ac:dyDescent="0.25">
      <c r="B351" s="178" t="s">
        <v>71</v>
      </c>
      <c r="C351" s="179">
        <f>Certification!$C$4</f>
        <v>189</v>
      </c>
      <c r="D351" s="179" t="s">
        <v>1175</v>
      </c>
      <c r="E351" s="180">
        <f>IFERROR(VLOOKUP(B351,'Stmt of Net Position'!$B$9:$H$106,7,0),0)</f>
        <v>0</v>
      </c>
      <c r="F351" s="180" t="str">
        <f>IFERROR(VLOOKUP(B351,'Stmt of Net Position'!$B$9:$H$106,2,0),0)</f>
        <v>Land</v>
      </c>
      <c r="G351" s="179" t="str">
        <f>'Stmt of Net Position'!$C$3</f>
        <v>Statement of Net Position—All Funds</v>
      </c>
    </row>
    <row r="352" spans="2:7" x14ac:dyDescent="0.25">
      <c r="B352" s="178" t="s">
        <v>73</v>
      </c>
      <c r="C352" s="179">
        <f>Certification!$C$4</f>
        <v>189</v>
      </c>
      <c r="D352" s="179" t="s">
        <v>1175</v>
      </c>
      <c r="E352" s="180">
        <f>IFERROR(VLOOKUP(B352,'Stmt of Net Position'!$B$9:$H$106,7,0),0)</f>
        <v>0</v>
      </c>
      <c r="F352" s="180" t="str">
        <f>IFERROR(VLOOKUP(B352,'Stmt of Net Position'!$B$9:$H$106,2,0),0)</f>
        <v>Construction in Progress</v>
      </c>
      <c r="G352" s="179" t="str">
        <f>'Stmt of Net Position'!$C$3</f>
        <v>Statement of Net Position—All Funds</v>
      </c>
    </row>
    <row r="353" spans="2:7" x14ac:dyDescent="0.25">
      <c r="B353" s="178" t="s">
        <v>75</v>
      </c>
      <c r="C353" s="179">
        <f>Certification!$C$4</f>
        <v>189</v>
      </c>
      <c r="D353" s="179" t="s">
        <v>1175</v>
      </c>
      <c r="E353" s="180">
        <f>IFERROR(VLOOKUP(B353,'Stmt of Net Position'!$B$9:$H$106,7,0),0)</f>
        <v>0</v>
      </c>
      <c r="F353" s="180" t="str">
        <f>IFERROR(VLOOKUP(B353,'Stmt of Net Position'!$B$9:$H$106,2,0),0)</f>
        <v>Land Improvements</v>
      </c>
      <c r="G353" s="179" t="str">
        <f>'Stmt of Net Position'!$C$3</f>
        <v>Statement of Net Position—All Funds</v>
      </c>
    </row>
    <row r="354" spans="2:7" x14ac:dyDescent="0.25">
      <c r="B354" s="178" t="s">
        <v>77</v>
      </c>
      <c r="C354" s="179">
        <f>Certification!$C$4</f>
        <v>189</v>
      </c>
      <c r="D354" s="179" t="s">
        <v>1175</v>
      </c>
      <c r="E354" s="180">
        <f>IFERROR(VLOOKUP(B354,'Stmt of Net Position'!$B$9:$H$106,7,0),0)</f>
        <v>0</v>
      </c>
      <c r="F354" s="180" t="str">
        <f>IFERROR(VLOOKUP(B354,'Stmt of Net Position'!$B$9:$H$106,2,0),0)</f>
        <v>Building</v>
      </c>
      <c r="G354" s="179" t="str">
        <f>'Stmt of Net Position'!$C$3</f>
        <v>Statement of Net Position—All Funds</v>
      </c>
    </row>
    <row r="355" spans="2:7" x14ac:dyDescent="0.25">
      <c r="B355" s="178" t="s">
        <v>79</v>
      </c>
      <c r="C355" s="179">
        <f>Certification!$C$4</f>
        <v>189</v>
      </c>
      <c r="D355" s="179" t="s">
        <v>1175</v>
      </c>
      <c r="E355" s="180">
        <f>IFERROR(VLOOKUP(B355,'Stmt of Net Position'!$B$9:$H$106,7,0),0)</f>
        <v>0</v>
      </c>
      <c r="F355" s="180" t="str">
        <f>IFERROR(VLOOKUP(B355,'Stmt of Net Position'!$B$9:$H$106,2,0),0)</f>
        <v>Equipment</v>
      </c>
      <c r="G355" s="179" t="str">
        <f>'Stmt of Net Position'!$C$3</f>
        <v>Statement of Net Position—All Funds</v>
      </c>
    </row>
    <row r="356" spans="2:7" x14ac:dyDescent="0.25">
      <c r="B356" s="178" t="s">
        <v>81</v>
      </c>
      <c r="C356" s="179">
        <f>Certification!$C$4</f>
        <v>189</v>
      </c>
      <c r="D356" s="179" t="s">
        <v>1175</v>
      </c>
      <c r="E356" s="180">
        <f>IFERROR(VLOOKUP(B356,'Stmt of Net Position'!$B$9:$H$106,7,0),0)</f>
        <v>0</v>
      </c>
      <c r="F356" s="180" t="str">
        <f>IFERROR(VLOOKUP(B356,'Stmt of Net Position'!$B$9:$H$106,2,0),0)</f>
        <v>Leased Assets and L/H Improvements</v>
      </c>
      <c r="G356" s="179" t="str">
        <f>'Stmt of Net Position'!$C$3</f>
        <v>Statement of Net Position—All Funds</v>
      </c>
    </row>
    <row r="357" spans="2:7" x14ac:dyDescent="0.25">
      <c r="B357" s="178" t="s">
        <v>83</v>
      </c>
      <c r="C357" s="179">
        <f>Certification!$C$4</f>
        <v>189</v>
      </c>
      <c r="D357" s="179" t="s">
        <v>1175</v>
      </c>
      <c r="E357" s="180">
        <f>IFERROR(VLOOKUP(B357,'Stmt of Net Position'!$B$9:$H$106,7,0),0)</f>
        <v>0</v>
      </c>
      <c r="F357" s="180" t="str">
        <f>IFERROR(VLOOKUP(B357,'Stmt of Net Position'!$B$9:$H$106,2,0),0)</f>
        <v>Less: Accumulated Depreciation</v>
      </c>
      <c r="G357" s="179" t="str">
        <f>'Stmt of Net Position'!$C$3</f>
        <v>Statement of Net Position—All Funds</v>
      </c>
    </row>
    <row r="358" spans="2:7" x14ac:dyDescent="0.25">
      <c r="B358" s="178" t="s">
        <v>85</v>
      </c>
      <c r="C358" s="179">
        <f>Certification!$C$4</f>
        <v>189</v>
      </c>
      <c r="D358" s="179" t="s">
        <v>1175</v>
      </c>
      <c r="E358" s="180">
        <f>IFERROR(VLOOKUP(B358,'Stmt of Net Position'!$B$9:$H$106,7,0),0)</f>
        <v>0</v>
      </c>
      <c r="F358" s="180" t="str">
        <f>IFERROR(VLOOKUP(B358,'Stmt of Net Position'!$B$9:$H$106,2,0),0)</f>
        <v>NET CAPITAL ASSETS</v>
      </c>
      <c r="G358" s="179" t="str">
        <f>'Stmt of Net Position'!$C$3</f>
        <v>Statement of Net Position—All Funds</v>
      </c>
    </row>
    <row r="359" spans="2:7" x14ac:dyDescent="0.25">
      <c r="B359" s="178" t="s">
        <v>87</v>
      </c>
      <c r="C359" s="179">
        <f>Certification!$C$4</f>
        <v>189</v>
      </c>
      <c r="D359" s="179" t="s">
        <v>1175</v>
      </c>
      <c r="E359" s="180">
        <f>IFERROR(VLOOKUP(B359,'Stmt of Net Position'!$B$9:$H$106,7,0),0)</f>
        <v>0</v>
      </c>
      <c r="F359" s="180" t="str">
        <f>IFERROR(VLOOKUP(B359,'Stmt of Net Position'!$B$9:$H$106,2,0),0)</f>
        <v>Net Cash/Investments Held for Compensated Absences</v>
      </c>
      <c r="G359" s="179" t="str">
        <f>'Stmt of Net Position'!$C$3</f>
        <v>Statement of Net Position—All Funds</v>
      </c>
    </row>
    <row r="360" spans="2:7" x14ac:dyDescent="0.25">
      <c r="B360" s="178" t="s">
        <v>89</v>
      </c>
      <c r="C360" s="179">
        <f>Certification!$C$4</f>
        <v>189</v>
      </c>
      <c r="D360" s="179" t="s">
        <v>1175</v>
      </c>
      <c r="E360" s="180">
        <f>IFERROR(VLOOKUP(B360,'Stmt of Net Position'!$B$9:$H$106,7,0),0)</f>
        <v>0</v>
      </c>
      <c r="F360" s="180" t="str">
        <f>IFERROR(VLOOKUP(B360,'Stmt of Net Position'!$B$9:$H$106,2,0),0)</f>
        <v>Net Cash/Investments Held for Unemployment</v>
      </c>
      <c r="G360" s="179" t="str">
        <f>'Stmt of Net Position'!$C$3</f>
        <v>Statement of Net Position—All Funds</v>
      </c>
    </row>
    <row r="361" spans="2:7" x14ac:dyDescent="0.25">
      <c r="B361" s="178" t="s">
        <v>91</v>
      </c>
      <c r="C361" s="179">
        <f>Certification!$C$4</f>
        <v>189</v>
      </c>
      <c r="D361" s="179" t="s">
        <v>1175</v>
      </c>
      <c r="E361" s="180">
        <f>IFERROR(VLOOKUP(B361,'Stmt of Net Position'!$B$9:$H$106,7,0),0)</f>
        <v>0</v>
      </c>
      <c r="F361" s="180" t="str">
        <f>IFERROR(VLOOKUP(B361,'Stmt of Net Position'!$B$9:$H$106,2,0),0)</f>
        <v>Investment in Joint Venture</v>
      </c>
      <c r="G361" s="179" t="str">
        <f>'Stmt of Net Position'!$C$3</f>
        <v>Statement of Net Position—All Funds</v>
      </c>
    </row>
    <row r="362" spans="2:7" x14ac:dyDescent="0.25">
      <c r="B362" s="178" t="s">
        <v>93</v>
      </c>
      <c r="C362" s="179">
        <f>Certification!$C$4</f>
        <v>189</v>
      </c>
      <c r="D362" s="179" t="s">
        <v>1175</v>
      </c>
      <c r="E362" s="180">
        <f>IFERROR(VLOOKUP(B362,'Stmt of Net Position'!$B$9:$H$106,7,0),0)</f>
        <v>0</v>
      </c>
      <c r="F362" s="180" t="str">
        <f>IFERROR(VLOOKUP(B362,'Stmt of Net Position'!$B$9:$H$106,2,0),0)</f>
        <v>Contracts Receivable</v>
      </c>
      <c r="G362" s="179" t="str">
        <f>'Stmt of Net Position'!$C$3</f>
        <v>Statement of Net Position—All Funds</v>
      </c>
    </row>
    <row r="363" spans="2:7" x14ac:dyDescent="0.25">
      <c r="B363" s="178" t="s">
        <v>95</v>
      </c>
      <c r="C363" s="179">
        <f>Certification!$C$4</f>
        <v>189</v>
      </c>
      <c r="D363" s="179" t="s">
        <v>1175</v>
      </c>
      <c r="E363" s="180">
        <f>IFERROR(VLOOKUP(B363,'Stmt of Net Position'!$B$9:$H$106,7,0),0)</f>
        <v>0</v>
      </c>
      <c r="F363" s="180" t="str">
        <f>IFERROR(VLOOKUP(B363,'Stmt of Net Position'!$B$9:$H$106,2,0),0)</f>
        <v>Net Pension Asset</v>
      </c>
      <c r="G363" s="179" t="str">
        <f>'Stmt of Net Position'!$C$3</f>
        <v>Statement of Net Position—All Funds</v>
      </c>
    </row>
    <row r="364" spans="2:7" x14ac:dyDescent="0.25">
      <c r="B364" s="178" t="s">
        <v>97</v>
      </c>
      <c r="C364" s="179">
        <f>Certification!$C$4</f>
        <v>189</v>
      </c>
      <c r="D364" s="179" t="s">
        <v>1175</v>
      </c>
      <c r="E364" s="180">
        <f>IFERROR(VLOOKUP(B364,'Stmt of Net Position'!$B$9:$H$106,7,0),0)</f>
        <v>0</v>
      </c>
      <c r="F364" s="180" t="str">
        <f>IFERROR(VLOOKUP(B364,'Stmt of Net Position'!$B$9:$H$106,2,0),0)</f>
        <v>Other Assets</v>
      </c>
      <c r="G364" s="179" t="str">
        <f>'Stmt of Net Position'!$C$3</f>
        <v>Statement of Net Position—All Funds</v>
      </c>
    </row>
    <row r="365" spans="2:7" x14ac:dyDescent="0.25">
      <c r="B365" s="178" t="s">
        <v>98</v>
      </c>
      <c r="C365" s="179">
        <f>Certification!$C$4</f>
        <v>189</v>
      </c>
      <c r="D365" s="179" t="s">
        <v>1175</v>
      </c>
      <c r="E365" s="180">
        <f>IFERROR(VLOOKUP(B365,'Stmt of Net Position'!$B$9:$H$106,7,0),0)</f>
        <v>0</v>
      </c>
      <c r="F365" s="180" t="str">
        <f>IFERROR(VLOOKUP(B365,'Stmt of Net Position'!$B$9:$H$106,2,0),0)</f>
        <v xml:space="preserve">TOTAL NONCURRENT ASSETS </v>
      </c>
      <c r="G365" s="179" t="str">
        <f>'Stmt of Net Position'!$C$3</f>
        <v>Statement of Net Position—All Funds</v>
      </c>
    </row>
    <row r="366" spans="2:7" x14ac:dyDescent="0.25">
      <c r="B366" s="178" t="s">
        <v>100</v>
      </c>
      <c r="C366" s="179">
        <f>Certification!$C$4</f>
        <v>189</v>
      </c>
      <c r="D366" s="179" t="s">
        <v>1175</v>
      </c>
      <c r="E366" s="180">
        <f>IFERROR(VLOOKUP(B366,'Stmt of Net Position'!$B$9:$H$106,7,0),0)</f>
        <v>0</v>
      </c>
      <c r="F366" s="180" t="str">
        <f>IFERROR(VLOOKUP(B366,'Stmt of Net Position'!$B$9:$H$106,2,0),0)</f>
        <v>TOTAL ASSETS</v>
      </c>
      <c r="G366" s="179" t="str">
        <f>'Stmt of Net Position'!$C$3</f>
        <v>Statement of Net Position—All Funds</v>
      </c>
    </row>
    <row r="367" spans="2:7" x14ac:dyDescent="0.25">
      <c r="B367" s="178" t="s">
        <v>103</v>
      </c>
      <c r="C367" s="179">
        <f>Certification!$C$4</f>
        <v>189</v>
      </c>
      <c r="D367" s="179" t="s">
        <v>1175</v>
      </c>
      <c r="E367" s="180">
        <f>IFERROR(VLOOKUP(B367,'Stmt of Net Position'!$B$9:$H$106,7,0),0)</f>
        <v>0</v>
      </c>
      <c r="F367" s="180" t="str">
        <f>IFERROR(VLOOKUP(B367,'Stmt of Net Position'!$B$9:$H$106,2,0),0)</f>
        <v>Deferred Loss on Refunding</v>
      </c>
      <c r="G367" s="179" t="str">
        <f>'Stmt of Net Position'!$C$3</f>
        <v>Statement of Net Position—All Funds</v>
      </c>
    </row>
    <row r="368" spans="2:7" x14ac:dyDescent="0.25">
      <c r="B368" s="178" t="s">
        <v>105</v>
      </c>
      <c r="C368" s="179">
        <f>Certification!$C$4</f>
        <v>189</v>
      </c>
      <c r="D368" s="179" t="s">
        <v>1175</v>
      </c>
      <c r="E368" s="180">
        <f>IFERROR(VLOOKUP(B368,'Stmt of Net Position'!$B$9:$H$106,7,0),0)</f>
        <v>0</v>
      </c>
      <c r="F368" s="180" t="str">
        <f>IFERROR(VLOOKUP(B368,'Stmt of Net Position'!$B$9:$H$106,2,0),0)</f>
        <v>Deferred OutFlows Related to Pensions</v>
      </c>
      <c r="G368" s="179" t="str">
        <f>'Stmt of Net Position'!$C$3</f>
        <v>Statement of Net Position—All Funds</v>
      </c>
    </row>
    <row r="369" spans="2:7" x14ac:dyDescent="0.25">
      <c r="B369" s="178" t="s">
        <v>107</v>
      </c>
      <c r="C369" s="179">
        <f>Certification!$C$4</f>
        <v>189</v>
      </c>
      <c r="D369" s="179" t="s">
        <v>1175</v>
      </c>
      <c r="E369" s="180">
        <f>IFERROR(VLOOKUP(B369,'Stmt of Net Position'!$B$9:$H$106,7,0),0)</f>
        <v>0</v>
      </c>
      <c r="F369" s="180" t="str">
        <f>IFERROR(VLOOKUP(B369,'Stmt of Net Position'!$B$9:$H$106,2,0),0)</f>
        <v>Deferred OutFlows Related to OPEB</v>
      </c>
      <c r="G369" s="179" t="str">
        <f>'Stmt of Net Position'!$C$3</f>
        <v>Statement of Net Position—All Funds</v>
      </c>
    </row>
    <row r="370" spans="2:7" x14ac:dyDescent="0.25">
      <c r="B370" s="178" t="s">
        <v>109</v>
      </c>
      <c r="C370" s="179">
        <f>Certification!$C$4</f>
        <v>189</v>
      </c>
      <c r="D370" s="179" t="s">
        <v>1175</v>
      </c>
      <c r="E370" s="180">
        <f>IFERROR(VLOOKUP(B370,'Stmt of Net Position'!$B$9:$H$106,7,0),0)</f>
        <v>0</v>
      </c>
      <c r="F370" s="180" t="str">
        <f>IFERROR(VLOOKUP(B370,'Stmt of Net Position'!$B$9:$H$106,2,0),0)</f>
        <v>TOTAL DEFERRED OUTFLOWS OF RESOURCES</v>
      </c>
      <c r="G370" s="179" t="str">
        <f>'Stmt of Net Position'!$C$3</f>
        <v>Statement of Net Position—All Funds</v>
      </c>
    </row>
    <row r="371" spans="2:7" x14ac:dyDescent="0.25">
      <c r="B371" s="178" t="s">
        <v>112</v>
      </c>
      <c r="C371" s="179">
        <f>Certification!$C$4</f>
        <v>189</v>
      </c>
      <c r="D371" s="179" t="s">
        <v>1175</v>
      </c>
      <c r="E371" s="180">
        <f>IFERROR(VLOOKUP(B371,'Stmt of Net Position'!$B$9:$H$106,7,0),0)</f>
        <v>0</v>
      </c>
      <c r="F371" s="180" t="str">
        <f>IFERROR(VLOOKUP(B371,'Stmt of Net Position'!$B$9:$H$106,2,0),0)</f>
        <v>Accounts Payable</v>
      </c>
      <c r="G371" s="179" t="str">
        <f>'Stmt of Net Position'!$C$3</f>
        <v>Statement of Net Position—All Funds</v>
      </c>
    </row>
    <row r="372" spans="2:7" x14ac:dyDescent="0.25">
      <c r="B372" s="178" t="s">
        <v>114</v>
      </c>
      <c r="C372" s="179">
        <f>Certification!$C$4</f>
        <v>189</v>
      </c>
      <c r="D372" s="179" t="s">
        <v>1175</v>
      </c>
      <c r="E372" s="180">
        <f>IFERROR(VLOOKUP(B372,'Stmt of Net Position'!$B$9:$H$106,7,0),0)</f>
        <v>0</v>
      </c>
      <c r="F372" s="180" t="str">
        <f>IFERROR(VLOOKUP(B372,'Stmt of Net Position'!$B$9:$H$106,2,0),0)</f>
        <v>Amount Due to Pool Participants</v>
      </c>
      <c r="G372" s="179" t="str">
        <f>'Stmt of Net Position'!$C$3</f>
        <v>Statement of Net Position—All Funds</v>
      </c>
    </row>
    <row r="373" spans="2:7" x14ac:dyDescent="0.25">
      <c r="B373" s="178" t="s">
        <v>116</v>
      </c>
      <c r="C373" s="179">
        <f>Certification!$C$4</f>
        <v>189</v>
      </c>
      <c r="D373" s="179" t="s">
        <v>1175</v>
      </c>
      <c r="E373" s="180">
        <f>IFERROR(VLOOKUP(B373,'Stmt of Net Position'!$B$9:$H$106,7,0),0)</f>
        <v>0</v>
      </c>
      <c r="F373" s="180" t="str">
        <f>IFERROR(VLOOKUP(B373,'Stmt of Net Position'!$B$9:$H$106,2,0),0)</f>
        <v>Notes Payable</v>
      </c>
      <c r="G373" s="179" t="str">
        <f>'Stmt of Net Position'!$C$3</f>
        <v>Statement of Net Position—All Funds</v>
      </c>
    </row>
    <row r="374" spans="2:7" x14ac:dyDescent="0.25">
      <c r="B374" s="178" t="s">
        <v>118</v>
      </c>
      <c r="C374" s="179">
        <f>Certification!$C$4</f>
        <v>189</v>
      </c>
      <c r="D374" s="179" t="s">
        <v>1175</v>
      </c>
      <c r="E374" s="180">
        <f>IFERROR(VLOOKUP(B374,'Stmt of Net Position'!$B$9:$H$106,7,0),0)</f>
        <v>0</v>
      </c>
      <c r="F374" s="180" t="str">
        <f>IFERROR(VLOOKUP(B374,'Stmt of Net Position'!$B$9:$H$106,2,0),0)</f>
        <v>Accrued Interest Payable</v>
      </c>
      <c r="G374" s="179" t="str">
        <f>'Stmt of Net Position'!$C$3</f>
        <v>Statement of Net Position—All Funds</v>
      </c>
    </row>
    <row r="375" spans="2:7" x14ac:dyDescent="0.25">
      <c r="B375" s="178" t="s">
        <v>120</v>
      </c>
      <c r="C375" s="179">
        <f>Certification!$C$4</f>
        <v>189</v>
      </c>
      <c r="D375" s="179" t="s">
        <v>1175</v>
      </c>
      <c r="E375" s="180">
        <f>IFERROR(VLOOKUP(B375,'Stmt of Net Position'!$B$9:$H$106,7,0),0)</f>
        <v>0</v>
      </c>
      <c r="F375" s="180" t="str">
        <f>IFERROR(VLOOKUP(B375,'Stmt of Net Position'!$B$9:$H$106,2,0),0)</f>
        <v>Accrued Salaries</v>
      </c>
      <c r="G375" s="179" t="str">
        <f>'Stmt of Net Position'!$C$3</f>
        <v>Statement of Net Position—All Funds</v>
      </c>
    </row>
    <row r="376" spans="2:7" x14ac:dyDescent="0.25">
      <c r="B376" s="178" t="s">
        <v>122</v>
      </c>
      <c r="C376" s="179">
        <f>Certification!$C$4</f>
        <v>189</v>
      </c>
      <c r="D376" s="179" t="s">
        <v>1175</v>
      </c>
      <c r="E376" s="180">
        <f>IFERROR(VLOOKUP(B376,'Stmt of Net Position'!$B$9:$H$106,7,0),0)</f>
        <v>0</v>
      </c>
      <c r="F376" s="180" t="str">
        <f>IFERROR(VLOOKUP(B376,'Stmt of Net Position'!$B$9:$H$106,2,0),0)</f>
        <v>Payroll Deductions &amp; Taxes Payable</v>
      </c>
      <c r="G376" s="179" t="str">
        <f>'Stmt of Net Position'!$C$3</f>
        <v>Statement of Net Position—All Funds</v>
      </c>
    </row>
    <row r="377" spans="2:7" x14ac:dyDescent="0.25">
      <c r="B377" s="178" t="s">
        <v>124</v>
      </c>
      <c r="C377" s="179">
        <f>Certification!$C$4</f>
        <v>189</v>
      </c>
      <c r="D377" s="179" t="s">
        <v>1175</v>
      </c>
      <c r="E377" s="180">
        <f>IFERROR(VLOOKUP(B377,'Stmt of Net Position'!$B$9:$H$106,7,0),0)</f>
        <v>0</v>
      </c>
      <c r="F377" s="180" t="str">
        <f>IFERROR(VLOOKUP(B377,'Stmt of Net Position'!$B$9:$H$106,2,0),0)</f>
        <v>Public Employees' Retirement System</v>
      </c>
      <c r="G377" s="179" t="str">
        <f>'Stmt of Net Position'!$C$3</f>
        <v>Statement of Net Position—All Funds</v>
      </c>
    </row>
    <row r="378" spans="2:7" x14ac:dyDescent="0.25">
      <c r="B378" s="178" t="s">
        <v>126</v>
      </c>
      <c r="C378" s="179">
        <f>Certification!$C$4</f>
        <v>189</v>
      </c>
      <c r="D378" s="179" t="s">
        <v>1175</v>
      </c>
      <c r="E378" s="180">
        <f>IFERROR(VLOOKUP(B378,'Stmt of Net Position'!$B$9:$H$106,7,0),0)</f>
        <v>0</v>
      </c>
      <c r="F378" s="180" t="str">
        <f>IFERROR(VLOOKUP(B378,'Stmt of Net Position'!$B$9:$H$106,2,0),0)</f>
        <v>Deferred Compensation</v>
      </c>
      <c r="G378" s="179" t="str">
        <f>'Stmt of Net Position'!$C$3</f>
        <v>Statement of Net Position—All Funds</v>
      </c>
    </row>
    <row r="379" spans="2:7" x14ac:dyDescent="0.25">
      <c r="B379" s="178" t="s">
        <v>128</v>
      </c>
      <c r="C379" s="179">
        <f>Certification!$C$4</f>
        <v>189</v>
      </c>
      <c r="D379" s="179" t="s">
        <v>1175</v>
      </c>
      <c r="E379" s="180">
        <f>IFERROR(VLOOKUP(B379,'Stmt of Net Position'!$B$9:$H$106,7,0),0)</f>
        <v>0</v>
      </c>
      <c r="F379" s="180" t="str">
        <f>IFERROR(VLOOKUP(B379,'Stmt of Net Position'!$B$9:$H$106,2,0),0)</f>
        <v>Compensated Absences</v>
      </c>
      <c r="G379" s="179" t="str">
        <f>'Stmt of Net Position'!$C$3</f>
        <v>Statement of Net Position—All Funds</v>
      </c>
    </row>
    <row r="380" spans="2:7" x14ac:dyDescent="0.25">
      <c r="B380" s="178" t="s">
        <v>130</v>
      </c>
      <c r="C380" s="179">
        <f>Certification!$C$4</f>
        <v>189</v>
      </c>
      <c r="D380" s="179" t="s">
        <v>1175</v>
      </c>
      <c r="E380" s="180">
        <f>IFERROR(VLOOKUP(B380,'Stmt of Net Position'!$B$9:$H$106,7,0),0)</f>
        <v>0</v>
      </c>
      <c r="F380" s="180" t="str">
        <f>IFERROR(VLOOKUP(B380,'Stmt of Net Position'!$B$9:$H$106,2,0),0)</f>
        <v>Interfund Payable</v>
      </c>
      <c r="G380" s="179" t="str">
        <f>'Stmt of Net Position'!$C$3</f>
        <v>Statement of Net Position—All Funds</v>
      </c>
    </row>
    <row r="381" spans="2:7" x14ac:dyDescent="0.25">
      <c r="B381" s="178" t="s">
        <v>132</v>
      </c>
      <c r="C381" s="179">
        <f>Certification!$C$4</f>
        <v>189</v>
      </c>
      <c r="D381" s="179" t="s">
        <v>1175</v>
      </c>
      <c r="E381" s="180">
        <f>IFERROR(VLOOKUP(B381,'Stmt of Net Position'!$B$9:$H$106,7,0),0)</f>
        <v>0</v>
      </c>
      <c r="F381" s="180" t="str">
        <f>IFERROR(VLOOKUP(B381,'Stmt of Net Position'!$B$9:$H$106,2,0),0)</f>
        <v>Total OPEB Liability</v>
      </c>
      <c r="G381" s="179" t="str">
        <f>'Stmt of Net Position'!$C$3</f>
        <v>Statement of Net Position—All Funds</v>
      </c>
    </row>
    <row r="382" spans="2:7" x14ac:dyDescent="0.25">
      <c r="B382" s="178" t="s">
        <v>134</v>
      </c>
      <c r="C382" s="179">
        <f>Certification!$C$4</f>
        <v>189</v>
      </c>
      <c r="D382" s="179" t="s">
        <v>1175</v>
      </c>
      <c r="E382" s="180">
        <f>IFERROR(VLOOKUP(B382,'Stmt of Net Position'!$B$9:$H$106,7,0),0)</f>
        <v>0</v>
      </c>
      <c r="F382" s="180" t="str">
        <f>IFERROR(VLOOKUP(B382,'Stmt of Net Position'!$B$9:$H$106,2,0),0)</f>
        <v>Bonds Payable</v>
      </c>
      <c r="G382" s="179" t="str">
        <f>'Stmt of Net Position'!$C$3</f>
        <v>Statement of Net Position—All Funds</v>
      </c>
    </row>
    <row r="383" spans="2:7" x14ac:dyDescent="0.25">
      <c r="B383" s="178" t="s">
        <v>136</v>
      </c>
      <c r="C383" s="179">
        <f>Certification!$C$4</f>
        <v>189</v>
      </c>
      <c r="D383" s="179" t="s">
        <v>1175</v>
      </c>
      <c r="E383" s="180">
        <f>IFERROR(VLOOKUP(B383,'Stmt of Net Position'!$B$9:$H$106,7,0),0)</f>
        <v>0</v>
      </c>
      <c r="F383" s="180" t="str">
        <f>IFERROR(VLOOKUP(B383,'Stmt of Net Position'!$B$9:$H$106,2,0),0)</f>
        <v>Leases Payable</v>
      </c>
      <c r="G383" s="179" t="str">
        <f>'Stmt of Net Position'!$C$3</f>
        <v>Statement of Net Position—All Funds</v>
      </c>
    </row>
    <row r="384" spans="2:7" x14ac:dyDescent="0.25">
      <c r="B384" s="178" t="s">
        <v>138</v>
      </c>
      <c r="C384" s="179">
        <f>Certification!$C$4</f>
        <v>189</v>
      </c>
      <c r="D384" s="179" t="s">
        <v>1175</v>
      </c>
      <c r="E384" s="180">
        <f>IFERROR(VLOOKUP(B384,'Stmt of Net Position'!$B$9:$H$106,7,0),0)</f>
        <v>0</v>
      </c>
      <c r="F384" s="180" t="str">
        <f>IFERROR(VLOOKUP(B384,'Stmt of Net Position'!$B$9:$H$106,2,0),0)</f>
        <v>Claim Reserves</v>
      </c>
      <c r="G384" s="179" t="str">
        <f>'Stmt of Net Position'!$C$3</f>
        <v>Statement of Net Position—All Funds</v>
      </c>
    </row>
    <row r="385" spans="2:7" x14ac:dyDescent="0.25">
      <c r="B385" s="178" t="s">
        <v>140</v>
      </c>
      <c r="C385" s="179">
        <f>Certification!$C$4</f>
        <v>189</v>
      </c>
      <c r="D385" s="179" t="s">
        <v>1175</v>
      </c>
      <c r="E385" s="180">
        <f>IFERROR(VLOOKUP(B385,'Stmt of Net Position'!$B$9:$H$106,7,0),0)</f>
        <v>0</v>
      </c>
      <c r="F385" s="180" t="str">
        <f>IFERROR(VLOOKUP(B385,'Stmt of Net Position'!$B$9:$H$106,2,0),0)</f>
        <v>IBNR</v>
      </c>
      <c r="G385" s="179" t="str">
        <f>'Stmt of Net Position'!$C$3</f>
        <v>Statement of Net Position—All Funds</v>
      </c>
    </row>
    <row r="386" spans="2:7" x14ac:dyDescent="0.25">
      <c r="B386" s="178" t="s">
        <v>142</v>
      </c>
      <c r="C386" s="179">
        <f>Certification!$C$4</f>
        <v>189</v>
      </c>
      <c r="D386" s="179" t="s">
        <v>1175</v>
      </c>
      <c r="E386" s="180">
        <f>IFERROR(VLOOKUP(B386,'Stmt of Net Position'!$B$9:$H$106,7,0),0)</f>
        <v>0</v>
      </c>
      <c r="F386" s="180" t="str">
        <f>IFERROR(VLOOKUP(B386,'Stmt of Net Position'!$B$9:$H$106,2,0),0)</f>
        <v>Open Claims</v>
      </c>
      <c r="G386" s="179" t="str">
        <f>'Stmt of Net Position'!$C$3</f>
        <v>Statement of Net Position—All Funds</v>
      </c>
    </row>
    <row r="387" spans="2:7" x14ac:dyDescent="0.25">
      <c r="B387" s="178" t="s">
        <v>144</v>
      </c>
      <c r="C387" s="179">
        <f>Certification!$C$4</f>
        <v>189</v>
      </c>
      <c r="D387" s="179" t="s">
        <v>1175</v>
      </c>
      <c r="E387" s="180">
        <f>IFERROR(VLOOKUP(B387,'Stmt of Net Position'!$B$9:$H$106,7,0),0)</f>
        <v>0</v>
      </c>
      <c r="F387" s="180" t="str">
        <f>IFERROR(VLOOKUP(B387,'Stmt of Net Position'!$B$9:$H$106,2,0),0)</f>
        <v>Unallocated Loss Adjustment Expenses</v>
      </c>
      <c r="G387" s="179" t="str">
        <f>'Stmt of Net Position'!$C$3</f>
        <v>Statement of Net Position—All Funds</v>
      </c>
    </row>
    <row r="388" spans="2:7" x14ac:dyDescent="0.25">
      <c r="B388" s="178" t="s">
        <v>146</v>
      </c>
      <c r="C388" s="179">
        <f>Certification!$C$4</f>
        <v>189</v>
      </c>
      <c r="D388" s="179" t="s">
        <v>1175</v>
      </c>
      <c r="E388" s="180">
        <f>IFERROR(VLOOKUP(B388,'Stmt of Net Position'!$B$9:$H$106,7,0),0)</f>
        <v>0</v>
      </c>
      <c r="F388" s="180" t="str">
        <f>IFERROR(VLOOKUP(B388,'Stmt of Net Position'!$B$9:$H$106,2,0),0)</f>
        <v>Future L&amp;I Assessments</v>
      </c>
      <c r="G388" s="179" t="str">
        <f>'Stmt of Net Position'!$C$3</f>
        <v>Statement of Net Position—All Funds</v>
      </c>
    </row>
    <row r="389" spans="2:7" x14ac:dyDescent="0.25">
      <c r="B389" s="178" t="s">
        <v>148</v>
      </c>
      <c r="C389" s="179">
        <f>Certification!$C$4</f>
        <v>189</v>
      </c>
      <c r="D389" s="179" t="s">
        <v>1175</v>
      </c>
      <c r="E389" s="180">
        <f>IFERROR(VLOOKUP(B389,'Stmt of Net Position'!$B$9:$H$106,7,0),0)</f>
        <v>0</v>
      </c>
      <c r="F389" s="180" t="str">
        <f>IFERROR(VLOOKUP(B389,'Stmt of Net Position'!$B$9:$H$106,2,0),0)</f>
        <v>Deposits</v>
      </c>
      <c r="G389" s="179" t="str">
        <f>'Stmt of Net Position'!$C$3</f>
        <v>Statement of Net Position—All Funds</v>
      </c>
    </row>
    <row r="390" spans="2:7" x14ac:dyDescent="0.25">
      <c r="B390" s="178" t="s">
        <v>150</v>
      </c>
      <c r="C390" s="179">
        <f>Certification!$C$4</f>
        <v>189</v>
      </c>
      <c r="D390" s="179" t="s">
        <v>1175</v>
      </c>
      <c r="E390" s="180">
        <f>IFERROR(VLOOKUP(B390,'Stmt of Net Position'!$B$9:$H$106,7,0),0)</f>
        <v>0</v>
      </c>
      <c r="F390" s="180" t="str">
        <f>IFERROR(VLOOKUP(B390,'Stmt of Net Position'!$B$9:$H$106,2,0),0)</f>
        <v>Unearned Revenue</v>
      </c>
      <c r="G390" s="179" t="str">
        <f>'Stmt of Net Position'!$C$3</f>
        <v>Statement of Net Position—All Funds</v>
      </c>
    </row>
    <row r="391" spans="2:7" x14ac:dyDescent="0.25">
      <c r="B391" s="178" t="s">
        <v>152</v>
      </c>
      <c r="C391" s="179">
        <f>Certification!$C$4</f>
        <v>189</v>
      </c>
      <c r="D391" s="179" t="s">
        <v>1175</v>
      </c>
      <c r="E391" s="180">
        <f>IFERROR(VLOOKUP(B391,'Stmt of Net Position'!$B$9:$H$106,7,0),0)</f>
        <v>0</v>
      </c>
      <c r="F391" s="180" t="str">
        <f>IFERROR(VLOOKUP(B391,'Stmt of Net Position'!$B$9:$H$106,2,0),0)</f>
        <v>Unearned Member Assessments/Contributions</v>
      </c>
      <c r="G391" s="179" t="str">
        <f>'Stmt of Net Position'!$C$3</f>
        <v>Statement of Net Position—All Funds</v>
      </c>
    </row>
    <row r="392" spans="2:7" x14ac:dyDescent="0.25">
      <c r="B392" s="178" t="s">
        <v>154</v>
      </c>
      <c r="C392" s="179">
        <f>Certification!$C$4</f>
        <v>189</v>
      </c>
      <c r="D392" s="179" t="s">
        <v>1175</v>
      </c>
      <c r="E392" s="180">
        <f>IFERROR(VLOOKUP(B392,'Stmt of Net Position'!$B$9:$H$106,7,0),0)</f>
        <v>0</v>
      </c>
      <c r="F392" s="180" t="str">
        <f>IFERROR(VLOOKUP(B392,'Stmt of Net Position'!$B$9:$H$106,2,0),0)</f>
        <v>Other Liabilities and Credits</v>
      </c>
      <c r="G392" s="179" t="str">
        <f>'Stmt of Net Position'!$C$3</f>
        <v>Statement of Net Position—All Funds</v>
      </c>
    </row>
    <row r="393" spans="2:7" x14ac:dyDescent="0.25">
      <c r="B393" s="178" t="s">
        <v>156</v>
      </c>
      <c r="C393" s="179">
        <f>Certification!$C$4</f>
        <v>189</v>
      </c>
      <c r="D393" s="179" t="s">
        <v>1175</v>
      </c>
      <c r="E393" s="180">
        <f>IFERROR(VLOOKUP(B393,'Stmt of Net Position'!$B$9:$H$106,7,0),0)</f>
        <v>0</v>
      </c>
      <c r="F393" s="180" t="str">
        <f>IFERROR(VLOOKUP(B393,'Stmt of Net Position'!$B$9:$H$106,2,0),0)</f>
        <v>TOTAL CURRENT LIABILITIES</v>
      </c>
      <c r="G393" s="179" t="str">
        <f>'Stmt of Net Position'!$C$3</f>
        <v>Statement of Net Position—All Funds</v>
      </c>
    </row>
    <row r="394" spans="2:7" x14ac:dyDescent="0.25">
      <c r="B394" s="178" t="s">
        <v>159</v>
      </c>
      <c r="C394" s="179">
        <f>Certification!$C$4</f>
        <v>189</v>
      </c>
      <c r="D394" s="179" t="s">
        <v>1175</v>
      </c>
      <c r="E394" s="180">
        <f>IFERROR(VLOOKUP(B394,'Stmt of Net Position'!$B$9:$H$106,7,0),0)</f>
        <v>0</v>
      </c>
      <c r="F394" s="180" t="str">
        <f>IFERROR(VLOOKUP(B394,'Stmt of Net Position'!$B$9:$H$106,2,0),0)</f>
        <v>Compensated Absences</v>
      </c>
      <c r="G394" s="179" t="str">
        <f>'Stmt of Net Position'!$C$3</f>
        <v>Statement of Net Position—All Funds</v>
      </c>
    </row>
    <row r="395" spans="2:7" x14ac:dyDescent="0.25">
      <c r="B395" s="178" t="s">
        <v>160</v>
      </c>
      <c r="C395" s="179">
        <f>Certification!$C$4</f>
        <v>189</v>
      </c>
      <c r="D395" s="179" t="s">
        <v>1175</v>
      </c>
      <c r="E395" s="180">
        <f>IFERROR(VLOOKUP(B395,'Stmt of Net Position'!$B$9:$H$106,7,0),0)</f>
        <v>0</v>
      </c>
      <c r="F395" s="180" t="str">
        <f>IFERROR(VLOOKUP(B395,'Stmt of Net Position'!$B$9:$H$106,2,0),0)</f>
        <v>Unemployment</v>
      </c>
      <c r="G395" s="179" t="str">
        <f>'Stmt of Net Position'!$C$3</f>
        <v>Statement of Net Position—All Funds</v>
      </c>
    </row>
    <row r="396" spans="2:7" x14ac:dyDescent="0.25">
      <c r="B396" s="178" t="s">
        <v>162</v>
      </c>
      <c r="C396" s="179">
        <f>Certification!$C$4</f>
        <v>189</v>
      </c>
      <c r="D396" s="179" t="s">
        <v>1175</v>
      </c>
      <c r="E396" s="180">
        <f>IFERROR(VLOOKUP(B396,'Stmt of Net Position'!$B$9:$H$106,7,0),0)</f>
        <v>0</v>
      </c>
      <c r="F396" s="180" t="str">
        <f>IFERROR(VLOOKUP(B396,'Stmt of Net Position'!$B$9:$H$106,2,0),0)</f>
        <v>Notes Payable</v>
      </c>
      <c r="G396" s="179" t="str">
        <f>'Stmt of Net Position'!$C$3</f>
        <v>Statement of Net Position—All Funds</v>
      </c>
    </row>
    <row r="397" spans="2:7" x14ac:dyDescent="0.25">
      <c r="B397" s="178" t="s">
        <v>163</v>
      </c>
      <c r="C397" s="179">
        <f>Certification!$C$4</f>
        <v>189</v>
      </c>
      <c r="D397" s="179" t="s">
        <v>1175</v>
      </c>
      <c r="E397" s="180">
        <f>IFERROR(VLOOKUP(B397,'Stmt of Net Position'!$B$9:$H$106,7,0),0)</f>
        <v>0</v>
      </c>
      <c r="F397" s="180" t="str">
        <f>IFERROR(VLOOKUP(B397,'Stmt of Net Position'!$B$9:$H$106,2,0),0)</f>
        <v>Claim Reserves</v>
      </c>
      <c r="G397" s="179" t="str">
        <f>'Stmt of Net Position'!$C$3</f>
        <v>Statement of Net Position—All Funds</v>
      </c>
    </row>
    <row r="398" spans="2:7" x14ac:dyDescent="0.25">
      <c r="B398" s="178" t="s">
        <v>164</v>
      </c>
      <c r="C398" s="179">
        <f>Certification!$C$4</f>
        <v>189</v>
      </c>
      <c r="D398" s="179" t="s">
        <v>1175</v>
      </c>
      <c r="E398" s="180">
        <f>IFERROR(VLOOKUP(B398,'Stmt of Net Position'!$B$9:$H$106,7,0),0)</f>
        <v>0</v>
      </c>
      <c r="F398" s="180" t="str">
        <f>IFERROR(VLOOKUP(B398,'Stmt of Net Position'!$B$9:$H$106,2,0),0)</f>
        <v>IBNR</v>
      </c>
      <c r="G398" s="179" t="str">
        <f>'Stmt of Net Position'!$C$3</f>
        <v>Statement of Net Position—All Funds</v>
      </c>
    </row>
    <row r="399" spans="2:7" x14ac:dyDescent="0.25">
      <c r="B399" s="178" t="s">
        <v>165</v>
      </c>
      <c r="C399" s="179">
        <f>Certification!$C$4</f>
        <v>189</v>
      </c>
      <c r="D399" s="179" t="s">
        <v>1175</v>
      </c>
      <c r="E399" s="180">
        <f>IFERROR(VLOOKUP(B399,'Stmt of Net Position'!$B$9:$H$106,7,0),0)</f>
        <v>0</v>
      </c>
      <c r="F399" s="180" t="str">
        <f>IFERROR(VLOOKUP(B399,'Stmt of Net Position'!$B$9:$H$106,2,0),0)</f>
        <v>Open Claims</v>
      </c>
      <c r="G399" s="179" t="str">
        <f>'Stmt of Net Position'!$C$3</f>
        <v>Statement of Net Position—All Funds</v>
      </c>
    </row>
    <row r="400" spans="2:7" x14ac:dyDescent="0.25">
      <c r="B400" s="178" t="s">
        <v>166</v>
      </c>
      <c r="C400" s="179">
        <f>Certification!$C$4</f>
        <v>189</v>
      </c>
      <c r="D400" s="179" t="s">
        <v>1175</v>
      </c>
      <c r="E400" s="180">
        <f>IFERROR(VLOOKUP(B400,'Stmt of Net Position'!$B$9:$H$106,7,0),0)</f>
        <v>0</v>
      </c>
      <c r="F400" s="180" t="str">
        <f>IFERROR(VLOOKUP(B400,'Stmt of Net Position'!$B$9:$H$106,2,0),0)</f>
        <v>Unallocated Loss Adjustment Expenses</v>
      </c>
      <c r="G400" s="179" t="str">
        <f>'Stmt of Net Position'!$C$3</f>
        <v>Statement of Net Position—All Funds</v>
      </c>
    </row>
    <row r="401" spans="2:7" x14ac:dyDescent="0.25">
      <c r="B401" s="178" t="s">
        <v>167</v>
      </c>
      <c r="C401" s="179">
        <f>Certification!$C$4</f>
        <v>189</v>
      </c>
      <c r="D401" s="179" t="s">
        <v>1175</v>
      </c>
      <c r="E401" s="180">
        <f>IFERROR(VLOOKUP(B401,'Stmt of Net Position'!$B$9:$H$106,7,0),0)</f>
        <v>0</v>
      </c>
      <c r="F401" s="180" t="str">
        <f>IFERROR(VLOOKUP(B401,'Stmt of Net Position'!$B$9:$H$106,2,0),0)</f>
        <v>Future L&amp;I Assessments</v>
      </c>
      <c r="G401" s="179" t="str">
        <f>'Stmt of Net Position'!$C$3</f>
        <v>Statement of Net Position—All Funds</v>
      </c>
    </row>
    <row r="402" spans="2:7" x14ac:dyDescent="0.25">
      <c r="B402" s="178" t="s">
        <v>168</v>
      </c>
      <c r="C402" s="179">
        <f>Certification!$C$4</f>
        <v>189</v>
      </c>
      <c r="D402" s="179" t="s">
        <v>1175</v>
      </c>
      <c r="E402" s="180">
        <f>IFERROR(VLOOKUP(B402,'Stmt of Net Position'!$B$9:$H$106,7,0),0)</f>
        <v>0</v>
      </c>
      <c r="F402" s="180" t="str">
        <f>IFERROR(VLOOKUP(B402,'Stmt of Net Position'!$B$9:$H$106,2,0),0)</f>
        <v>Net Pension Liability</v>
      </c>
      <c r="G402" s="179" t="str">
        <f>'Stmt of Net Position'!$C$3</f>
        <v>Statement of Net Position—All Funds</v>
      </c>
    </row>
    <row r="403" spans="2:7" x14ac:dyDescent="0.25">
      <c r="B403" s="178" t="s">
        <v>170</v>
      </c>
      <c r="C403" s="179">
        <f>Certification!$C$4</f>
        <v>189</v>
      </c>
      <c r="D403" s="179" t="s">
        <v>1175</v>
      </c>
      <c r="E403" s="180">
        <f>IFERROR(VLOOKUP(B403,'Stmt of Net Position'!$B$9:$H$106,7,0),0)</f>
        <v>0</v>
      </c>
      <c r="F403" s="180" t="str">
        <f>IFERROR(VLOOKUP(B403,'Stmt of Net Position'!$B$9:$H$106,2,0),0)</f>
        <v>OPEB Liability</v>
      </c>
      <c r="G403" s="179" t="str">
        <f>'Stmt of Net Position'!$C$3</f>
        <v>Statement of Net Position—All Funds</v>
      </c>
    </row>
    <row r="404" spans="2:7" x14ac:dyDescent="0.25">
      <c r="B404" s="178" t="s">
        <v>172</v>
      </c>
      <c r="C404" s="179">
        <f>Certification!$C$4</f>
        <v>189</v>
      </c>
      <c r="D404" s="179" t="s">
        <v>1175</v>
      </c>
      <c r="E404" s="180">
        <f>IFERROR(VLOOKUP(B404,'Stmt of Net Position'!$B$9:$H$106,7,0),0)</f>
        <v>0</v>
      </c>
      <c r="F404" s="180" t="str">
        <f>IFERROR(VLOOKUP(B404,'Stmt of Net Position'!$B$9:$H$106,2,0),0)</f>
        <v>Bonds Payable</v>
      </c>
      <c r="G404" s="179" t="str">
        <f>'Stmt of Net Position'!$C$3</f>
        <v>Statement of Net Position—All Funds</v>
      </c>
    </row>
    <row r="405" spans="2:7" x14ac:dyDescent="0.25">
      <c r="B405" s="178" t="s">
        <v>173</v>
      </c>
      <c r="C405" s="179">
        <f>Certification!$C$4</f>
        <v>189</v>
      </c>
      <c r="D405" s="179" t="s">
        <v>1175</v>
      </c>
      <c r="E405" s="180">
        <f>IFERROR(VLOOKUP(B405,'Stmt of Net Position'!$B$9:$H$106,7,0),0)</f>
        <v>0</v>
      </c>
      <c r="F405" s="180" t="str">
        <f>IFERROR(VLOOKUP(B405,'Stmt of Net Position'!$B$9:$H$106,2,0),0)</f>
        <v>Leases Payable</v>
      </c>
      <c r="G405" s="179" t="str">
        <f>'Stmt of Net Position'!$C$3</f>
        <v>Statement of Net Position—All Funds</v>
      </c>
    </row>
    <row r="406" spans="2:7" x14ac:dyDescent="0.25">
      <c r="B406" s="178" t="s">
        <v>174</v>
      </c>
      <c r="C406" s="179">
        <f>Certification!$C$4</f>
        <v>189</v>
      </c>
      <c r="D406" s="179" t="s">
        <v>1175</v>
      </c>
      <c r="E406" s="180">
        <f>IFERROR(VLOOKUP(B406,'Stmt of Net Position'!$B$9:$H$106,7,0),0)</f>
        <v>0</v>
      </c>
      <c r="F406" s="180" t="str">
        <f>IFERROR(VLOOKUP(B406,'Stmt of Net Position'!$B$9:$H$106,2,0),0)</f>
        <v>Other Liabilities and Credits</v>
      </c>
      <c r="G406" s="179" t="str">
        <f>'Stmt of Net Position'!$C$3</f>
        <v>Statement of Net Position—All Funds</v>
      </c>
    </row>
    <row r="407" spans="2:7" x14ac:dyDescent="0.25">
      <c r="B407" s="178" t="s">
        <v>175</v>
      </c>
      <c r="C407" s="179">
        <f>Certification!$C$4</f>
        <v>189</v>
      </c>
      <c r="D407" s="179" t="s">
        <v>1175</v>
      </c>
      <c r="E407" s="180">
        <f>IFERROR(VLOOKUP(B407,'Stmt of Net Position'!$B$9:$H$106,7,0),0)</f>
        <v>0</v>
      </c>
      <c r="F407" s="180" t="str">
        <f>IFERROR(VLOOKUP(B407,'Stmt of Net Position'!$B$9:$H$106,2,0),0)</f>
        <v>TOTAL NONCURRENT LIABILITIES</v>
      </c>
      <c r="G407" s="179" t="str">
        <f>'Stmt of Net Position'!$C$3</f>
        <v>Statement of Net Position—All Funds</v>
      </c>
    </row>
    <row r="408" spans="2:7" x14ac:dyDescent="0.25">
      <c r="B408" s="178" t="s">
        <v>177</v>
      </c>
      <c r="C408" s="179">
        <f>Certification!$C$4</f>
        <v>189</v>
      </c>
      <c r="D408" s="179" t="s">
        <v>1175</v>
      </c>
      <c r="E408" s="180">
        <f>IFERROR(VLOOKUP(B408,'Stmt of Net Position'!$B$9:$H$106,7,0),0)</f>
        <v>0</v>
      </c>
      <c r="F408" s="180" t="str">
        <f>IFERROR(VLOOKUP(B408,'Stmt of Net Position'!$B$9:$H$106,2,0),0)</f>
        <v>TOTAL LIABILITIES</v>
      </c>
      <c r="G408" s="179" t="str">
        <f>'Stmt of Net Position'!$C$3</f>
        <v>Statement of Net Position—All Funds</v>
      </c>
    </row>
    <row r="409" spans="2:7" x14ac:dyDescent="0.25">
      <c r="B409" s="178" t="s">
        <v>180</v>
      </c>
      <c r="C409" s="179">
        <f>Certification!$C$4</f>
        <v>189</v>
      </c>
      <c r="D409" s="179" t="s">
        <v>1175</v>
      </c>
      <c r="E409" s="180">
        <f>IFERROR(VLOOKUP(B409,'Stmt of Net Position'!$B$9:$H$106,7,0),0)</f>
        <v>0</v>
      </c>
      <c r="F409" s="180" t="str">
        <f>IFERROR(VLOOKUP(B409,'Stmt of Net Position'!$B$9:$H$106,2,0),0)</f>
        <v>Deferred Gain on Refunding</v>
      </c>
      <c r="G409" s="179" t="str">
        <f>'Stmt of Net Position'!$C$3</f>
        <v>Statement of Net Position—All Funds</v>
      </c>
    </row>
    <row r="410" spans="2:7" x14ac:dyDescent="0.25">
      <c r="B410" s="178" t="s">
        <v>182</v>
      </c>
      <c r="C410" s="179">
        <f>Certification!$C$4</f>
        <v>189</v>
      </c>
      <c r="D410" s="179" t="s">
        <v>1175</v>
      </c>
      <c r="E410" s="180">
        <f>IFERROR(VLOOKUP(B410,'Stmt of Net Position'!$B$9:$H$106,7,0),0)</f>
        <v>0</v>
      </c>
      <c r="F410" s="180" t="str">
        <f>IFERROR(VLOOKUP(B410,'Stmt of Net Position'!$B$9:$H$106,2,0),0)</f>
        <v>Deferred InFlows Related to Pensions</v>
      </c>
      <c r="G410" s="179" t="str">
        <f>'Stmt of Net Position'!$C$3</f>
        <v>Statement of Net Position—All Funds</v>
      </c>
    </row>
    <row r="411" spans="2:7" x14ac:dyDescent="0.25">
      <c r="B411" s="178" t="s">
        <v>184</v>
      </c>
      <c r="C411" s="179">
        <f>Certification!$C$4</f>
        <v>189</v>
      </c>
      <c r="D411" s="179" t="s">
        <v>1175</v>
      </c>
      <c r="E411" s="180">
        <f>IFERROR(VLOOKUP(B411,'Stmt of Net Position'!$B$9:$H$106,7,0),0)</f>
        <v>0</v>
      </c>
      <c r="F411" s="180" t="str">
        <f>IFERROR(VLOOKUP(B411,'Stmt of Net Position'!$B$9:$H$106,2,0),0)</f>
        <v>Deferred InFlows Related to OPEB</v>
      </c>
      <c r="G411" s="179" t="str">
        <f>'Stmt of Net Position'!$C$3</f>
        <v>Statement of Net Position—All Funds</v>
      </c>
    </row>
    <row r="412" spans="2:7" x14ac:dyDescent="0.25">
      <c r="B412" s="178" t="s">
        <v>186</v>
      </c>
      <c r="C412" s="179">
        <f>Certification!$C$4</f>
        <v>189</v>
      </c>
      <c r="D412" s="179" t="s">
        <v>1175</v>
      </c>
      <c r="E412" s="180">
        <f>IFERROR(VLOOKUP(B412,'Stmt of Net Position'!$B$9:$H$106,7,0),0)</f>
        <v>0</v>
      </c>
      <c r="F412" s="180" t="str">
        <f>IFERROR(VLOOKUP(B412,'Stmt of Net Position'!$B$9:$H$106,2,0),0)</f>
        <v>TOTAL DEFERRED INFLOWS OF RESOURCES</v>
      </c>
      <c r="G412" s="179" t="str">
        <f>'Stmt of Net Position'!$C$3</f>
        <v>Statement of Net Position—All Funds</v>
      </c>
    </row>
    <row r="413" spans="2:7" x14ac:dyDescent="0.25">
      <c r="B413" s="178" t="s">
        <v>189</v>
      </c>
      <c r="C413" s="179">
        <f>Certification!$C$4</f>
        <v>189</v>
      </c>
      <c r="D413" s="179" t="s">
        <v>1175</v>
      </c>
      <c r="E413" s="180">
        <f>IFERROR(VLOOKUP(B413,'Stmt of Net Position'!$B$9:$H$106,7,0),0)</f>
        <v>0</v>
      </c>
      <c r="F413" s="180" t="str">
        <f>IFERROR(VLOOKUP(B413,'Stmt of Net Position'!$B$9:$H$106,2,0),0)</f>
        <v>Net Investment in Capital Assets</v>
      </c>
      <c r="G413" s="179" t="str">
        <f>'Stmt of Net Position'!$C$3</f>
        <v>Statement of Net Position—All Funds</v>
      </c>
    </row>
    <row r="414" spans="2:7" x14ac:dyDescent="0.25">
      <c r="B414" s="178" t="s">
        <v>191</v>
      </c>
      <c r="C414" s="179">
        <f>Certification!$C$4</f>
        <v>189</v>
      </c>
      <c r="D414" s="179" t="s">
        <v>1175</v>
      </c>
      <c r="E414" s="180">
        <f>IFERROR(VLOOKUP(B414,'Stmt of Net Position'!$B$9:$H$106,7,0),0)</f>
        <v>0</v>
      </c>
      <c r="F414" s="180" t="str">
        <f>IFERROR(VLOOKUP(B414,'Stmt of Net Position'!$B$9:$H$106,2,0),0)</f>
        <v>Restricted</v>
      </c>
      <c r="G414" s="179" t="str">
        <f>'Stmt of Net Position'!$C$3</f>
        <v>Statement of Net Position—All Funds</v>
      </c>
    </row>
    <row r="415" spans="2:7" x14ac:dyDescent="0.25">
      <c r="B415" s="178" t="s">
        <v>193</v>
      </c>
      <c r="C415" s="179">
        <f>Certification!$C$4</f>
        <v>189</v>
      </c>
      <c r="D415" s="179" t="s">
        <v>1175</v>
      </c>
      <c r="E415" s="180">
        <f>IFERROR(VLOOKUP(B415,'Stmt of Net Position'!$B$9:$H$106,7,0),0)</f>
        <v>0</v>
      </c>
      <c r="F415" s="180" t="str">
        <f>IFERROR(VLOOKUP(B415,'Stmt of Net Position'!$B$9:$H$106,2,0),0)</f>
        <v>Unrestricted</v>
      </c>
      <c r="G415" s="179" t="str">
        <f>'Stmt of Net Position'!$C$3</f>
        <v>Statement of Net Position—All Funds</v>
      </c>
    </row>
    <row r="416" spans="2:7" x14ac:dyDescent="0.25">
      <c r="B416" s="178" t="s">
        <v>195</v>
      </c>
      <c r="C416" s="179">
        <f>Certification!$C$4</f>
        <v>189</v>
      </c>
      <c r="D416" s="179" t="s">
        <v>1175</v>
      </c>
      <c r="E416" s="180">
        <f>IFERROR(VLOOKUP(B416,'Stmt of Net Position'!$B$9:$H$106,7,0),0)</f>
        <v>0</v>
      </c>
      <c r="F416" s="180" t="str">
        <f>IFERROR(VLOOKUP(B416,'Stmt of Net Position'!$B$9:$H$106,2,0),0)</f>
        <v>TOTAL NET POSITION</v>
      </c>
      <c r="G416" s="179" t="str">
        <f>'Stmt of Net Position'!$C$3</f>
        <v>Statement of Net Position—All Funds</v>
      </c>
    </row>
    <row r="417" spans="2:7" x14ac:dyDescent="0.25">
      <c r="B417" s="12" t="s">
        <v>199</v>
      </c>
      <c r="C417" s="117">
        <f>Certification!$C$4</f>
        <v>189</v>
      </c>
      <c r="D417" t="s">
        <v>1172</v>
      </c>
      <c r="E417" s="26">
        <f>IFERROR(VLOOKUP(B417,'Stmt of Rev Exp Chg in Net Pos'!$B$9:$H$58,3,0),0)</f>
        <v>1136688.9099999999</v>
      </c>
      <c r="F417" t="str">
        <f>VLOOKUP(B417,'Stmt of Rev Exp Chg in Net Pos'!$B$9:$H$58,2,0)</f>
        <v>Local Sources</v>
      </c>
      <c r="G417" s="164" t="str">
        <f>'Stmt of Rev Exp Chg in Net Pos'!$C$3</f>
        <v>Statement of Revenues, Expenses, and Changes in Net Position</v>
      </c>
    </row>
    <row r="418" spans="2:7" x14ac:dyDescent="0.25">
      <c r="B418" s="12" t="s">
        <v>201</v>
      </c>
      <c r="C418" s="117">
        <f>Certification!$C$4</f>
        <v>189</v>
      </c>
      <c r="D418" t="s">
        <v>1172</v>
      </c>
      <c r="E418" s="26">
        <f>IFERROR(VLOOKUP(B418,'Stmt of Rev Exp Chg in Net Pos'!$B$9:$H$58,3,0),0)</f>
        <v>8085623.71</v>
      </c>
      <c r="F418" t="str">
        <f>VLOOKUP(B418,'Stmt of Rev Exp Chg in Net Pos'!$B$9:$H$58,2,0)</f>
        <v>State Sources</v>
      </c>
      <c r="G418" s="164" t="str">
        <f>'Stmt of Rev Exp Chg in Net Pos'!$C$3</f>
        <v>Statement of Revenues, Expenses, and Changes in Net Position</v>
      </c>
    </row>
    <row r="419" spans="2:7" x14ac:dyDescent="0.25">
      <c r="B419" s="12" t="s">
        <v>203</v>
      </c>
      <c r="C419" s="117">
        <f>Certification!$C$4</f>
        <v>189</v>
      </c>
      <c r="D419" t="s">
        <v>1172</v>
      </c>
      <c r="E419" s="26">
        <f>IFERROR(VLOOKUP(B419,'Stmt of Rev Exp Chg in Net Pos'!$B$9:$H$58,3,0),0)</f>
        <v>1014428.45</v>
      </c>
      <c r="F419" t="str">
        <f>VLOOKUP(B419,'Stmt of Rev Exp Chg in Net Pos'!$B$9:$H$58,2,0)</f>
        <v>Allotment</v>
      </c>
      <c r="G419" s="164" t="str">
        <f>'Stmt of Rev Exp Chg in Net Pos'!$C$3</f>
        <v>Statement of Revenues, Expenses, and Changes in Net Position</v>
      </c>
    </row>
    <row r="420" spans="2:7" x14ac:dyDescent="0.25">
      <c r="B420" s="12" t="s">
        <v>205</v>
      </c>
      <c r="C420" s="117">
        <f>Certification!$C$4</f>
        <v>189</v>
      </c>
      <c r="D420" t="s">
        <v>1172</v>
      </c>
      <c r="E420" s="26">
        <f>IFERROR(VLOOKUP(B420,'Stmt of Rev Exp Chg in Net Pos'!$B$9:$H$58,3,0),0)</f>
        <v>6205608.8799999999</v>
      </c>
      <c r="F420" t="str">
        <f>VLOOKUP(B420,'Stmt of Rev Exp Chg in Net Pos'!$B$9:$H$58,2,0)</f>
        <v>Federal Sources</v>
      </c>
      <c r="G420" s="164" t="str">
        <f>'Stmt of Rev Exp Chg in Net Pos'!$C$3</f>
        <v>Statement of Revenues, Expenses, and Changes in Net Position</v>
      </c>
    </row>
    <row r="421" spans="2:7" x14ac:dyDescent="0.25">
      <c r="B421" s="12" t="s">
        <v>207</v>
      </c>
      <c r="C421" s="117">
        <f>Certification!$C$4</f>
        <v>189</v>
      </c>
      <c r="D421" t="s">
        <v>1172</v>
      </c>
      <c r="E421" s="26">
        <f>IFERROR(VLOOKUP(B421,'Stmt of Rev Exp Chg in Net Pos'!$B$9:$H$58,3,0),0)</f>
        <v>18080583.359999999</v>
      </c>
      <c r="F421" t="str">
        <f>VLOOKUP(B421,'Stmt of Rev Exp Chg in Net Pos'!$B$9:$H$58,2,0)</f>
        <v>Cooperative Programs</v>
      </c>
      <c r="G421" s="164" t="str">
        <f>'Stmt of Rev Exp Chg in Net Pos'!$C$3</f>
        <v>Statement of Revenues, Expenses, and Changes in Net Position</v>
      </c>
    </row>
    <row r="422" spans="2:7" x14ac:dyDescent="0.25">
      <c r="B422" s="12" t="s">
        <v>209</v>
      </c>
      <c r="C422" s="117">
        <f>Certification!$C$4</f>
        <v>189</v>
      </c>
      <c r="D422" t="s">
        <v>1172</v>
      </c>
      <c r="E422" s="26">
        <f>IFERROR(VLOOKUP(B422,'Stmt of Rev Exp Chg in Net Pos'!$B$9:$H$58,3,0),0)</f>
        <v>10439171.82</v>
      </c>
      <c r="F422" t="str">
        <f>VLOOKUP(B422,'Stmt of Rev Exp Chg in Net Pos'!$B$9:$H$58,2,0)</f>
        <v>Other Programs</v>
      </c>
      <c r="G422" s="164" t="str">
        <f>'Stmt of Rev Exp Chg in Net Pos'!$C$3</f>
        <v>Statement of Revenues, Expenses, and Changes in Net Position</v>
      </c>
    </row>
    <row r="423" spans="2:7" x14ac:dyDescent="0.25">
      <c r="B423" s="12" t="s">
        <v>211</v>
      </c>
      <c r="C423" s="117">
        <f>Certification!$C$4</f>
        <v>189</v>
      </c>
      <c r="D423" t="s">
        <v>1172</v>
      </c>
      <c r="E423" s="26">
        <f>IFERROR(VLOOKUP(B423,'Stmt of Rev Exp Chg in Net Pos'!$B$9:$H$58,3,0),0)</f>
        <v>0</v>
      </c>
      <c r="F423" t="str">
        <f>VLOOKUP(B423,'Stmt of Rev Exp Chg in Net Pos'!$B$9:$H$58,2,0)</f>
        <v>Member Assessments/Contributions</v>
      </c>
      <c r="G423" s="164" t="str">
        <f>'Stmt of Rev Exp Chg in Net Pos'!$C$3</f>
        <v>Statement of Revenues, Expenses, and Changes in Net Position</v>
      </c>
    </row>
    <row r="424" spans="2:7" x14ac:dyDescent="0.25">
      <c r="B424" s="12" t="s">
        <v>212</v>
      </c>
      <c r="C424" s="117">
        <f>Certification!$C$4</f>
        <v>189</v>
      </c>
      <c r="D424" t="s">
        <v>1172</v>
      </c>
      <c r="E424" s="26">
        <f>IFERROR(VLOOKUP(B424,'Stmt of Rev Exp Chg in Net Pos'!$B$9:$H$58,3,0),0)</f>
        <v>0</v>
      </c>
      <c r="F424" t="str">
        <f>VLOOKUP(B424,'Stmt of Rev Exp Chg in Net Pos'!$B$9:$H$58,2,0)</f>
        <v>Supplemental Member Assessments</v>
      </c>
      <c r="G424" s="164" t="str">
        <f>'Stmt of Rev Exp Chg in Net Pos'!$C$3</f>
        <v>Statement of Revenues, Expenses, and Changes in Net Position</v>
      </c>
    </row>
    <row r="425" spans="2:7" x14ac:dyDescent="0.25">
      <c r="B425" s="12" t="s">
        <v>214</v>
      </c>
      <c r="C425" s="117">
        <f>Certification!$C$4</f>
        <v>189</v>
      </c>
      <c r="D425" t="s">
        <v>1172</v>
      </c>
      <c r="E425" s="26">
        <f>IFERROR(VLOOKUP(B425,'Stmt of Rev Exp Chg in Net Pos'!$B$9:$H$58,3,0),0)</f>
        <v>0</v>
      </c>
      <c r="F425" t="str">
        <f>VLOOKUP(B425,'Stmt of Rev Exp Chg in Net Pos'!$B$9:$H$58,2,0)</f>
        <v>Other Operating Revenue</v>
      </c>
      <c r="G425" s="164" t="str">
        <f>'Stmt of Rev Exp Chg in Net Pos'!$C$3</f>
        <v>Statement of Revenues, Expenses, and Changes in Net Position</v>
      </c>
    </row>
    <row r="426" spans="2:7" x14ac:dyDescent="0.25">
      <c r="B426" s="12" t="s">
        <v>216</v>
      </c>
      <c r="C426" s="117">
        <f>Certification!$C$4</f>
        <v>189</v>
      </c>
      <c r="D426" t="s">
        <v>1172</v>
      </c>
      <c r="E426" s="26">
        <f>IFERROR(VLOOKUP(B426,'Stmt of Rev Exp Chg in Net Pos'!$B$9:$H$58,3,0),0)</f>
        <v>44962105.130000003</v>
      </c>
      <c r="F426" t="str">
        <f>VLOOKUP(B426,'Stmt of Rev Exp Chg in Net Pos'!$B$9:$H$58,2,0)</f>
        <v>TOTAL OPERATING REVENUE</v>
      </c>
      <c r="G426" s="164" t="str">
        <f>'Stmt of Rev Exp Chg in Net Pos'!$C$3</f>
        <v>Statement of Revenues, Expenses, and Changes in Net Position</v>
      </c>
    </row>
    <row r="427" spans="2:7" x14ac:dyDescent="0.25">
      <c r="B427" s="12" t="s">
        <v>219</v>
      </c>
      <c r="C427" s="117">
        <f>Certification!$C$4</f>
        <v>189</v>
      </c>
      <c r="D427" t="s">
        <v>1172</v>
      </c>
      <c r="E427" s="26">
        <f>IFERROR(VLOOKUP(B427,'Stmt of Rev Exp Chg in Net Pos'!$B$9:$H$58,3,0),0)</f>
        <v>1163593.19</v>
      </c>
      <c r="F427" t="str">
        <f>VLOOKUP(B427,'Stmt of Rev Exp Chg in Net Pos'!$B$9:$H$58,2,0)</f>
        <v>General Operations and Administration</v>
      </c>
      <c r="G427" s="164" t="str">
        <f>'Stmt of Rev Exp Chg in Net Pos'!$C$3</f>
        <v>Statement of Revenues, Expenses, and Changes in Net Position</v>
      </c>
    </row>
    <row r="428" spans="2:7" x14ac:dyDescent="0.25">
      <c r="B428" s="12" t="s">
        <v>221</v>
      </c>
      <c r="C428" s="117">
        <f>Certification!$C$4</f>
        <v>189</v>
      </c>
      <c r="D428" t="s">
        <v>1172</v>
      </c>
      <c r="E428" s="26">
        <f>IFERROR(VLOOKUP(B428,'Stmt of Rev Exp Chg in Net Pos'!$B$9:$H$58,3,0),0)</f>
        <v>24258348.02</v>
      </c>
      <c r="F428" t="str">
        <f>VLOOKUP(B428,'Stmt of Rev Exp Chg in Net Pos'!$B$9:$H$58,2,0)</f>
        <v>Instructional Support Programs</v>
      </c>
      <c r="G428" s="164" t="str">
        <f>'Stmt of Rev Exp Chg in Net Pos'!$C$3</f>
        <v>Statement of Revenues, Expenses, and Changes in Net Position</v>
      </c>
    </row>
    <row r="429" spans="2:7" x14ac:dyDescent="0.25">
      <c r="B429" s="12" t="s">
        <v>223</v>
      </c>
      <c r="C429" s="117">
        <f>Certification!$C$4</f>
        <v>189</v>
      </c>
      <c r="D429" t="s">
        <v>1172</v>
      </c>
      <c r="E429" s="26">
        <f>IFERROR(VLOOKUP(B429,'Stmt of Rev Exp Chg in Net Pos'!$B$9:$H$58,3,0),0)</f>
        <v>15460671.01</v>
      </c>
      <c r="F429" t="str">
        <f>VLOOKUP(B429,'Stmt of Rev Exp Chg in Net Pos'!$B$9:$H$58,2,0)</f>
        <v>Non Instructional Support Programs</v>
      </c>
      <c r="G429" s="164" t="str">
        <f>'Stmt of Rev Exp Chg in Net Pos'!$C$3</f>
        <v>Statement of Revenues, Expenses, and Changes in Net Position</v>
      </c>
    </row>
    <row r="430" spans="2:7" x14ac:dyDescent="0.25">
      <c r="B430" s="12" t="s">
        <v>226</v>
      </c>
      <c r="C430" s="117">
        <f>Certification!$C$4</f>
        <v>189</v>
      </c>
      <c r="D430" t="s">
        <v>1172</v>
      </c>
      <c r="E430" s="26">
        <f>IFERROR(VLOOKUP(B430,'Stmt of Rev Exp Chg in Net Pos'!$B$9:$H$58,3,0),0)</f>
        <v>0</v>
      </c>
      <c r="F430" t="str">
        <f>VLOOKUP(B430,'Stmt of Rev Exp Chg in Net Pos'!$B$9:$H$58,2,0)</f>
        <v>Paid on Current Losses</v>
      </c>
      <c r="G430" s="164" t="str">
        <f>'Stmt of Rev Exp Chg in Net Pos'!$C$3</f>
        <v>Statement of Revenues, Expenses, and Changes in Net Position</v>
      </c>
    </row>
    <row r="431" spans="2:7" x14ac:dyDescent="0.25">
      <c r="B431" s="12" t="s">
        <v>228</v>
      </c>
      <c r="C431" s="117">
        <f>Certification!$C$4</f>
        <v>189</v>
      </c>
      <c r="D431" t="s">
        <v>1172</v>
      </c>
      <c r="E431" s="26">
        <f>IFERROR(VLOOKUP(B431,'Stmt of Rev Exp Chg in Net Pos'!$B$9:$H$58,3,0),0)</f>
        <v>0</v>
      </c>
      <c r="F431" t="str">
        <f>VLOOKUP(B431,'Stmt of Rev Exp Chg in Net Pos'!$B$9:$H$58,2,0)</f>
        <v>Change in Loss Reserves</v>
      </c>
      <c r="G431" s="164" t="str">
        <f>'Stmt of Rev Exp Chg in Net Pos'!$C$3</f>
        <v>Statement of Revenues, Expenses, and Changes in Net Position</v>
      </c>
    </row>
    <row r="432" spans="2:7" x14ac:dyDescent="0.25">
      <c r="B432" s="12" t="s">
        <v>230</v>
      </c>
      <c r="C432" s="117">
        <f>Certification!$C$4</f>
        <v>189</v>
      </c>
      <c r="D432" t="s">
        <v>1172</v>
      </c>
      <c r="E432" s="26">
        <f>IFERROR(VLOOKUP(B432,'Stmt of Rev Exp Chg in Net Pos'!$B$9:$H$58,3,0),0)</f>
        <v>0</v>
      </c>
      <c r="F432" t="str">
        <f>VLOOKUP(B432,'Stmt of Rev Exp Chg in Net Pos'!$B$9:$H$58,2,0)</f>
        <v>Paid Unallocated Loss Adjustment Expenses</v>
      </c>
      <c r="G432" s="164" t="str">
        <f>'Stmt of Rev Exp Chg in Net Pos'!$C$3</f>
        <v>Statement of Revenues, Expenses, and Changes in Net Position</v>
      </c>
    </row>
    <row r="433" spans="2:7" x14ac:dyDescent="0.25">
      <c r="B433" s="12" t="s">
        <v>232</v>
      </c>
      <c r="C433" s="117">
        <f>Certification!$C$4</f>
        <v>189</v>
      </c>
      <c r="D433" t="s">
        <v>1172</v>
      </c>
      <c r="E433" s="26">
        <f>IFERROR(VLOOKUP(B433,'Stmt of Rev Exp Chg in Net Pos'!$B$9:$H$58,3,0),0)</f>
        <v>0</v>
      </c>
      <c r="F433" t="str">
        <f>VLOOKUP(B433,'Stmt of Rev Exp Chg in Net Pos'!$B$9:$H$58,2,0)</f>
        <v>Change in Unallocated Loss Reserves</v>
      </c>
      <c r="G433" s="164" t="str">
        <f>'Stmt of Rev Exp Chg in Net Pos'!$C$3</f>
        <v>Statement of Revenues, Expenses, and Changes in Net Position</v>
      </c>
    </row>
    <row r="434" spans="2:7" x14ac:dyDescent="0.25">
      <c r="B434" s="12" t="s">
        <v>234</v>
      </c>
      <c r="C434" s="117">
        <f>Certification!$C$4</f>
        <v>189</v>
      </c>
      <c r="D434" t="s">
        <v>1172</v>
      </c>
      <c r="E434" s="26">
        <f>IFERROR(VLOOKUP(B434,'Stmt of Rev Exp Chg in Net Pos'!$B$9:$H$58,3,0),0)</f>
        <v>0</v>
      </c>
      <c r="F434" t="str">
        <f>VLOOKUP(B434,'Stmt of Rev Exp Chg in Net Pos'!$B$9:$H$58,2,0)</f>
        <v>Excess/Reinsurance Premiums</v>
      </c>
      <c r="G434" s="164" t="str">
        <f>'Stmt of Rev Exp Chg in Net Pos'!$C$3</f>
        <v>Statement of Revenues, Expenses, and Changes in Net Position</v>
      </c>
    </row>
    <row r="435" spans="2:7" x14ac:dyDescent="0.25">
      <c r="B435" s="12" t="s">
        <v>236</v>
      </c>
      <c r="C435" s="117">
        <f>Certification!$C$4</f>
        <v>189</v>
      </c>
      <c r="D435" t="s">
        <v>1172</v>
      </c>
      <c r="E435" s="26">
        <f>IFERROR(VLOOKUP(B435,'Stmt of Rev Exp Chg in Net Pos'!$B$9:$H$58,3,0),0)</f>
        <v>0</v>
      </c>
      <c r="F435" t="str">
        <f>VLOOKUP(B435,'Stmt of Rev Exp Chg in Net Pos'!$B$9:$H$58,2,0)</f>
        <v>Labor &amp; Industries Assessments</v>
      </c>
      <c r="G435" s="164" t="str">
        <f>'Stmt of Rev Exp Chg in Net Pos'!$C$3</f>
        <v>Statement of Revenues, Expenses, and Changes in Net Position</v>
      </c>
    </row>
    <row r="436" spans="2:7" x14ac:dyDescent="0.25">
      <c r="B436" s="12" t="s">
        <v>238</v>
      </c>
      <c r="C436" s="117">
        <f>Certification!$C$4</f>
        <v>189</v>
      </c>
      <c r="D436" t="s">
        <v>1172</v>
      </c>
      <c r="E436" s="26">
        <f>IFERROR(VLOOKUP(B436,'Stmt of Rev Exp Chg in Net Pos'!$B$9:$H$58,3,0),0)</f>
        <v>374332.74</v>
      </c>
      <c r="F436" t="str">
        <f>VLOOKUP(B436,'Stmt of Rev Exp Chg in Net Pos'!$B$9:$H$58,2,0)</f>
        <v>Depreciation/Depletion</v>
      </c>
      <c r="G436" s="164" t="str">
        <f>'Stmt of Rev Exp Chg in Net Pos'!$C$3</f>
        <v>Statement of Revenues, Expenses, and Changes in Net Position</v>
      </c>
    </row>
    <row r="437" spans="2:7" x14ac:dyDescent="0.25">
      <c r="B437" s="12" t="s">
        <v>240</v>
      </c>
      <c r="C437" s="117">
        <f>Certification!$C$4</f>
        <v>189</v>
      </c>
      <c r="D437" t="s">
        <v>1172</v>
      </c>
      <c r="E437" s="26">
        <f>IFERROR(VLOOKUP(B437,'Stmt of Rev Exp Chg in Net Pos'!$B$9:$H$58,3,0),0)</f>
        <v>0</v>
      </c>
      <c r="F437" t="str">
        <f>VLOOKUP(B437,'Stmt of Rev Exp Chg in Net Pos'!$B$9:$H$58,2,0)</f>
        <v>Other Operating Expenses</v>
      </c>
      <c r="G437" s="164" t="str">
        <f>'Stmt of Rev Exp Chg in Net Pos'!$C$3</f>
        <v>Statement of Revenues, Expenses, and Changes in Net Position</v>
      </c>
    </row>
    <row r="438" spans="2:7" x14ac:dyDescent="0.25">
      <c r="B438" s="12" t="s">
        <v>242</v>
      </c>
      <c r="C438" s="117">
        <f>Certification!$C$4</f>
        <v>189</v>
      </c>
      <c r="D438" t="s">
        <v>1172</v>
      </c>
      <c r="E438" s="26">
        <f>IFERROR(VLOOKUP(B438,'Stmt of Rev Exp Chg in Net Pos'!$B$9:$H$58,3,0),0)</f>
        <v>41256944.960000001</v>
      </c>
      <c r="F438" t="str">
        <f>VLOOKUP(B438,'Stmt of Rev Exp Chg in Net Pos'!$B$9:$H$58,2,0)</f>
        <v>TOTAL OPERATING EXPENSES</v>
      </c>
      <c r="G438" s="164" t="str">
        <f>'Stmt of Rev Exp Chg in Net Pos'!$C$3</f>
        <v>Statement of Revenues, Expenses, and Changes in Net Position</v>
      </c>
    </row>
    <row r="439" spans="2:7" x14ac:dyDescent="0.25">
      <c r="B439" s="12" t="s">
        <v>244</v>
      </c>
      <c r="C439" s="117">
        <f>Certification!$C$4</f>
        <v>189</v>
      </c>
      <c r="D439" t="s">
        <v>1172</v>
      </c>
      <c r="E439" s="26">
        <f>IFERROR(VLOOKUP(B439,'Stmt of Rev Exp Chg in Net Pos'!$B$9:$H$58,3,0),0)</f>
        <v>3705160.1700000018</v>
      </c>
      <c r="F439" t="str">
        <f>VLOOKUP(B439,'Stmt of Rev Exp Chg in Net Pos'!$B$9:$H$58,2,0)</f>
        <v>OPERATING INCOME (LOSS)</v>
      </c>
      <c r="G439" s="164" t="str">
        <f>'Stmt of Rev Exp Chg in Net Pos'!$C$3</f>
        <v>Statement of Revenues, Expenses, and Changes in Net Position</v>
      </c>
    </row>
    <row r="440" spans="2:7" x14ac:dyDescent="0.25">
      <c r="B440" s="12" t="s">
        <v>246</v>
      </c>
      <c r="C440" s="117">
        <f>Certification!$C$4</f>
        <v>189</v>
      </c>
      <c r="D440" t="s">
        <v>1172</v>
      </c>
      <c r="E440" s="26">
        <f>IFERROR(VLOOKUP(B440,'Stmt of Rev Exp Chg in Net Pos'!$B$9:$H$58,3,0),0)</f>
        <v>0</v>
      </c>
      <c r="F440" t="str">
        <f>VLOOKUP(B440,'Stmt of Rev Exp Chg in Net Pos'!$B$9:$H$58,2,0)</f>
        <v>NONOPERATING REVENUES (EXPENSES)</v>
      </c>
      <c r="G440" s="164" t="str">
        <f>'Stmt of Rev Exp Chg in Net Pos'!$C$3</f>
        <v>Statement of Revenues, Expenses, and Changes in Net Position</v>
      </c>
    </row>
    <row r="441" spans="2:7" x14ac:dyDescent="0.25">
      <c r="B441" s="12" t="s">
        <v>248</v>
      </c>
      <c r="C441" s="117">
        <f>Certification!$C$4</f>
        <v>189</v>
      </c>
      <c r="D441" t="s">
        <v>1172</v>
      </c>
      <c r="E441" s="26">
        <f>IFERROR(VLOOKUP(B441,'Stmt of Rev Exp Chg in Net Pos'!$B$9:$H$58,3,0),0)</f>
        <v>988889.08</v>
      </c>
      <c r="F441" t="str">
        <f>VLOOKUP(B441,'Stmt of Rev Exp Chg in Net Pos'!$B$9:$H$58,2,0)</f>
        <v>Interest and Investment Income</v>
      </c>
      <c r="G441" s="164" t="str">
        <f>'Stmt of Rev Exp Chg in Net Pos'!$C$3</f>
        <v>Statement of Revenues, Expenses, and Changes in Net Position</v>
      </c>
    </row>
    <row r="442" spans="2:7" x14ac:dyDescent="0.25">
      <c r="B442" s="12" t="s">
        <v>250</v>
      </c>
      <c r="C442" s="117">
        <f>Certification!$C$4</f>
        <v>189</v>
      </c>
      <c r="D442" t="s">
        <v>1172</v>
      </c>
      <c r="E442" s="26">
        <f>IFERROR(VLOOKUP(B442,'Stmt of Rev Exp Chg in Net Pos'!$B$9:$H$58,3,0),0)</f>
        <v>-17297</v>
      </c>
      <c r="F442" t="str">
        <f>VLOOKUP(B442,'Stmt of Rev Exp Chg in Net Pos'!$B$9:$H$58,2,0)</f>
        <v>Interest Expense and Related Charges</v>
      </c>
      <c r="G442" s="164" t="str">
        <f>'Stmt of Rev Exp Chg in Net Pos'!$C$3</f>
        <v>Statement of Revenues, Expenses, and Changes in Net Position</v>
      </c>
    </row>
    <row r="443" spans="2:7" x14ac:dyDescent="0.25">
      <c r="B443" s="12" t="s">
        <v>252</v>
      </c>
      <c r="C443" s="117">
        <f>Certification!$C$4</f>
        <v>189</v>
      </c>
      <c r="D443" t="s">
        <v>1172</v>
      </c>
      <c r="E443" s="26">
        <f>IFERROR(VLOOKUP(B443,'Stmt of Rev Exp Chg in Net Pos'!$B$9:$H$58,3,0),0)</f>
        <v>20195</v>
      </c>
      <c r="F443" t="str">
        <f>VLOOKUP(B443,'Stmt of Rev Exp Chg in Net Pos'!$B$9:$H$58,2,0)</f>
        <v>Lease Income</v>
      </c>
      <c r="G443" s="164" t="str">
        <f>'Stmt of Rev Exp Chg in Net Pos'!$C$3</f>
        <v>Statement of Revenues, Expenses, and Changes in Net Position</v>
      </c>
    </row>
    <row r="444" spans="2:7" x14ac:dyDescent="0.25">
      <c r="B444" s="12" t="s">
        <v>254</v>
      </c>
      <c r="C444" s="117">
        <f>Certification!$C$4</f>
        <v>189</v>
      </c>
      <c r="D444" t="s">
        <v>1172</v>
      </c>
      <c r="E444" s="26">
        <f>IFERROR(VLOOKUP(B444,'Stmt of Rev Exp Chg in Net Pos'!$B$9:$H$58,3,0),0)</f>
        <v>-2916.69</v>
      </c>
      <c r="F444" t="str">
        <f>VLOOKUP(B444,'Stmt of Rev Exp Chg in Net Pos'!$B$9:$H$58,2,0)</f>
        <v>Gains (Losses) on Capital Asset Disposition</v>
      </c>
      <c r="G444" s="164" t="str">
        <f>'Stmt of Rev Exp Chg in Net Pos'!$C$3</f>
        <v>Statement of Revenues, Expenses, and Changes in Net Position</v>
      </c>
    </row>
    <row r="445" spans="2:7" x14ac:dyDescent="0.25">
      <c r="B445" s="12" t="s">
        <v>256</v>
      </c>
      <c r="C445" s="117">
        <f>Certification!$C$4</f>
        <v>189</v>
      </c>
      <c r="D445" t="s">
        <v>1172</v>
      </c>
      <c r="E445" s="26">
        <f>IFERROR(VLOOKUP(B445,'Stmt of Rev Exp Chg in Net Pos'!$B$9:$H$58,3,0),0)</f>
        <v>-13566.41</v>
      </c>
      <c r="F445" t="str">
        <f>VLOOKUP(B445,'Stmt of Rev Exp Chg in Net Pos'!$B$9:$H$58,2,0)</f>
        <v>Change in Joint Venture</v>
      </c>
      <c r="G445" s="164" t="str">
        <f>'Stmt of Rev Exp Chg in Net Pos'!$C$3</f>
        <v>Statement of Revenues, Expenses, and Changes in Net Position</v>
      </c>
    </row>
    <row r="446" spans="2:7" x14ac:dyDescent="0.25">
      <c r="B446" s="12" t="s">
        <v>258</v>
      </c>
      <c r="C446" s="117">
        <f>Certification!$C$4</f>
        <v>189</v>
      </c>
      <c r="D446" t="s">
        <v>1172</v>
      </c>
      <c r="E446" s="26">
        <f>IFERROR(VLOOKUP(B446,'Stmt of Rev Exp Chg in Net Pos'!$B$9:$H$58,3,0),0)</f>
        <v>28351.03</v>
      </c>
      <c r="F446" t="str">
        <f>VLOOKUP(B446,'Stmt of Rev Exp Chg in Net Pos'!$B$9:$H$58,2,0)</f>
        <v>Change in Compensated Absences</v>
      </c>
      <c r="G446" s="164" t="str">
        <f>'Stmt of Rev Exp Chg in Net Pos'!$C$3</f>
        <v>Statement of Revenues, Expenses, and Changes in Net Position</v>
      </c>
    </row>
    <row r="447" spans="2:7" x14ac:dyDescent="0.25">
      <c r="B447" s="12" t="s">
        <v>260</v>
      </c>
      <c r="C447" s="117">
        <f>Certification!$C$4</f>
        <v>189</v>
      </c>
      <c r="D447" t="s">
        <v>1172</v>
      </c>
      <c r="E447" s="26">
        <f>IFERROR(VLOOKUP(B447,'Stmt of Rev Exp Chg in Net Pos'!$B$9:$H$58,3,0),0)</f>
        <v>0</v>
      </c>
      <c r="F447" t="str">
        <f>VLOOKUP(B447,'Stmt of Rev Exp Chg in Net Pos'!$B$9:$H$58,2,0)</f>
        <v>Other Nonoperating Revenues</v>
      </c>
      <c r="G447" s="164" t="str">
        <f>'Stmt of Rev Exp Chg in Net Pos'!$C$3</f>
        <v>Statement of Revenues, Expenses, and Changes in Net Position</v>
      </c>
    </row>
    <row r="448" spans="2:7" x14ac:dyDescent="0.25">
      <c r="B448" s="12" t="s">
        <v>262</v>
      </c>
      <c r="C448" s="117">
        <f>Certification!$C$4</f>
        <v>189</v>
      </c>
      <c r="D448" t="s">
        <v>1172</v>
      </c>
      <c r="E448" s="26">
        <f>IFERROR(VLOOKUP(B448,'Stmt of Rev Exp Chg in Net Pos'!$B$9:$H$58,3,0),0)</f>
        <v>0</v>
      </c>
      <c r="F448" t="str">
        <f>VLOOKUP(B448,'Stmt of Rev Exp Chg in Net Pos'!$B$9:$H$58,2,0)</f>
        <v>Other Nonoperating Expenses</v>
      </c>
      <c r="G448" s="164" t="str">
        <f>'Stmt of Rev Exp Chg in Net Pos'!$C$3</f>
        <v>Statement of Revenues, Expenses, and Changes in Net Position</v>
      </c>
    </row>
    <row r="449" spans="2:7" x14ac:dyDescent="0.25">
      <c r="B449" s="12" t="s">
        <v>264</v>
      </c>
      <c r="C449" s="117">
        <f>Certification!$C$4</f>
        <v>189</v>
      </c>
      <c r="D449" t="s">
        <v>1172</v>
      </c>
      <c r="E449" s="26">
        <f>IFERROR(VLOOKUP(B449,'Stmt of Rev Exp Chg in Net Pos'!$B$9:$H$58,3,0),0)</f>
        <v>1003655.01</v>
      </c>
      <c r="F449" t="str">
        <f>VLOOKUP(B449,'Stmt of Rev Exp Chg in Net Pos'!$B$9:$H$58,2,0)</f>
        <v>TOTAL NONOPERATING REVENUES (EXPENSES)</v>
      </c>
      <c r="G449" s="164" t="str">
        <f>'Stmt of Rev Exp Chg in Net Pos'!$C$3</f>
        <v>Statement of Revenues, Expenses, and Changes in Net Position</v>
      </c>
    </row>
    <row r="450" spans="2:7" x14ac:dyDescent="0.25">
      <c r="B450" s="12" t="s">
        <v>266</v>
      </c>
      <c r="C450" s="117">
        <f>Certification!$C$4</f>
        <v>189</v>
      </c>
      <c r="D450" t="s">
        <v>1172</v>
      </c>
      <c r="E450" s="26">
        <f>IFERROR(VLOOKUP(B450,'Stmt of Rev Exp Chg in Net Pos'!$B$9:$H$58,3,0),0)</f>
        <v>4708815.1800000016</v>
      </c>
      <c r="F450" t="str">
        <f>VLOOKUP(B450,'Stmt of Rev Exp Chg in Net Pos'!$B$9:$H$58,2,0)</f>
        <v>INCOME (LOSS) BEFORE OTHER ITEMS</v>
      </c>
      <c r="G450" s="164" t="str">
        <f>'Stmt of Rev Exp Chg in Net Pos'!$C$3</f>
        <v>Statement of Revenues, Expenses, and Changes in Net Position</v>
      </c>
    </row>
    <row r="451" spans="2:7" x14ac:dyDescent="0.25">
      <c r="B451" s="12" t="s">
        <v>268</v>
      </c>
      <c r="C451" s="117">
        <f>Certification!$C$4</f>
        <v>189</v>
      </c>
      <c r="D451" t="s">
        <v>1172</v>
      </c>
      <c r="E451" s="26">
        <f>IFERROR(VLOOKUP(B451,'Stmt of Rev Exp Chg in Net Pos'!$B$9:$H$58,3,0),0)</f>
        <v>0</v>
      </c>
      <c r="F451" t="str">
        <f>VLOOKUP(B451,'Stmt of Rev Exp Chg in Net Pos'!$B$9:$H$58,2,0)</f>
        <v>Extraordinary Items</v>
      </c>
      <c r="G451" s="164" t="str">
        <f>'Stmt of Rev Exp Chg in Net Pos'!$C$3</f>
        <v>Statement of Revenues, Expenses, and Changes in Net Position</v>
      </c>
    </row>
    <row r="452" spans="2:7" x14ac:dyDescent="0.25">
      <c r="B452" s="12" t="s">
        <v>270</v>
      </c>
      <c r="C452" s="117">
        <f>Certification!$C$4</f>
        <v>189</v>
      </c>
      <c r="D452" t="s">
        <v>1172</v>
      </c>
      <c r="E452" s="26">
        <f>IFERROR(VLOOKUP(B452,'Stmt of Rev Exp Chg in Net Pos'!$B$9:$H$58,3,0),0)</f>
        <v>0</v>
      </c>
      <c r="F452" t="str">
        <f>VLOOKUP(B452,'Stmt of Rev Exp Chg in Net Pos'!$B$9:$H$58,2,0)</f>
        <v>Special Items</v>
      </c>
      <c r="G452" s="164" t="str">
        <f>'Stmt of Rev Exp Chg in Net Pos'!$C$3</f>
        <v>Statement of Revenues, Expenses, and Changes in Net Position</v>
      </c>
    </row>
    <row r="453" spans="2:7" x14ac:dyDescent="0.25">
      <c r="B453" s="12" t="s">
        <v>272</v>
      </c>
      <c r="C453" s="117">
        <f>Certification!$C$4</f>
        <v>189</v>
      </c>
      <c r="D453" t="s">
        <v>1172</v>
      </c>
      <c r="E453" s="26">
        <f>IFERROR(VLOOKUP(B453,'Stmt of Rev Exp Chg in Net Pos'!$B$9:$H$58,3,0),0)</f>
        <v>4708815.1800000016</v>
      </c>
      <c r="F453" t="str">
        <f>VLOOKUP(B453,'Stmt of Rev Exp Chg in Net Pos'!$B$9:$H$58,2,0)</f>
        <v>INCREASE (DECREASE) IN NET POSITION</v>
      </c>
      <c r="G453" s="164" t="str">
        <f>'Stmt of Rev Exp Chg in Net Pos'!$C$3</f>
        <v>Statement of Revenues, Expenses, and Changes in Net Position</v>
      </c>
    </row>
    <row r="454" spans="2:7" x14ac:dyDescent="0.25">
      <c r="B454" s="12" t="s">
        <v>274</v>
      </c>
      <c r="C454" s="117">
        <f>Certification!$C$4</f>
        <v>189</v>
      </c>
      <c r="D454" t="s">
        <v>1172</v>
      </c>
      <c r="E454" s="26">
        <f>IFERROR(VLOOKUP(B454,'Stmt of Rev Exp Chg in Net Pos'!$B$9:$H$58,3,0),0)</f>
        <v>19246011.75</v>
      </c>
      <c r="F454" t="str">
        <f>VLOOKUP(B454,'Stmt of Rev Exp Chg in Net Pos'!$B$9:$H$58,2,0)</f>
        <v>NET POSITION - BEGINNING BALANCE</v>
      </c>
      <c r="G454" s="164" t="str">
        <f>'Stmt of Rev Exp Chg in Net Pos'!$C$3</f>
        <v>Statement of Revenues, Expenses, and Changes in Net Position</v>
      </c>
    </row>
    <row r="455" spans="2:7" x14ac:dyDescent="0.25">
      <c r="B455" s="12" t="s">
        <v>276</v>
      </c>
      <c r="C455" s="117">
        <f>Certification!$C$4</f>
        <v>189</v>
      </c>
      <c r="D455" t="s">
        <v>1172</v>
      </c>
      <c r="E455" s="26">
        <f>IFERROR(VLOOKUP(B455,'Stmt of Rev Exp Chg in Net Pos'!$B$9:$H$58,3,0),0)</f>
        <v>-2983822</v>
      </c>
      <c r="F455" t="str">
        <f>VLOOKUP(B455,'Stmt of Rev Exp Chg in Net Pos'!$B$9:$H$58,2,0)</f>
        <v>Cumulative Effect of Change in Accounting Principle</v>
      </c>
      <c r="G455" s="164" t="str">
        <f>'Stmt of Rev Exp Chg in Net Pos'!$C$3</f>
        <v>Statement of Revenues, Expenses, and Changes in Net Position</v>
      </c>
    </row>
    <row r="456" spans="2:7" x14ac:dyDescent="0.25">
      <c r="B456" s="12" t="s">
        <v>278</v>
      </c>
      <c r="C456" s="117">
        <f>Certification!$C$4</f>
        <v>189</v>
      </c>
      <c r="D456" t="s">
        <v>1172</v>
      </c>
      <c r="E456" s="26">
        <f>IFERROR(VLOOKUP(B456,'Stmt of Rev Exp Chg in Net Pos'!$B$9:$H$58,3,0),0)</f>
        <v>0</v>
      </c>
      <c r="F456" t="str">
        <f>VLOOKUP(B456,'Stmt of Rev Exp Chg in Net Pos'!$B$9:$H$58,2,0)</f>
        <v>PRIOR PERIOD ADJUSTMENT</v>
      </c>
      <c r="G456" s="164" t="str">
        <f>'Stmt of Rev Exp Chg in Net Pos'!$C$3</f>
        <v>Statement of Revenues, Expenses, and Changes in Net Position</v>
      </c>
    </row>
    <row r="457" spans="2:7" x14ac:dyDescent="0.25">
      <c r="B457" s="12" t="s">
        <v>280</v>
      </c>
      <c r="C457" s="117">
        <f>Certification!$C$4</f>
        <v>189</v>
      </c>
      <c r="D457" t="s">
        <v>1172</v>
      </c>
      <c r="E457" s="26">
        <f>IFERROR(VLOOKUP(B457,'Stmt of Rev Exp Chg in Net Pos'!$B$9:$H$58,3,0),0)</f>
        <v>20971004.93</v>
      </c>
      <c r="F457" t="str">
        <f>VLOOKUP(B457,'Stmt of Rev Exp Chg in Net Pos'!$B$9:$H$58,2,0)</f>
        <v>NET POSITION - ENDING BALANCE</v>
      </c>
      <c r="G457" s="164" t="str">
        <f>'Stmt of Rev Exp Chg in Net Pos'!$C$3</f>
        <v>Statement of Revenues, Expenses, and Changes in Net Position</v>
      </c>
    </row>
    <row r="458" spans="2:7" x14ac:dyDescent="0.25">
      <c r="B458" s="12" t="s">
        <v>199</v>
      </c>
      <c r="C458" s="117">
        <f>Certification!$C$4</f>
        <v>189</v>
      </c>
      <c r="D458" t="s">
        <v>1173</v>
      </c>
      <c r="E458" s="26">
        <f>IFERROR(VLOOKUP(B458,'Stmt of Rev Exp Chg in Net Pos'!$B$9:$H$58,4,0),0)</f>
        <v>0</v>
      </c>
      <c r="F458" t="str">
        <f>VLOOKUP(B458,'Stmt of Rev Exp Chg in Net Pos'!$B$9:$H$58,2,0)</f>
        <v>Local Sources</v>
      </c>
      <c r="G458" s="164" t="str">
        <f>'Stmt of Rev Exp Chg in Net Pos'!$C$3</f>
        <v>Statement of Revenues, Expenses, and Changes in Net Position</v>
      </c>
    </row>
    <row r="459" spans="2:7" x14ac:dyDescent="0.25">
      <c r="B459" s="12" t="s">
        <v>201</v>
      </c>
      <c r="C459" s="117">
        <f>Certification!$C$4</f>
        <v>189</v>
      </c>
      <c r="D459" t="s">
        <v>1173</v>
      </c>
      <c r="E459" s="26">
        <f>IFERROR(VLOOKUP(B459,'Stmt of Rev Exp Chg in Net Pos'!$B$9:$H$58,4,0),0)</f>
        <v>0</v>
      </c>
      <c r="F459" t="str">
        <f>VLOOKUP(B459,'Stmt of Rev Exp Chg in Net Pos'!$B$9:$H$58,2,0)</f>
        <v>State Sources</v>
      </c>
      <c r="G459" s="164" t="str">
        <f>'Stmt of Rev Exp Chg in Net Pos'!$C$3</f>
        <v>Statement of Revenues, Expenses, and Changes in Net Position</v>
      </c>
    </row>
    <row r="460" spans="2:7" x14ac:dyDescent="0.25">
      <c r="B460" s="12" t="s">
        <v>203</v>
      </c>
      <c r="C460" s="117">
        <f>Certification!$C$4</f>
        <v>189</v>
      </c>
      <c r="D460" t="s">
        <v>1173</v>
      </c>
      <c r="E460" s="26">
        <f>IFERROR(VLOOKUP(B460,'Stmt of Rev Exp Chg in Net Pos'!$B$9:$H$58,4,0),0)</f>
        <v>0</v>
      </c>
      <c r="F460" t="str">
        <f>VLOOKUP(B460,'Stmt of Rev Exp Chg in Net Pos'!$B$9:$H$58,2,0)</f>
        <v>Allotment</v>
      </c>
      <c r="G460" s="164" t="str">
        <f>'Stmt of Rev Exp Chg in Net Pos'!$C$3</f>
        <v>Statement of Revenues, Expenses, and Changes in Net Position</v>
      </c>
    </row>
    <row r="461" spans="2:7" x14ac:dyDescent="0.25">
      <c r="B461" s="12" t="s">
        <v>205</v>
      </c>
      <c r="C461" s="117">
        <f>Certification!$C$4</f>
        <v>189</v>
      </c>
      <c r="D461" t="s">
        <v>1173</v>
      </c>
      <c r="E461" s="26">
        <f>IFERROR(VLOOKUP(B461,'Stmt of Rev Exp Chg in Net Pos'!$B$9:$H$58,4,0),0)</f>
        <v>0</v>
      </c>
      <c r="F461" t="str">
        <f>VLOOKUP(B461,'Stmt of Rev Exp Chg in Net Pos'!$B$9:$H$58,2,0)</f>
        <v>Federal Sources</v>
      </c>
      <c r="G461" s="164" t="str">
        <f>'Stmt of Rev Exp Chg in Net Pos'!$C$3</f>
        <v>Statement of Revenues, Expenses, and Changes in Net Position</v>
      </c>
    </row>
    <row r="462" spans="2:7" x14ac:dyDescent="0.25">
      <c r="B462" s="12" t="s">
        <v>207</v>
      </c>
      <c r="C462" s="117">
        <f>Certification!$C$4</f>
        <v>189</v>
      </c>
      <c r="D462" t="s">
        <v>1173</v>
      </c>
      <c r="E462" s="26">
        <f>IFERROR(VLOOKUP(B462,'Stmt of Rev Exp Chg in Net Pos'!$B$9:$H$58,4,0),0)</f>
        <v>0</v>
      </c>
      <c r="F462" t="str">
        <f>VLOOKUP(B462,'Stmt of Rev Exp Chg in Net Pos'!$B$9:$H$58,2,0)</f>
        <v>Cooperative Programs</v>
      </c>
      <c r="G462" s="164" t="str">
        <f>'Stmt of Rev Exp Chg in Net Pos'!$C$3</f>
        <v>Statement of Revenues, Expenses, and Changes in Net Position</v>
      </c>
    </row>
    <row r="463" spans="2:7" x14ac:dyDescent="0.25">
      <c r="B463" s="12" t="s">
        <v>209</v>
      </c>
      <c r="C463" s="117">
        <f>Certification!$C$4</f>
        <v>189</v>
      </c>
      <c r="D463" t="s">
        <v>1173</v>
      </c>
      <c r="E463" s="26">
        <f>IFERROR(VLOOKUP(B463,'Stmt of Rev Exp Chg in Net Pos'!$B$9:$H$58,4,0),0)</f>
        <v>0</v>
      </c>
      <c r="F463" t="str">
        <f>VLOOKUP(B463,'Stmt of Rev Exp Chg in Net Pos'!$B$9:$H$58,2,0)</f>
        <v>Other Programs</v>
      </c>
      <c r="G463" s="164" t="str">
        <f>'Stmt of Rev Exp Chg in Net Pos'!$C$3</f>
        <v>Statement of Revenues, Expenses, and Changes in Net Position</v>
      </c>
    </row>
    <row r="464" spans="2:7" x14ac:dyDescent="0.25">
      <c r="B464" s="12" t="s">
        <v>211</v>
      </c>
      <c r="C464" s="117">
        <f>Certification!$C$4</f>
        <v>189</v>
      </c>
      <c r="D464" t="s">
        <v>1173</v>
      </c>
      <c r="E464" s="26">
        <f>IFERROR(VLOOKUP(B464,'Stmt of Rev Exp Chg in Net Pos'!$B$9:$H$58,4,0),0)</f>
        <v>0</v>
      </c>
      <c r="F464" t="str">
        <f>VLOOKUP(B464,'Stmt of Rev Exp Chg in Net Pos'!$B$9:$H$58,2,0)</f>
        <v>Member Assessments/Contributions</v>
      </c>
      <c r="G464" s="164" t="str">
        <f>'Stmt of Rev Exp Chg in Net Pos'!$C$3</f>
        <v>Statement of Revenues, Expenses, and Changes in Net Position</v>
      </c>
    </row>
    <row r="465" spans="2:7" x14ac:dyDescent="0.25">
      <c r="B465" s="12" t="s">
        <v>212</v>
      </c>
      <c r="C465" s="117">
        <f>Certification!$C$4</f>
        <v>189</v>
      </c>
      <c r="D465" t="s">
        <v>1173</v>
      </c>
      <c r="E465" s="26">
        <f>IFERROR(VLOOKUP(B465,'Stmt of Rev Exp Chg in Net Pos'!$B$9:$H$58,4,0),0)</f>
        <v>0</v>
      </c>
      <c r="F465" t="str">
        <f>VLOOKUP(B465,'Stmt of Rev Exp Chg in Net Pos'!$B$9:$H$58,2,0)</f>
        <v>Supplemental Member Assessments</v>
      </c>
      <c r="G465" s="164" t="str">
        <f>'Stmt of Rev Exp Chg in Net Pos'!$C$3</f>
        <v>Statement of Revenues, Expenses, and Changes in Net Position</v>
      </c>
    </row>
    <row r="466" spans="2:7" x14ac:dyDescent="0.25">
      <c r="B466" s="12" t="s">
        <v>214</v>
      </c>
      <c r="C466" s="117">
        <f>Certification!$C$4</f>
        <v>189</v>
      </c>
      <c r="D466" t="s">
        <v>1173</v>
      </c>
      <c r="E466" s="26">
        <f>IFERROR(VLOOKUP(B466,'Stmt of Rev Exp Chg in Net Pos'!$B$9:$H$58,4,0),0)</f>
        <v>0</v>
      </c>
      <c r="F466" t="str">
        <f>VLOOKUP(B466,'Stmt of Rev Exp Chg in Net Pos'!$B$9:$H$58,2,0)</f>
        <v>Other Operating Revenue</v>
      </c>
      <c r="G466" s="164" t="str">
        <f>'Stmt of Rev Exp Chg in Net Pos'!$C$3</f>
        <v>Statement of Revenues, Expenses, and Changes in Net Position</v>
      </c>
    </row>
    <row r="467" spans="2:7" x14ac:dyDescent="0.25">
      <c r="B467" s="12" t="s">
        <v>216</v>
      </c>
      <c r="C467" s="117">
        <f>Certification!$C$4</f>
        <v>189</v>
      </c>
      <c r="D467" t="s">
        <v>1173</v>
      </c>
      <c r="E467" s="26">
        <f>IFERROR(VLOOKUP(B467,'Stmt of Rev Exp Chg in Net Pos'!$B$9:$H$58,4,0),0)</f>
        <v>0</v>
      </c>
      <c r="F467" t="str">
        <f>VLOOKUP(B467,'Stmt of Rev Exp Chg in Net Pos'!$B$9:$H$58,2,0)</f>
        <v>TOTAL OPERATING REVENUE</v>
      </c>
      <c r="G467" s="164" t="str">
        <f>'Stmt of Rev Exp Chg in Net Pos'!$C$3</f>
        <v>Statement of Revenues, Expenses, and Changes in Net Position</v>
      </c>
    </row>
    <row r="468" spans="2:7" x14ac:dyDescent="0.25">
      <c r="B468" s="12" t="s">
        <v>219</v>
      </c>
      <c r="C468" s="117">
        <f>Certification!$C$4</f>
        <v>189</v>
      </c>
      <c r="D468" t="s">
        <v>1173</v>
      </c>
      <c r="E468" s="26">
        <f>IFERROR(VLOOKUP(B468,'Stmt of Rev Exp Chg in Net Pos'!$B$9:$H$58,4,0),0)</f>
        <v>0</v>
      </c>
      <c r="F468" t="str">
        <f>VLOOKUP(B468,'Stmt of Rev Exp Chg in Net Pos'!$B$9:$H$58,2,0)</f>
        <v>General Operations and Administration</v>
      </c>
      <c r="G468" s="164" t="str">
        <f>'Stmt of Rev Exp Chg in Net Pos'!$C$3</f>
        <v>Statement of Revenues, Expenses, and Changes in Net Position</v>
      </c>
    </row>
    <row r="469" spans="2:7" x14ac:dyDescent="0.25">
      <c r="B469" s="12" t="s">
        <v>221</v>
      </c>
      <c r="C469" s="117">
        <f>Certification!$C$4</f>
        <v>189</v>
      </c>
      <c r="D469" t="s">
        <v>1173</v>
      </c>
      <c r="E469" s="26">
        <f>IFERROR(VLOOKUP(B469,'Stmt of Rev Exp Chg in Net Pos'!$B$9:$H$58,4,0),0)</f>
        <v>0</v>
      </c>
      <c r="F469" t="str">
        <f>VLOOKUP(B469,'Stmt of Rev Exp Chg in Net Pos'!$B$9:$H$58,2,0)</f>
        <v>Instructional Support Programs</v>
      </c>
      <c r="G469" s="164" t="str">
        <f>'Stmt of Rev Exp Chg in Net Pos'!$C$3</f>
        <v>Statement of Revenues, Expenses, and Changes in Net Position</v>
      </c>
    </row>
    <row r="470" spans="2:7" x14ac:dyDescent="0.25">
      <c r="B470" s="12" t="s">
        <v>223</v>
      </c>
      <c r="C470" s="117">
        <f>Certification!$C$4</f>
        <v>189</v>
      </c>
      <c r="D470" t="s">
        <v>1173</v>
      </c>
      <c r="E470" s="26">
        <f>IFERROR(VLOOKUP(B470,'Stmt of Rev Exp Chg in Net Pos'!$B$9:$H$58,4,0),0)</f>
        <v>0</v>
      </c>
      <c r="F470" t="str">
        <f>VLOOKUP(B470,'Stmt of Rev Exp Chg in Net Pos'!$B$9:$H$58,2,0)</f>
        <v>Non Instructional Support Programs</v>
      </c>
      <c r="G470" s="164" t="str">
        <f>'Stmt of Rev Exp Chg in Net Pos'!$C$3</f>
        <v>Statement of Revenues, Expenses, and Changes in Net Position</v>
      </c>
    </row>
    <row r="471" spans="2:7" x14ac:dyDescent="0.25">
      <c r="B471" s="12" t="s">
        <v>226</v>
      </c>
      <c r="C471" s="117">
        <f>Certification!$C$4</f>
        <v>189</v>
      </c>
      <c r="D471" t="s">
        <v>1173</v>
      </c>
      <c r="E471" s="26">
        <f>IFERROR(VLOOKUP(B471,'Stmt of Rev Exp Chg in Net Pos'!$B$9:$H$58,4,0),0)</f>
        <v>0</v>
      </c>
      <c r="F471" t="str">
        <f>VLOOKUP(B471,'Stmt of Rev Exp Chg in Net Pos'!$B$9:$H$58,2,0)</f>
        <v>Paid on Current Losses</v>
      </c>
      <c r="G471" s="164" t="str">
        <f>'Stmt of Rev Exp Chg in Net Pos'!$C$3</f>
        <v>Statement of Revenues, Expenses, and Changes in Net Position</v>
      </c>
    </row>
    <row r="472" spans="2:7" x14ac:dyDescent="0.25">
      <c r="B472" s="12" t="s">
        <v>228</v>
      </c>
      <c r="C472" s="117">
        <f>Certification!$C$4</f>
        <v>189</v>
      </c>
      <c r="D472" t="s">
        <v>1173</v>
      </c>
      <c r="E472" s="26">
        <f>IFERROR(VLOOKUP(B472,'Stmt of Rev Exp Chg in Net Pos'!$B$9:$H$58,4,0),0)</f>
        <v>504.15</v>
      </c>
      <c r="F472" t="str">
        <f>VLOOKUP(B472,'Stmt of Rev Exp Chg in Net Pos'!$B$9:$H$58,2,0)</f>
        <v>Change in Loss Reserves</v>
      </c>
      <c r="G472" s="164" t="str">
        <f>'Stmt of Rev Exp Chg in Net Pos'!$C$3</f>
        <v>Statement of Revenues, Expenses, and Changes in Net Position</v>
      </c>
    </row>
    <row r="473" spans="2:7" x14ac:dyDescent="0.25">
      <c r="B473" s="12" t="s">
        <v>230</v>
      </c>
      <c r="C473" s="117">
        <f>Certification!$C$4</f>
        <v>189</v>
      </c>
      <c r="D473" t="s">
        <v>1173</v>
      </c>
      <c r="E473" s="26">
        <f>IFERROR(VLOOKUP(B473,'Stmt of Rev Exp Chg in Net Pos'!$B$9:$H$58,4,0),0)</f>
        <v>0</v>
      </c>
      <c r="F473" t="str">
        <f>VLOOKUP(B473,'Stmt of Rev Exp Chg in Net Pos'!$B$9:$H$58,2,0)</f>
        <v>Paid Unallocated Loss Adjustment Expenses</v>
      </c>
      <c r="G473" s="164" t="str">
        <f>'Stmt of Rev Exp Chg in Net Pos'!$C$3</f>
        <v>Statement of Revenues, Expenses, and Changes in Net Position</v>
      </c>
    </row>
    <row r="474" spans="2:7" x14ac:dyDescent="0.25">
      <c r="B474" s="12" t="s">
        <v>232</v>
      </c>
      <c r="C474" s="117">
        <f>Certification!$C$4</f>
        <v>189</v>
      </c>
      <c r="D474" t="s">
        <v>1173</v>
      </c>
      <c r="E474" s="26">
        <f>IFERROR(VLOOKUP(B474,'Stmt of Rev Exp Chg in Net Pos'!$B$9:$H$58,4,0),0)</f>
        <v>1040.45</v>
      </c>
      <c r="F474" t="str">
        <f>VLOOKUP(B474,'Stmt of Rev Exp Chg in Net Pos'!$B$9:$H$58,2,0)</f>
        <v>Change in Unallocated Loss Reserves</v>
      </c>
      <c r="G474" s="164" t="str">
        <f>'Stmt of Rev Exp Chg in Net Pos'!$C$3</f>
        <v>Statement of Revenues, Expenses, and Changes in Net Position</v>
      </c>
    </row>
    <row r="475" spans="2:7" x14ac:dyDescent="0.25">
      <c r="B475" s="12" t="s">
        <v>234</v>
      </c>
      <c r="C475" s="117">
        <f>Certification!$C$4</f>
        <v>189</v>
      </c>
      <c r="D475" t="s">
        <v>1173</v>
      </c>
      <c r="E475" s="26">
        <f>IFERROR(VLOOKUP(B475,'Stmt of Rev Exp Chg in Net Pos'!$B$9:$H$58,4,0),0)</f>
        <v>0</v>
      </c>
      <c r="F475" t="str">
        <f>VLOOKUP(B475,'Stmt of Rev Exp Chg in Net Pos'!$B$9:$H$58,2,0)</f>
        <v>Excess/Reinsurance Premiums</v>
      </c>
      <c r="G475" s="164" t="str">
        <f>'Stmt of Rev Exp Chg in Net Pos'!$C$3</f>
        <v>Statement of Revenues, Expenses, and Changes in Net Position</v>
      </c>
    </row>
    <row r="476" spans="2:7" x14ac:dyDescent="0.25">
      <c r="B476" s="12" t="s">
        <v>236</v>
      </c>
      <c r="C476" s="117">
        <f>Certification!$C$4</f>
        <v>189</v>
      </c>
      <c r="D476" t="s">
        <v>1173</v>
      </c>
      <c r="E476" s="26">
        <f>IFERROR(VLOOKUP(B476,'Stmt of Rev Exp Chg in Net Pos'!$B$9:$H$58,4,0),0)</f>
        <v>0</v>
      </c>
      <c r="F476" t="str">
        <f>VLOOKUP(B476,'Stmt of Rev Exp Chg in Net Pos'!$B$9:$H$58,2,0)</f>
        <v>Labor &amp; Industries Assessments</v>
      </c>
      <c r="G476" s="164" t="str">
        <f>'Stmt of Rev Exp Chg in Net Pos'!$C$3</f>
        <v>Statement of Revenues, Expenses, and Changes in Net Position</v>
      </c>
    </row>
    <row r="477" spans="2:7" x14ac:dyDescent="0.25">
      <c r="B477" s="12" t="s">
        <v>238</v>
      </c>
      <c r="C477" s="117">
        <f>Certification!$C$4</f>
        <v>189</v>
      </c>
      <c r="D477" t="s">
        <v>1173</v>
      </c>
      <c r="E477" s="26">
        <f>IFERROR(VLOOKUP(B477,'Stmt of Rev Exp Chg in Net Pos'!$B$9:$H$58,4,0),0)</f>
        <v>0</v>
      </c>
      <c r="F477" t="str">
        <f>VLOOKUP(B477,'Stmt of Rev Exp Chg in Net Pos'!$B$9:$H$58,2,0)</f>
        <v>Depreciation/Depletion</v>
      </c>
      <c r="G477" s="164" t="str">
        <f>'Stmt of Rev Exp Chg in Net Pos'!$C$3</f>
        <v>Statement of Revenues, Expenses, and Changes in Net Position</v>
      </c>
    </row>
    <row r="478" spans="2:7" x14ac:dyDescent="0.25">
      <c r="B478" s="12" t="s">
        <v>240</v>
      </c>
      <c r="C478" s="117">
        <f>Certification!$C$4</f>
        <v>189</v>
      </c>
      <c r="D478" t="s">
        <v>1173</v>
      </c>
      <c r="E478" s="26">
        <f>IFERROR(VLOOKUP(B478,'Stmt of Rev Exp Chg in Net Pos'!$B$9:$H$58,4,0),0)</f>
        <v>9386.2000000000007</v>
      </c>
      <c r="F478" t="str">
        <f>VLOOKUP(B478,'Stmt of Rev Exp Chg in Net Pos'!$B$9:$H$58,2,0)</f>
        <v>Other Operating Expenses</v>
      </c>
      <c r="G478" s="164" t="str">
        <f>'Stmt of Rev Exp Chg in Net Pos'!$C$3</f>
        <v>Statement of Revenues, Expenses, and Changes in Net Position</v>
      </c>
    </row>
    <row r="479" spans="2:7" x14ac:dyDescent="0.25">
      <c r="B479" s="12" t="s">
        <v>242</v>
      </c>
      <c r="C479" s="117">
        <f>Certification!$C$4</f>
        <v>189</v>
      </c>
      <c r="D479" t="s">
        <v>1173</v>
      </c>
      <c r="E479" s="26">
        <f>IFERROR(VLOOKUP(B479,'Stmt of Rev Exp Chg in Net Pos'!$B$9:$H$58,4,0),0)</f>
        <v>10930.800000000001</v>
      </c>
      <c r="F479" t="str">
        <f>VLOOKUP(B479,'Stmt of Rev Exp Chg in Net Pos'!$B$9:$H$58,2,0)</f>
        <v>TOTAL OPERATING EXPENSES</v>
      </c>
      <c r="G479" s="164" t="str">
        <f>'Stmt of Rev Exp Chg in Net Pos'!$C$3</f>
        <v>Statement of Revenues, Expenses, and Changes in Net Position</v>
      </c>
    </row>
    <row r="480" spans="2:7" x14ac:dyDescent="0.25">
      <c r="B480" s="12" t="s">
        <v>244</v>
      </c>
      <c r="C480" s="117">
        <f>Certification!$C$4</f>
        <v>189</v>
      </c>
      <c r="D480" t="s">
        <v>1173</v>
      </c>
      <c r="E480" s="26">
        <f>IFERROR(VLOOKUP(B480,'Stmt of Rev Exp Chg in Net Pos'!$B$9:$H$58,4,0),0)</f>
        <v>-10930.800000000001</v>
      </c>
      <c r="F480" t="str">
        <f>VLOOKUP(B480,'Stmt of Rev Exp Chg in Net Pos'!$B$9:$H$58,2,0)</f>
        <v>OPERATING INCOME (LOSS)</v>
      </c>
      <c r="G480" s="164" t="str">
        <f>'Stmt of Rev Exp Chg in Net Pos'!$C$3</f>
        <v>Statement of Revenues, Expenses, and Changes in Net Position</v>
      </c>
    </row>
    <row r="481" spans="2:7" x14ac:dyDescent="0.25">
      <c r="B481" s="12" t="s">
        <v>246</v>
      </c>
      <c r="C481" s="117">
        <f>Certification!$C$4</f>
        <v>189</v>
      </c>
      <c r="D481" t="s">
        <v>1173</v>
      </c>
      <c r="E481" s="26">
        <f>IFERROR(VLOOKUP(B481,'Stmt of Rev Exp Chg in Net Pos'!$B$9:$H$58,4,0),0)</f>
        <v>0</v>
      </c>
      <c r="F481" t="str">
        <f>VLOOKUP(B481,'Stmt of Rev Exp Chg in Net Pos'!$B$9:$H$58,2,0)</f>
        <v>NONOPERATING REVENUES (EXPENSES)</v>
      </c>
      <c r="G481" s="164" t="str">
        <f>'Stmt of Rev Exp Chg in Net Pos'!$C$3</f>
        <v>Statement of Revenues, Expenses, and Changes in Net Position</v>
      </c>
    </row>
    <row r="482" spans="2:7" x14ac:dyDescent="0.25">
      <c r="B482" s="12" t="s">
        <v>248</v>
      </c>
      <c r="C482" s="117">
        <f>Certification!$C$4</f>
        <v>189</v>
      </c>
      <c r="D482" t="s">
        <v>1173</v>
      </c>
      <c r="E482" s="26">
        <f>IFERROR(VLOOKUP(B482,'Stmt of Rev Exp Chg in Net Pos'!$B$9:$H$58,4,0),0)</f>
        <v>46495</v>
      </c>
      <c r="F482" t="str">
        <f>VLOOKUP(B482,'Stmt of Rev Exp Chg in Net Pos'!$B$9:$H$58,2,0)</f>
        <v>Interest and Investment Income</v>
      </c>
      <c r="G482" s="164" t="str">
        <f>'Stmt of Rev Exp Chg in Net Pos'!$C$3</f>
        <v>Statement of Revenues, Expenses, and Changes in Net Position</v>
      </c>
    </row>
    <row r="483" spans="2:7" x14ac:dyDescent="0.25">
      <c r="B483" s="12" t="s">
        <v>250</v>
      </c>
      <c r="C483" s="117">
        <f>Certification!$C$4</f>
        <v>189</v>
      </c>
      <c r="D483" t="s">
        <v>1173</v>
      </c>
      <c r="E483" s="26">
        <f>IFERROR(VLOOKUP(B483,'Stmt of Rev Exp Chg in Net Pos'!$B$9:$H$58,4,0),0)</f>
        <v>0</v>
      </c>
      <c r="F483" t="str">
        <f>VLOOKUP(B483,'Stmt of Rev Exp Chg in Net Pos'!$B$9:$H$58,2,0)</f>
        <v>Interest Expense and Related Charges</v>
      </c>
      <c r="G483" s="164" t="str">
        <f>'Stmt of Rev Exp Chg in Net Pos'!$C$3</f>
        <v>Statement of Revenues, Expenses, and Changes in Net Position</v>
      </c>
    </row>
    <row r="484" spans="2:7" x14ac:dyDescent="0.25">
      <c r="B484" s="12" t="s">
        <v>252</v>
      </c>
      <c r="C484" s="117">
        <f>Certification!$C$4</f>
        <v>189</v>
      </c>
      <c r="D484" t="s">
        <v>1173</v>
      </c>
      <c r="E484" s="26">
        <f>IFERROR(VLOOKUP(B484,'Stmt of Rev Exp Chg in Net Pos'!$B$9:$H$58,4,0),0)</f>
        <v>0</v>
      </c>
      <c r="F484" t="str">
        <f>VLOOKUP(B484,'Stmt of Rev Exp Chg in Net Pos'!$B$9:$H$58,2,0)</f>
        <v>Lease Income</v>
      </c>
      <c r="G484" s="164" t="str">
        <f>'Stmt of Rev Exp Chg in Net Pos'!$C$3</f>
        <v>Statement of Revenues, Expenses, and Changes in Net Position</v>
      </c>
    </row>
    <row r="485" spans="2:7" x14ac:dyDescent="0.25">
      <c r="B485" s="12" t="s">
        <v>254</v>
      </c>
      <c r="C485" s="117">
        <f>Certification!$C$4</f>
        <v>189</v>
      </c>
      <c r="D485" t="s">
        <v>1173</v>
      </c>
      <c r="E485" s="26">
        <f>IFERROR(VLOOKUP(B485,'Stmt of Rev Exp Chg in Net Pos'!$B$9:$H$58,4,0),0)</f>
        <v>0</v>
      </c>
      <c r="F485" t="str">
        <f>VLOOKUP(B485,'Stmt of Rev Exp Chg in Net Pos'!$B$9:$H$58,2,0)</f>
        <v>Gains (Losses) on Capital Asset Disposition</v>
      </c>
      <c r="G485" s="164" t="str">
        <f>'Stmt of Rev Exp Chg in Net Pos'!$C$3</f>
        <v>Statement of Revenues, Expenses, and Changes in Net Position</v>
      </c>
    </row>
    <row r="486" spans="2:7" x14ac:dyDescent="0.25">
      <c r="B486" s="12" t="s">
        <v>256</v>
      </c>
      <c r="C486" s="117">
        <f>Certification!$C$4</f>
        <v>189</v>
      </c>
      <c r="D486" t="s">
        <v>1173</v>
      </c>
      <c r="E486" s="26">
        <f>IFERROR(VLOOKUP(B486,'Stmt of Rev Exp Chg in Net Pos'!$B$9:$H$58,4,0),0)</f>
        <v>0</v>
      </c>
      <c r="F486" t="str">
        <f>VLOOKUP(B486,'Stmt of Rev Exp Chg in Net Pos'!$B$9:$H$58,2,0)</f>
        <v>Change in Joint Venture</v>
      </c>
      <c r="G486" s="164" t="str">
        <f>'Stmt of Rev Exp Chg in Net Pos'!$C$3</f>
        <v>Statement of Revenues, Expenses, and Changes in Net Position</v>
      </c>
    </row>
    <row r="487" spans="2:7" x14ac:dyDescent="0.25">
      <c r="B487" s="12" t="s">
        <v>258</v>
      </c>
      <c r="C487" s="117">
        <f>Certification!$C$4</f>
        <v>189</v>
      </c>
      <c r="D487" t="s">
        <v>1173</v>
      </c>
      <c r="E487" s="26">
        <f>IFERROR(VLOOKUP(B487,'Stmt of Rev Exp Chg in Net Pos'!$B$9:$H$58,4,0),0)</f>
        <v>0</v>
      </c>
      <c r="F487" t="str">
        <f>VLOOKUP(B487,'Stmt of Rev Exp Chg in Net Pos'!$B$9:$H$58,2,0)</f>
        <v>Change in Compensated Absences</v>
      </c>
      <c r="G487" s="164" t="str">
        <f>'Stmt of Rev Exp Chg in Net Pos'!$C$3</f>
        <v>Statement of Revenues, Expenses, and Changes in Net Position</v>
      </c>
    </row>
    <row r="488" spans="2:7" x14ac:dyDescent="0.25">
      <c r="B488" s="12" t="s">
        <v>260</v>
      </c>
      <c r="C488" s="117">
        <f>Certification!$C$4</f>
        <v>189</v>
      </c>
      <c r="D488" t="s">
        <v>1173</v>
      </c>
      <c r="E488" s="26">
        <f>IFERROR(VLOOKUP(B488,'Stmt of Rev Exp Chg in Net Pos'!$B$9:$H$58,4,0),0)</f>
        <v>0</v>
      </c>
      <c r="F488" t="str">
        <f>VLOOKUP(B488,'Stmt of Rev Exp Chg in Net Pos'!$B$9:$H$58,2,0)</f>
        <v>Other Nonoperating Revenues</v>
      </c>
      <c r="G488" s="164" t="str">
        <f>'Stmt of Rev Exp Chg in Net Pos'!$C$3</f>
        <v>Statement of Revenues, Expenses, and Changes in Net Position</v>
      </c>
    </row>
    <row r="489" spans="2:7" x14ac:dyDescent="0.25">
      <c r="B489" s="12" t="s">
        <v>262</v>
      </c>
      <c r="C489" s="117">
        <f>Certification!$C$4</f>
        <v>189</v>
      </c>
      <c r="D489" t="s">
        <v>1173</v>
      </c>
      <c r="E489" s="26">
        <f>IFERROR(VLOOKUP(B489,'Stmt of Rev Exp Chg in Net Pos'!$B$9:$H$58,4,0),0)</f>
        <v>0</v>
      </c>
      <c r="F489" t="str">
        <f>VLOOKUP(B489,'Stmt of Rev Exp Chg in Net Pos'!$B$9:$H$58,2,0)</f>
        <v>Other Nonoperating Expenses</v>
      </c>
      <c r="G489" s="164" t="str">
        <f>'Stmt of Rev Exp Chg in Net Pos'!$C$3</f>
        <v>Statement of Revenues, Expenses, and Changes in Net Position</v>
      </c>
    </row>
    <row r="490" spans="2:7" x14ac:dyDescent="0.25">
      <c r="B490" s="12" t="s">
        <v>264</v>
      </c>
      <c r="C490" s="117">
        <f>Certification!$C$4</f>
        <v>189</v>
      </c>
      <c r="D490" t="s">
        <v>1173</v>
      </c>
      <c r="E490" s="26">
        <f>IFERROR(VLOOKUP(B490,'Stmt of Rev Exp Chg in Net Pos'!$B$9:$H$58,4,0),0)</f>
        <v>46495</v>
      </c>
      <c r="F490" t="str">
        <f>VLOOKUP(B490,'Stmt of Rev Exp Chg in Net Pos'!$B$9:$H$58,2,0)</f>
        <v>TOTAL NONOPERATING REVENUES (EXPENSES)</v>
      </c>
      <c r="G490" s="164" t="str">
        <f>'Stmt of Rev Exp Chg in Net Pos'!$C$3</f>
        <v>Statement of Revenues, Expenses, and Changes in Net Position</v>
      </c>
    </row>
    <row r="491" spans="2:7" x14ac:dyDescent="0.25">
      <c r="B491" s="12" t="s">
        <v>266</v>
      </c>
      <c r="C491" s="117">
        <f>Certification!$C$4</f>
        <v>189</v>
      </c>
      <c r="D491" t="s">
        <v>1173</v>
      </c>
      <c r="E491" s="26">
        <f>IFERROR(VLOOKUP(B491,'Stmt of Rev Exp Chg in Net Pos'!$B$9:$H$58,4,0),0)</f>
        <v>35564.199999999997</v>
      </c>
      <c r="F491" t="str">
        <f>VLOOKUP(B491,'Stmt of Rev Exp Chg in Net Pos'!$B$9:$H$58,2,0)</f>
        <v>INCOME (LOSS) BEFORE OTHER ITEMS</v>
      </c>
      <c r="G491" s="164" t="str">
        <f>'Stmt of Rev Exp Chg in Net Pos'!$C$3</f>
        <v>Statement of Revenues, Expenses, and Changes in Net Position</v>
      </c>
    </row>
    <row r="492" spans="2:7" x14ac:dyDescent="0.25">
      <c r="B492" s="12" t="s">
        <v>268</v>
      </c>
      <c r="C492" s="117">
        <f>Certification!$C$4</f>
        <v>189</v>
      </c>
      <c r="D492" t="s">
        <v>1173</v>
      </c>
      <c r="E492" s="26">
        <f>IFERROR(VLOOKUP(B492,'Stmt of Rev Exp Chg in Net Pos'!$B$9:$H$58,4,0),0)</f>
        <v>0</v>
      </c>
      <c r="F492" t="str">
        <f>VLOOKUP(B492,'Stmt of Rev Exp Chg in Net Pos'!$B$9:$H$58,2,0)</f>
        <v>Extraordinary Items</v>
      </c>
      <c r="G492" s="164" t="str">
        <f>'Stmt of Rev Exp Chg in Net Pos'!$C$3</f>
        <v>Statement of Revenues, Expenses, and Changes in Net Position</v>
      </c>
    </row>
    <row r="493" spans="2:7" x14ac:dyDescent="0.25">
      <c r="B493" s="12" t="s">
        <v>270</v>
      </c>
      <c r="C493" s="117">
        <f>Certification!$C$4</f>
        <v>189</v>
      </c>
      <c r="D493" t="s">
        <v>1173</v>
      </c>
      <c r="E493" s="26">
        <f>IFERROR(VLOOKUP(B493,'Stmt of Rev Exp Chg in Net Pos'!$B$9:$H$58,4,0),0)</f>
        <v>0</v>
      </c>
      <c r="F493" t="str">
        <f>VLOOKUP(B493,'Stmt of Rev Exp Chg in Net Pos'!$B$9:$H$58,2,0)</f>
        <v>Special Items</v>
      </c>
      <c r="G493" s="164" t="str">
        <f>'Stmt of Rev Exp Chg in Net Pos'!$C$3</f>
        <v>Statement of Revenues, Expenses, and Changes in Net Position</v>
      </c>
    </row>
    <row r="494" spans="2:7" x14ac:dyDescent="0.25">
      <c r="B494" s="12" t="s">
        <v>272</v>
      </c>
      <c r="C494" s="117">
        <f>Certification!$C$4</f>
        <v>189</v>
      </c>
      <c r="D494" t="s">
        <v>1173</v>
      </c>
      <c r="E494" s="26">
        <f>IFERROR(VLOOKUP(B494,'Stmt of Rev Exp Chg in Net Pos'!$B$9:$H$58,4,0),0)</f>
        <v>35564.199999999997</v>
      </c>
      <c r="F494" t="str">
        <f>VLOOKUP(B494,'Stmt of Rev Exp Chg in Net Pos'!$B$9:$H$58,2,0)</f>
        <v>INCREASE (DECREASE) IN NET POSITION</v>
      </c>
      <c r="G494" s="164" t="str">
        <f>'Stmt of Rev Exp Chg in Net Pos'!$C$3</f>
        <v>Statement of Revenues, Expenses, and Changes in Net Position</v>
      </c>
    </row>
    <row r="495" spans="2:7" x14ac:dyDescent="0.25">
      <c r="B495" s="12" t="s">
        <v>274</v>
      </c>
      <c r="C495" s="117">
        <f>Certification!$C$4</f>
        <v>189</v>
      </c>
      <c r="D495" t="s">
        <v>1173</v>
      </c>
      <c r="E495" s="26">
        <f>IFERROR(VLOOKUP(B495,'Stmt of Rev Exp Chg in Net Pos'!$B$9:$H$58,4,0),0)</f>
        <v>527081.53</v>
      </c>
      <c r="F495" t="str">
        <f>VLOOKUP(B495,'Stmt of Rev Exp Chg in Net Pos'!$B$9:$H$58,2,0)</f>
        <v>NET POSITION - BEGINNING BALANCE</v>
      </c>
      <c r="G495" s="164" t="str">
        <f>'Stmt of Rev Exp Chg in Net Pos'!$C$3</f>
        <v>Statement of Revenues, Expenses, and Changes in Net Position</v>
      </c>
    </row>
    <row r="496" spans="2:7" x14ac:dyDescent="0.25">
      <c r="B496" s="12" t="s">
        <v>276</v>
      </c>
      <c r="C496" s="117">
        <f>Certification!$C$4</f>
        <v>189</v>
      </c>
      <c r="D496" t="s">
        <v>1173</v>
      </c>
      <c r="E496" s="26">
        <f>IFERROR(VLOOKUP(B496,'Stmt of Rev Exp Chg in Net Pos'!$B$9:$H$58,4,0),0)</f>
        <v>0</v>
      </c>
      <c r="F496" t="str">
        <f>VLOOKUP(B496,'Stmt of Rev Exp Chg in Net Pos'!$B$9:$H$58,2,0)</f>
        <v>Cumulative Effect of Change in Accounting Principle</v>
      </c>
      <c r="G496" s="164" t="str">
        <f>'Stmt of Rev Exp Chg in Net Pos'!$C$3</f>
        <v>Statement of Revenues, Expenses, and Changes in Net Position</v>
      </c>
    </row>
    <row r="497" spans="2:7" x14ac:dyDescent="0.25">
      <c r="B497" s="12" t="s">
        <v>278</v>
      </c>
      <c r="C497" s="117">
        <f>Certification!$C$4</f>
        <v>189</v>
      </c>
      <c r="D497" t="s">
        <v>1173</v>
      </c>
      <c r="E497" s="26">
        <f>IFERROR(VLOOKUP(B497,'Stmt of Rev Exp Chg in Net Pos'!$B$9:$H$58,4,0),0)</f>
        <v>0</v>
      </c>
      <c r="F497" t="str">
        <f>VLOOKUP(B497,'Stmt of Rev Exp Chg in Net Pos'!$B$9:$H$58,2,0)</f>
        <v>PRIOR PERIOD ADJUSTMENT</v>
      </c>
      <c r="G497" s="164" t="str">
        <f>'Stmt of Rev Exp Chg in Net Pos'!$C$3</f>
        <v>Statement of Revenues, Expenses, and Changes in Net Position</v>
      </c>
    </row>
    <row r="498" spans="2:7" x14ac:dyDescent="0.25">
      <c r="B498" s="12" t="s">
        <v>280</v>
      </c>
      <c r="C498" s="117">
        <f>Certification!$C$4</f>
        <v>189</v>
      </c>
      <c r="D498" t="s">
        <v>1173</v>
      </c>
      <c r="E498" s="26">
        <f>IFERROR(VLOOKUP(B498,'Stmt of Rev Exp Chg in Net Pos'!$B$9:$H$58,4,0),0)</f>
        <v>562645.73</v>
      </c>
      <c r="F498" t="str">
        <f>VLOOKUP(B498,'Stmt of Rev Exp Chg in Net Pos'!$B$9:$H$58,2,0)</f>
        <v>NET POSITION - ENDING BALANCE</v>
      </c>
      <c r="G498" s="164" t="str">
        <f>'Stmt of Rev Exp Chg in Net Pos'!$C$3</f>
        <v>Statement of Revenues, Expenses, and Changes in Net Position</v>
      </c>
    </row>
    <row r="499" spans="2:7" x14ac:dyDescent="0.25">
      <c r="B499" s="12" t="s">
        <v>199</v>
      </c>
      <c r="C499" s="117">
        <f>Certification!$C$4</f>
        <v>189</v>
      </c>
      <c r="D499" t="s">
        <v>161</v>
      </c>
      <c r="E499" s="26">
        <f>IFERROR(VLOOKUP(B499,'Stmt of Rev Exp Chg in Net Pos'!$B$9:$H$58,5,0),0)</f>
        <v>0</v>
      </c>
      <c r="F499" t="str">
        <f>VLOOKUP(B499,'Stmt of Rev Exp Chg in Net Pos'!$B$9:$H$58,2,0)</f>
        <v>Local Sources</v>
      </c>
      <c r="G499" s="164" t="str">
        <f>'Stmt of Rev Exp Chg in Net Pos'!$C$3</f>
        <v>Statement of Revenues, Expenses, and Changes in Net Position</v>
      </c>
    </row>
    <row r="500" spans="2:7" x14ac:dyDescent="0.25">
      <c r="B500" s="12" t="s">
        <v>201</v>
      </c>
      <c r="C500" s="117">
        <f>Certification!$C$4</f>
        <v>189</v>
      </c>
      <c r="D500" t="s">
        <v>161</v>
      </c>
      <c r="E500" s="26">
        <f>IFERROR(VLOOKUP(B500,'Stmt of Rev Exp Chg in Net Pos'!$B$9:$H$58,5,0),0)</f>
        <v>0</v>
      </c>
      <c r="F500" t="str">
        <f>VLOOKUP(B500,'Stmt of Rev Exp Chg in Net Pos'!$B$9:$H$58,2,0)</f>
        <v>State Sources</v>
      </c>
      <c r="G500" s="164" t="str">
        <f>'Stmt of Rev Exp Chg in Net Pos'!$C$3</f>
        <v>Statement of Revenues, Expenses, and Changes in Net Position</v>
      </c>
    </row>
    <row r="501" spans="2:7" x14ac:dyDescent="0.25">
      <c r="B501" s="12" t="s">
        <v>203</v>
      </c>
      <c r="C501" s="117">
        <f>Certification!$C$4</f>
        <v>189</v>
      </c>
      <c r="D501" t="s">
        <v>161</v>
      </c>
      <c r="E501" s="26">
        <f>IFERROR(VLOOKUP(B501,'Stmt of Rev Exp Chg in Net Pos'!$B$9:$H$58,5,0),0)</f>
        <v>0</v>
      </c>
      <c r="F501" t="str">
        <f>VLOOKUP(B501,'Stmt of Rev Exp Chg in Net Pos'!$B$9:$H$58,2,0)</f>
        <v>Allotment</v>
      </c>
      <c r="G501" s="164" t="str">
        <f>'Stmt of Rev Exp Chg in Net Pos'!$C$3</f>
        <v>Statement of Revenues, Expenses, and Changes in Net Position</v>
      </c>
    </row>
    <row r="502" spans="2:7" x14ac:dyDescent="0.25">
      <c r="B502" s="12" t="s">
        <v>205</v>
      </c>
      <c r="C502" s="117">
        <f>Certification!$C$4</f>
        <v>189</v>
      </c>
      <c r="D502" t="s">
        <v>161</v>
      </c>
      <c r="E502" s="26">
        <f>IFERROR(VLOOKUP(B502,'Stmt of Rev Exp Chg in Net Pos'!$B$9:$H$58,5,0),0)</f>
        <v>0</v>
      </c>
      <c r="F502" t="str">
        <f>VLOOKUP(B502,'Stmt of Rev Exp Chg in Net Pos'!$B$9:$H$58,2,0)</f>
        <v>Federal Sources</v>
      </c>
      <c r="G502" s="164" t="str">
        <f>'Stmt of Rev Exp Chg in Net Pos'!$C$3</f>
        <v>Statement of Revenues, Expenses, and Changes in Net Position</v>
      </c>
    </row>
    <row r="503" spans="2:7" x14ac:dyDescent="0.25">
      <c r="B503" s="12" t="s">
        <v>207</v>
      </c>
      <c r="C503" s="117">
        <f>Certification!$C$4</f>
        <v>189</v>
      </c>
      <c r="D503" t="s">
        <v>161</v>
      </c>
      <c r="E503" s="26">
        <f>IFERROR(VLOOKUP(B503,'Stmt of Rev Exp Chg in Net Pos'!$B$9:$H$58,5,0),0)</f>
        <v>0</v>
      </c>
      <c r="F503" t="str">
        <f>VLOOKUP(B503,'Stmt of Rev Exp Chg in Net Pos'!$B$9:$H$58,2,0)</f>
        <v>Cooperative Programs</v>
      </c>
      <c r="G503" s="164" t="str">
        <f>'Stmt of Rev Exp Chg in Net Pos'!$C$3</f>
        <v>Statement of Revenues, Expenses, and Changes in Net Position</v>
      </c>
    </row>
    <row r="504" spans="2:7" x14ac:dyDescent="0.25">
      <c r="B504" s="12" t="s">
        <v>209</v>
      </c>
      <c r="C504" s="117">
        <f>Certification!$C$4</f>
        <v>189</v>
      </c>
      <c r="D504" t="s">
        <v>161</v>
      </c>
      <c r="E504" s="26">
        <f>IFERROR(VLOOKUP(B504,'Stmt of Rev Exp Chg in Net Pos'!$B$9:$H$58,5,0),0)</f>
        <v>0</v>
      </c>
      <c r="F504" t="str">
        <f>VLOOKUP(B504,'Stmt of Rev Exp Chg in Net Pos'!$B$9:$H$58,2,0)</f>
        <v>Other Programs</v>
      </c>
      <c r="G504" s="164" t="str">
        <f>'Stmt of Rev Exp Chg in Net Pos'!$C$3</f>
        <v>Statement of Revenues, Expenses, and Changes in Net Position</v>
      </c>
    </row>
    <row r="505" spans="2:7" x14ac:dyDescent="0.25">
      <c r="B505" s="12" t="s">
        <v>211</v>
      </c>
      <c r="C505" s="117">
        <f>Certification!$C$4</f>
        <v>189</v>
      </c>
      <c r="D505" t="s">
        <v>161</v>
      </c>
      <c r="E505" s="26">
        <f>IFERROR(VLOOKUP(B505,'Stmt of Rev Exp Chg in Net Pos'!$B$9:$H$58,5,0),0)</f>
        <v>726166.26</v>
      </c>
      <c r="F505" t="str">
        <f>VLOOKUP(B505,'Stmt of Rev Exp Chg in Net Pos'!$B$9:$H$58,2,0)</f>
        <v>Member Assessments/Contributions</v>
      </c>
      <c r="G505" s="164" t="str">
        <f>'Stmt of Rev Exp Chg in Net Pos'!$C$3</f>
        <v>Statement of Revenues, Expenses, and Changes in Net Position</v>
      </c>
    </row>
    <row r="506" spans="2:7" x14ac:dyDescent="0.25">
      <c r="B506" s="12" t="s">
        <v>212</v>
      </c>
      <c r="C506" s="117">
        <f>Certification!$C$4</f>
        <v>189</v>
      </c>
      <c r="D506" t="s">
        <v>161</v>
      </c>
      <c r="E506" s="26">
        <f>IFERROR(VLOOKUP(B506,'Stmt of Rev Exp Chg in Net Pos'!$B$9:$H$58,5,0),0)</f>
        <v>0</v>
      </c>
      <c r="F506" t="str">
        <f>VLOOKUP(B506,'Stmt of Rev Exp Chg in Net Pos'!$B$9:$H$58,2,0)</f>
        <v>Supplemental Member Assessments</v>
      </c>
      <c r="G506" s="164" t="str">
        <f>'Stmt of Rev Exp Chg in Net Pos'!$C$3</f>
        <v>Statement of Revenues, Expenses, and Changes in Net Position</v>
      </c>
    </row>
    <row r="507" spans="2:7" x14ac:dyDescent="0.25">
      <c r="B507" s="12" t="s">
        <v>214</v>
      </c>
      <c r="C507" s="117">
        <f>Certification!$C$4</f>
        <v>189</v>
      </c>
      <c r="D507" t="s">
        <v>161</v>
      </c>
      <c r="E507" s="26">
        <f>IFERROR(VLOOKUP(B507,'Stmt of Rev Exp Chg in Net Pos'!$B$9:$H$58,5,0),0)</f>
        <v>0</v>
      </c>
      <c r="F507" t="str">
        <f>VLOOKUP(B507,'Stmt of Rev Exp Chg in Net Pos'!$B$9:$H$58,2,0)</f>
        <v>Other Operating Revenue</v>
      </c>
      <c r="G507" s="164" t="str">
        <f>'Stmt of Rev Exp Chg in Net Pos'!$C$3</f>
        <v>Statement of Revenues, Expenses, and Changes in Net Position</v>
      </c>
    </row>
    <row r="508" spans="2:7" x14ac:dyDescent="0.25">
      <c r="B508" s="12" t="s">
        <v>216</v>
      </c>
      <c r="C508" s="117">
        <f>Certification!$C$4</f>
        <v>189</v>
      </c>
      <c r="D508" t="s">
        <v>161</v>
      </c>
      <c r="E508" s="26">
        <f>IFERROR(VLOOKUP(B508,'Stmt of Rev Exp Chg in Net Pos'!$B$9:$H$58,5,0),0)</f>
        <v>726166.26</v>
      </c>
      <c r="F508" t="str">
        <f>VLOOKUP(B508,'Stmt of Rev Exp Chg in Net Pos'!$B$9:$H$58,2,0)</f>
        <v>TOTAL OPERATING REVENUE</v>
      </c>
      <c r="G508" s="164" t="str">
        <f>'Stmt of Rev Exp Chg in Net Pos'!$C$3</f>
        <v>Statement of Revenues, Expenses, and Changes in Net Position</v>
      </c>
    </row>
    <row r="509" spans="2:7" x14ac:dyDescent="0.25">
      <c r="B509" s="12" t="s">
        <v>219</v>
      </c>
      <c r="C509" s="117">
        <f>Certification!$C$4</f>
        <v>189</v>
      </c>
      <c r="D509" t="s">
        <v>161</v>
      </c>
      <c r="E509" s="26">
        <f>IFERROR(VLOOKUP(B509,'Stmt of Rev Exp Chg in Net Pos'!$B$9:$H$58,5,0),0)</f>
        <v>8555.25</v>
      </c>
      <c r="F509" t="str">
        <f>VLOOKUP(B509,'Stmt of Rev Exp Chg in Net Pos'!$B$9:$H$58,2,0)</f>
        <v>General Operations and Administration</v>
      </c>
      <c r="G509" s="164" t="str">
        <f>'Stmt of Rev Exp Chg in Net Pos'!$C$3</f>
        <v>Statement of Revenues, Expenses, and Changes in Net Position</v>
      </c>
    </row>
    <row r="510" spans="2:7" x14ac:dyDescent="0.25">
      <c r="B510" s="12" t="s">
        <v>221</v>
      </c>
      <c r="C510" s="117">
        <f>Certification!$C$4</f>
        <v>189</v>
      </c>
      <c r="D510" t="s">
        <v>161</v>
      </c>
      <c r="E510" s="26">
        <f>IFERROR(VLOOKUP(B510,'Stmt of Rev Exp Chg in Net Pos'!$B$9:$H$58,5,0),0)</f>
        <v>0</v>
      </c>
      <c r="F510" t="str">
        <f>VLOOKUP(B510,'Stmt of Rev Exp Chg in Net Pos'!$B$9:$H$58,2,0)</f>
        <v>Instructional Support Programs</v>
      </c>
      <c r="G510" s="164" t="str">
        <f>'Stmt of Rev Exp Chg in Net Pos'!$C$3</f>
        <v>Statement of Revenues, Expenses, and Changes in Net Position</v>
      </c>
    </row>
    <row r="511" spans="2:7" x14ac:dyDescent="0.25">
      <c r="B511" s="12" t="s">
        <v>223</v>
      </c>
      <c r="C511" s="117">
        <f>Certification!$C$4</f>
        <v>189</v>
      </c>
      <c r="D511" t="s">
        <v>161</v>
      </c>
      <c r="E511" s="26">
        <f>IFERROR(VLOOKUP(B511,'Stmt of Rev Exp Chg in Net Pos'!$B$9:$H$58,5,0),0)</f>
        <v>0</v>
      </c>
      <c r="F511" t="str">
        <f>VLOOKUP(B511,'Stmt of Rev Exp Chg in Net Pos'!$B$9:$H$58,2,0)</f>
        <v>Non Instructional Support Programs</v>
      </c>
      <c r="G511" s="164" t="str">
        <f>'Stmt of Rev Exp Chg in Net Pos'!$C$3</f>
        <v>Statement of Revenues, Expenses, and Changes in Net Position</v>
      </c>
    </row>
    <row r="512" spans="2:7" x14ac:dyDescent="0.25">
      <c r="B512" s="12" t="s">
        <v>226</v>
      </c>
      <c r="C512" s="117">
        <f>Certification!$C$4</f>
        <v>189</v>
      </c>
      <c r="D512" t="s">
        <v>161</v>
      </c>
      <c r="E512" s="26">
        <f>IFERROR(VLOOKUP(B512,'Stmt of Rev Exp Chg in Net Pos'!$B$9:$H$58,5,0),0)</f>
        <v>1199665.44</v>
      </c>
      <c r="F512" t="str">
        <f>VLOOKUP(B512,'Stmt of Rev Exp Chg in Net Pos'!$B$9:$H$58,2,0)</f>
        <v>Paid on Current Losses</v>
      </c>
      <c r="G512" s="164" t="str">
        <f>'Stmt of Rev Exp Chg in Net Pos'!$C$3</f>
        <v>Statement of Revenues, Expenses, and Changes in Net Position</v>
      </c>
    </row>
    <row r="513" spans="2:7" x14ac:dyDescent="0.25">
      <c r="B513" s="12" t="s">
        <v>228</v>
      </c>
      <c r="C513" s="117">
        <f>Certification!$C$4</f>
        <v>189</v>
      </c>
      <c r="D513" t="s">
        <v>161</v>
      </c>
      <c r="E513" s="26">
        <f>IFERROR(VLOOKUP(B513,'Stmt of Rev Exp Chg in Net Pos'!$B$9:$H$58,5,0),0)</f>
        <v>0</v>
      </c>
      <c r="F513" t="str">
        <f>VLOOKUP(B513,'Stmt of Rev Exp Chg in Net Pos'!$B$9:$H$58,2,0)</f>
        <v>Change in Loss Reserves</v>
      </c>
      <c r="G513" s="164" t="str">
        <f>'Stmt of Rev Exp Chg in Net Pos'!$C$3</f>
        <v>Statement of Revenues, Expenses, and Changes in Net Position</v>
      </c>
    </row>
    <row r="514" spans="2:7" x14ac:dyDescent="0.25">
      <c r="B514" s="12" t="s">
        <v>230</v>
      </c>
      <c r="C514" s="117">
        <f>Certification!$C$4</f>
        <v>189</v>
      </c>
      <c r="D514" t="s">
        <v>161</v>
      </c>
      <c r="E514" s="26">
        <f>IFERROR(VLOOKUP(B514,'Stmt of Rev Exp Chg in Net Pos'!$B$9:$H$58,5,0),0)</f>
        <v>0</v>
      </c>
      <c r="F514" t="str">
        <f>VLOOKUP(B514,'Stmt of Rev Exp Chg in Net Pos'!$B$9:$H$58,2,0)</f>
        <v>Paid Unallocated Loss Adjustment Expenses</v>
      </c>
      <c r="G514" s="164" t="str">
        <f>'Stmt of Rev Exp Chg in Net Pos'!$C$3</f>
        <v>Statement of Revenues, Expenses, and Changes in Net Position</v>
      </c>
    </row>
    <row r="515" spans="2:7" x14ac:dyDescent="0.25">
      <c r="B515" s="12" t="s">
        <v>232</v>
      </c>
      <c r="C515" s="117">
        <f>Certification!$C$4</f>
        <v>189</v>
      </c>
      <c r="D515" t="s">
        <v>161</v>
      </c>
      <c r="E515" s="26">
        <f>IFERROR(VLOOKUP(B515,'Stmt of Rev Exp Chg in Net Pos'!$B$9:$H$58,5,0),0)</f>
        <v>4589</v>
      </c>
      <c r="F515" t="str">
        <f>VLOOKUP(B515,'Stmt of Rev Exp Chg in Net Pos'!$B$9:$H$58,2,0)</f>
        <v>Change in Unallocated Loss Reserves</v>
      </c>
      <c r="G515" s="164" t="str">
        <f>'Stmt of Rev Exp Chg in Net Pos'!$C$3</f>
        <v>Statement of Revenues, Expenses, and Changes in Net Position</v>
      </c>
    </row>
    <row r="516" spans="2:7" x14ac:dyDescent="0.25">
      <c r="B516" s="12" t="s">
        <v>234</v>
      </c>
      <c r="C516" s="117">
        <f>Certification!$C$4</f>
        <v>189</v>
      </c>
      <c r="D516" t="s">
        <v>161</v>
      </c>
      <c r="E516" s="26">
        <f>IFERROR(VLOOKUP(B516,'Stmt of Rev Exp Chg in Net Pos'!$B$9:$H$58,5,0),0)</f>
        <v>0</v>
      </c>
      <c r="F516" t="str">
        <f>VLOOKUP(B516,'Stmt of Rev Exp Chg in Net Pos'!$B$9:$H$58,2,0)</f>
        <v>Excess/Reinsurance Premiums</v>
      </c>
      <c r="G516" s="164" t="str">
        <f>'Stmt of Rev Exp Chg in Net Pos'!$C$3</f>
        <v>Statement of Revenues, Expenses, and Changes in Net Position</v>
      </c>
    </row>
    <row r="517" spans="2:7" x14ac:dyDescent="0.25">
      <c r="B517" s="12" t="s">
        <v>236</v>
      </c>
      <c r="C517" s="117">
        <f>Certification!$C$4</f>
        <v>189</v>
      </c>
      <c r="D517" t="s">
        <v>161</v>
      </c>
      <c r="E517" s="26">
        <f>IFERROR(VLOOKUP(B517,'Stmt of Rev Exp Chg in Net Pos'!$B$9:$H$58,5,0),0)</f>
        <v>0</v>
      </c>
      <c r="F517" t="str">
        <f>VLOOKUP(B517,'Stmt of Rev Exp Chg in Net Pos'!$B$9:$H$58,2,0)</f>
        <v>Labor &amp; Industries Assessments</v>
      </c>
      <c r="G517" s="164" t="str">
        <f>'Stmt of Rev Exp Chg in Net Pos'!$C$3</f>
        <v>Statement of Revenues, Expenses, and Changes in Net Position</v>
      </c>
    </row>
    <row r="518" spans="2:7" x14ac:dyDescent="0.25">
      <c r="B518" s="12" t="s">
        <v>238</v>
      </c>
      <c r="C518" s="117">
        <f>Certification!$C$4</f>
        <v>189</v>
      </c>
      <c r="D518" t="s">
        <v>161</v>
      </c>
      <c r="E518" s="26">
        <f>IFERROR(VLOOKUP(B518,'Stmt of Rev Exp Chg in Net Pos'!$B$9:$H$58,5,0),0)</f>
        <v>0</v>
      </c>
      <c r="F518" t="str">
        <f>VLOOKUP(B518,'Stmt of Rev Exp Chg in Net Pos'!$B$9:$H$58,2,0)</f>
        <v>Depreciation/Depletion</v>
      </c>
      <c r="G518" s="164" t="str">
        <f>'Stmt of Rev Exp Chg in Net Pos'!$C$3</f>
        <v>Statement of Revenues, Expenses, and Changes in Net Position</v>
      </c>
    </row>
    <row r="519" spans="2:7" x14ac:dyDescent="0.25">
      <c r="B519" s="12" t="s">
        <v>240</v>
      </c>
      <c r="C519" s="117">
        <f>Certification!$C$4</f>
        <v>189</v>
      </c>
      <c r="D519" t="s">
        <v>161</v>
      </c>
      <c r="E519" s="26">
        <f>IFERROR(VLOOKUP(B519,'Stmt of Rev Exp Chg in Net Pos'!$B$9:$H$58,5,0),0)</f>
        <v>65025.42</v>
      </c>
      <c r="F519" t="str">
        <f>VLOOKUP(B519,'Stmt of Rev Exp Chg in Net Pos'!$B$9:$H$58,2,0)</f>
        <v>Other Operating Expenses</v>
      </c>
      <c r="G519" s="164" t="str">
        <f>'Stmt of Rev Exp Chg in Net Pos'!$C$3</f>
        <v>Statement of Revenues, Expenses, and Changes in Net Position</v>
      </c>
    </row>
    <row r="520" spans="2:7" x14ac:dyDescent="0.25">
      <c r="B520" s="12" t="s">
        <v>242</v>
      </c>
      <c r="C520" s="117">
        <f>Certification!$C$4</f>
        <v>189</v>
      </c>
      <c r="D520" t="s">
        <v>161</v>
      </c>
      <c r="E520" s="26">
        <f>IFERROR(VLOOKUP(B520,'Stmt of Rev Exp Chg in Net Pos'!$B$9:$H$58,5,0),0)</f>
        <v>1277835.1099999999</v>
      </c>
      <c r="F520" t="str">
        <f>VLOOKUP(B520,'Stmt of Rev Exp Chg in Net Pos'!$B$9:$H$58,2,0)</f>
        <v>TOTAL OPERATING EXPENSES</v>
      </c>
      <c r="G520" s="164" t="str">
        <f>'Stmt of Rev Exp Chg in Net Pos'!$C$3</f>
        <v>Statement of Revenues, Expenses, and Changes in Net Position</v>
      </c>
    </row>
    <row r="521" spans="2:7" x14ac:dyDescent="0.25">
      <c r="B521" s="12" t="s">
        <v>244</v>
      </c>
      <c r="C521" s="117">
        <f>Certification!$C$4</f>
        <v>189</v>
      </c>
      <c r="D521" t="s">
        <v>161</v>
      </c>
      <c r="E521" s="26">
        <f>IFERROR(VLOOKUP(B521,'Stmt of Rev Exp Chg in Net Pos'!$B$9:$H$58,5,0),0)</f>
        <v>-551668.84999999986</v>
      </c>
      <c r="F521" t="str">
        <f>VLOOKUP(B521,'Stmt of Rev Exp Chg in Net Pos'!$B$9:$H$58,2,0)</f>
        <v>OPERATING INCOME (LOSS)</v>
      </c>
      <c r="G521" s="164" t="str">
        <f>'Stmt of Rev Exp Chg in Net Pos'!$C$3</f>
        <v>Statement of Revenues, Expenses, and Changes in Net Position</v>
      </c>
    </row>
    <row r="522" spans="2:7" x14ac:dyDescent="0.25">
      <c r="B522" s="12" t="s">
        <v>246</v>
      </c>
      <c r="C522" s="117">
        <f>Certification!$C$4</f>
        <v>189</v>
      </c>
      <c r="D522" t="s">
        <v>161</v>
      </c>
      <c r="E522" s="26">
        <f>IFERROR(VLOOKUP(B522,'Stmt of Rev Exp Chg in Net Pos'!$B$9:$H$58,5,0),0)</f>
        <v>0</v>
      </c>
      <c r="F522" t="str">
        <f>VLOOKUP(B522,'Stmt of Rev Exp Chg in Net Pos'!$B$9:$H$58,2,0)</f>
        <v>NONOPERATING REVENUES (EXPENSES)</v>
      </c>
      <c r="G522" s="164" t="str">
        <f>'Stmt of Rev Exp Chg in Net Pos'!$C$3</f>
        <v>Statement of Revenues, Expenses, and Changes in Net Position</v>
      </c>
    </row>
    <row r="523" spans="2:7" x14ac:dyDescent="0.25">
      <c r="B523" s="12" t="s">
        <v>248</v>
      </c>
      <c r="C523" s="117">
        <f>Certification!$C$4</f>
        <v>189</v>
      </c>
      <c r="D523" t="s">
        <v>161</v>
      </c>
      <c r="E523" s="26">
        <f>IFERROR(VLOOKUP(B523,'Stmt of Rev Exp Chg in Net Pos'!$B$9:$H$58,5,0),0)</f>
        <v>548833.66</v>
      </c>
      <c r="F523" t="str">
        <f>VLOOKUP(B523,'Stmt of Rev Exp Chg in Net Pos'!$B$9:$H$58,2,0)</f>
        <v>Interest and Investment Income</v>
      </c>
      <c r="G523" s="164" t="str">
        <f>'Stmt of Rev Exp Chg in Net Pos'!$C$3</f>
        <v>Statement of Revenues, Expenses, and Changes in Net Position</v>
      </c>
    </row>
    <row r="524" spans="2:7" x14ac:dyDescent="0.25">
      <c r="B524" s="12" t="s">
        <v>250</v>
      </c>
      <c r="C524" s="117">
        <f>Certification!$C$4</f>
        <v>189</v>
      </c>
      <c r="D524" t="s">
        <v>161</v>
      </c>
      <c r="E524" s="26">
        <f>IFERROR(VLOOKUP(B524,'Stmt of Rev Exp Chg in Net Pos'!$B$9:$H$58,5,0),0)</f>
        <v>0</v>
      </c>
      <c r="F524" t="str">
        <f>VLOOKUP(B524,'Stmt of Rev Exp Chg in Net Pos'!$B$9:$H$58,2,0)</f>
        <v>Interest Expense and Related Charges</v>
      </c>
      <c r="G524" s="164" t="str">
        <f>'Stmt of Rev Exp Chg in Net Pos'!$C$3</f>
        <v>Statement of Revenues, Expenses, and Changes in Net Position</v>
      </c>
    </row>
    <row r="525" spans="2:7" x14ac:dyDescent="0.25">
      <c r="B525" s="12" t="s">
        <v>252</v>
      </c>
      <c r="C525" s="117">
        <f>Certification!$C$4</f>
        <v>189</v>
      </c>
      <c r="D525" t="s">
        <v>161</v>
      </c>
      <c r="E525" s="26">
        <f>IFERROR(VLOOKUP(B525,'Stmt of Rev Exp Chg in Net Pos'!$B$9:$H$58,5,0),0)</f>
        <v>0</v>
      </c>
      <c r="F525" t="str">
        <f>VLOOKUP(B525,'Stmt of Rev Exp Chg in Net Pos'!$B$9:$H$58,2,0)</f>
        <v>Lease Income</v>
      </c>
      <c r="G525" s="164" t="str">
        <f>'Stmt of Rev Exp Chg in Net Pos'!$C$3</f>
        <v>Statement of Revenues, Expenses, and Changes in Net Position</v>
      </c>
    </row>
    <row r="526" spans="2:7" x14ac:dyDescent="0.25">
      <c r="B526" s="12" t="s">
        <v>254</v>
      </c>
      <c r="C526" s="117">
        <f>Certification!$C$4</f>
        <v>189</v>
      </c>
      <c r="D526" t="s">
        <v>161</v>
      </c>
      <c r="E526" s="26">
        <f>IFERROR(VLOOKUP(B526,'Stmt of Rev Exp Chg in Net Pos'!$B$9:$H$58,5,0),0)</f>
        <v>0</v>
      </c>
      <c r="F526" t="str">
        <f>VLOOKUP(B526,'Stmt of Rev Exp Chg in Net Pos'!$B$9:$H$58,2,0)</f>
        <v>Gains (Losses) on Capital Asset Disposition</v>
      </c>
      <c r="G526" s="164" t="str">
        <f>'Stmt of Rev Exp Chg in Net Pos'!$C$3</f>
        <v>Statement of Revenues, Expenses, and Changes in Net Position</v>
      </c>
    </row>
    <row r="527" spans="2:7" x14ac:dyDescent="0.25">
      <c r="B527" s="12" t="s">
        <v>256</v>
      </c>
      <c r="C527" s="117">
        <f>Certification!$C$4</f>
        <v>189</v>
      </c>
      <c r="D527" t="s">
        <v>161</v>
      </c>
      <c r="E527" s="26">
        <f>IFERROR(VLOOKUP(B527,'Stmt of Rev Exp Chg in Net Pos'!$B$9:$H$58,5,0),0)</f>
        <v>0</v>
      </c>
      <c r="F527" t="str">
        <f>VLOOKUP(B527,'Stmt of Rev Exp Chg in Net Pos'!$B$9:$H$58,2,0)</f>
        <v>Change in Joint Venture</v>
      </c>
      <c r="G527" s="164" t="str">
        <f>'Stmt of Rev Exp Chg in Net Pos'!$C$3</f>
        <v>Statement of Revenues, Expenses, and Changes in Net Position</v>
      </c>
    </row>
    <row r="528" spans="2:7" x14ac:dyDescent="0.25">
      <c r="B528" s="12" t="s">
        <v>258</v>
      </c>
      <c r="C528" s="117">
        <f>Certification!$C$4</f>
        <v>189</v>
      </c>
      <c r="D528" t="s">
        <v>161</v>
      </c>
      <c r="E528" s="26">
        <f>IFERROR(VLOOKUP(B528,'Stmt of Rev Exp Chg in Net Pos'!$B$9:$H$58,5,0),0)</f>
        <v>0</v>
      </c>
      <c r="F528" t="str">
        <f>VLOOKUP(B528,'Stmt of Rev Exp Chg in Net Pos'!$B$9:$H$58,2,0)</f>
        <v>Change in Compensated Absences</v>
      </c>
      <c r="G528" s="164" t="str">
        <f>'Stmt of Rev Exp Chg in Net Pos'!$C$3</f>
        <v>Statement of Revenues, Expenses, and Changes in Net Position</v>
      </c>
    </row>
    <row r="529" spans="2:7" x14ac:dyDescent="0.25">
      <c r="B529" s="12" t="s">
        <v>260</v>
      </c>
      <c r="C529" s="117">
        <f>Certification!$C$4</f>
        <v>189</v>
      </c>
      <c r="D529" t="s">
        <v>161</v>
      </c>
      <c r="E529" s="26">
        <f>IFERROR(VLOOKUP(B529,'Stmt of Rev Exp Chg in Net Pos'!$B$9:$H$58,5,0),0)</f>
        <v>0</v>
      </c>
      <c r="F529" t="str">
        <f>VLOOKUP(B529,'Stmt of Rev Exp Chg in Net Pos'!$B$9:$H$58,2,0)</f>
        <v>Other Nonoperating Revenues</v>
      </c>
      <c r="G529" s="164" t="str">
        <f>'Stmt of Rev Exp Chg in Net Pos'!$C$3</f>
        <v>Statement of Revenues, Expenses, and Changes in Net Position</v>
      </c>
    </row>
    <row r="530" spans="2:7" x14ac:dyDescent="0.25">
      <c r="B530" s="12" t="s">
        <v>262</v>
      </c>
      <c r="C530" s="117">
        <f>Certification!$C$4</f>
        <v>189</v>
      </c>
      <c r="D530" t="s">
        <v>161</v>
      </c>
      <c r="E530" s="26">
        <f>IFERROR(VLOOKUP(B530,'Stmt of Rev Exp Chg in Net Pos'!$B$9:$H$58,5,0),0)</f>
        <v>0</v>
      </c>
      <c r="F530" t="str">
        <f>VLOOKUP(B530,'Stmt of Rev Exp Chg in Net Pos'!$B$9:$H$58,2,0)</f>
        <v>Other Nonoperating Expenses</v>
      </c>
      <c r="G530" s="164" t="str">
        <f>'Stmt of Rev Exp Chg in Net Pos'!$C$3</f>
        <v>Statement of Revenues, Expenses, and Changes in Net Position</v>
      </c>
    </row>
    <row r="531" spans="2:7" x14ac:dyDescent="0.25">
      <c r="B531" s="12" t="s">
        <v>264</v>
      </c>
      <c r="C531" s="117">
        <f>Certification!$C$4</f>
        <v>189</v>
      </c>
      <c r="D531" t="s">
        <v>161</v>
      </c>
      <c r="E531" s="26">
        <f>IFERROR(VLOOKUP(B531,'Stmt of Rev Exp Chg in Net Pos'!$B$9:$H$58,5,0),0)</f>
        <v>548833.66</v>
      </c>
      <c r="F531" t="str">
        <f>VLOOKUP(B531,'Stmt of Rev Exp Chg in Net Pos'!$B$9:$H$58,2,0)</f>
        <v>TOTAL NONOPERATING REVENUES (EXPENSES)</v>
      </c>
      <c r="G531" s="164" t="str">
        <f>'Stmt of Rev Exp Chg in Net Pos'!$C$3</f>
        <v>Statement of Revenues, Expenses, and Changes in Net Position</v>
      </c>
    </row>
    <row r="532" spans="2:7" x14ac:dyDescent="0.25">
      <c r="B532" s="12" t="s">
        <v>266</v>
      </c>
      <c r="C532" s="117">
        <f>Certification!$C$4</f>
        <v>189</v>
      </c>
      <c r="D532" t="s">
        <v>161</v>
      </c>
      <c r="E532" s="26">
        <f>IFERROR(VLOOKUP(B532,'Stmt of Rev Exp Chg in Net Pos'!$B$9:$H$58,5,0),0)</f>
        <v>-2835.1899999998277</v>
      </c>
      <c r="F532" t="str">
        <f>VLOOKUP(B532,'Stmt of Rev Exp Chg in Net Pos'!$B$9:$H$58,2,0)</f>
        <v>INCOME (LOSS) BEFORE OTHER ITEMS</v>
      </c>
      <c r="G532" s="164" t="str">
        <f>'Stmt of Rev Exp Chg in Net Pos'!$C$3</f>
        <v>Statement of Revenues, Expenses, and Changes in Net Position</v>
      </c>
    </row>
    <row r="533" spans="2:7" x14ac:dyDescent="0.25">
      <c r="B533" s="12" t="s">
        <v>268</v>
      </c>
      <c r="C533" s="117">
        <f>Certification!$C$4</f>
        <v>189</v>
      </c>
      <c r="D533" t="s">
        <v>161</v>
      </c>
      <c r="E533" s="26">
        <f>IFERROR(VLOOKUP(B533,'Stmt of Rev Exp Chg in Net Pos'!$B$9:$H$58,5,0),0)</f>
        <v>0</v>
      </c>
      <c r="F533" t="str">
        <f>VLOOKUP(B533,'Stmt of Rev Exp Chg in Net Pos'!$B$9:$H$58,2,0)</f>
        <v>Extraordinary Items</v>
      </c>
      <c r="G533" s="164" t="str">
        <f>'Stmt of Rev Exp Chg in Net Pos'!$C$3</f>
        <v>Statement of Revenues, Expenses, and Changes in Net Position</v>
      </c>
    </row>
    <row r="534" spans="2:7" x14ac:dyDescent="0.25">
      <c r="B534" s="12" t="s">
        <v>270</v>
      </c>
      <c r="C534" s="117">
        <f>Certification!$C$4</f>
        <v>189</v>
      </c>
      <c r="D534" t="s">
        <v>161</v>
      </c>
      <c r="E534" s="26">
        <f>IFERROR(VLOOKUP(B534,'Stmt of Rev Exp Chg in Net Pos'!$B$9:$H$58,5,0),0)</f>
        <v>0</v>
      </c>
      <c r="F534" t="str">
        <f>VLOOKUP(B534,'Stmt of Rev Exp Chg in Net Pos'!$B$9:$H$58,2,0)</f>
        <v>Special Items</v>
      </c>
      <c r="G534" s="164" t="str">
        <f>'Stmt of Rev Exp Chg in Net Pos'!$C$3</f>
        <v>Statement of Revenues, Expenses, and Changes in Net Position</v>
      </c>
    </row>
    <row r="535" spans="2:7" x14ac:dyDescent="0.25">
      <c r="B535" s="12" t="s">
        <v>272</v>
      </c>
      <c r="C535" s="117">
        <f>Certification!$C$4</f>
        <v>189</v>
      </c>
      <c r="D535" t="s">
        <v>161</v>
      </c>
      <c r="E535" s="26">
        <f>IFERROR(VLOOKUP(B535,'Stmt of Rev Exp Chg in Net Pos'!$B$9:$H$58,5,0),0)</f>
        <v>-2835.1899999998277</v>
      </c>
      <c r="F535" t="str">
        <f>VLOOKUP(B535,'Stmt of Rev Exp Chg in Net Pos'!$B$9:$H$58,2,0)</f>
        <v>INCREASE (DECREASE) IN NET POSITION</v>
      </c>
      <c r="G535" s="164" t="str">
        <f>'Stmt of Rev Exp Chg in Net Pos'!$C$3</f>
        <v>Statement of Revenues, Expenses, and Changes in Net Position</v>
      </c>
    </row>
    <row r="536" spans="2:7" x14ac:dyDescent="0.25">
      <c r="B536" s="12" t="s">
        <v>274</v>
      </c>
      <c r="C536" s="117">
        <f>Certification!$C$4</f>
        <v>189</v>
      </c>
      <c r="D536" t="s">
        <v>161</v>
      </c>
      <c r="E536" s="26">
        <f>IFERROR(VLOOKUP(B536,'Stmt of Rev Exp Chg in Net Pos'!$B$9:$H$58,5,0),0)</f>
        <v>11610973.02</v>
      </c>
      <c r="F536" t="str">
        <f>VLOOKUP(B536,'Stmt of Rev Exp Chg in Net Pos'!$B$9:$H$58,2,0)</f>
        <v>NET POSITION - BEGINNING BALANCE</v>
      </c>
      <c r="G536" s="164" t="str">
        <f>'Stmt of Rev Exp Chg in Net Pos'!$C$3</f>
        <v>Statement of Revenues, Expenses, and Changes in Net Position</v>
      </c>
    </row>
    <row r="537" spans="2:7" x14ac:dyDescent="0.25">
      <c r="B537" s="12" t="s">
        <v>276</v>
      </c>
      <c r="C537" s="117">
        <f>Certification!$C$4</f>
        <v>189</v>
      </c>
      <c r="D537" t="s">
        <v>161</v>
      </c>
      <c r="E537" s="26">
        <f>IFERROR(VLOOKUP(B537,'Stmt of Rev Exp Chg in Net Pos'!$B$9:$H$58,5,0),0)</f>
        <v>0</v>
      </c>
      <c r="F537" t="str">
        <f>VLOOKUP(B537,'Stmt of Rev Exp Chg in Net Pos'!$B$9:$H$58,2,0)</f>
        <v>Cumulative Effect of Change in Accounting Principle</v>
      </c>
      <c r="G537" s="164" t="str">
        <f>'Stmt of Rev Exp Chg in Net Pos'!$C$3</f>
        <v>Statement of Revenues, Expenses, and Changes in Net Position</v>
      </c>
    </row>
    <row r="538" spans="2:7" x14ac:dyDescent="0.25">
      <c r="B538" s="12" t="s">
        <v>278</v>
      </c>
      <c r="C538" s="117">
        <f>Certification!$C$4</f>
        <v>189</v>
      </c>
      <c r="D538" t="s">
        <v>161</v>
      </c>
      <c r="E538" s="26">
        <f>IFERROR(VLOOKUP(B538,'Stmt of Rev Exp Chg in Net Pos'!$B$9:$H$58,5,0),0)</f>
        <v>0</v>
      </c>
      <c r="F538" t="str">
        <f>VLOOKUP(B538,'Stmt of Rev Exp Chg in Net Pos'!$B$9:$H$58,2,0)</f>
        <v>PRIOR PERIOD ADJUSTMENT</v>
      </c>
      <c r="G538" s="164" t="str">
        <f>'Stmt of Rev Exp Chg in Net Pos'!$C$3</f>
        <v>Statement of Revenues, Expenses, and Changes in Net Position</v>
      </c>
    </row>
    <row r="539" spans="2:7" x14ac:dyDescent="0.25">
      <c r="B539" s="12" t="s">
        <v>280</v>
      </c>
      <c r="C539" s="117">
        <f>Certification!$C$4</f>
        <v>189</v>
      </c>
      <c r="D539" t="s">
        <v>161</v>
      </c>
      <c r="E539" s="26">
        <f>IFERROR(VLOOKUP(B539,'Stmt of Rev Exp Chg in Net Pos'!$B$9:$H$58,5,0),0)</f>
        <v>11608137.83</v>
      </c>
      <c r="F539" t="str">
        <f>VLOOKUP(B539,'Stmt of Rev Exp Chg in Net Pos'!$B$9:$H$58,2,0)</f>
        <v>NET POSITION - ENDING BALANCE</v>
      </c>
      <c r="G539" s="164" t="str">
        <f>'Stmt of Rev Exp Chg in Net Pos'!$C$3</f>
        <v>Statement of Revenues, Expenses, and Changes in Net Position</v>
      </c>
    </row>
    <row r="540" spans="2:7" x14ac:dyDescent="0.25">
      <c r="B540" s="12" t="s">
        <v>199</v>
      </c>
      <c r="C540" s="117">
        <f>Certification!$C$4</f>
        <v>189</v>
      </c>
      <c r="D540" t="s">
        <v>1174</v>
      </c>
      <c r="E540" s="26">
        <f>IFERROR(VLOOKUP(B540,'Stmt of Rev Exp Chg in Net Pos'!$B$9:$H$58,6,0),0)</f>
        <v>0</v>
      </c>
      <c r="F540" t="str">
        <f>VLOOKUP(B540,'Stmt of Rev Exp Chg in Net Pos'!$B$9:$H$58,2,0)</f>
        <v>Local Sources</v>
      </c>
      <c r="G540" s="164" t="str">
        <f>'Stmt of Rev Exp Chg in Net Pos'!$C$3</f>
        <v>Statement of Revenues, Expenses, and Changes in Net Position</v>
      </c>
    </row>
    <row r="541" spans="2:7" x14ac:dyDescent="0.25">
      <c r="B541" s="12" t="s">
        <v>201</v>
      </c>
      <c r="C541" s="117">
        <f>Certification!$C$4</f>
        <v>189</v>
      </c>
      <c r="D541" t="s">
        <v>1174</v>
      </c>
      <c r="E541" s="26">
        <f>IFERROR(VLOOKUP(B541,'Stmt of Rev Exp Chg in Net Pos'!$B$9:$H$58,6,0),0)</f>
        <v>0</v>
      </c>
      <c r="F541" t="str">
        <f>VLOOKUP(B541,'Stmt of Rev Exp Chg in Net Pos'!$B$9:$H$58,2,0)</f>
        <v>State Sources</v>
      </c>
      <c r="G541" s="164" t="str">
        <f>'Stmt of Rev Exp Chg in Net Pos'!$C$3</f>
        <v>Statement of Revenues, Expenses, and Changes in Net Position</v>
      </c>
    </row>
    <row r="542" spans="2:7" x14ac:dyDescent="0.25">
      <c r="B542" s="12" t="s">
        <v>203</v>
      </c>
      <c r="C542" s="117">
        <f>Certification!$C$4</f>
        <v>189</v>
      </c>
      <c r="D542" t="s">
        <v>1174</v>
      </c>
      <c r="E542" s="26">
        <f>IFERROR(VLOOKUP(B542,'Stmt of Rev Exp Chg in Net Pos'!$B$9:$H$58,6,0),0)</f>
        <v>0</v>
      </c>
      <c r="F542" t="str">
        <f>VLOOKUP(B542,'Stmt of Rev Exp Chg in Net Pos'!$B$9:$H$58,2,0)</f>
        <v>Allotment</v>
      </c>
      <c r="G542" s="164" t="str">
        <f>'Stmt of Rev Exp Chg in Net Pos'!$C$3</f>
        <v>Statement of Revenues, Expenses, and Changes in Net Position</v>
      </c>
    </row>
    <row r="543" spans="2:7" x14ac:dyDescent="0.25">
      <c r="B543" s="12" t="s">
        <v>205</v>
      </c>
      <c r="C543" s="117">
        <f>Certification!$C$4</f>
        <v>189</v>
      </c>
      <c r="D543" t="s">
        <v>1174</v>
      </c>
      <c r="E543" s="26">
        <f>IFERROR(VLOOKUP(B543,'Stmt of Rev Exp Chg in Net Pos'!$B$9:$H$58,6,0),0)</f>
        <v>0</v>
      </c>
      <c r="F543" t="str">
        <f>VLOOKUP(B543,'Stmt of Rev Exp Chg in Net Pos'!$B$9:$H$58,2,0)</f>
        <v>Federal Sources</v>
      </c>
      <c r="G543" s="164" t="str">
        <f>'Stmt of Rev Exp Chg in Net Pos'!$C$3</f>
        <v>Statement of Revenues, Expenses, and Changes in Net Position</v>
      </c>
    </row>
    <row r="544" spans="2:7" x14ac:dyDescent="0.25">
      <c r="B544" s="12" t="s">
        <v>207</v>
      </c>
      <c r="C544" s="117">
        <f>Certification!$C$4</f>
        <v>189</v>
      </c>
      <c r="D544" t="s">
        <v>1174</v>
      </c>
      <c r="E544" s="26">
        <f>IFERROR(VLOOKUP(B544,'Stmt of Rev Exp Chg in Net Pos'!$B$9:$H$58,6,0),0)</f>
        <v>0</v>
      </c>
      <c r="F544" t="str">
        <f>VLOOKUP(B544,'Stmt of Rev Exp Chg in Net Pos'!$B$9:$H$58,2,0)</f>
        <v>Cooperative Programs</v>
      </c>
      <c r="G544" s="164" t="str">
        <f>'Stmt of Rev Exp Chg in Net Pos'!$C$3</f>
        <v>Statement of Revenues, Expenses, and Changes in Net Position</v>
      </c>
    </row>
    <row r="545" spans="2:7" x14ac:dyDescent="0.25">
      <c r="B545" s="12" t="s">
        <v>209</v>
      </c>
      <c r="C545" s="117">
        <f>Certification!$C$4</f>
        <v>189</v>
      </c>
      <c r="D545" t="s">
        <v>1174</v>
      </c>
      <c r="E545" s="26">
        <f>IFERROR(VLOOKUP(B545,'Stmt of Rev Exp Chg in Net Pos'!$B$9:$H$58,6,0),0)</f>
        <v>0</v>
      </c>
      <c r="F545" t="str">
        <f>VLOOKUP(B545,'Stmt of Rev Exp Chg in Net Pos'!$B$9:$H$58,2,0)</f>
        <v>Other Programs</v>
      </c>
      <c r="G545" s="164" t="str">
        <f>'Stmt of Rev Exp Chg in Net Pos'!$C$3</f>
        <v>Statement of Revenues, Expenses, and Changes in Net Position</v>
      </c>
    </row>
    <row r="546" spans="2:7" x14ac:dyDescent="0.25">
      <c r="B546" s="12" t="s">
        <v>211</v>
      </c>
      <c r="C546" s="117">
        <f>Certification!$C$4</f>
        <v>189</v>
      </c>
      <c r="D546" t="s">
        <v>1174</v>
      </c>
      <c r="E546" s="26">
        <f>IFERROR(VLOOKUP(B546,'Stmt of Rev Exp Chg in Net Pos'!$B$9:$H$58,6,0),0)</f>
        <v>0</v>
      </c>
      <c r="F546" t="str">
        <f>VLOOKUP(B546,'Stmt of Rev Exp Chg in Net Pos'!$B$9:$H$58,2,0)</f>
        <v>Member Assessments/Contributions</v>
      </c>
      <c r="G546" s="164" t="str">
        <f>'Stmt of Rev Exp Chg in Net Pos'!$C$3</f>
        <v>Statement of Revenues, Expenses, and Changes in Net Position</v>
      </c>
    </row>
    <row r="547" spans="2:7" x14ac:dyDescent="0.25">
      <c r="B547" s="12" t="s">
        <v>212</v>
      </c>
      <c r="C547" s="117">
        <f>Certification!$C$4</f>
        <v>189</v>
      </c>
      <c r="D547" t="s">
        <v>1174</v>
      </c>
      <c r="E547" s="26">
        <f>IFERROR(VLOOKUP(B547,'Stmt of Rev Exp Chg in Net Pos'!$B$9:$H$58,6,0),0)</f>
        <v>0</v>
      </c>
      <c r="F547" t="str">
        <f>VLOOKUP(B547,'Stmt of Rev Exp Chg in Net Pos'!$B$9:$H$58,2,0)</f>
        <v>Supplemental Member Assessments</v>
      </c>
      <c r="G547" s="164" t="str">
        <f>'Stmt of Rev Exp Chg in Net Pos'!$C$3</f>
        <v>Statement of Revenues, Expenses, and Changes in Net Position</v>
      </c>
    </row>
    <row r="548" spans="2:7" x14ac:dyDescent="0.25">
      <c r="B548" s="12" t="s">
        <v>214</v>
      </c>
      <c r="C548" s="117">
        <f>Certification!$C$4</f>
        <v>189</v>
      </c>
      <c r="D548" t="s">
        <v>1174</v>
      </c>
      <c r="E548" s="26">
        <f>IFERROR(VLOOKUP(B548,'Stmt of Rev Exp Chg in Net Pos'!$B$9:$H$58,6,0),0)</f>
        <v>0</v>
      </c>
      <c r="F548" t="str">
        <f>VLOOKUP(B548,'Stmt of Rev Exp Chg in Net Pos'!$B$9:$H$58,2,0)</f>
        <v>Other Operating Revenue</v>
      </c>
      <c r="G548" s="164" t="str">
        <f>'Stmt of Rev Exp Chg in Net Pos'!$C$3</f>
        <v>Statement of Revenues, Expenses, and Changes in Net Position</v>
      </c>
    </row>
    <row r="549" spans="2:7" x14ac:dyDescent="0.25">
      <c r="B549" s="12" t="s">
        <v>216</v>
      </c>
      <c r="C549" s="117">
        <f>Certification!$C$4</f>
        <v>189</v>
      </c>
      <c r="D549" t="s">
        <v>1174</v>
      </c>
      <c r="E549" s="26">
        <f>IFERROR(VLOOKUP(B549,'Stmt of Rev Exp Chg in Net Pos'!$B$9:$H$58,6,0),0)</f>
        <v>0</v>
      </c>
      <c r="F549" t="str">
        <f>VLOOKUP(B549,'Stmt of Rev Exp Chg in Net Pos'!$B$9:$H$58,2,0)</f>
        <v>TOTAL OPERATING REVENUE</v>
      </c>
      <c r="G549" s="164" t="str">
        <f>'Stmt of Rev Exp Chg in Net Pos'!$C$3</f>
        <v>Statement of Revenues, Expenses, and Changes in Net Position</v>
      </c>
    </row>
    <row r="550" spans="2:7" x14ac:dyDescent="0.25">
      <c r="B550" s="12" t="s">
        <v>219</v>
      </c>
      <c r="C550" s="117">
        <f>Certification!$C$4</f>
        <v>189</v>
      </c>
      <c r="D550" t="s">
        <v>1174</v>
      </c>
      <c r="E550" s="26">
        <f>IFERROR(VLOOKUP(B550,'Stmt of Rev Exp Chg in Net Pos'!$B$9:$H$58,6,0),0)</f>
        <v>0</v>
      </c>
      <c r="F550" t="str">
        <f>VLOOKUP(B550,'Stmt of Rev Exp Chg in Net Pos'!$B$9:$H$58,2,0)</f>
        <v>General Operations and Administration</v>
      </c>
      <c r="G550" s="164" t="str">
        <f>'Stmt of Rev Exp Chg in Net Pos'!$C$3</f>
        <v>Statement of Revenues, Expenses, and Changes in Net Position</v>
      </c>
    </row>
    <row r="551" spans="2:7" x14ac:dyDescent="0.25">
      <c r="B551" s="12" t="s">
        <v>221</v>
      </c>
      <c r="C551" s="117">
        <f>Certification!$C$4</f>
        <v>189</v>
      </c>
      <c r="D551" t="s">
        <v>1174</v>
      </c>
      <c r="E551" s="26">
        <f>IFERROR(VLOOKUP(B551,'Stmt of Rev Exp Chg in Net Pos'!$B$9:$H$58,6,0),0)</f>
        <v>0</v>
      </c>
      <c r="F551" t="str">
        <f>VLOOKUP(B551,'Stmt of Rev Exp Chg in Net Pos'!$B$9:$H$58,2,0)</f>
        <v>Instructional Support Programs</v>
      </c>
      <c r="G551" s="164" t="str">
        <f>'Stmt of Rev Exp Chg in Net Pos'!$C$3</f>
        <v>Statement of Revenues, Expenses, and Changes in Net Position</v>
      </c>
    </row>
    <row r="552" spans="2:7" x14ac:dyDescent="0.25">
      <c r="B552" s="12" t="s">
        <v>223</v>
      </c>
      <c r="C552" s="117">
        <f>Certification!$C$4</f>
        <v>189</v>
      </c>
      <c r="D552" t="s">
        <v>1174</v>
      </c>
      <c r="E552" s="26">
        <f>IFERROR(VLOOKUP(B552,'Stmt of Rev Exp Chg in Net Pos'!$B$9:$H$58,6,0),0)</f>
        <v>0</v>
      </c>
      <c r="F552" t="str">
        <f>VLOOKUP(B552,'Stmt of Rev Exp Chg in Net Pos'!$B$9:$H$58,2,0)</f>
        <v>Non Instructional Support Programs</v>
      </c>
      <c r="G552" s="164" t="str">
        <f>'Stmt of Rev Exp Chg in Net Pos'!$C$3</f>
        <v>Statement of Revenues, Expenses, and Changes in Net Position</v>
      </c>
    </row>
    <row r="553" spans="2:7" x14ac:dyDescent="0.25">
      <c r="B553" s="12" t="s">
        <v>226</v>
      </c>
      <c r="C553" s="117">
        <f>Certification!$C$4</f>
        <v>189</v>
      </c>
      <c r="D553" t="s">
        <v>1174</v>
      </c>
      <c r="E553" s="26">
        <f>IFERROR(VLOOKUP(B553,'Stmt of Rev Exp Chg in Net Pos'!$B$9:$H$58,6,0),0)</f>
        <v>0</v>
      </c>
      <c r="F553" t="str">
        <f>VLOOKUP(B553,'Stmt of Rev Exp Chg in Net Pos'!$B$9:$H$58,2,0)</f>
        <v>Paid on Current Losses</v>
      </c>
      <c r="G553" s="164" t="str">
        <f>'Stmt of Rev Exp Chg in Net Pos'!$C$3</f>
        <v>Statement of Revenues, Expenses, and Changes in Net Position</v>
      </c>
    </row>
    <row r="554" spans="2:7" x14ac:dyDescent="0.25">
      <c r="B554" s="12" t="s">
        <v>228</v>
      </c>
      <c r="C554" s="117">
        <f>Certification!$C$4</f>
        <v>189</v>
      </c>
      <c r="D554" t="s">
        <v>1174</v>
      </c>
      <c r="E554" s="26">
        <f>IFERROR(VLOOKUP(B554,'Stmt of Rev Exp Chg in Net Pos'!$B$9:$H$58,6,0),0)</f>
        <v>0</v>
      </c>
      <c r="F554" t="str">
        <f>VLOOKUP(B554,'Stmt of Rev Exp Chg in Net Pos'!$B$9:$H$58,2,0)</f>
        <v>Change in Loss Reserves</v>
      </c>
      <c r="G554" s="164" t="str">
        <f>'Stmt of Rev Exp Chg in Net Pos'!$C$3</f>
        <v>Statement of Revenues, Expenses, and Changes in Net Position</v>
      </c>
    </row>
    <row r="555" spans="2:7" x14ac:dyDescent="0.25">
      <c r="B555" s="12" t="s">
        <v>230</v>
      </c>
      <c r="C555" s="117">
        <f>Certification!$C$4</f>
        <v>189</v>
      </c>
      <c r="D555" t="s">
        <v>1174</v>
      </c>
      <c r="E555" s="26">
        <f>IFERROR(VLOOKUP(B555,'Stmt of Rev Exp Chg in Net Pos'!$B$9:$H$58,6,0),0)</f>
        <v>0</v>
      </c>
      <c r="F555" t="str">
        <f>VLOOKUP(B555,'Stmt of Rev Exp Chg in Net Pos'!$B$9:$H$58,2,0)</f>
        <v>Paid Unallocated Loss Adjustment Expenses</v>
      </c>
      <c r="G555" s="164" t="str">
        <f>'Stmt of Rev Exp Chg in Net Pos'!$C$3</f>
        <v>Statement of Revenues, Expenses, and Changes in Net Position</v>
      </c>
    </row>
    <row r="556" spans="2:7" x14ac:dyDescent="0.25">
      <c r="B556" s="12" t="s">
        <v>232</v>
      </c>
      <c r="C556" s="117">
        <f>Certification!$C$4</f>
        <v>189</v>
      </c>
      <c r="D556" t="s">
        <v>1174</v>
      </c>
      <c r="E556" s="26">
        <f>IFERROR(VLOOKUP(B556,'Stmt of Rev Exp Chg in Net Pos'!$B$9:$H$58,6,0),0)</f>
        <v>0</v>
      </c>
      <c r="F556" t="str">
        <f>VLOOKUP(B556,'Stmt of Rev Exp Chg in Net Pos'!$B$9:$H$58,2,0)</f>
        <v>Change in Unallocated Loss Reserves</v>
      </c>
      <c r="G556" s="164" t="str">
        <f>'Stmt of Rev Exp Chg in Net Pos'!$C$3</f>
        <v>Statement of Revenues, Expenses, and Changes in Net Position</v>
      </c>
    </row>
    <row r="557" spans="2:7" x14ac:dyDescent="0.25">
      <c r="B557" s="12" t="s">
        <v>234</v>
      </c>
      <c r="C557" s="117">
        <f>Certification!$C$4</f>
        <v>189</v>
      </c>
      <c r="D557" t="s">
        <v>1174</v>
      </c>
      <c r="E557" s="26">
        <f>IFERROR(VLOOKUP(B557,'Stmt of Rev Exp Chg in Net Pos'!$B$9:$H$58,6,0),0)</f>
        <v>0</v>
      </c>
      <c r="F557" t="str">
        <f>VLOOKUP(B557,'Stmt of Rev Exp Chg in Net Pos'!$B$9:$H$58,2,0)</f>
        <v>Excess/Reinsurance Premiums</v>
      </c>
      <c r="G557" s="164" t="str">
        <f>'Stmt of Rev Exp Chg in Net Pos'!$C$3</f>
        <v>Statement of Revenues, Expenses, and Changes in Net Position</v>
      </c>
    </row>
    <row r="558" spans="2:7" x14ac:dyDescent="0.25">
      <c r="B558" s="12" t="s">
        <v>236</v>
      </c>
      <c r="C558" s="117">
        <f>Certification!$C$4</f>
        <v>189</v>
      </c>
      <c r="D558" t="s">
        <v>1174</v>
      </c>
      <c r="E558" s="26">
        <f>IFERROR(VLOOKUP(B558,'Stmt of Rev Exp Chg in Net Pos'!$B$9:$H$58,6,0),0)</f>
        <v>0</v>
      </c>
      <c r="F558" t="str">
        <f>VLOOKUP(B558,'Stmt of Rev Exp Chg in Net Pos'!$B$9:$H$58,2,0)</f>
        <v>Labor &amp; Industries Assessments</v>
      </c>
      <c r="G558" s="164" t="str">
        <f>'Stmt of Rev Exp Chg in Net Pos'!$C$3</f>
        <v>Statement of Revenues, Expenses, and Changes in Net Position</v>
      </c>
    </row>
    <row r="559" spans="2:7" x14ac:dyDescent="0.25">
      <c r="B559" s="12" t="s">
        <v>238</v>
      </c>
      <c r="C559" s="117">
        <f>Certification!$C$4</f>
        <v>189</v>
      </c>
      <c r="D559" t="s">
        <v>1174</v>
      </c>
      <c r="E559" s="26">
        <f>IFERROR(VLOOKUP(B559,'Stmt of Rev Exp Chg in Net Pos'!$B$9:$H$58,6,0),0)</f>
        <v>0</v>
      </c>
      <c r="F559" t="str">
        <f>VLOOKUP(B559,'Stmt of Rev Exp Chg in Net Pos'!$B$9:$H$58,2,0)</f>
        <v>Depreciation/Depletion</v>
      </c>
      <c r="G559" s="164" t="str">
        <f>'Stmt of Rev Exp Chg in Net Pos'!$C$3</f>
        <v>Statement of Revenues, Expenses, and Changes in Net Position</v>
      </c>
    </row>
    <row r="560" spans="2:7" x14ac:dyDescent="0.25">
      <c r="B560" s="12" t="s">
        <v>240</v>
      </c>
      <c r="C560" s="117">
        <f>Certification!$C$4</f>
        <v>189</v>
      </c>
      <c r="D560" t="s">
        <v>1174</v>
      </c>
      <c r="E560" s="26">
        <f>IFERROR(VLOOKUP(B560,'Stmt of Rev Exp Chg in Net Pos'!$B$9:$H$58,6,0),0)</f>
        <v>0</v>
      </c>
      <c r="F560" t="str">
        <f>VLOOKUP(B560,'Stmt of Rev Exp Chg in Net Pos'!$B$9:$H$58,2,0)</f>
        <v>Other Operating Expenses</v>
      </c>
      <c r="G560" s="164" t="str">
        <f>'Stmt of Rev Exp Chg in Net Pos'!$C$3</f>
        <v>Statement of Revenues, Expenses, and Changes in Net Position</v>
      </c>
    </row>
    <row r="561" spans="2:7" x14ac:dyDescent="0.25">
      <c r="B561" s="12" t="s">
        <v>242</v>
      </c>
      <c r="C561" s="117">
        <f>Certification!$C$4</f>
        <v>189</v>
      </c>
      <c r="D561" t="s">
        <v>1174</v>
      </c>
      <c r="E561" s="26">
        <f>IFERROR(VLOOKUP(B561,'Stmt of Rev Exp Chg in Net Pos'!$B$9:$H$58,6,0),0)</f>
        <v>0</v>
      </c>
      <c r="F561" t="str">
        <f>VLOOKUP(B561,'Stmt of Rev Exp Chg in Net Pos'!$B$9:$H$58,2,0)</f>
        <v>TOTAL OPERATING EXPENSES</v>
      </c>
      <c r="G561" s="164" t="str">
        <f>'Stmt of Rev Exp Chg in Net Pos'!$C$3</f>
        <v>Statement of Revenues, Expenses, and Changes in Net Position</v>
      </c>
    </row>
    <row r="562" spans="2:7" x14ac:dyDescent="0.25">
      <c r="B562" s="12" t="s">
        <v>244</v>
      </c>
      <c r="C562" s="117">
        <f>Certification!$C$4</f>
        <v>189</v>
      </c>
      <c r="D562" t="s">
        <v>1174</v>
      </c>
      <c r="E562" s="26">
        <f>IFERROR(VLOOKUP(B562,'Stmt of Rev Exp Chg in Net Pos'!$B$9:$H$58,6,0),0)</f>
        <v>0</v>
      </c>
      <c r="F562" t="str">
        <f>VLOOKUP(B562,'Stmt of Rev Exp Chg in Net Pos'!$B$9:$H$58,2,0)</f>
        <v>OPERATING INCOME (LOSS)</v>
      </c>
      <c r="G562" s="164" t="str">
        <f>'Stmt of Rev Exp Chg in Net Pos'!$C$3</f>
        <v>Statement of Revenues, Expenses, and Changes in Net Position</v>
      </c>
    </row>
    <row r="563" spans="2:7" x14ac:dyDescent="0.25">
      <c r="B563" s="12" t="s">
        <v>246</v>
      </c>
      <c r="C563" s="117">
        <f>Certification!$C$4</f>
        <v>189</v>
      </c>
      <c r="D563" t="s">
        <v>1174</v>
      </c>
      <c r="E563" s="26">
        <f>IFERROR(VLOOKUP(B563,'Stmt of Rev Exp Chg in Net Pos'!$B$9:$H$58,6,0),0)</f>
        <v>0</v>
      </c>
      <c r="F563" t="str">
        <f>VLOOKUP(B563,'Stmt of Rev Exp Chg in Net Pos'!$B$9:$H$58,2,0)</f>
        <v>NONOPERATING REVENUES (EXPENSES)</v>
      </c>
      <c r="G563" s="164" t="str">
        <f>'Stmt of Rev Exp Chg in Net Pos'!$C$3</f>
        <v>Statement of Revenues, Expenses, and Changes in Net Position</v>
      </c>
    </row>
    <row r="564" spans="2:7" x14ac:dyDescent="0.25">
      <c r="B564" s="12" t="s">
        <v>248</v>
      </c>
      <c r="C564" s="117">
        <f>Certification!$C$4</f>
        <v>189</v>
      </c>
      <c r="D564" t="s">
        <v>1174</v>
      </c>
      <c r="E564" s="26">
        <f>IFERROR(VLOOKUP(B564,'Stmt of Rev Exp Chg in Net Pos'!$B$9:$H$58,6,0),0)</f>
        <v>0</v>
      </c>
      <c r="F564" t="str">
        <f>VLOOKUP(B564,'Stmt of Rev Exp Chg in Net Pos'!$B$9:$H$58,2,0)</f>
        <v>Interest and Investment Income</v>
      </c>
      <c r="G564" s="164" t="str">
        <f>'Stmt of Rev Exp Chg in Net Pos'!$C$3</f>
        <v>Statement of Revenues, Expenses, and Changes in Net Position</v>
      </c>
    </row>
    <row r="565" spans="2:7" x14ac:dyDescent="0.25">
      <c r="B565" s="12" t="s">
        <v>250</v>
      </c>
      <c r="C565" s="117">
        <f>Certification!$C$4</f>
        <v>189</v>
      </c>
      <c r="D565" t="s">
        <v>1174</v>
      </c>
      <c r="E565" s="26">
        <f>IFERROR(VLOOKUP(B565,'Stmt of Rev Exp Chg in Net Pos'!$B$9:$H$58,6,0),0)</f>
        <v>0</v>
      </c>
      <c r="F565" t="str">
        <f>VLOOKUP(B565,'Stmt of Rev Exp Chg in Net Pos'!$B$9:$H$58,2,0)</f>
        <v>Interest Expense and Related Charges</v>
      </c>
      <c r="G565" s="164" t="str">
        <f>'Stmt of Rev Exp Chg in Net Pos'!$C$3</f>
        <v>Statement of Revenues, Expenses, and Changes in Net Position</v>
      </c>
    </row>
    <row r="566" spans="2:7" x14ac:dyDescent="0.25">
      <c r="B566" s="12" t="s">
        <v>252</v>
      </c>
      <c r="C566" s="117">
        <f>Certification!$C$4</f>
        <v>189</v>
      </c>
      <c r="D566" t="s">
        <v>1174</v>
      </c>
      <c r="E566" s="26">
        <f>IFERROR(VLOOKUP(B566,'Stmt of Rev Exp Chg in Net Pos'!$B$9:$H$58,6,0),0)</f>
        <v>0</v>
      </c>
      <c r="F566" t="str">
        <f>VLOOKUP(B566,'Stmt of Rev Exp Chg in Net Pos'!$B$9:$H$58,2,0)</f>
        <v>Lease Income</v>
      </c>
      <c r="G566" s="164" t="str">
        <f>'Stmt of Rev Exp Chg in Net Pos'!$C$3</f>
        <v>Statement of Revenues, Expenses, and Changes in Net Position</v>
      </c>
    </row>
    <row r="567" spans="2:7" x14ac:dyDescent="0.25">
      <c r="B567" s="12" t="s">
        <v>254</v>
      </c>
      <c r="C567" s="117">
        <f>Certification!$C$4</f>
        <v>189</v>
      </c>
      <c r="D567" t="s">
        <v>1174</v>
      </c>
      <c r="E567" s="26">
        <f>IFERROR(VLOOKUP(B567,'Stmt of Rev Exp Chg in Net Pos'!$B$9:$H$58,6,0),0)</f>
        <v>0</v>
      </c>
      <c r="F567" t="str">
        <f>VLOOKUP(B567,'Stmt of Rev Exp Chg in Net Pos'!$B$9:$H$58,2,0)</f>
        <v>Gains (Losses) on Capital Asset Disposition</v>
      </c>
      <c r="G567" s="164" t="str">
        <f>'Stmt of Rev Exp Chg in Net Pos'!$C$3</f>
        <v>Statement of Revenues, Expenses, and Changes in Net Position</v>
      </c>
    </row>
    <row r="568" spans="2:7" x14ac:dyDescent="0.25">
      <c r="B568" s="12" t="s">
        <v>256</v>
      </c>
      <c r="C568" s="117">
        <f>Certification!$C$4</f>
        <v>189</v>
      </c>
      <c r="D568" t="s">
        <v>1174</v>
      </c>
      <c r="E568" s="26">
        <f>IFERROR(VLOOKUP(B568,'Stmt of Rev Exp Chg in Net Pos'!$B$9:$H$58,6,0),0)</f>
        <v>0</v>
      </c>
      <c r="F568" t="str">
        <f>VLOOKUP(B568,'Stmt of Rev Exp Chg in Net Pos'!$B$9:$H$58,2,0)</f>
        <v>Change in Joint Venture</v>
      </c>
      <c r="G568" s="164" t="str">
        <f>'Stmt of Rev Exp Chg in Net Pos'!$C$3</f>
        <v>Statement of Revenues, Expenses, and Changes in Net Position</v>
      </c>
    </row>
    <row r="569" spans="2:7" x14ac:dyDescent="0.25">
      <c r="B569" s="12" t="s">
        <v>258</v>
      </c>
      <c r="C569" s="117">
        <f>Certification!$C$4</f>
        <v>189</v>
      </c>
      <c r="D569" t="s">
        <v>1174</v>
      </c>
      <c r="E569" s="26">
        <f>IFERROR(VLOOKUP(B569,'Stmt of Rev Exp Chg in Net Pos'!$B$9:$H$58,6,0),0)</f>
        <v>0</v>
      </c>
      <c r="F569" t="str">
        <f>VLOOKUP(B569,'Stmt of Rev Exp Chg in Net Pos'!$B$9:$H$58,2,0)</f>
        <v>Change in Compensated Absences</v>
      </c>
      <c r="G569" s="164" t="str">
        <f>'Stmt of Rev Exp Chg in Net Pos'!$C$3</f>
        <v>Statement of Revenues, Expenses, and Changes in Net Position</v>
      </c>
    </row>
    <row r="570" spans="2:7" x14ac:dyDescent="0.25">
      <c r="B570" s="12" t="s">
        <v>260</v>
      </c>
      <c r="C570" s="117">
        <f>Certification!$C$4</f>
        <v>189</v>
      </c>
      <c r="D570" t="s">
        <v>1174</v>
      </c>
      <c r="E570" s="26">
        <f>IFERROR(VLOOKUP(B570,'Stmt of Rev Exp Chg in Net Pos'!$B$9:$H$58,6,0),0)</f>
        <v>0</v>
      </c>
      <c r="F570" t="str">
        <f>VLOOKUP(B570,'Stmt of Rev Exp Chg in Net Pos'!$B$9:$H$58,2,0)</f>
        <v>Other Nonoperating Revenues</v>
      </c>
      <c r="G570" s="164" t="str">
        <f>'Stmt of Rev Exp Chg in Net Pos'!$C$3</f>
        <v>Statement of Revenues, Expenses, and Changes in Net Position</v>
      </c>
    </row>
    <row r="571" spans="2:7" x14ac:dyDescent="0.25">
      <c r="B571" s="12" t="s">
        <v>262</v>
      </c>
      <c r="C571" s="117">
        <f>Certification!$C$4</f>
        <v>189</v>
      </c>
      <c r="D571" t="s">
        <v>1174</v>
      </c>
      <c r="E571" s="26">
        <f>IFERROR(VLOOKUP(B571,'Stmt of Rev Exp Chg in Net Pos'!$B$9:$H$58,6,0),0)</f>
        <v>0</v>
      </c>
      <c r="F571" t="str">
        <f>VLOOKUP(B571,'Stmt of Rev Exp Chg in Net Pos'!$B$9:$H$58,2,0)</f>
        <v>Other Nonoperating Expenses</v>
      </c>
      <c r="G571" s="164" t="str">
        <f>'Stmt of Rev Exp Chg in Net Pos'!$C$3</f>
        <v>Statement of Revenues, Expenses, and Changes in Net Position</v>
      </c>
    </row>
    <row r="572" spans="2:7" x14ac:dyDescent="0.25">
      <c r="B572" s="12" t="s">
        <v>264</v>
      </c>
      <c r="C572" s="117">
        <f>Certification!$C$4</f>
        <v>189</v>
      </c>
      <c r="D572" t="s">
        <v>1174</v>
      </c>
      <c r="E572" s="26">
        <f>IFERROR(VLOOKUP(B572,'Stmt of Rev Exp Chg in Net Pos'!$B$9:$H$58,6,0),0)</f>
        <v>0</v>
      </c>
      <c r="F572" t="str">
        <f>VLOOKUP(B572,'Stmt of Rev Exp Chg in Net Pos'!$B$9:$H$58,2,0)</f>
        <v>TOTAL NONOPERATING REVENUES (EXPENSES)</v>
      </c>
      <c r="G572" s="164" t="str">
        <f>'Stmt of Rev Exp Chg in Net Pos'!$C$3</f>
        <v>Statement of Revenues, Expenses, and Changes in Net Position</v>
      </c>
    </row>
    <row r="573" spans="2:7" x14ac:dyDescent="0.25">
      <c r="B573" s="12" t="s">
        <v>266</v>
      </c>
      <c r="C573" s="117">
        <f>Certification!$C$4</f>
        <v>189</v>
      </c>
      <c r="D573" t="s">
        <v>1174</v>
      </c>
      <c r="E573" s="26">
        <f>IFERROR(VLOOKUP(B573,'Stmt of Rev Exp Chg in Net Pos'!$B$9:$H$58,6,0),0)</f>
        <v>0</v>
      </c>
      <c r="F573" t="str">
        <f>VLOOKUP(B573,'Stmt of Rev Exp Chg in Net Pos'!$B$9:$H$58,2,0)</f>
        <v>INCOME (LOSS) BEFORE OTHER ITEMS</v>
      </c>
      <c r="G573" s="164" t="str">
        <f>'Stmt of Rev Exp Chg in Net Pos'!$C$3</f>
        <v>Statement of Revenues, Expenses, and Changes in Net Position</v>
      </c>
    </row>
    <row r="574" spans="2:7" x14ac:dyDescent="0.25">
      <c r="B574" s="12" t="s">
        <v>268</v>
      </c>
      <c r="C574" s="117">
        <f>Certification!$C$4</f>
        <v>189</v>
      </c>
      <c r="D574" t="s">
        <v>1174</v>
      </c>
      <c r="E574" s="26">
        <f>IFERROR(VLOOKUP(B574,'Stmt of Rev Exp Chg in Net Pos'!$B$9:$H$58,6,0),0)</f>
        <v>0</v>
      </c>
      <c r="F574" t="str">
        <f>VLOOKUP(B574,'Stmt of Rev Exp Chg in Net Pos'!$B$9:$H$58,2,0)</f>
        <v>Extraordinary Items</v>
      </c>
      <c r="G574" s="164" t="str">
        <f>'Stmt of Rev Exp Chg in Net Pos'!$C$3</f>
        <v>Statement of Revenues, Expenses, and Changes in Net Position</v>
      </c>
    </row>
    <row r="575" spans="2:7" x14ac:dyDescent="0.25">
      <c r="B575" s="12" t="s">
        <v>270</v>
      </c>
      <c r="C575" s="117">
        <f>Certification!$C$4</f>
        <v>189</v>
      </c>
      <c r="D575" t="s">
        <v>1174</v>
      </c>
      <c r="E575" s="26">
        <f>IFERROR(VLOOKUP(B575,'Stmt of Rev Exp Chg in Net Pos'!$B$9:$H$58,6,0),0)</f>
        <v>0</v>
      </c>
      <c r="F575" t="str">
        <f>VLOOKUP(B575,'Stmt of Rev Exp Chg in Net Pos'!$B$9:$H$58,2,0)</f>
        <v>Special Items</v>
      </c>
      <c r="G575" s="164" t="str">
        <f>'Stmt of Rev Exp Chg in Net Pos'!$C$3</f>
        <v>Statement of Revenues, Expenses, and Changes in Net Position</v>
      </c>
    </row>
    <row r="576" spans="2:7" x14ac:dyDescent="0.25">
      <c r="B576" s="12" t="s">
        <v>272</v>
      </c>
      <c r="C576" s="117">
        <f>Certification!$C$4</f>
        <v>189</v>
      </c>
      <c r="D576" t="s">
        <v>1174</v>
      </c>
      <c r="E576" s="26">
        <f>IFERROR(VLOOKUP(B576,'Stmt of Rev Exp Chg in Net Pos'!$B$9:$H$58,6,0),0)</f>
        <v>0</v>
      </c>
      <c r="F576" t="str">
        <f>VLOOKUP(B576,'Stmt of Rev Exp Chg in Net Pos'!$B$9:$H$58,2,0)</f>
        <v>INCREASE (DECREASE) IN NET POSITION</v>
      </c>
      <c r="G576" s="164" t="str">
        <f>'Stmt of Rev Exp Chg in Net Pos'!$C$3</f>
        <v>Statement of Revenues, Expenses, and Changes in Net Position</v>
      </c>
    </row>
    <row r="577" spans="2:7" x14ac:dyDescent="0.25">
      <c r="B577" s="12" t="s">
        <v>274</v>
      </c>
      <c r="C577" s="117">
        <f>Certification!$C$4</f>
        <v>189</v>
      </c>
      <c r="D577" t="s">
        <v>1174</v>
      </c>
      <c r="E577" s="26">
        <f>IFERROR(VLOOKUP(B577,'Stmt of Rev Exp Chg in Net Pos'!$B$9:$H$58,6,0),0)</f>
        <v>0</v>
      </c>
      <c r="F577" t="str">
        <f>VLOOKUP(B577,'Stmt of Rev Exp Chg in Net Pos'!$B$9:$H$58,2,0)</f>
        <v>NET POSITION - BEGINNING BALANCE</v>
      </c>
      <c r="G577" s="164" t="str">
        <f>'Stmt of Rev Exp Chg in Net Pos'!$C$3</f>
        <v>Statement of Revenues, Expenses, and Changes in Net Position</v>
      </c>
    </row>
    <row r="578" spans="2:7" x14ac:dyDescent="0.25">
      <c r="B578" s="12" t="s">
        <v>276</v>
      </c>
      <c r="C578" s="117">
        <f>Certification!$C$4</f>
        <v>189</v>
      </c>
      <c r="D578" t="s">
        <v>1174</v>
      </c>
      <c r="E578" s="26">
        <f>IFERROR(VLOOKUP(B578,'Stmt of Rev Exp Chg in Net Pos'!$B$9:$H$58,6,0),0)</f>
        <v>0</v>
      </c>
      <c r="F578" t="str">
        <f>VLOOKUP(B578,'Stmt of Rev Exp Chg in Net Pos'!$B$9:$H$58,2,0)</f>
        <v>Cumulative Effect of Change in Accounting Principle</v>
      </c>
      <c r="G578" s="164" t="str">
        <f>'Stmt of Rev Exp Chg in Net Pos'!$C$3</f>
        <v>Statement of Revenues, Expenses, and Changes in Net Position</v>
      </c>
    </row>
    <row r="579" spans="2:7" x14ac:dyDescent="0.25">
      <c r="B579" s="12" t="s">
        <v>278</v>
      </c>
      <c r="C579" s="117">
        <f>Certification!$C$4</f>
        <v>189</v>
      </c>
      <c r="D579" t="s">
        <v>1174</v>
      </c>
      <c r="E579" s="26">
        <f>IFERROR(VLOOKUP(B579,'Stmt of Rev Exp Chg in Net Pos'!$B$9:$H$58,6,0),0)</f>
        <v>0</v>
      </c>
      <c r="F579" t="str">
        <f>VLOOKUP(B579,'Stmt of Rev Exp Chg in Net Pos'!$B$9:$H$58,2,0)</f>
        <v>PRIOR PERIOD ADJUSTMENT</v>
      </c>
      <c r="G579" s="164" t="str">
        <f>'Stmt of Rev Exp Chg in Net Pos'!$C$3</f>
        <v>Statement of Revenues, Expenses, and Changes in Net Position</v>
      </c>
    </row>
    <row r="580" spans="2:7" x14ac:dyDescent="0.25">
      <c r="B580" s="12" t="s">
        <v>280</v>
      </c>
      <c r="C580" s="117">
        <f>Certification!$C$4</f>
        <v>189</v>
      </c>
      <c r="D580" t="s">
        <v>1174</v>
      </c>
      <c r="E580" s="26">
        <f>IFERROR(VLOOKUP(B580,'Stmt of Rev Exp Chg in Net Pos'!$B$9:$H$58,6,0),0)</f>
        <v>0</v>
      </c>
      <c r="F580" t="str">
        <f>VLOOKUP(B580,'Stmt of Rev Exp Chg in Net Pos'!$B$9:$H$58,2,0)</f>
        <v>NET POSITION - ENDING BALANCE</v>
      </c>
      <c r="G580" s="164" t="str">
        <f>'Stmt of Rev Exp Chg in Net Pos'!$C$3</f>
        <v>Statement of Revenues, Expenses, and Changes in Net Position</v>
      </c>
    </row>
    <row r="581" spans="2:7" x14ac:dyDescent="0.25">
      <c r="B581" s="12" t="s">
        <v>199</v>
      </c>
      <c r="C581" s="117">
        <f>Certification!$C$4</f>
        <v>189</v>
      </c>
      <c r="D581" t="s">
        <v>1175</v>
      </c>
      <c r="E581" s="26">
        <f>IFERROR(VLOOKUP(B581,'Stmt of Rev Exp Chg in Net Pos'!$B$9:$H$58,7,0),0)</f>
        <v>0</v>
      </c>
      <c r="F581" t="str">
        <f>VLOOKUP(B581,'Stmt of Rev Exp Chg in Net Pos'!$B$9:$H$58,2,0)</f>
        <v>Local Sources</v>
      </c>
      <c r="G581" s="164" t="str">
        <f>'Stmt of Rev Exp Chg in Net Pos'!$C$3</f>
        <v>Statement of Revenues, Expenses, and Changes in Net Position</v>
      </c>
    </row>
    <row r="582" spans="2:7" x14ac:dyDescent="0.25">
      <c r="B582" s="12" t="s">
        <v>201</v>
      </c>
      <c r="C582" s="117">
        <f>Certification!$C$4</f>
        <v>189</v>
      </c>
      <c r="D582" t="s">
        <v>1175</v>
      </c>
      <c r="E582" s="26">
        <f>IFERROR(VLOOKUP(B582,'Stmt of Rev Exp Chg in Net Pos'!$B$9:$H$58,7,0),0)</f>
        <v>0</v>
      </c>
      <c r="F582" t="str">
        <f>VLOOKUP(B582,'Stmt of Rev Exp Chg in Net Pos'!$B$9:$H$58,2,0)</f>
        <v>State Sources</v>
      </c>
      <c r="G582" s="164" t="str">
        <f>'Stmt of Rev Exp Chg in Net Pos'!$C$3</f>
        <v>Statement of Revenues, Expenses, and Changes in Net Position</v>
      </c>
    </row>
    <row r="583" spans="2:7" x14ac:dyDescent="0.25">
      <c r="B583" s="12" t="s">
        <v>203</v>
      </c>
      <c r="C583" s="117">
        <f>Certification!$C$4</f>
        <v>189</v>
      </c>
      <c r="D583" t="s">
        <v>1175</v>
      </c>
      <c r="E583" s="26">
        <f>IFERROR(VLOOKUP(B583,'Stmt of Rev Exp Chg in Net Pos'!$B$9:$H$58,7,0),0)</f>
        <v>0</v>
      </c>
      <c r="F583" t="str">
        <f>VLOOKUP(B583,'Stmt of Rev Exp Chg in Net Pos'!$B$9:$H$58,2,0)</f>
        <v>Allotment</v>
      </c>
      <c r="G583" s="164" t="str">
        <f>'Stmt of Rev Exp Chg in Net Pos'!$C$3</f>
        <v>Statement of Revenues, Expenses, and Changes in Net Position</v>
      </c>
    </row>
    <row r="584" spans="2:7" x14ac:dyDescent="0.25">
      <c r="B584" s="12" t="s">
        <v>205</v>
      </c>
      <c r="C584" s="117">
        <f>Certification!$C$4</f>
        <v>189</v>
      </c>
      <c r="D584" t="s">
        <v>1175</v>
      </c>
      <c r="E584" s="26">
        <f>IFERROR(VLOOKUP(B584,'Stmt of Rev Exp Chg in Net Pos'!$B$9:$H$58,7,0),0)</f>
        <v>0</v>
      </c>
      <c r="F584" t="str">
        <f>VLOOKUP(B584,'Stmt of Rev Exp Chg in Net Pos'!$B$9:$H$58,2,0)</f>
        <v>Federal Sources</v>
      </c>
      <c r="G584" s="164" t="str">
        <f>'Stmt of Rev Exp Chg in Net Pos'!$C$3</f>
        <v>Statement of Revenues, Expenses, and Changes in Net Position</v>
      </c>
    </row>
    <row r="585" spans="2:7" x14ac:dyDescent="0.25">
      <c r="B585" s="12" t="s">
        <v>207</v>
      </c>
      <c r="C585" s="117">
        <f>Certification!$C$4</f>
        <v>189</v>
      </c>
      <c r="D585" t="s">
        <v>1175</v>
      </c>
      <c r="E585" s="26">
        <f>IFERROR(VLOOKUP(B585,'Stmt of Rev Exp Chg in Net Pos'!$B$9:$H$58,7,0),0)</f>
        <v>0</v>
      </c>
      <c r="F585" t="str">
        <f>VLOOKUP(B585,'Stmt of Rev Exp Chg in Net Pos'!$B$9:$H$58,2,0)</f>
        <v>Cooperative Programs</v>
      </c>
      <c r="G585" s="164" t="str">
        <f>'Stmt of Rev Exp Chg in Net Pos'!$C$3</f>
        <v>Statement of Revenues, Expenses, and Changes in Net Position</v>
      </c>
    </row>
    <row r="586" spans="2:7" x14ac:dyDescent="0.25">
      <c r="B586" s="12" t="s">
        <v>209</v>
      </c>
      <c r="C586" s="117">
        <f>Certification!$C$4</f>
        <v>189</v>
      </c>
      <c r="D586" t="s">
        <v>1175</v>
      </c>
      <c r="E586" s="26">
        <f>IFERROR(VLOOKUP(B586,'Stmt of Rev Exp Chg in Net Pos'!$B$9:$H$58,7,0),0)</f>
        <v>0</v>
      </c>
      <c r="F586" t="str">
        <f>VLOOKUP(B586,'Stmt of Rev Exp Chg in Net Pos'!$B$9:$H$58,2,0)</f>
        <v>Other Programs</v>
      </c>
      <c r="G586" s="164" t="str">
        <f>'Stmt of Rev Exp Chg in Net Pos'!$C$3</f>
        <v>Statement of Revenues, Expenses, and Changes in Net Position</v>
      </c>
    </row>
    <row r="587" spans="2:7" x14ac:dyDescent="0.25">
      <c r="B587" s="12" t="s">
        <v>211</v>
      </c>
      <c r="C587" s="117">
        <f>Certification!$C$4</f>
        <v>189</v>
      </c>
      <c r="D587" t="s">
        <v>1175</v>
      </c>
      <c r="E587" s="26">
        <f>IFERROR(VLOOKUP(B587,'Stmt of Rev Exp Chg in Net Pos'!$B$9:$H$58,7,0),0)</f>
        <v>0</v>
      </c>
      <c r="F587" t="str">
        <f>VLOOKUP(B587,'Stmt of Rev Exp Chg in Net Pos'!$B$9:$H$58,2,0)</f>
        <v>Member Assessments/Contributions</v>
      </c>
      <c r="G587" s="164" t="str">
        <f>'Stmt of Rev Exp Chg in Net Pos'!$C$3</f>
        <v>Statement of Revenues, Expenses, and Changes in Net Position</v>
      </c>
    </row>
    <row r="588" spans="2:7" x14ac:dyDescent="0.25">
      <c r="B588" s="12" t="s">
        <v>212</v>
      </c>
      <c r="C588" s="117">
        <f>Certification!$C$4</f>
        <v>189</v>
      </c>
      <c r="D588" t="s">
        <v>1175</v>
      </c>
      <c r="E588" s="26">
        <f>IFERROR(VLOOKUP(B588,'Stmt of Rev Exp Chg in Net Pos'!$B$9:$H$58,7,0),0)</f>
        <v>0</v>
      </c>
      <c r="F588" t="str">
        <f>VLOOKUP(B588,'Stmt of Rev Exp Chg in Net Pos'!$B$9:$H$58,2,0)</f>
        <v>Supplemental Member Assessments</v>
      </c>
      <c r="G588" s="164" t="str">
        <f>'Stmt of Rev Exp Chg in Net Pos'!$C$3</f>
        <v>Statement of Revenues, Expenses, and Changes in Net Position</v>
      </c>
    </row>
    <row r="589" spans="2:7" x14ac:dyDescent="0.25">
      <c r="B589" s="12" t="s">
        <v>214</v>
      </c>
      <c r="C589" s="117">
        <f>Certification!$C$4</f>
        <v>189</v>
      </c>
      <c r="D589" t="s">
        <v>1175</v>
      </c>
      <c r="E589" s="26">
        <f>IFERROR(VLOOKUP(B589,'Stmt of Rev Exp Chg in Net Pos'!$B$9:$H$58,7,0),0)</f>
        <v>0</v>
      </c>
      <c r="F589" t="str">
        <f>VLOOKUP(B589,'Stmt of Rev Exp Chg in Net Pos'!$B$9:$H$58,2,0)</f>
        <v>Other Operating Revenue</v>
      </c>
      <c r="G589" s="164" t="str">
        <f>'Stmt of Rev Exp Chg in Net Pos'!$C$3</f>
        <v>Statement of Revenues, Expenses, and Changes in Net Position</v>
      </c>
    </row>
    <row r="590" spans="2:7" x14ac:dyDescent="0.25">
      <c r="B590" s="12" t="s">
        <v>216</v>
      </c>
      <c r="C590" s="117">
        <f>Certification!$C$4</f>
        <v>189</v>
      </c>
      <c r="D590" t="s">
        <v>1175</v>
      </c>
      <c r="E590" s="26">
        <f>IFERROR(VLOOKUP(B590,'Stmt of Rev Exp Chg in Net Pos'!$B$9:$H$58,7,0),0)</f>
        <v>0</v>
      </c>
      <c r="F590" t="str">
        <f>VLOOKUP(B590,'Stmt of Rev Exp Chg in Net Pos'!$B$9:$H$58,2,0)</f>
        <v>TOTAL OPERATING REVENUE</v>
      </c>
      <c r="G590" s="164" t="str">
        <f>'Stmt of Rev Exp Chg in Net Pos'!$C$3</f>
        <v>Statement of Revenues, Expenses, and Changes in Net Position</v>
      </c>
    </row>
    <row r="591" spans="2:7" x14ac:dyDescent="0.25">
      <c r="B591" s="12" t="s">
        <v>219</v>
      </c>
      <c r="C591" s="117">
        <f>Certification!$C$4</f>
        <v>189</v>
      </c>
      <c r="D591" t="s">
        <v>1175</v>
      </c>
      <c r="E591" s="26">
        <f>IFERROR(VLOOKUP(B591,'Stmt of Rev Exp Chg in Net Pos'!$B$9:$H$58,7,0),0)</f>
        <v>0</v>
      </c>
      <c r="F591" t="str">
        <f>VLOOKUP(B591,'Stmt of Rev Exp Chg in Net Pos'!$B$9:$H$58,2,0)</f>
        <v>General Operations and Administration</v>
      </c>
      <c r="G591" s="164" t="str">
        <f>'Stmt of Rev Exp Chg in Net Pos'!$C$3</f>
        <v>Statement of Revenues, Expenses, and Changes in Net Position</v>
      </c>
    </row>
    <row r="592" spans="2:7" x14ac:dyDescent="0.25">
      <c r="B592" s="12" t="s">
        <v>221</v>
      </c>
      <c r="C592" s="117">
        <f>Certification!$C$4</f>
        <v>189</v>
      </c>
      <c r="D592" t="s">
        <v>1175</v>
      </c>
      <c r="E592" s="26">
        <f>IFERROR(VLOOKUP(B592,'Stmt of Rev Exp Chg in Net Pos'!$B$9:$H$58,7,0),0)</f>
        <v>0</v>
      </c>
      <c r="F592" t="str">
        <f>VLOOKUP(B592,'Stmt of Rev Exp Chg in Net Pos'!$B$9:$H$58,2,0)</f>
        <v>Instructional Support Programs</v>
      </c>
      <c r="G592" s="164" t="str">
        <f>'Stmt of Rev Exp Chg in Net Pos'!$C$3</f>
        <v>Statement of Revenues, Expenses, and Changes in Net Position</v>
      </c>
    </row>
    <row r="593" spans="2:7" x14ac:dyDescent="0.25">
      <c r="B593" s="12" t="s">
        <v>223</v>
      </c>
      <c r="C593" s="117">
        <f>Certification!$C$4</f>
        <v>189</v>
      </c>
      <c r="D593" t="s">
        <v>1175</v>
      </c>
      <c r="E593" s="26">
        <f>IFERROR(VLOOKUP(B593,'Stmt of Rev Exp Chg in Net Pos'!$B$9:$H$58,7,0),0)</f>
        <v>0</v>
      </c>
      <c r="F593" t="str">
        <f>VLOOKUP(B593,'Stmt of Rev Exp Chg in Net Pos'!$B$9:$H$58,2,0)</f>
        <v>Non Instructional Support Programs</v>
      </c>
      <c r="G593" s="164" t="str">
        <f>'Stmt of Rev Exp Chg in Net Pos'!$C$3</f>
        <v>Statement of Revenues, Expenses, and Changes in Net Position</v>
      </c>
    </row>
    <row r="594" spans="2:7" x14ac:dyDescent="0.25">
      <c r="B594" s="12" t="s">
        <v>226</v>
      </c>
      <c r="C594" s="117">
        <f>Certification!$C$4</f>
        <v>189</v>
      </c>
      <c r="D594" t="s">
        <v>1175</v>
      </c>
      <c r="E594" s="26">
        <f>IFERROR(VLOOKUP(B594,'Stmt of Rev Exp Chg in Net Pos'!$B$9:$H$58,7,0),0)</f>
        <v>0</v>
      </c>
      <c r="F594" t="str">
        <f>VLOOKUP(B594,'Stmt of Rev Exp Chg in Net Pos'!$B$9:$H$58,2,0)</f>
        <v>Paid on Current Losses</v>
      </c>
      <c r="G594" s="164" t="str">
        <f>'Stmt of Rev Exp Chg in Net Pos'!$C$3</f>
        <v>Statement of Revenues, Expenses, and Changes in Net Position</v>
      </c>
    </row>
    <row r="595" spans="2:7" x14ac:dyDescent="0.25">
      <c r="B595" s="12" t="s">
        <v>228</v>
      </c>
      <c r="C595" s="117">
        <f>Certification!$C$4</f>
        <v>189</v>
      </c>
      <c r="D595" t="s">
        <v>1175</v>
      </c>
      <c r="E595" s="26">
        <f>IFERROR(VLOOKUP(B595,'Stmt of Rev Exp Chg in Net Pos'!$B$9:$H$58,7,0),0)</f>
        <v>0</v>
      </c>
      <c r="F595" t="str">
        <f>VLOOKUP(B595,'Stmt of Rev Exp Chg in Net Pos'!$B$9:$H$58,2,0)</f>
        <v>Change in Loss Reserves</v>
      </c>
      <c r="G595" s="164" t="str">
        <f>'Stmt of Rev Exp Chg in Net Pos'!$C$3</f>
        <v>Statement of Revenues, Expenses, and Changes in Net Position</v>
      </c>
    </row>
    <row r="596" spans="2:7" x14ac:dyDescent="0.25">
      <c r="B596" s="12" t="s">
        <v>230</v>
      </c>
      <c r="C596" s="117">
        <f>Certification!$C$4</f>
        <v>189</v>
      </c>
      <c r="D596" t="s">
        <v>1175</v>
      </c>
      <c r="E596" s="26">
        <f>IFERROR(VLOOKUP(B596,'Stmt of Rev Exp Chg in Net Pos'!$B$9:$H$58,7,0),0)</f>
        <v>0</v>
      </c>
      <c r="F596" t="str">
        <f>VLOOKUP(B596,'Stmt of Rev Exp Chg in Net Pos'!$B$9:$H$58,2,0)</f>
        <v>Paid Unallocated Loss Adjustment Expenses</v>
      </c>
      <c r="G596" s="164" t="str">
        <f>'Stmt of Rev Exp Chg in Net Pos'!$C$3</f>
        <v>Statement of Revenues, Expenses, and Changes in Net Position</v>
      </c>
    </row>
    <row r="597" spans="2:7" x14ac:dyDescent="0.25">
      <c r="B597" s="12" t="s">
        <v>232</v>
      </c>
      <c r="C597" s="117">
        <f>Certification!$C$4</f>
        <v>189</v>
      </c>
      <c r="D597" t="s">
        <v>1175</v>
      </c>
      <c r="E597" s="26">
        <f>IFERROR(VLOOKUP(B597,'Stmt of Rev Exp Chg in Net Pos'!$B$9:$H$58,7,0),0)</f>
        <v>0</v>
      </c>
      <c r="F597" t="str">
        <f>VLOOKUP(B597,'Stmt of Rev Exp Chg in Net Pos'!$B$9:$H$58,2,0)</f>
        <v>Change in Unallocated Loss Reserves</v>
      </c>
      <c r="G597" s="164" t="str">
        <f>'Stmt of Rev Exp Chg in Net Pos'!$C$3</f>
        <v>Statement of Revenues, Expenses, and Changes in Net Position</v>
      </c>
    </row>
    <row r="598" spans="2:7" x14ac:dyDescent="0.25">
      <c r="B598" s="12" t="s">
        <v>234</v>
      </c>
      <c r="C598" s="117">
        <f>Certification!$C$4</f>
        <v>189</v>
      </c>
      <c r="D598" t="s">
        <v>1175</v>
      </c>
      <c r="E598" s="26">
        <f>IFERROR(VLOOKUP(B598,'Stmt of Rev Exp Chg in Net Pos'!$B$9:$H$58,7,0),0)</f>
        <v>0</v>
      </c>
      <c r="F598" t="str">
        <f>VLOOKUP(B598,'Stmt of Rev Exp Chg in Net Pos'!$B$9:$H$58,2,0)</f>
        <v>Excess/Reinsurance Premiums</v>
      </c>
      <c r="G598" s="164" t="str">
        <f>'Stmt of Rev Exp Chg in Net Pos'!$C$3</f>
        <v>Statement of Revenues, Expenses, and Changes in Net Position</v>
      </c>
    </row>
    <row r="599" spans="2:7" x14ac:dyDescent="0.25">
      <c r="B599" s="12" t="s">
        <v>236</v>
      </c>
      <c r="C599" s="117">
        <f>Certification!$C$4</f>
        <v>189</v>
      </c>
      <c r="D599" t="s">
        <v>1175</v>
      </c>
      <c r="E599" s="26">
        <f>IFERROR(VLOOKUP(B599,'Stmt of Rev Exp Chg in Net Pos'!$B$9:$H$58,7,0),0)</f>
        <v>0</v>
      </c>
      <c r="F599" t="str">
        <f>VLOOKUP(B599,'Stmt of Rev Exp Chg in Net Pos'!$B$9:$H$58,2,0)</f>
        <v>Labor &amp; Industries Assessments</v>
      </c>
      <c r="G599" s="164" t="str">
        <f>'Stmt of Rev Exp Chg in Net Pos'!$C$3</f>
        <v>Statement of Revenues, Expenses, and Changes in Net Position</v>
      </c>
    </row>
    <row r="600" spans="2:7" x14ac:dyDescent="0.25">
      <c r="B600" s="12" t="s">
        <v>238</v>
      </c>
      <c r="C600" s="117">
        <f>Certification!$C$4</f>
        <v>189</v>
      </c>
      <c r="D600" t="s">
        <v>1175</v>
      </c>
      <c r="E600" s="26">
        <f>IFERROR(VLOOKUP(B600,'Stmt of Rev Exp Chg in Net Pos'!$B$9:$H$58,7,0),0)</f>
        <v>0</v>
      </c>
      <c r="F600" t="str">
        <f>VLOOKUP(B600,'Stmt of Rev Exp Chg in Net Pos'!$B$9:$H$58,2,0)</f>
        <v>Depreciation/Depletion</v>
      </c>
      <c r="G600" s="164" t="str">
        <f>'Stmt of Rev Exp Chg in Net Pos'!$C$3</f>
        <v>Statement of Revenues, Expenses, and Changes in Net Position</v>
      </c>
    </row>
    <row r="601" spans="2:7" x14ac:dyDescent="0.25">
      <c r="B601" s="12" t="s">
        <v>240</v>
      </c>
      <c r="C601" s="117">
        <f>Certification!$C$4</f>
        <v>189</v>
      </c>
      <c r="D601" t="s">
        <v>1175</v>
      </c>
      <c r="E601" s="26">
        <f>IFERROR(VLOOKUP(B601,'Stmt of Rev Exp Chg in Net Pos'!$B$9:$H$58,7,0),0)</f>
        <v>0</v>
      </c>
      <c r="F601" t="str">
        <f>VLOOKUP(B601,'Stmt of Rev Exp Chg in Net Pos'!$B$9:$H$58,2,0)</f>
        <v>Other Operating Expenses</v>
      </c>
      <c r="G601" s="164" t="str">
        <f>'Stmt of Rev Exp Chg in Net Pos'!$C$3</f>
        <v>Statement of Revenues, Expenses, and Changes in Net Position</v>
      </c>
    </row>
    <row r="602" spans="2:7" x14ac:dyDescent="0.25">
      <c r="B602" s="12" t="s">
        <v>242</v>
      </c>
      <c r="C602" s="117">
        <f>Certification!$C$4</f>
        <v>189</v>
      </c>
      <c r="D602" t="s">
        <v>1175</v>
      </c>
      <c r="E602" s="26">
        <f>IFERROR(VLOOKUP(B602,'Stmt of Rev Exp Chg in Net Pos'!$B$9:$H$58,7,0),0)</f>
        <v>0</v>
      </c>
      <c r="F602" t="str">
        <f>VLOOKUP(B602,'Stmt of Rev Exp Chg in Net Pos'!$B$9:$H$58,2,0)</f>
        <v>TOTAL OPERATING EXPENSES</v>
      </c>
      <c r="G602" s="164" t="str">
        <f>'Stmt of Rev Exp Chg in Net Pos'!$C$3</f>
        <v>Statement of Revenues, Expenses, and Changes in Net Position</v>
      </c>
    </row>
    <row r="603" spans="2:7" x14ac:dyDescent="0.25">
      <c r="B603" s="12" t="s">
        <v>244</v>
      </c>
      <c r="C603" s="117">
        <f>Certification!$C$4</f>
        <v>189</v>
      </c>
      <c r="D603" t="s">
        <v>1175</v>
      </c>
      <c r="E603" s="26">
        <f>IFERROR(VLOOKUP(B603,'Stmt of Rev Exp Chg in Net Pos'!$B$9:$H$58,7,0),0)</f>
        <v>0</v>
      </c>
      <c r="F603" t="str">
        <f>VLOOKUP(B603,'Stmt of Rev Exp Chg in Net Pos'!$B$9:$H$58,2,0)</f>
        <v>OPERATING INCOME (LOSS)</v>
      </c>
      <c r="G603" s="164" t="str">
        <f>'Stmt of Rev Exp Chg in Net Pos'!$C$3</f>
        <v>Statement of Revenues, Expenses, and Changes in Net Position</v>
      </c>
    </row>
    <row r="604" spans="2:7" x14ac:dyDescent="0.25">
      <c r="B604" s="12" t="s">
        <v>246</v>
      </c>
      <c r="C604" s="117">
        <f>Certification!$C$4</f>
        <v>189</v>
      </c>
      <c r="D604" t="s">
        <v>1175</v>
      </c>
      <c r="E604" s="26">
        <f>IFERROR(VLOOKUP(B604,'Stmt of Rev Exp Chg in Net Pos'!$B$9:$H$58,7,0),0)</f>
        <v>0</v>
      </c>
      <c r="F604" t="str">
        <f>VLOOKUP(B604,'Stmt of Rev Exp Chg in Net Pos'!$B$9:$H$58,2,0)</f>
        <v>NONOPERATING REVENUES (EXPENSES)</v>
      </c>
      <c r="G604" s="164" t="str">
        <f>'Stmt of Rev Exp Chg in Net Pos'!$C$3</f>
        <v>Statement of Revenues, Expenses, and Changes in Net Position</v>
      </c>
    </row>
    <row r="605" spans="2:7" x14ac:dyDescent="0.25">
      <c r="B605" s="12" t="s">
        <v>248</v>
      </c>
      <c r="C605" s="117">
        <f>Certification!$C$4</f>
        <v>189</v>
      </c>
      <c r="D605" t="s">
        <v>1175</v>
      </c>
      <c r="E605" s="26">
        <f>IFERROR(VLOOKUP(B605,'Stmt of Rev Exp Chg in Net Pos'!$B$9:$H$58,7,0),0)</f>
        <v>0</v>
      </c>
      <c r="F605" t="str">
        <f>VLOOKUP(B605,'Stmt of Rev Exp Chg in Net Pos'!$B$9:$H$58,2,0)</f>
        <v>Interest and Investment Income</v>
      </c>
      <c r="G605" s="164" t="str">
        <f>'Stmt of Rev Exp Chg in Net Pos'!$C$3</f>
        <v>Statement of Revenues, Expenses, and Changes in Net Position</v>
      </c>
    </row>
    <row r="606" spans="2:7" x14ac:dyDescent="0.25">
      <c r="B606" s="12" t="s">
        <v>250</v>
      </c>
      <c r="C606" s="117">
        <f>Certification!$C$4</f>
        <v>189</v>
      </c>
      <c r="D606" t="s">
        <v>1175</v>
      </c>
      <c r="E606" s="26">
        <f>IFERROR(VLOOKUP(B606,'Stmt of Rev Exp Chg in Net Pos'!$B$9:$H$58,7,0),0)</f>
        <v>0</v>
      </c>
      <c r="F606" t="str">
        <f>VLOOKUP(B606,'Stmt of Rev Exp Chg in Net Pos'!$B$9:$H$58,2,0)</f>
        <v>Interest Expense and Related Charges</v>
      </c>
      <c r="G606" s="164" t="str">
        <f>'Stmt of Rev Exp Chg in Net Pos'!$C$3</f>
        <v>Statement of Revenues, Expenses, and Changes in Net Position</v>
      </c>
    </row>
    <row r="607" spans="2:7" x14ac:dyDescent="0.25">
      <c r="B607" s="12" t="s">
        <v>252</v>
      </c>
      <c r="C607" s="117">
        <f>Certification!$C$4</f>
        <v>189</v>
      </c>
      <c r="D607" t="s">
        <v>1175</v>
      </c>
      <c r="E607" s="26">
        <f>IFERROR(VLOOKUP(B607,'Stmt of Rev Exp Chg in Net Pos'!$B$9:$H$58,7,0),0)</f>
        <v>0</v>
      </c>
      <c r="F607" t="str">
        <f>VLOOKUP(B607,'Stmt of Rev Exp Chg in Net Pos'!$B$9:$H$58,2,0)</f>
        <v>Lease Income</v>
      </c>
      <c r="G607" s="164" t="str">
        <f>'Stmt of Rev Exp Chg in Net Pos'!$C$3</f>
        <v>Statement of Revenues, Expenses, and Changes in Net Position</v>
      </c>
    </row>
    <row r="608" spans="2:7" x14ac:dyDescent="0.25">
      <c r="B608" s="12" t="s">
        <v>254</v>
      </c>
      <c r="C608" s="117">
        <f>Certification!$C$4</f>
        <v>189</v>
      </c>
      <c r="D608" t="s">
        <v>1175</v>
      </c>
      <c r="E608" s="26">
        <f>IFERROR(VLOOKUP(B608,'Stmt of Rev Exp Chg in Net Pos'!$B$9:$H$58,7,0),0)</f>
        <v>0</v>
      </c>
      <c r="F608" t="str">
        <f>VLOOKUP(B608,'Stmt of Rev Exp Chg in Net Pos'!$B$9:$H$58,2,0)</f>
        <v>Gains (Losses) on Capital Asset Disposition</v>
      </c>
      <c r="G608" s="164" t="str">
        <f>'Stmt of Rev Exp Chg in Net Pos'!$C$3</f>
        <v>Statement of Revenues, Expenses, and Changes in Net Position</v>
      </c>
    </row>
    <row r="609" spans="2:7" x14ac:dyDescent="0.25">
      <c r="B609" s="12" t="s">
        <v>256</v>
      </c>
      <c r="C609" s="117">
        <f>Certification!$C$4</f>
        <v>189</v>
      </c>
      <c r="D609" t="s">
        <v>1175</v>
      </c>
      <c r="E609" s="26">
        <f>IFERROR(VLOOKUP(B609,'Stmt of Rev Exp Chg in Net Pos'!$B$9:$H$58,7,0),0)</f>
        <v>0</v>
      </c>
      <c r="F609" t="str">
        <f>VLOOKUP(B609,'Stmt of Rev Exp Chg in Net Pos'!$B$9:$H$58,2,0)</f>
        <v>Change in Joint Venture</v>
      </c>
      <c r="G609" s="164" t="str">
        <f>'Stmt of Rev Exp Chg in Net Pos'!$C$3</f>
        <v>Statement of Revenues, Expenses, and Changes in Net Position</v>
      </c>
    </row>
    <row r="610" spans="2:7" x14ac:dyDescent="0.25">
      <c r="B610" s="12" t="s">
        <v>258</v>
      </c>
      <c r="C610" s="117">
        <f>Certification!$C$4</f>
        <v>189</v>
      </c>
      <c r="D610" t="s">
        <v>1175</v>
      </c>
      <c r="E610" s="26">
        <f>IFERROR(VLOOKUP(B610,'Stmt of Rev Exp Chg in Net Pos'!$B$9:$H$58,7,0),0)</f>
        <v>0</v>
      </c>
      <c r="F610" t="str">
        <f>VLOOKUP(B610,'Stmt of Rev Exp Chg in Net Pos'!$B$9:$H$58,2,0)</f>
        <v>Change in Compensated Absences</v>
      </c>
      <c r="G610" s="164" t="str">
        <f>'Stmt of Rev Exp Chg in Net Pos'!$C$3</f>
        <v>Statement of Revenues, Expenses, and Changes in Net Position</v>
      </c>
    </row>
    <row r="611" spans="2:7" x14ac:dyDescent="0.25">
      <c r="B611" s="12" t="s">
        <v>260</v>
      </c>
      <c r="C611" s="117">
        <f>Certification!$C$4</f>
        <v>189</v>
      </c>
      <c r="D611" t="s">
        <v>1175</v>
      </c>
      <c r="E611" s="26">
        <f>IFERROR(VLOOKUP(B611,'Stmt of Rev Exp Chg in Net Pos'!$B$9:$H$58,7,0),0)</f>
        <v>0</v>
      </c>
      <c r="F611" t="str">
        <f>VLOOKUP(B611,'Stmt of Rev Exp Chg in Net Pos'!$B$9:$H$58,2,0)</f>
        <v>Other Nonoperating Revenues</v>
      </c>
      <c r="G611" s="164" t="str">
        <f>'Stmt of Rev Exp Chg in Net Pos'!$C$3</f>
        <v>Statement of Revenues, Expenses, and Changes in Net Position</v>
      </c>
    </row>
    <row r="612" spans="2:7" x14ac:dyDescent="0.25">
      <c r="B612" s="12" t="s">
        <v>262</v>
      </c>
      <c r="C612" s="117">
        <f>Certification!$C$4</f>
        <v>189</v>
      </c>
      <c r="D612" t="s">
        <v>1175</v>
      </c>
      <c r="E612" s="26">
        <f>IFERROR(VLOOKUP(B612,'Stmt of Rev Exp Chg in Net Pos'!$B$9:$H$58,7,0),0)</f>
        <v>0</v>
      </c>
      <c r="F612" t="str">
        <f>VLOOKUP(B612,'Stmt of Rev Exp Chg in Net Pos'!$B$9:$H$58,2,0)</f>
        <v>Other Nonoperating Expenses</v>
      </c>
      <c r="G612" s="164" t="str">
        <f>'Stmt of Rev Exp Chg in Net Pos'!$C$3</f>
        <v>Statement of Revenues, Expenses, and Changes in Net Position</v>
      </c>
    </row>
    <row r="613" spans="2:7" x14ac:dyDescent="0.25">
      <c r="B613" s="12" t="s">
        <v>264</v>
      </c>
      <c r="C613" s="117">
        <f>Certification!$C$4</f>
        <v>189</v>
      </c>
      <c r="D613" t="s">
        <v>1175</v>
      </c>
      <c r="E613" s="26">
        <f>IFERROR(VLOOKUP(B613,'Stmt of Rev Exp Chg in Net Pos'!$B$9:$H$58,7,0),0)</f>
        <v>0</v>
      </c>
      <c r="F613" t="str">
        <f>VLOOKUP(B613,'Stmt of Rev Exp Chg in Net Pos'!$B$9:$H$58,2,0)</f>
        <v>TOTAL NONOPERATING REVENUES (EXPENSES)</v>
      </c>
      <c r="G613" s="164" t="str">
        <f>'Stmt of Rev Exp Chg in Net Pos'!$C$3</f>
        <v>Statement of Revenues, Expenses, and Changes in Net Position</v>
      </c>
    </row>
    <row r="614" spans="2:7" x14ac:dyDescent="0.25">
      <c r="B614" s="12" t="s">
        <v>266</v>
      </c>
      <c r="C614" s="117">
        <f>Certification!$C$4</f>
        <v>189</v>
      </c>
      <c r="D614" t="s">
        <v>1175</v>
      </c>
      <c r="E614" s="26">
        <f>IFERROR(VLOOKUP(B614,'Stmt of Rev Exp Chg in Net Pos'!$B$9:$H$58,7,0),0)</f>
        <v>0</v>
      </c>
      <c r="F614" t="str">
        <f>VLOOKUP(B614,'Stmt of Rev Exp Chg in Net Pos'!$B$9:$H$58,2,0)</f>
        <v>INCOME (LOSS) BEFORE OTHER ITEMS</v>
      </c>
      <c r="G614" s="164" t="str">
        <f>'Stmt of Rev Exp Chg in Net Pos'!$C$3</f>
        <v>Statement of Revenues, Expenses, and Changes in Net Position</v>
      </c>
    </row>
    <row r="615" spans="2:7" x14ac:dyDescent="0.25">
      <c r="B615" s="12" t="s">
        <v>268</v>
      </c>
      <c r="C615" s="117">
        <f>Certification!$C$4</f>
        <v>189</v>
      </c>
      <c r="D615" t="s">
        <v>1175</v>
      </c>
      <c r="E615" s="26">
        <f>IFERROR(VLOOKUP(B615,'Stmt of Rev Exp Chg in Net Pos'!$B$9:$H$58,7,0),0)</f>
        <v>0</v>
      </c>
      <c r="F615" t="str">
        <f>VLOOKUP(B615,'Stmt of Rev Exp Chg in Net Pos'!$B$9:$H$58,2,0)</f>
        <v>Extraordinary Items</v>
      </c>
      <c r="G615" s="164" t="str">
        <f>'Stmt of Rev Exp Chg in Net Pos'!$C$3</f>
        <v>Statement of Revenues, Expenses, and Changes in Net Position</v>
      </c>
    </row>
    <row r="616" spans="2:7" x14ac:dyDescent="0.25">
      <c r="B616" s="12" t="s">
        <v>270</v>
      </c>
      <c r="C616" s="117">
        <f>Certification!$C$4</f>
        <v>189</v>
      </c>
      <c r="D616" t="s">
        <v>1175</v>
      </c>
      <c r="E616" s="26">
        <f>IFERROR(VLOOKUP(B616,'Stmt of Rev Exp Chg in Net Pos'!$B$9:$H$58,7,0),0)</f>
        <v>0</v>
      </c>
      <c r="F616" t="str">
        <f>VLOOKUP(B616,'Stmt of Rev Exp Chg in Net Pos'!$B$9:$H$58,2,0)</f>
        <v>Special Items</v>
      </c>
      <c r="G616" s="164" t="str">
        <f>'Stmt of Rev Exp Chg in Net Pos'!$C$3</f>
        <v>Statement of Revenues, Expenses, and Changes in Net Position</v>
      </c>
    </row>
    <row r="617" spans="2:7" x14ac:dyDescent="0.25">
      <c r="B617" s="12" t="s">
        <v>272</v>
      </c>
      <c r="C617" s="117">
        <f>Certification!$C$4</f>
        <v>189</v>
      </c>
      <c r="D617" t="s">
        <v>1175</v>
      </c>
      <c r="E617" s="26">
        <f>IFERROR(VLOOKUP(B617,'Stmt of Rev Exp Chg in Net Pos'!$B$9:$H$58,7,0),0)</f>
        <v>0</v>
      </c>
      <c r="F617" t="str">
        <f>VLOOKUP(B617,'Stmt of Rev Exp Chg in Net Pos'!$B$9:$H$58,2,0)</f>
        <v>INCREASE (DECREASE) IN NET POSITION</v>
      </c>
      <c r="G617" s="164" t="str">
        <f>'Stmt of Rev Exp Chg in Net Pos'!$C$3</f>
        <v>Statement of Revenues, Expenses, and Changes in Net Position</v>
      </c>
    </row>
    <row r="618" spans="2:7" x14ac:dyDescent="0.25">
      <c r="B618" s="12" t="s">
        <v>274</v>
      </c>
      <c r="C618" s="117">
        <f>Certification!$C$4</f>
        <v>189</v>
      </c>
      <c r="D618" t="s">
        <v>1175</v>
      </c>
      <c r="E618" s="26">
        <f>IFERROR(VLOOKUP(B618,'Stmt of Rev Exp Chg in Net Pos'!$B$9:$H$58,7,0),0)</f>
        <v>0</v>
      </c>
      <c r="F618" t="str">
        <f>VLOOKUP(B618,'Stmt of Rev Exp Chg in Net Pos'!$B$9:$H$58,2,0)</f>
        <v>NET POSITION - BEGINNING BALANCE</v>
      </c>
      <c r="G618" s="164" t="str">
        <f>'Stmt of Rev Exp Chg in Net Pos'!$C$3</f>
        <v>Statement of Revenues, Expenses, and Changes in Net Position</v>
      </c>
    </row>
    <row r="619" spans="2:7" x14ac:dyDescent="0.25">
      <c r="B619" s="12" t="s">
        <v>276</v>
      </c>
      <c r="C619" s="117">
        <f>Certification!$C$4</f>
        <v>189</v>
      </c>
      <c r="D619" t="s">
        <v>1175</v>
      </c>
      <c r="E619" s="26">
        <f>IFERROR(VLOOKUP(B619,'Stmt of Rev Exp Chg in Net Pos'!$B$9:$H$58,7,0),0)</f>
        <v>0</v>
      </c>
      <c r="F619" t="str">
        <f>VLOOKUP(B619,'Stmt of Rev Exp Chg in Net Pos'!$B$9:$H$58,2,0)</f>
        <v>Cumulative Effect of Change in Accounting Principle</v>
      </c>
      <c r="G619" s="164" t="str">
        <f>'Stmt of Rev Exp Chg in Net Pos'!$C$3</f>
        <v>Statement of Revenues, Expenses, and Changes in Net Position</v>
      </c>
    </row>
    <row r="620" spans="2:7" x14ac:dyDescent="0.25">
      <c r="B620" s="12" t="s">
        <v>278</v>
      </c>
      <c r="C620" s="117">
        <f>Certification!$C$4</f>
        <v>189</v>
      </c>
      <c r="D620" t="s">
        <v>1175</v>
      </c>
      <c r="E620" s="26">
        <f>IFERROR(VLOOKUP(B620,'Stmt of Rev Exp Chg in Net Pos'!$B$9:$H$58,7,0),0)</f>
        <v>0</v>
      </c>
      <c r="F620" t="str">
        <f>VLOOKUP(B620,'Stmt of Rev Exp Chg in Net Pos'!$B$9:$H$58,2,0)</f>
        <v>PRIOR PERIOD ADJUSTMENT</v>
      </c>
      <c r="G620" s="164" t="str">
        <f>'Stmt of Rev Exp Chg in Net Pos'!$C$3</f>
        <v>Statement of Revenues, Expenses, and Changes in Net Position</v>
      </c>
    </row>
    <row r="621" spans="2:7" x14ac:dyDescent="0.25">
      <c r="B621" s="12" t="s">
        <v>280</v>
      </c>
      <c r="C621" s="117">
        <f>Certification!$C$4</f>
        <v>189</v>
      </c>
      <c r="D621" t="s">
        <v>1175</v>
      </c>
      <c r="E621" s="26">
        <f>IFERROR(VLOOKUP(B621,'Stmt of Rev Exp Chg in Net Pos'!$B$9:$H$58,7,0),0)</f>
        <v>0</v>
      </c>
      <c r="F621" t="str">
        <f>VLOOKUP(B621,'Stmt of Rev Exp Chg in Net Pos'!$B$9:$H$58,2,0)</f>
        <v>NET POSITION - ENDING BALANCE</v>
      </c>
      <c r="G621" s="164" t="str">
        <f>'Stmt of Rev Exp Chg in Net Pos'!$C$3</f>
        <v>Statement of Revenues, Expenses, and Changes in Net Position</v>
      </c>
    </row>
    <row r="622" spans="2:7" x14ac:dyDescent="0.25">
      <c r="B622" t="s">
        <v>290</v>
      </c>
      <c r="C622" s="117">
        <f>Certification!$C$4</f>
        <v>189</v>
      </c>
      <c r="D622" t="s">
        <v>286</v>
      </c>
      <c r="E622" s="26">
        <f>IFERROR(VLOOKUP(B622,'Budget to Actual'!$B$10:$G$59,3,0),0)</f>
        <v>1053975</v>
      </c>
      <c r="F622" t="str">
        <f>VLOOKUP(B622,'Budget to Actual'!$B$10:$G$59,2,0)</f>
        <v>Local Sources</v>
      </c>
      <c r="G622" t="str">
        <f>'Budget to Actual'!$C$3</f>
        <v>Budgetary Comparison Schedule</v>
      </c>
    </row>
    <row r="623" spans="2:7" x14ac:dyDescent="0.25">
      <c r="B623" t="s">
        <v>291</v>
      </c>
      <c r="C623" s="117">
        <f>Certification!$C$4</f>
        <v>189</v>
      </c>
      <c r="D623" t="s">
        <v>286</v>
      </c>
      <c r="E623" s="26">
        <f>IFERROR(VLOOKUP(B623,'Budget to Actual'!$B$10:$G$59,3,0),0)</f>
        <v>5911445</v>
      </c>
      <c r="F623" t="str">
        <f>VLOOKUP(B623,'Budget to Actual'!$B$10:$G$59,2,0)</f>
        <v>State Sources</v>
      </c>
      <c r="G623" t="str">
        <f>'Budget to Actual'!$C$3</f>
        <v>Budgetary Comparison Schedule</v>
      </c>
    </row>
    <row r="624" spans="2:7" x14ac:dyDescent="0.25">
      <c r="B624" t="s">
        <v>292</v>
      </c>
      <c r="C624" s="117">
        <f>Certification!$C$4</f>
        <v>189</v>
      </c>
      <c r="D624" t="s">
        <v>286</v>
      </c>
      <c r="E624" s="26">
        <f>IFERROR(VLOOKUP(B624,'Budget to Actual'!$B$10:$G$59,3,0),0)</f>
        <v>1058000</v>
      </c>
      <c r="F624" t="str">
        <f>VLOOKUP(B624,'Budget to Actual'!$B$10:$G$59,2,0)</f>
        <v>Allotment</v>
      </c>
      <c r="G624" t="str">
        <f>'Budget to Actual'!$C$3</f>
        <v>Budgetary Comparison Schedule</v>
      </c>
    </row>
    <row r="625" spans="2:7" x14ac:dyDescent="0.25">
      <c r="B625" t="s">
        <v>293</v>
      </c>
      <c r="C625" s="117">
        <f>Certification!$C$4</f>
        <v>189</v>
      </c>
      <c r="D625" t="s">
        <v>286</v>
      </c>
      <c r="E625" s="26">
        <f>IFERROR(VLOOKUP(B625,'Budget to Actual'!$B$10:$G$59,3,0),0)</f>
        <v>7233590</v>
      </c>
      <c r="F625" t="str">
        <f>VLOOKUP(B625,'Budget to Actual'!$B$10:$G$59,2,0)</f>
        <v>Federal Sources</v>
      </c>
      <c r="G625" t="str">
        <f>'Budget to Actual'!$C$3</f>
        <v>Budgetary Comparison Schedule</v>
      </c>
    </row>
    <row r="626" spans="2:7" x14ac:dyDescent="0.25">
      <c r="B626" t="s">
        <v>294</v>
      </c>
      <c r="C626" s="117">
        <f>Certification!$C$4</f>
        <v>189</v>
      </c>
      <c r="D626" t="s">
        <v>286</v>
      </c>
      <c r="E626" s="26">
        <f>IFERROR(VLOOKUP(B626,'Budget to Actual'!$B$10:$G$59,3,0),0)</f>
        <v>22236598</v>
      </c>
      <c r="F626" t="str">
        <f>VLOOKUP(B626,'Budget to Actual'!$B$10:$G$59,2,0)</f>
        <v>Cooperative Programs</v>
      </c>
      <c r="G626" t="str">
        <f>'Budget to Actual'!$C$3</f>
        <v>Budgetary Comparison Schedule</v>
      </c>
    </row>
    <row r="627" spans="2:7" x14ac:dyDescent="0.25">
      <c r="B627" t="s">
        <v>295</v>
      </c>
      <c r="C627" s="117">
        <f>Certification!$C$4</f>
        <v>189</v>
      </c>
      <c r="D627" t="s">
        <v>286</v>
      </c>
      <c r="E627" s="26">
        <f>IFERROR(VLOOKUP(B627,'Budget to Actual'!$B$10:$G$59,3,0),0)</f>
        <v>7346934</v>
      </c>
      <c r="F627" t="str">
        <f>VLOOKUP(B627,'Budget to Actual'!$B$10:$G$59,2,0)</f>
        <v>Other Programs</v>
      </c>
      <c r="G627" t="str">
        <f>'Budget to Actual'!$C$3</f>
        <v>Budgetary Comparison Schedule</v>
      </c>
    </row>
    <row r="628" spans="2:7" x14ac:dyDescent="0.25">
      <c r="B628" t="s">
        <v>296</v>
      </c>
      <c r="C628" s="117">
        <f>Certification!$C$4</f>
        <v>189</v>
      </c>
      <c r="D628" t="s">
        <v>286</v>
      </c>
      <c r="E628" s="26">
        <f>IFERROR(VLOOKUP(B628,'Budget to Actual'!$B$10:$G$59,3,0),0)</f>
        <v>0</v>
      </c>
      <c r="F628" t="str">
        <f>VLOOKUP(B628,'Budget to Actual'!$B$10:$G$59,2,0)</f>
        <v>Member Assessments/Contributions</v>
      </c>
      <c r="G628" t="str">
        <f>'Budget to Actual'!$C$3</f>
        <v>Budgetary Comparison Schedule</v>
      </c>
    </row>
    <row r="629" spans="2:7" x14ac:dyDescent="0.25">
      <c r="B629" t="s">
        <v>297</v>
      </c>
      <c r="C629" s="117">
        <f>Certification!$C$4</f>
        <v>189</v>
      </c>
      <c r="D629" t="s">
        <v>286</v>
      </c>
      <c r="E629" s="26">
        <f>IFERROR(VLOOKUP(B629,'Budget to Actual'!$B$10:$G$59,3,0),0)</f>
        <v>0</v>
      </c>
      <c r="F629" t="str">
        <f>VLOOKUP(B629,'Budget to Actual'!$B$10:$G$59,2,0)</f>
        <v>Supplemental Member Assessments</v>
      </c>
      <c r="G629" t="str">
        <f>'Budget to Actual'!$C$3</f>
        <v>Budgetary Comparison Schedule</v>
      </c>
    </row>
    <row r="630" spans="2:7" x14ac:dyDescent="0.25">
      <c r="B630" t="s">
        <v>298</v>
      </c>
      <c r="C630" s="117">
        <f>Certification!$C$4</f>
        <v>189</v>
      </c>
      <c r="D630" t="s">
        <v>286</v>
      </c>
      <c r="E630" s="26">
        <f>IFERROR(VLOOKUP(B630,'Budget to Actual'!$B$10:$G$59,3,0),0)</f>
        <v>0</v>
      </c>
      <c r="F630" t="str">
        <f>VLOOKUP(B630,'Budget to Actual'!$B$10:$G$59,2,0)</f>
        <v>Other Operating Revenue</v>
      </c>
      <c r="G630" t="str">
        <f>'Budget to Actual'!$C$3</f>
        <v>Budgetary Comparison Schedule</v>
      </c>
    </row>
    <row r="631" spans="2:7" x14ac:dyDescent="0.25">
      <c r="B631" t="s">
        <v>299</v>
      </c>
      <c r="C631" s="117">
        <f>Certification!$C$4</f>
        <v>189</v>
      </c>
      <c r="D631" t="s">
        <v>286</v>
      </c>
      <c r="E631" s="26">
        <f>IFERROR(VLOOKUP(B631,'Budget to Actual'!$B$10:$G$59,3,0),0)</f>
        <v>44840542</v>
      </c>
      <c r="F631" t="str">
        <f>VLOOKUP(B631,'Budget to Actual'!$B$10:$G$59,2,0)</f>
        <v>TOTAL OPERATING REVENUE</v>
      </c>
      <c r="G631" t="str">
        <f>'Budget to Actual'!$C$3</f>
        <v>Budgetary Comparison Schedule</v>
      </c>
    </row>
    <row r="632" spans="2:7" x14ac:dyDescent="0.25">
      <c r="B632" t="s">
        <v>300</v>
      </c>
      <c r="C632" s="117">
        <f>Certification!$C$4</f>
        <v>189</v>
      </c>
      <c r="D632" t="s">
        <v>286</v>
      </c>
      <c r="E632" s="26">
        <f>IFERROR(VLOOKUP(B632,'Budget to Actual'!$B$10:$G$59,3,0),0)</f>
        <v>3921361</v>
      </c>
      <c r="F632" t="str">
        <f>VLOOKUP(B632,'Budget to Actual'!$B$10:$G$59,2,0)</f>
        <v>General Operations and Administration</v>
      </c>
      <c r="G632" t="str">
        <f>'Budget to Actual'!$C$3</f>
        <v>Budgetary Comparison Schedule</v>
      </c>
    </row>
    <row r="633" spans="2:7" x14ac:dyDescent="0.25">
      <c r="B633" t="s">
        <v>301</v>
      </c>
      <c r="C633" s="117">
        <f>Certification!$C$4</f>
        <v>189</v>
      </c>
      <c r="D633" t="s">
        <v>286</v>
      </c>
      <c r="E633" s="26">
        <f>IFERROR(VLOOKUP(B633,'Budget to Actual'!$B$10:$G$59,3,0),0)</f>
        <v>24377833</v>
      </c>
      <c r="F633" t="str">
        <f>VLOOKUP(B633,'Budget to Actual'!$B$10:$G$59,2,0)</f>
        <v>Instructional Support Programs</v>
      </c>
      <c r="G633" t="str">
        <f>'Budget to Actual'!$C$3</f>
        <v>Budgetary Comparison Schedule</v>
      </c>
    </row>
    <row r="634" spans="2:7" x14ac:dyDescent="0.25">
      <c r="B634" t="s">
        <v>302</v>
      </c>
      <c r="C634" s="117">
        <f>Certification!$C$4</f>
        <v>189</v>
      </c>
      <c r="D634" t="s">
        <v>286</v>
      </c>
      <c r="E634" s="26">
        <f>IFERROR(VLOOKUP(B634,'Budget to Actual'!$B$10:$G$59,3,0),0)</f>
        <v>18814224</v>
      </c>
      <c r="F634" t="str">
        <f>VLOOKUP(B634,'Budget to Actual'!$B$10:$G$59,2,0)</f>
        <v>Non Instructional Support Programs</v>
      </c>
      <c r="G634" t="str">
        <f>'Budget to Actual'!$C$3</f>
        <v>Budgetary Comparison Schedule</v>
      </c>
    </row>
    <row r="635" spans="2:7" x14ac:dyDescent="0.25">
      <c r="B635" t="s">
        <v>303</v>
      </c>
      <c r="C635" s="117">
        <f>Certification!$C$4</f>
        <v>189</v>
      </c>
      <c r="D635" t="s">
        <v>286</v>
      </c>
      <c r="E635" s="26">
        <f>IFERROR(VLOOKUP(B635,'Budget to Actual'!$B$10:$G$59,3,0),0)</f>
        <v>0</v>
      </c>
      <c r="F635" t="str">
        <f>VLOOKUP(B635,'Budget to Actual'!$B$10:$G$59,2,0)</f>
        <v>Incurred Loss/Loss Adjustment Expenses</v>
      </c>
      <c r="G635" t="str">
        <f>'Budget to Actual'!$C$3</f>
        <v>Budgetary Comparison Schedule</v>
      </c>
    </row>
    <row r="636" spans="2:7" x14ac:dyDescent="0.25">
      <c r="B636" t="s">
        <v>304</v>
      </c>
      <c r="C636" s="117">
        <f>Certification!$C$4</f>
        <v>189</v>
      </c>
      <c r="D636" t="s">
        <v>286</v>
      </c>
      <c r="E636" s="26">
        <f>IFERROR(VLOOKUP(B636,'Budget to Actual'!$B$10:$G$59,3,0),0)</f>
        <v>0</v>
      </c>
      <c r="F636" t="str">
        <f>VLOOKUP(B636,'Budget to Actual'!$B$10:$G$59,2,0)</f>
        <v>Paid on Current Losses</v>
      </c>
      <c r="G636" t="str">
        <f>'Budget to Actual'!$C$3</f>
        <v>Budgetary Comparison Schedule</v>
      </c>
    </row>
    <row r="637" spans="2:7" x14ac:dyDescent="0.25">
      <c r="B637" t="s">
        <v>305</v>
      </c>
      <c r="C637" s="117">
        <f>Certification!$C$4</f>
        <v>189</v>
      </c>
      <c r="D637" t="s">
        <v>286</v>
      </c>
      <c r="E637" s="26">
        <f>IFERROR(VLOOKUP(B637,'Budget to Actual'!$B$10:$G$59,3,0),0)</f>
        <v>0</v>
      </c>
      <c r="F637" t="str">
        <f>VLOOKUP(B637,'Budget to Actual'!$B$10:$G$59,2,0)</f>
        <v>Change in Loss Reserves</v>
      </c>
      <c r="G637" t="str">
        <f>'Budget to Actual'!$C$3</f>
        <v>Budgetary Comparison Schedule</v>
      </c>
    </row>
    <row r="638" spans="2:7" x14ac:dyDescent="0.25">
      <c r="B638" t="s">
        <v>306</v>
      </c>
      <c r="C638" s="117">
        <f>Certification!$C$4</f>
        <v>189</v>
      </c>
      <c r="D638" t="s">
        <v>286</v>
      </c>
      <c r="E638" s="26">
        <f>IFERROR(VLOOKUP(B638,'Budget to Actual'!$B$10:$G$59,3,0),0)</f>
        <v>0</v>
      </c>
      <c r="F638" t="str">
        <f>VLOOKUP(B638,'Budget to Actual'!$B$10:$G$59,2,0)</f>
        <v>Unallocated Loss Adjustment Expenses</v>
      </c>
      <c r="G638" t="str">
        <f>'Budget to Actual'!$C$3</f>
        <v>Budgetary Comparison Schedule</v>
      </c>
    </row>
    <row r="639" spans="2:7" x14ac:dyDescent="0.25">
      <c r="B639" t="s">
        <v>307</v>
      </c>
      <c r="C639" s="117">
        <f>Certification!$C$4</f>
        <v>189</v>
      </c>
      <c r="D639" t="s">
        <v>286</v>
      </c>
      <c r="E639" s="26">
        <f>IFERROR(VLOOKUP(B639,'Budget to Actual'!$B$10:$G$59,3,0),0)</f>
        <v>0</v>
      </c>
      <c r="F639" t="str">
        <f>VLOOKUP(B639,'Budget to Actual'!$B$10:$G$59,2,0)</f>
        <v>Paid Unallocated Loss Adjustment Expenses</v>
      </c>
      <c r="G639" t="str">
        <f>'Budget to Actual'!$C$3</f>
        <v>Budgetary Comparison Schedule</v>
      </c>
    </row>
    <row r="640" spans="2:7" x14ac:dyDescent="0.25">
      <c r="B640" t="s">
        <v>308</v>
      </c>
      <c r="C640" s="117">
        <f>Certification!$C$4</f>
        <v>189</v>
      </c>
      <c r="D640" t="s">
        <v>286</v>
      </c>
      <c r="E640" s="26">
        <f>IFERROR(VLOOKUP(B640,'Budget to Actual'!$B$10:$G$59,3,0),0)</f>
        <v>0</v>
      </c>
      <c r="F640" t="str">
        <f>VLOOKUP(B640,'Budget to Actual'!$B$10:$G$59,2,0)</f>
        <v>Change in Unallocated Loss Reserves</v>
      </c>
      <c r="G640" t="str">
        <f>'Budget to Actual'!$C$3</f>
        <v>Budgetary Comparison Schedule</v>
      </c>
    </row>
    <row r="641" spans="2:7" x14ac:dyDescent="0.25">
      <c r="B641" t="s">
        <v>309</v>
      </c>
      <c r="C641" s="117">
        <f>Certification!$C$4</f>
        <v>189</v>
      </c>
      <c r="D641" t="s">
        <v>286</v>
      </c>
      <c r="E641" s="26">
        <f>IFERROR(VLOOKUP(B641,'Budget to Actual'!$B$10:$G$59,3,0),0)</f>
        <v>0</v>
      </c>
      <c r="F641" t="str">
        <f>VLOOKUP(B641,'Budget to Actual'!$B$10:$G$59,2,0)</f>
        <v>Excess/Reinsurance Premiums</v>
      </c>
      <c r="G641" t="str">
        <f>'Budget to Actual'!$C$3</f>
        <v>Budgetary Comparison Schedule</v>
      </c>
    </row>
    <row r="642" spans="2:7" x14ac:dyDescent="0.25">
      <c r="B642" t="s">
        <v>310</v>
      </c>
      <c r="C642" s="117">
        <f>Certification!$C$4</f>
        <v>189</v>
      </c>
      <c r="D642" t="s">
        <v>286</v>
      </c>
      <c r="E642" s="26">
        <f>IFERROR(VLOOKUP(B642,'Budget to Actual'!$B$10:$G$59,3,0),0)</f>
        <v>0</v>
      </c>
      <c r="F642" t="str">
        <f>VLOOKUP(B642,'Budget to Actual'!$B$10:$G$59,2,0)</f>
        <v>Professional Fees</v>
      </c>
      <c r="G642" t="str">
        <f>'Budget to Actual'!$C$3</f>
        <v>Budgetary Comparison Schedule</v>
      </c>
    </row>
    <row r="643" spans="2:7" x14ac:dyDescent="0.25">
      <c r="B643" t="s">
        <v>312</v>
      </c>
      <c r="C643" s="117">
        <f>Certification!$C$4</f>
        <v>189</v>
      </c>
      <c r="D643" t="s">
        <v>286</v>
      </c>
      <c r="E643" s="26">
        <f>IFERROR(VLOOKUP(B643,'Budget to Actual'!$B$10:$G$59,3,0),0)</f>
        <v>0</v>
      </c>
      <c r="F643" t="str">
        <f>VLOOKUP(B643,'Budget to Actual'!$B$10:$G$59,2,0)</f>
        <v>Labor &amp; Industries Assessments</v>
      </c>
      <c r="G643" t="str">
        <f>'Budget to Actual'!$C$3</f>
        <v>Budgetary Comparison Schedule</v>
      </c>
    </row>
    <row r="644" spans="2:7" x14ac:dyDescent="0.25">
      <c r="B644" t="s">
        <v>313</v>
      </c>
      <c r="C644" s="117">
        <f>Certification!$C$4</f>
        <v>189</v>
      </c>
      <c r="D644" t="s">
        <v>286</v>
      </c>
      <c r="E644" s="26">
        <f>IFERROR(VLOOKUP(B644,'Budget to Actual'!$B$10:$G$59,3,0),0)</f>
        <v>399781</v>
      </c>
      <c r="F644" t="str">
        <f>VLOOKUP(B644,'Budget to Actual'!$B$10:$G$59,2,0)</f>
        <v>Depreciation/Depletion</v>
      </c>
      <c r="G644" t="str">
        <f>'Budget to Actual'!$C$3</f>
        <v>Budgetary Comparison Schedule</v>
      </c>
    </row>
    <row r="645" spans="2:7" x14ac:dyDescent="0.25">
      <c r="B645" t="s">
        <v>314</v>
      </c>
      <c r="C645" s="117">
        <f>Certification!$C$4</f>
        <v>189</v>
      </c>
      <c r="D645" t="s">
        <v>286</v>
      </c>
      <c r="E645" s="26">
        <f>IFERROR(VLOOKUP(B645,'Budget to Actual'!$B$10:$G$59,3,0),0)</f>
        <v>0</v>
      </c>
      <c r="F645" t="str">
        <f>VLOOKUP(B645,'Budget to Actual'!$B$10:$G$59,2,0)</f>
        <v>Other Operating Expenses</v>
      </c>
      <c r="G645" t="str">
        <f>'Budget to Actual'!$C$3</f>
        <v>Budgetary Comparison Schedule</v>
      </c>
    </row>
    <row r="646" spans="2:7" x14ac:dyDescent="0.25">
      <c r="B646" t="s">
        <v>315</v>
      </c>
      <c r="C646" s="117">
        <f>Certification!$C$4</f>
        <v>189</v>
      </c>
      <c r="D646" t="s">
        <v>286</v>
      </c>
      <c r="E646" s="26">
        <f>IFERROR(VLOOKUP(B646,'Budget to Actual'!$B$10:$G$59,3,0),0)</f>
        <v>47513199</v>
      </c>
      <c r="F646" t="str">
        <f>VLOOKUP(B646,'Budget to Actual'!$B$10:$G$59,2,0)</f>
        <v>TOTAL OPERATING EXPENSES</v>
      </c>
      <c r="G646" t="str">
        <f>'Budget to Actual'!$C$3</f>
        <v>Budgetary Comparison Schedule</v>
      </c>
    </row>
    <row r="647" spans="2:7" x14ac:dyDescent="0.25">
      <c r="B647" t="s">
        <v>316</v>
      </c>
      <c r="C647" s="117">
        <f>Certification!$C$4</f>
        <v>189</v>
      </c>
      <c r="D647" t="s">
        <v>286</v>
      </c>
      <c r="E647" s="26">
        <f>IFERROR(VLOOKUP(B647,'Budget to Actual'!$B$10:$G$59,3,0),0)</f>
        <v>-2672657</v>
      </c>
      <c r="F647" t="str">
        <f>VLOOKUP(B647,'Budget to Actual'!$B$10:$G$59,2,0)</f>
        <v>OPERATING INCOME (LOSS)</v>
      </c>
      <c r="G647" t="str">
        <f>'Budget to Actual'!$C$3</f>
        <v>Budgetary Comparison Schedule</v>
      </c>
    </row>
    <row r="648" spans="2:7" x14ac:dyDescent="0.25">
      <c r="B648" t="s">
        <v>317</v>
      </c>
      <c r="C648" s="117">
        <f>Certification!$C$4</f>
        <v>189</v>
      </c>
      <c r="D648" t="s">
        <v>286</v>
      </c>
      <c r="E648" s="26">
        <f>IFERROR(VLOOKUP(B648,'Budget to Actual'!$B$10:$G$59,3,0),0)</f>
        <v>200000</v>
      </c>
      <c r="F648" t="str">
        <f>VLOOKUP(B648,'Budget to Actual'!$B$10:$G$59,2,0)</f>
        <v>Interest and Investment Income</v>
      </c>
      <c r="G648" t="str">
        <f>'Budget to Actual'!$C$3</f>
        <v>Budgetary Comparison Schedule</v>
      </c>
    </row>
    <row r="649" spans="2:7" x14ac:dyDescent="0.25">
      <c r="B649" t="s">
        <v>318</v>
      </c>
      <c r="C649" s="117">
        <f>Certification!$C$4</f>
        <v>189</v>
      </c>
      <c r="D649" t="s">
        <v>286</v>
      </c>
      <c r="E649" s="26">
        <f>IFERROR(VLOOKUP(B649,'Budget to Actual'!$B$10:$G$59,3,0),0)</f>
        <v>0</v>
      </c>
      <c r="F649" t="str">
        <f>VLOOKUP(B649,'Budget to Actual'!$B$10:$G$59,2,0)</f>
        <v>Interest Expense and Related Charges</v>
      </c>
      <c r="G649" t="str">
        <f>'Budget to Actual'!$C$3</f>
        <v>Budgetary Comparison Schedule</v>
      </c>
    </row>
    <row r="650" spans="2:7" x14ac:dyDescent="0.25">
      <c r="B650" t="s">
        <v>319</v>
      </c>
      <c r="C650" s="117">
        <f>Certification!$C$4</f>
        <v>189</v>
      </c>
      <c r="D650" t="s">
        <v>286</v>
      </c>
      <c r="E650" s="26">
        <f>IFERROR(VLOOKUP(B650,'Budget to Actual'!$B$10:$G$59,3,0),0)</f>
        <v>20000</v>
      </c>
      <c r="F650" t="str">
        <f>VLOOKUP(B650,'Budget to Actual'!$B$10:$G$59,2,0)</f>
        <v>Lease Income</v>
      </c>
      <c r="G650" t="str">
        <f>'Budget to Actual'!$C$3</f>
        <v>Budgetary Comparison Schedule</v>
      </c>
    </row>
    <row r="651" spans="2:7" x14ac:dyDescent="0.25">
      <c r="B651" t="s">
        <v>320</v>
      </c>
      <c r="C651" s="117">
        <f>Certification!$C$4</f>
        <v>189</v>
      </c>
      <c r="D651" t="s">
        <v>286</v>
      </c>
      <c r="E651" s="26">
        <f>IFERROR(VLOOKUP(B651,'Budget to Actual'!$B$10:$G$59,3,0),0)</f>
        <v>0</v>
      </c>
      <c r="F651" t="str">
        <f>VLOOKUP(B651,'Budget to Actual'!$B$10:$G$59,2,0)</f>
        <v>Gains (Losses) on Capital Asset Disposition</v>
      </c>
      <c r="G651" t="str">
        <f>'Budget to Actual'!$C$3</f>
        <v>Budgetary Comparison Schedule</v>
      </c>
    </row>
    <row r="652" spans="2:7" x14ac:dyDescent="0.25">
      <c r="B652" t="s">
        <v>321</v>
      </c>
      <c r="C652" s="117">
        <f>Certification!$C$4</f>
        <v>189</v>
      </c>
      <c r="D652" t="s">
        <v>286</v>
      </c>
      <c r="E652" s="26">
        <f>IFERROR(VLOOKUP(B652,'Budget to Actual'!$B$10:$G$59,3,0),0)</f>
        <v>25000</v>
      </c>
      <c r="F652" t="str">
        <f>VLOOKUP(B652,'Budget to Actual'!$B$10:$G$59,2,0)</f>
        <v>Change in Joint Venture</v>
      </c>
      <c r="G652" t="str">
        <f>'Budget to Actual'!$C$3</f>
        <v>Budgetary Comparison Schedule</v>
      </c>
    </row>
    <row r="653" spans="2:7" x14ac:dyDescent="0.25">
      <c r="B653" t="s">
        <v>322</v>
      </c>
      <c r="C653" s="117">
        <f>Certification!$C$4</f>
        <v>189</v>
      </c>
      <c r="D653" t="s">
        <v>286</v>
      </c>
      <c r="E653" s="26">
        <f>IFERROR(VLOOKUP(B653,'Budget to Actual'!$B$10:$G$59,3,0),0)</f>
        <v>0</v>
      </c>
      <c r="F653" t="str">
        <f>VLOOKUP(B653,'Budget to Actual'!$B$10:$G$59,2,0)</f>
        <v>Change in Compensated Absences</v>
      </c>
      <c r="G653" t="str">
        <f>'Budget to Actual'!$C$3</f>
        <v>Budgetary Comparison Schedule</v>
      </c>
    </row>
    <row r="654" spans="2:7" x14ac:dyDescent="0.25">
      <c r="B654" t="s">
        <v>323</v>
      </c>
      <c r="C654" s="117">
        <f>Certification!$C$4</f>
        <v>189</v>
      </c>
      <c r="D654" t="s">
        <v>286</v>
      </c>
      <c r="E654" s="26">
        <f>IFERROR(VLOOKUP(B654,'Budget to Actual'!$B$10:$G$59,3,0),0)</f>
        <v>0</v>
      </c>
      <c r="F654" t="str">
        <f>VLOOKUP(B654,'Budget to Actual'!$B$10:$G$59,2,0)</f>
        <v>Other Nonoperating Revenues</v>
      </c>
      <c r="G654" t="str">
        <f>'Budget to Actual'!$C$3</f>
        <v>Budgetary Comparison Schedule</v>
      </c>
    </row>
    <row r="655" spans="2:7" x14ac:dyDescent="0.25">
      <c r="B655" t="s">
        <v>324</v>
      </c>
      <c r="C655" s="117">
        <f>Certification!$C$4</f>
        <v>189</v>
      </c>
      <c r="D655" t="s">
        <v>286</v>
      </c>
      <c r="E655" s="26">
        <f>IFERROR(VLOOKUP(B655,'Budget to Actual'!$B$10:$G$59,3,0),0)</f>
        <v>0</v>
      </c>
      <c r="F655" t="str">
        <f>VLOOKUP(B655,'Budget to Actual'!$B$10:$G$59,2,0)</f>
        <v>Other Nonoperating Expenses</v>
      </c>
      <c r="G655" t="str">
        <f>'Budget to Actual'!$C$3</f>
        <v>Budgetary Comparison Schedule</v>
      </c>
    </row>
    <row r="656" spans="2:7" x14ac:dyDescent="0.25">
      <c r="B656" t="s">
        <v>325</v>
      </c>
      <c r="C656" s="117">
        <f>Certification!$C$4</f>
        <v>189</v>
      </c>
      <c r="D656" t="s">
        <v>286</v>
      </c>
      <c r="E656" s="26">
        <f>IFERROR(VLOOKUP(B656,'Budget to Actual'!$B$10:$G$59,3,0),0)</f>
        <v>245000</v>
      </c>
      <c r="F656" t="str">
        <f>VLOOKUP(B656,'Budget to Actual'!$B$10:$G$59,2,0)</f>
        <v>TOTAL NONOPERATING REVENUES (EXPENSES)</v>
      </c>
      <c r="G656" t="str">
        <f>'Budget to Actual'!$C$3</f>
        <v>Budgetary Comparison Schedule</v>
      </c>
    </row>
    <row r="657" spans="2:7" x14ac:dyDescent="0.25">
      <c r="B657" t="s">
        <v>326</v>
      </c>
      <c r="C657" s="117">
        <f>Certification!$C$4</f>
        <v>189</v>
      </c>
      <c r="D657" t="s">
        <v>286</v>
      </c>
      <c r="E657" s="26">
        <f>IFERROR(VLOOKUP(B657,'Budget to Actual'!$B$10:$G$59,3,0),0)</f>
        <v>-2427657</v>
      </c>
      <c r="F657" t="str">
        <f>VLOOKUP(B657,'Budget to Actual'!$B$10:$G$59,2,0)</f>
        <v>INCOME (LOSS) BEFORE OTHER ITEMS</v>
      </c>
      <c r="G657" t="str">
        <f>'Budget to Actual'!$C$3</f>
        <v>Budgetary Comparison Schedule</v>
      </c>
    </row>
    <row r="658" spans="2:7" x14ac:dyDescent="0.25">
      <c r="B658" t="s">
        <v>327</v>
      </c>
      <c r="C658" s="117">
        <f>Certification!$C$4</f>
        <v>189</v>
      </c>
      <c r="D658" t="s">
        <v>286</v>
      </c>
      <c r="E658" s="26">
        <f>IFERROR(VLOOKUP(B658,'Budget to Actual'!$B$10:$G$59,3,0),0)</f>
        <v>0</v>
      </c>
      <c r="F658" t="str">
        <f>VLOOKUP(B658,'Budget to Actual'!$B$10:$G$59,2,0)</f>
        <v>Extraordinary Items</v>
      </c>
      <c r="G658" t="str">
        <f>'Budget to Actual'!$C$3</f>
        <v>Budgetary Comparison Schedule</v>
      </c>
    </row>
    <row r="659" spans="2:7" x14ac:dyDescent="0.25">
      <c r="B659" t="s">
        <v>328</v>
      </c>
      <c r="C659" s="117">
        <f>Certification!$C$4</f>
        <v>189</v>
      </c>
      <c r="D659" t="s">
        <v>286</v>
      </c>
      <c r="E659" s="26">
        <f>IFERROR(VLOOKUP(B659,'Budget to Actual'!$B$10:$G$59,3,0),0)</f>
        <v>0</v>
      </c>
      <c r="F659" t="str">
        <f>VLOOKUP(B659,'Budget to Actual'!$B$10:$G$59,2,0)</f>
        <v>Special Items</v>
      </c>
      <c r="G659" t="str">
        <f>'Budget to Actual'!$C$3</f>
        <v>Budgetary Comparison Schedule</v>
      </c>
    </row>
    <row r="660" spans="2:7" x14ac:dyDescent="0.25">
      <c r="B660" t="s">
        <v>329</v>
      </c>
      <c r="C660" s="117">
        <f>Certification!$C$4</f>
        <v>189</v>
      </c>
      <c r="D660" t="s">
        <v>286</v>
      </c>
      <c r="E660" s="26">
        <f>IFERROR(VLOOKUP(B660,'Budget to Actual'!$B$10:$G$59,3,0),0)</f>
        <v>-2427657</v>
      </c>
      <c r="F660" t="str">
        <f>VLOOKUP(B660,'Budget to Actual'!$B$10:$G$59,2,0)</f>
        <v>INCREASE (DECREASE) IN NET POSITION</v>
      </c>
      <c r="G660" t="str">
        <f>'Budget to Actual'!$C$3</f>
        <v>Budgetary Comparison Schedule</v>
      </c>
    </row>
    <row r="661" spans="2:7" x14ac:dyDescent="0.25">
      <c r="B661" t="s">
        <v>330</v>
      </c>
      <c r="C661" s="117">
        <f>Certification!$C$4</f>
        <v>189</v>
      </c>
      <c r="D661" t="s">
        <v>286</v>
      </c>
      <c r="E661" s="26">
        <f>IFERROR(VLOOKUP(B661,'Budget to Actual'!$B$10:$G$59,3,0),0)</f>
        <v>13533329</v>
      </c>
      <c r="F661" t="str">
        <f>VLOOKUP(B661,'Budget to Actual'!$B$10:$G$59,2,0)</f>
        <v>NET POSITION - BEGINNING BALANCE</v>
      </c>
      <c r="G661" t="str">
        <f>'Budget to Actual'!$C$3</f>
        <v>Budgetary Comparison Schedule</v>
      </c>
    </row>
    <row r="662" spans="2:7" x14ac:dyDescent="0.25">
      <c r="B662" t="s">
        <v>331</v>
      </c>
      <c r="C662" s="117">
        <f>Certification!$C$4</f>
        <v>189</v>
      </c>
      <c r="D662" t="s">
        <v>286</v>
      </c>
      <c r="E662" s="26">
        <f>IFERROR(VLOOKUP(B662,'Budget to Actual'!$B$10:$G$59,3,0),0)</f>
        <v>0</v>
      </c>
      <c r="F662" t="str">
        <f>VLOOKUP(B662,'Budget to Actual'!$B$10:$G$59,2,0)</f>
        <v>Cumulative Effect of Change in Accounting Principle</v>
      </c>
      <c r="G662" t="str">
        <f>'Budget to Actual'!$C$3</f>
        <v>Budgetary Comparison Schedule</v>
      </c>
    </row>
    <row r="663" spans="2:7" x14ac:dyDescent="0.25">
      <c r="B663" t="s">
        <v>332</v>
      </c>
      <c r="C663" s="117">
        <f>Certification!$C$4</f>
        <v>189</v>
      </c>
      <c r="D663" t="s">
        <v>286</v>
      </c>
      <c r="E663" s="26">
        <f>IFERROR(VLOOKUP(B663,'Budget to Actual'!$B$10:$G$59,3,0),0)</f>
        <v>0</v>
      </c>
      <c r="F663" t="str">
        <f>VLOOKUP(B663,'Budget to Actual'!$B$10:$G$59,2,0)</f>
        <v>PRIOR PERIOD ADJUSTMENT</v>
      </c>
      <c r="G663" t="str">
        <f>'Budget to Actual'!$C$3</f>
        <v>Budgetary Comparison Schedule</v>
      </c>
    </row>
    <row r="664" spans="2:7" x14ac:dyDescent="0.25">
      <c r="B664" t="s">
        <v>333</v>
      </c>
      <c r="C664" s="117">
        <f>Certification!$C$4</f>
        <v>189</v>
      </c>
      <c r="D664" t="s">
        <v>286</v>
      </c>
      <c r="E664" s="26">
        <f>IFERROR(VLOOKUP(B664,'Budget to Actual'!$B$10:$G$59,3,0),0)</f>
        <v>11105672</v>
      </c>
      <c r="F664" t="str">
        <f>VLOOKUP(B664,'Budget to Actual'!$B$10:$G$59,2,0)</f>
        <v>NET POSITION - ENDING BALANCE</v>
      </c>
      <c r="G664" t="str">
        <f>'Budget to Actual'!$C$3</f>
        <v>Budgetary Comparison Schedule</v>
      </c>
    </row>
    <row r="665" spans="2:7" x14ac:dyDescent="0.25">
      <c r="B665" t="s">
        <v>290</v>
      </c>
      <c r="C665" s="117">
        <f>Certification!$C$4</f>
        <v>189</v>
      </c>
      <c r="D665" t="s">
        <v>287</v>
      </c>
      <c r="E665" s="26">
        <f>IFERROR(VLOOKUP(B665,'Budget to Actual'!$B$10:$G$59,4,0),0)</f>
        <v>1296625</v>
      </c>
      <c r="F665" t="str">
        <f>VLOOKUP(B665,'Budget to Actual'!$B$10:$G$59,2,0)</f>
        <v>Local Sources</v>
      </c>
      <c r="G665" t="str">
        <f>'Budget to Actual'!$C$3</f>
        <v>Budgetary Comparison Schedule</v>
      </c>
    </row>
    <row r="666" spans="2:7" x14ac:dyDescent="0.25">
      <c r="B666" t="s">
        <v>291</v>
      </c>
      <c r="C666" s="117">
        <f>Certification!$C$4</f>
        <v>189</v>
      </c>
      <c r="D666" t="s">
        <v>287</v>
      </c>
      <c r="E666" s="26">
        <f>IFERROR(VLOOKUP(B666,'Budget to Actual'!$B$10:$G$59,4,0),0)</f>
        <v>8023557</v>
      </c>
      <c r="F666" t="str">
        <f>VLOOKUP(B666,'Budget to Actual'!$B$10:$G$59,2,0)</f>
        <v>State Sources</v>
      </c>
      <c r="G666" t="str">
        <f>'Budget to Actual'!$C$3</f>
        <v>Budgetary Comparison Schedule</v>
      </c>
    </row>
    <row r="667" spans="2:7" x14ac:dyDescent="0.25">
      <c r="B667" t="s">
        <v>292</v>
      </c>
      <c r="C667" s="117">
        <f>Certification!$C$4</f>
        <v>189</v>
      </c>
      <c r="D667" t="s">
        <v>287</v>
      </c>
      <c r="E667" s="26">
        <f>IFERROR(VLOOKUP(B667,'Budget to Actual'!$B$10:$G$59,4,0),0)</f>
        <v>1065920</v>
      </c>
      <c r="F667" t="str">
        <f>VLOOKUP(B667,'Budget to Actual'!$B$10:$G$59,2,0)</f>
        <v>Allotment</v>
      </c>
      <c r="G667" t="str">
        <f>'Budget to Actual'!$C$3</f>
        <v>Budgetary Comparison Schedule</v>
      </c>
    </row>
    <row r="668" spans="2:7" x14ac:dyDescent="0.25">
      <c r="B668" t="s">
        <v>293</v>
      </c>
      <c r="C668" s="117">
        <f>Certification!$C$4</f>
        <v>189</v>
      </c>
      <c r="D668" t="s">
        <v>287</v>
      </c>
      <c r="E668" s="26">
        <f>IFERROR(VLOOKUP(B668,'Budget to Actual'!$B$10:$G$59,4,0),0)</f>
        <v>6957501</v>
      </c>
      <c r="F668" t="str">
        <f>VLOOKUP(B668,'Budget to Actual'!$B$10:$G$59,2,0)</f>
        <v>Federal Sources</v>
      </c>
      <c r="G668" t="str">
        <f>'Budget to Actual'!$C$3</f>
        <v>Budgetary Comparison Schedule</v>
      </c>
    </row>
    <row r="669" spans="2:7" x14ac:dyDescent="0.25">
      <c r="B669" t="s">
        <v>294</v>
      </c>
      <c r="C669" s="117">
        <f>Certification!$C$4</f>
        <v>189</v>
      </c>
      <c r="D669" t="s">
        <v>287</v>
      </c>
      <c r="E669" s="26">
        <f>IFERROR(VLOOKUP(B669,'Budget to Actual'!$B$10:$G$59,4,0),0)</f>
        <v>20058462</v>
      </c>
      <c r="F669" t="str">
        <f>VLOOKUP(B669,'Budget to Actual'!$B$10:$G$59,2,0)</f>
        <v>Cooperative Programs</v>
      </c>
      <c r="G669" t="str">
        <f>'Budget to Actual'!$C$3</f>
        <v>Budgetary Comparison Schedule</v>
      </c>
    </row>
    <row r="670" spans="2:7" x14ac:dyDescent="0.25">
      <c r="B670" t="s">
        <v>295</v>
      </c>
      <c r="C670" s="117">
        <f>Certification!$C$4</f>
        <v>189</v>
      </c>
      <c r="D670" t="s">
        <v>287</v>
      </c>
      <c r="E670" s="26">
        <f>IFERROR(VLOOKUP(B670,'Budget to Actual'!$B$10:$G$59,4,0),0)</f>
        <v>7438477</v>
      </c>
      <c r="F670" t="str">
        <f>VLOOKUP(B670,'Budget to Actual'!$B$10:$G$59,2,0)</f>
        <v>Other Programs</v>
      </c>
      <c r="G670" t="str">
        <f>'Budget to Actual'!$C$3</f>
        <v>Budgetary Comparison Schedule</v>
      </c>
    </row>
    <row r="671" spans="2:7" x14ac:dyDescent="0.25">
      <c r="B671" t="s">
        <v>296</v>
      </c>
      <c r="C671" s="117">
        <f>Certification!$C$4</f>
        <v>189</v>
      </c>
      <c r="D671" t="s">
        <v>287</v>
      </c>
      <c r="E671" s="26">
        <f>IFERROR(VLOOKUP(B671,'Budget to Actual'!$B$10:$G$59,4,0),0)</f>
        <v>0</v>
      </c>
      <c r="F671" t="str">
        <f>VLOOKUP(B671,'Budget to Actual'!$B$10:$G$59,2,0)</f>
        <v>Member Assessments/Contributions</v>
      </c>
      <c r="G671" t="str">
        <f>'Budget to Actual'!$C$3</f>
        <v>Budgetary Comparison Schedule</v>
      </c>
    </row>
    <row r="672" spans="2:7" x14ac:dyDescent="0.25">
      <c r="B672" t="s">
        <v>297</v>
      </c>
      <c r="C672" s="117">
        <f>Certification!$C$4</f>
        <v>189</v>
      </c>
      <c r="D672" t="s">
        <v>287</v>
      </c>
      <c r="E672" s="26">
        <f>IFERROR(VLOOKUP(B672,'Budget to Actual'!$B$10:$G$59,4,0),0)</f>
        <v>0</v>
      </c>
      <c r="F672" t="str">
        <f>VLOOKUP(B672,'Budget to Actual'!$B$10:$G$59,2,0)</f>
        <v>Supplemental Member Assessments</v>
      </c>
      <c r="G672" t="str">
        <f>'Budget to Actual'!$C$3</f>
        <v>Budgetary Comparison Schedule</v>
      </c>
    </row>
    <row r="673" spans="2:7" x14ac:dyDescent="0.25">
      <c r="B673" t="s">
        <v>298</v>
      </c>
      <c r="C673" s="117">
        <f>Certification!$C$4</f>
        <v>189</v>
      </c>
      <c r="D673" t="s">
        <v>287</v>
      </c>
      <c r="E673" s="26">
        <f>IFERROR(VLOOKUP(B673,'Budget to Actual'!$B$10:$G$59,4,0),0)</f>
        <v>0</v>
      </c>
      <c r="F673" t="str">
        <f>VLOOKUP(B673,'Budget to Actual'!$B$10:$G$59,2,0)</f>
        <v>Other Operating Revenue</v>
      </c>
      <c r="G673" t="str">
        <f>'Budget to Actual'!$C$3</f>
        <v>Budgetary Comparison Schedule</v>
      </c>
    </row>
    <row r="674" spans="2:7" x14ac:dyDescent="0.25">
      <c r="B674" t="s">
        <v>299</v>
      </c>
      <c r="C674" s="117">
        <f>Certification!$C$4</f>
        <v>189</v>
      </c>
      <c r="D674" t="s">
        <v>287</v>
      </c>
      <c r="E674" s="26">
        <f>IFERROR(VLOOKUP(B674,'Budget to Actual'!$B$10:$G$59,4,0),0)</f>
        <v>44840542</v>
      </c>
      <c r="F674" t="str">
        <f>VLOOKUP(B674,'Budget to Actual'!$B$10:$G$59,2,0)</f>
        <v>TOTAL OPERATING REVENUE</v>
      </c>
      <c r="G674" t="str">
        <f>'Budget to Actual'!$C$3</f>
        <v>Budgetary Comparison Schedule</v>
      </c>
    </row>
    <row r="675" spans="2:7" x14ac:dyDescent="0.25">
      <c r="B675" t="s">
        <v>300</v>
      </c>
      <c r="C675" s="117">
        <f>Certification!$C$4</f>
        <v>189</v>
      </c>
      <c r="D675" t="s">
        <v>287</v>
      </c>
      <c r="E675" s="26">
        <f>IFERROR(VLOOKUP(B675,'Budget to Actual'!$B$10:$G$59,4,0),0)</f>
        <v>3793979</v>
      </c>
      <c r="F675" t="str">
        <f>VLOOKUP(B675,'Budget to Actual'!$B$10:$G$59,2,0)</f>
        <v>General Operations and Administration</v>
      </c>
      <c r="G675" t="str">
        <f>'Budget to Actual'!$C$3</f>
        <v>Budgetary Comparison Schedule</v>
      </c>
    </row>
    <row r="676" spans="2:7" x14ac:dyDescent="0.25">
      <c r="B676" t="s">
        <v>301</v>
      </c>
      <c r="C676" s="117">
        <f>Certification!$C$4</f>
        <v>189</v>
      </c>
      <c r="D676" t="s">
        <v>287</v>
      </c>
      <c r="E676" s="26">
        <f>IFERROR(VLOOKUP(B676,'Budget to Actual'!$B$10:$G$59,4,0),0)</f>
        <v>27162636</v>
      </c>
      <c r="F676" t="str">
        <f>VLOOKUP(B676,'Budget to Actual'!$B$10:$G$59,2,0)</f>
        <v>Instructional Support Programs</v>
      </c>
      <c r="G676" t="str">
        <f>'Budget to Actual'!$C$3</f>
        <v>Budgetary Comparison Schedule</v>
      </c>
    </row>
    <row r="677" spans="2:7" x14ac:dyDescent="0.25">
      <c r="B677" t="s">
        <v>302</v>
      </c>
      <c r="C677" s="117">
        <f>Certification!$C$4</f>
        <v>189</v>
      </c>
      <c r="D677" t="s">
        <v>287</v>
      </c>
      <c r="E677" s="26">
        <f>IFERROR(VLOOKUP(B677,'Budget to Actual'!$B$10:$G$59,4,0),0)</f>
        <v>16156803</v>
      </c>
      <c r="F677" t="str">
        <f>VLOOKUP(B677,'Budget to Actual'!$B$10:$G$59,2,0)</f>
        <v>Non Instructional Support Programs</v>
      </c>
      <c r="G677" t="str">
        <f>'Budget to Actual'!$C$3</f>
        <v>Budgetary Comparison Schedule</v>
      </c>
    </row>
    <row r="678" spans="2:7" x14ac:dyDescent="0.25">
      <c r="B678" t="s">
        <v>303</v>
      </c>
      <c r="C678" s="117">
        <f>Certification!$C$4</f>
        <v>189</v>
      </c>
      <c r="D678" t="s">
        <v>287</v>
      </c>
      <c r="E678" s="26">
        <f>IFERROR(VLOOKUP(B678,'Budget to Actual'!$B$10:$G$59,4,0),0)</f>
        <v>0</v>
      </c>
      <c r="F678" t="str">
        <f>VLOOKUP(B678,'Budget to Actual'!$B$10:$G$59,2,0)</f>
        <v>Incurred Loss/Loss Adjustment Expenses</v>
      </c>
      <c r="G678" t="str">
        <f>'Budget to Actual'!$C$3</f>
        <v>Budgetary Comparison Schedule</v>
      </c>
    </row>
    <row r="679" spans="2:7" x14ac:dyDescent="0.25">
      <c r="B679" t="s">
        <v>304</v>
      </c>
      <c r="C679" s="117">
        <f>Certification!$C$4</f>
        <v>189</v>
      </c>
      <c r="D679" t="s">
        <v>287</v>
      </c>
      <c r="E679" s="26">
        <f>IFERROR(VLOOKUP(B679,'Budget to Actual'!$B$10:$G$59,4,0),0)</f>
        <v>0</v>
      </c>
      <c r="F679" t="str">
        <f>VLOOKUP(B679,'Budget to Actual'!$B$10:$G$59,2,0)</f>
        <v>Paid on Current Losses</v>
      </c>
      <c r="G679" t="str">
        <f>'Budget to Actual'!$C$3</f>
        <v>Budgetary Comparison Schedule</v>
      </c>
    </row>
    <row r="680" spans="2:7" x14ac:dyDescent="0.25">
      <c r="B680" t="s">
        <v>305</v>
      </c>
      <c r="C680" s="117">
        <f>Certification!$C$4</f>
        <v>189</v>
      </c>
      <c r="D680" t="s">
        <v>287</v>
      </c>
      <c r="E680" s="26">
        <f>IFERROR(VLOOKUP(B680,'Budget to Actual'!$B$10:$G$59,4,0),0)</f>
        <v>0</v>
      </c>
      <c r="F680" t="str">
        <f>VLOOKUP(B680,'Budget to Actual'!$B$10:$G$59,2,0)</f>
        <v>Change in Loss Reserves</v>
      </c>
      <c r="G680" t="str">
        <f>'Budget to Actual'!$C$3</f>
        <v>Budgetary Comparison Schedule</v>
      </c>
    </row>
    <row r="681" spans="2:7" x14ac:dyDescent="0.25">
      <c r="B681" t="s">
        <v>306</v>
      </c>
      <c r="C681" s="117">
        <f>Certification!$C$4</f>
        <v>189</v>
      </c>
      <c r="D681" t="s">
        <v>287</v>
      </c>
      <c r="E681" s="26">
        <f>IFERROR(VLOOKUP(B681,'Budget to Actual'!$B$10:$G$59,4,0),0)</f>
        <v>0</v>
      </c>
      <c r="F681" t="str">
        <f>VLOOKUP(B681,'Budget to Actual'!$B$10:$G$59,2,0)</f>
        <v>Unallocated Loss Adjustment Expenses</v>
      </c>
      <c r="G681" t="str">
        <f>'Budget to Actual'!$C$3</f>
        <v>Budgetary Comparison Schedule</v>
      </c>
    </row>
    <row r="682" spans="2:7" x14ac:dyDescent="0.25">
      <c r="B682" t="s">
        <v>307</v>
      </c>
      <c r="C682" s="117">
        <f>Certification!$C$4</f>
        <v>189</v>
      </c>
      <c r="D682" t="s">
        <v>287</v>
      </c>
      <c r="E682" s="26">
        <f>IFERROR(VLOOKUP(B682,'Budget to Actual'!$B$10:$G$59,4,0),0)</f>
        <v>0</v>
      </c>
      <c r="F682" t="str">
        <f>VLOOKUP(B682,'Budget to Actual'!$B$10:$G$59,2,0)</f>
        <v>Paid Unallocated Loss Adjustment Expenses</v>
      </c>
      <c r="G682" t="str">
        <f>'Budget to Actual'!$C$3</f>
        <v>Budgetary Comparison Schedule</v>
      </c>
    </row>
    <row r="683" spans="2:7" x14ac:dyDescent="0.25">
      <c r="B683" t="s">
        <v>308</v>
      </c>
      <c r="C683" s="117">
        <f>Certification!$C$4</f>
        <v>189</v>
      </c>
      <c r="D683" t="s">
        <v>287</v>
      </c>
      <c r="E683" s="26">
        <f>IFERROR(VLOOKUP(B683,'Budget to Actual'!$B$10:$G$59,4,0),0)</f>
        <v>0</v>
      </c>
      <c r="F683" t="str">
        <f>VLOOKUP(B683,'Budget to Actual'!$B$10:$G$59,2,0)</f>
        <v>Change in Unallocated Loss Reserves</v>
      </c>
      <c r="G683" t="str">
        <f>'Budget to Actual'!$C$3</f>
        <v>Budgetary Comparison Schedule</v>
      </c>
    </row>
    <row r="684" spans="2:7" x14ac:dyDescent="0.25">
      <c r="B684" t="s">
        <v>309</v>
      </c>
      <c r="C684" s="117">
        <f>Certification!$C$4</f>
        <v>189</v>
      </c>
      <c r="D684" t="s">
        <v>287</v>
      </c>
      <c r="E684" s="26">
        <f>IFERROR(VLOOKUP(B684,'Budget to Actual'!$B$10:$G$59,4,0),0)</f>
        <v>0</v>
      </c>
      <c r="F684" t="str">
        <f>VLOOKUP(B684,'Budget to Actual'!$B$10:$G$59,2,0)</f>
        <v>Excess/Reinsurance Premiums</v>
      </c>
      <c r="G684" t="str">
        <f>'Budget to Actual'!$C$3</f>
        <v>Budgetary Comparison Schedule</v>
      </c>
    </row>
    <row r="685" spans="2:7" x14ac:dyDescent="0.25">
      <c r="B685" t="s">
        <v>310</v>
      </c>
      <c r="C685" s="117">
        <f>Certification!$C$4</f>
        <v>189</v>
      </c>
      <c r="D685" t="s">
        <v>287</v>
      </c>
      <c r="E685" s="26">
        <f>IFERROR(VLOOKUP(B685,'Budget to Actual'!$B$10:$G$59,4,0),0)</f>
        <v>0</v>
      </c>
      <c r="F685" t="str">
        <f>VLOOKUP(B685,'Budget to Actual'!$B$10:$G$59,2,0)</f>
        <v>Professional Fees</v>
      </c>
      <c r="G685" t="str">
        <f>'Budget to Actual'!$C$3</f>
        <v>Budgetary Comparison Schedule</v>
      </c>
    </row>
    <row r="686" spans="2:7" x14ac:dyDescent="0.25">
      <c r="B686" t="s">
        <v>312</v>
      </c>
      <c r="C686" s="117">
        <f>Certification!$C$4</f>
        <v>189</v>
      </c>
      <c r="D686" t="s">
        <v>287</v>
      </c>
      <c r="E686" s="26">
        <f>IFERROR(VLOOKUP(B686,'Budget to Actual'!$B$10:$G$59,4,0),0)</f>
        <v>0</v>
      </c>
      <c r="F686" t="str">
        <f>VLOOKUP(B686,'Budget to Actual'!$B$10:$G$59,2,0)</f>
        <v>Labor &amp; Industries Assessments</v>
      </c>
      <c r="G686" t="str">
        <f>'Budget to Actual'!$C$3</f>
        <v>Budgetary Comparison Schedule</v>
      </c>
    </row>
    <row r="687" spans="2:7" x14ac:dyDescent="0.25">
      <c r="B687" t="s">
        <v>313</v>
      </c>
      <c r="C687" s="117">
        <f>Certification!$C$4</f>
        <v>189</v>
      </c>
      <c r="D687" t="s">
        <v>287</v>
      </c>
      <c r="E687" s="26">
        <f>IFERROR(VLOOKUP(B687,'Budget to Actual'!$B$10:$G$59,4,0),0)</f>
        <v>399781</v>
      </c>
      <c r="F687" t="str">
        <f>VLOOKUP(B687,'Budget to Actual'!$B$10:$G$59,2,0)</f>
        <v>Depreciation/Depletion</v>
      </c>
      <c r="G687" t="str">
        <f>'Budget to Actual'!$C$3</f>
        <v>Budgetary Comparison Schedule</v>
      </c>
    </row>
    <row r="688" spans="2:7" x14ac:dyDescent="0.25">
      <c r="B688" t="s">
        <v>314</v>
      </c>
      <c r="C688" s="117">
        <f>Certification!$C$4</f>
        <v>189</v>
      </c>
      <c r="D688" t="s">
        <v>287</v>
      </c>
      <c r="E688" s="26">
        <f>IFERROR(VLOOKUP(B688,'Budget to Actual'!$B$10:$G$59,4,0),0)</f>
        <v>0</v>
      </c>
      <c r="F688" t="str">
        <f>VLOOKUP(B688,'Budget to Actual'!$B$10:$G$59,2,0)</f>
        <v>Other Operating Expenses</v>
      </c>
      <c r="G688" t="str">
        <f>'Budget to Actual'!$C$3</f>
        <v>Budgetary Comparison Schedule</v>
      </c>
    </row>
    <row r="689" spans="2:7" x14ac:dyDescent="0.25">
      <c r="B689" t="s">
        <v>315</v>
      </c>
      <c r="C689" s="117">
        <f>Certification!$C$4</f>
        <v>189</v>
      </c>
      <c r="D689" t="s">
        <v>287</v>
      </c>
      <c r="E689" s="26">
        <f>IFERROR(VLOOKUP(B689,'Budget to Actual'!$B$10:$G$59,4,0),0)</f>
        <v>47513199</v>
      </c>
      <c r="F689" t="str">
        <f>VLOOKUP(B689,'Budget to Actual'!$B$10:$G$59,2,0)</f>
        <v>TOTAL OPERATING EXPENSES</v>
      </c>
      <c r="G689" t="str">
        <f>'Budget to Actual'!$C$3</f>
        <v>Budgetary Comparison Schedule</v>
      </c>
    </row>
    <row r="690" spans="2:7" x14ac:dyDescent="0.25">
      <c r="B690" t="s">
        <v>316</v>
      </c>
      <c r="C690" s="117">
        <f>Certification!$C$4</f>
        <v>189</v>
      </c>
      <c r="D690" t="s">
        <v>287</v>
      </c>
      <c r="E690" s="26">
        <f>IFERROR(VLOOKUP(B690,'Budget to Actual'!$B$10:$G$59,4,0),0)</f>
        <v>-2672657</v>
      </c>
      <c r="F690" t="str">
        <f>VLOOKUP(B690,'Budget to Actual'!$B$10:$G$59,2,0)</f>
        <v>OPERATING INCOME (LOSS)</v>
      </c>
      <c r="G690" t="str">
        <f>'Budget to Actual'!$C$3</f>
        <v>Budgetary Comparison Schedule</v>
      </c>
    </row>
    <row r="691" spans="2:7" x14ac:dyDescent="0.25">
      <c r="B691" t="s">
        <v>317</v>
      </c>
      <c r="C691" s="117">
        <f>Certification!$C$4</f>
        <v>189</v>
      </c>
      <c r="D691" t="s">
        <v>287</v>
      </c>
      <c r="E691" s="26">
        <f>IFERROR(VLOOKUP(B691,'Budget to Actual'!$B$10:$G$59,4,0),0)</f>
        <v>200000</v>
      </c>
      <c r="F691" t="str">
        <f>VLOOKUP(B691,'Budget to Actual'!$B$10:$G$59,2,0)</f>
        <v>Interest and Investment Income</v>
      </c>
      <c r="G691" t="str">
        <f>'Budget to Actual'!$C$3</f>
        <v>Budgetary Comparison Schedule</v>
      </c>
    </row>
    <row r="692" spans="2:7" x14ac:dyDescent="0.25">
      <c r="B692" t="s">
        <v>318</v>
      </c>
      <c r="C692" s="117">
        <f>Certification!$C$4</f>
        <v>189</v>
      </c>
      <c r="D692" t="s">
        <v>287</v>
      </c>
      <c r="E692" s="26">
        <f>IFERROR(VLOOKUP(B692,'Budget to Actual'!$B$10:$G$59,4,0),0)</f>
        <v>0</v>
      </c>
      <c r="F692" t="str">
        <f>VLOOKUP(B692,'Budget to Actual'!$B$10:$G$59,2,0)</f>
        <v>Interest Expense and Related Charges</v>
      </c>
      <c r="G692" t="str">
        <f>'Budget to Actual'!$C$3</f>
        <v>Budgetary Comparison Schedule</v>
      </c>
    </row>
    <row r="693" spans="2:7" x14ac:dyDescent="0.25">
      <c r="B693" t="s">
        <v>319</v>
      </c>
      <c r="C693" s="117">
        <f>Certification!$C$4</f>
        <v>189</v>
      </c>
      <c r="D693" t="s">
        <v>287</v>
      </c>
      <c r="E693" s="26">
        <f>IFERROR(VLOOKUP(B693,'Budget to Actual'!$B$10:$G$59,4,0),0)</f>
        <v>20000</v>
      </c>
      <c r="F693" t="str">
        <f>VLOOKUP(B693,'Budget to Actual'!$B$10:$G$59,2,0)</f>
        <v>Lease Income</v>
      </c>
      <c r="G693" t="str">
        <f>'Budget to Actual'!$C$3</f>
        <v>Budgetary Comparison Schedule</v>
      </c>
    </row>
    <row r="694" spans="2:7" x14ac:dyDescent="0.25">
      <c r="B694" t="s">
        <v>320</v>
      </c>
      <c r="C694" s="117">
        <f>Certification!$C$4</f>
        <v>189</v>
      </c>
      <c r="D694" t="s">
        <v>287</v>
      </c>
      <c r="E694" s="26">
        <f>IFERROR(VLOOKUP(B694,'Budget to Actual'!$B$10:$G$59,4,0),0)</f>
        <v>0</v>
      </c>
      <c r="F694" t="str">
        <f>VLOOKUP(B694,'Budget to Actual'!$B$10:$G$59,2,0)</f>
        <v>Gains (Losses) on Capital Asset Disposition</v>
      </c>
      <c r="G694" t="str">
        <f>'Budget to Actual'!$C$3</f>
        <v>Budgetary Comparison Schedule</v>
      </c>
    </row>
    <row r="695" spans="2:7" x14ac:dyDescent="0.25">
      <c r="B695" t="s">
        <v>321</v>
      </c>
      <c r="C695" s="117">
        <f>Certification!$C$4</f>
        <v>189</v>
      </c>
      <c r="D695" t="s">
        <v>287</v>
      </c>
      <c r="E695" s="26">
        <f>IFERROR(VLOOKUP(B695,'Budget to Actual'!$B$10:$G$59,4,0),0)</f>
        <v>25000</v>
      </c>
      <c r="F695" t="str">
        <f>VLOOKUP(B695,'Budget to Actual'!$B$10:$G$59,2,0)</f>
        <v>Change in Joint Venture</v>
      </c>
      <c r="G695" t="str">
        <f>'Budget to Actual'!$C$3</f>
        <v>Budgetary Comparison Schedule</v>
      </c>
    </row>
    <row r="696" spans="2:7" x14ac:dyDescent="0.25">
      <c r="B696" t="s">
        <v>322</v>
      </c>
      <c r="C696" s="117">
        <f>Certification!$C$4</f>
        <v>189</v>
      </c>
      <c r="D696" t="s">
        <v>287</v>
      </c>
      <c r="E696" s="26">
        <f>IFERROR(VLOOKUP(B696,'Budget to Actual'!$B$10:$G$59,4,0),0)</f>
        <v>0</v>
      </c>
      <c r="F696" t="str">
        <f>VLOOKUP(B696,'Budget to Actual'!$B$10:$G$59,2,0)</f>
        <v>Change in Compensated Absences</v>
      </c>
      <c r="G696" t="str">
        <f>'Budget to Actual'!$C$3</f>
        <v>Budgetary Comparison Schedule</v>
      </c>
    </row>
    <row r="697" spans="2:7" x14ac:dyDescent="0.25">
      <c r="B697" t="s">
        <v>323</v>
      </c>
      <c r="C697" s="117">
        <f>Certification!$C$4</f>
        <v>189</v>
      </c>
      <c r="D697" t="s">
        <v>287</v>
      </c>
      <c r="E697" s="26">
        <f>IFERROR(VLOOKUP(B697,'Budget to Actual'!$B$10:$G$59,4,0),0)</f>
        <v>0</v>
      </c>
      <c r="F697" t="str">
        <f>VLOOKUP(B697,'Budget to Actual'!$B$10:$G$59,2,0)</f>
        <v>Other Nonoperating Revenues</v>
      </c>
      <c r="G697" t="str">
        <f>'Budget to Actual'!$C$3</f>
        <v>Budgetary Comparison Schedule</v>
      </c>
    </row>
    <row r="698" spans="2:7" x14ac:dyDescent="0.25">
      <c r="B698" t="s">
        <v>324</v>
      </c>
      <c r="C698" s="117">
        <f>Certification!$C$4</f>
        <v>189</v>
      </c>
      <c r="D698" t="s">
        <v>287</v>
      </c>
      <c r="E698" s="26">
        <f>IFERROR(VLOOKUP(B698,'Budget to Actual'!$B$10:$G$59,4,0),0)</f>
        <v>0</v>
      </c>
      <c r="F698" t="str">
        <f>VLOOKUP(B698,'Budget to Actual'!$B$10:$G$59,2,0)</f>
        <v>Other Nonoperating Expenses</v>
      </c>
      <c r="G698" t="str">
        <f>'Budget to Actual'!$C$3</f>
        <v>Budgetary Comparison Schedule</v>
      </c>
    </row>
    <row r="699" spans="2:7" x14ac:dyDescent="0.25">
      <c r="B699" t="s">
        <v>325</v>
      </c>
      <c r="C699" s="117">
        <f>Certification!$C$4</f>
        <v>189</v>
      </c>
      <c r="D699" t="s">
        <v>287</v>
      </c>
      <c r="E699" s="26">
        <f>IFERROR(VLOOKUP(B699,'Budget to Actual'!$B$10:$G$59,4,0),0)</f>
        <v>245000</v>
      </c>
      <c r="F699" t="str">
        <f>VLOOKUP(B699,'Budget to Actual'!$B$10:$G$59,2,0)</f>
        <v>TOTAL NONOPERATING REVENUES (EXPENSES)</v>
      </c>
      <c r="G699" t="str">
        <f>'Budget to Actual'!$C$3</f>
        <v>Budgetary Comparison Schedule</v>
      </c>
    </row>
    <row r="700" spans="2:7" x14ac:dyDescent="0.25">
      <c r="B700" t="s">
        <v>326</v>
      </c>
      <c r="C700" s="117">
        <f>Certification!$C$4</f>
        <v>189</v>
      </c>
      <c r="D700" t="s">
        <v>287</v>
      </c>
      <c r="E700" s="26">
        <f>IFERROR(VLOOKUP(B700,'Budget to Actual'!$B$10:$G$59,4,0),0)</f>
        <v>-2427657</v>
      </c>
      <c r="F700" t="str">
        <f>VLOOKUP(B700,'Budget to Actual'!$B$10:$G$59,2,0)</f>
        <v>INCOME (LOSS) BEFORE OTHER ITEMS</v>
      </c>
      <c r="G700" t="str">
        <f>'Budget to Actual'!$C$3</f>
        <v>Budgetary Comparison Schedule</v>
      </c>
    </row>
    <row r="701" spans="2:7" x14ac:dyDescent="0.25">
      <c r="B701" t="s">
        <v>327</v>
      </c>
      <c r="C701" s="117">
        <f>Certification!$C$4</f>
        <v>189</v>
      </c>
      <c r="D701" t="s">
        <v>287</v>
      </c>
      <c r="E701" s="26">
        <f>IFERROR(VLOOKUP(B701,'Budget to Actual'!$B$10:$G$59,4,0),0)</f>
        <v>0</v>
      </c>
      <c r="F701" t="str">
        <f>VLOOKUP(B701,'Budget to Actual'!$B$10:$G$59,2,0)</f>
        <v>Extraordinary Items</v>
      </c>
      <c r="G701" t="str">
        <f>'Budget to Actual'!$C$3</f>
        <v>Budgetary Comparison Schedule</v>
      </c>
    </row>
    <row r="702" spans="2:7" x14ac:dyDescent="0.25">
      <c r="B702" t="s">
        <v>328</v>
      </c>
      <c r="C702" s="117">
        <f>Certification!$C$4</f>
        <v>189</v>
      </c>
      <c r="D702" t="s">
        <v>287</v>
      </c>
      <c r="E702" s="26">
        <f>IFERROR(VLOOKUP(B702,'Budget to Actual'!$B$10:$G$59,4,0),0)</f>
        <v>0</v>
      </c>
      <c r="F702" t="str">
        <f>VLOOKUP(B702,'Budget to Actual'!$B$10:$G$59,2,0)</f>
        <v>Special Items</v>
      </c>
      <c r="G702" t="str">
        <f>'Budget to Actual'!$C$3</f>
        <v>Budgetary Comparison Schedule</v>
      </c>
    </row>
    <row r="703" spans="2:7" x14ac:dyDescent="0.25">
      <c r="B703" t="s">
        <v>329</v>
      </c>
      <c r="C703" s="117">
        <f>Certification!$C$4</f>
        <v>189</v>
      </c>
      <c r="D703" t="s">
        <v>287</v>
      </c>
      <c r="E703" s="26">
        <f>IFERROR(VLOOKUP(B703,'Budget to Actual'!$B$10:$G$59,4,0),0)</f>
        <v>-2427657</v>
      </c>
      <c r="F703" t="str">
        <f>VLOOKUP(B703,'Budget to Actual'!$B$10:$G$59,2,0)</f>
        <v>INCREASE (DECREASE) IN NET POSITION</v>
      </c>
      <c r="G703" t="str">
        <f>'Budget to Actual'!$C$3</f>
        <v>Budgetary Comparison Schedule</v>
      </c>
    </row>
    <row r="704" spans="2:7" x14ac:dyDescent="0.25">
      <c r="B704" t="s">
        <v>330</v>
      </c>
      <c r="C704" s="117">
        <f>Certification!$C$4</f>
        <v>189</v>
      </c>
      <c r="D704" t="s">
        <v>287</v>
      </c>
      <c r="E704" s="26">
        <f>IFERROR(VLOOKUP(B704,'Budget to Actual'!$B$10:$G$59,4,0),0)</f>
        <v>13533329</v>
      </c>
      <c r="F704" t="str">
        <f>VLOOKUP(B704,'Budget to Actual'!$B$10:$G$59,2,0)</f>
        <v>NET POSITION - BEGINNING BALANCE</v>
      </c>
      <c r="G704" t="str">
        <f>'Budget to Actual'!$C$3</f>
        <v>Budgetary Comparison Schedule</v>
      </c>
    </row>
    <row r="705" spans="2:7" x14ac:dyDescent="0.25">
      <c r="B705" t="s">
        <v>331</v>
      </c>
      <c r="C705" s="117">
        <f>Certification!$C$4</f>
        <v>189</v>
      </c>
      <c r="D705" t="s">
        <v>287</v>
      </c>
      <c r="E705" s="26">
        <f>IFERROR(VLOOKUP(B705,'Budget to Actual'!$B$10:$G$59,4,0),0)</f>
        <v>0</v>
      </c>
      <c r="F705" t="str">
        <f>VLOOKUP(B705,'Budget to Actual'!$B$10:$G$59,2,0)</f>
        <v>Cumulative Effect of Change in Accounting Principle</v>
      </c>
      <c r="G705" t="str">
        <f>'Budget to Actual'!$C$3</f>
        <v>Budgetary Comparison Schedule</v>
      </c>
    </row>
    <row r="706" spans="2:7" x14ac:dyDescent="0.25">
      <c r="B706" t="s">
        <v>332</v>
      </c>
      <c r="C706" s="117">
        <f>Certification!$C$4</f>
        <v>189</v>
      </c>
      <c r="D706" t="s">
        <v>287</v>
      </c>
      <c r="E706" s="26">
        <f>IFERROR(VLOOKUP(B706,'Budget to Actual'!$B$10:$G$59,4,0),0)</f>
        <v>0</v>
      </c>
      <c r="F706" t="str">
        <f>VLOOKUP(B706,'Budget to Actual'!$B$10:$G$59,2,0)</f>
        <v>PRIOR PERIOD ADJUSTMENT</v>
      </c>
      <c r="G706" t="str">
        <f>'Budget to Actual'!$C$3</f>
        <v>Budgetary Comparison Schedule</v>
      </c>
    </row>
    <row r="707" spans="2:7" x14ac:dyDescent="0.25">
      <c r="B707" t="s">
        <v>333</v>
      </c>
      <c r="C707" s="117">
        <f>Certification!$C$4</f>
        <v>189</v>
      </c>
      <c r="D707" t="s">
        <v>287</v>
      </c>
      <c r="E707" s="26">
        <f>IFERROR(VLOOKUP(B707,'Budget to Actual'!$B$10:$G$59,4,0),0)</f>
        <v>11105672</v>
      </c>
      <c r="F707" t="str">
        <f>VLOOKUP(B707,'Budget to Actual'!$B$10:$G$59,2,0)</f>
        <v>NET POSITION - ENDING BALANCE</v>
      </c>
      <c r="G707" t="str">
        <f>'Budget to Actual'!$C$3</f>
        <v>Budgetary Comparison Schedule</v>
      </c>
    </row>
    <row r="708" spans="2:7" x14ac:dyDescent="0.25">
      <c r="B708" t="s">
        <v>290</v>
      </c>
      <c r="C708" s="117">
        <f>Certification!$C$4</f>
        <v>189</v>
      </c>
      <c r="D708" t="s">
        <v>1176</v>
      </c>
      <c r="E708" s="26">
        <f>IFERROR(VLOOKUP(B708,'Budget to Actual'!$B$10:$G$59,5,0),0)</f>
        <v>1136688.9099999999</v>
      </c>
      <c r="F708" t="str">
        <f>VLOOKUP(B708,'Budget to Actual'!$B$10:$G$59,2,0)</f>
        <v>Local Sources</v>
      </c>
      <c r="G708" t="str">
        <f>'Budget to Actual'!$C$3</f>
        <v>Budgetary Comparison Schedule</v>
      </c>
    </row>
    <row r="709" spans="2:7" x14ac:dyDescent="0.25">
      <c r="B709" t="s">
        <v>291</v>
      </c>
      <c r="C709" s="117">
        <f>Certification!$C$4</f>
        <v>189</v>
      </c>
      <c r="D709" t="s">
        <v>1176</v>
      </c>
      <c r="E709" s="26">
        <f>IFERROR(VLOOKUP(B709,'Budget to Actual'!$B$10:$G$59,5,0),0)</f>
        <v>8085623.71</v>
      </c>
      <c r="F709" t="str">
        <f>VLOOKUP(B709,'Budget to Actual'!$B$10:$G$59,2,0)</f>
        <v>State Sources</v>
      </c>
      <c r="G709" t="str">
        <f>'Budget to Actual'!$C$3</f>
        <v>Budgetary Comparison Schedule</v>
      </c>
    </row>
    <row r="710" spans="2:7" x14ac:dyDescent="0.25">
      <c r="B710" t="s">
        <v>292</v>
      </c>
      <c r="C710" s="117">
        <f>Certification!$C$4</f>
        <v>189</v>
      </c>
      <c r="D710" t="s">
        <v>1176</v>
      </c>
      <c r="E710" s="26">
        <f>IFERROR(VLOOKUP(B710,'Budget to Actual'!$B$10:$G$59,5,0),0)</f>
        <v>1014428.45</v>
      </c>
      <c r="F710" t="str">
        <f>VLOOKUP(B710,'Budget to Actual'!$B$10:$G$59,2,0)</f>
        <v>Allotment</v>
      </c>
      <c r="G710" t="str">
        <f>'Budget to Actual'!$C$3</f>
        <v>Budgetary Comparison Schedule</v>
      </c>
    </row>
    <row r="711" spans="2:7" x14ac:dyDescent="0.25">
      <c r="B711" t="s">
        <v>293</v>
      </c>
      <c r="C711" s="117">
        <f>Certification!$C$4</f>
        <v>189</v>
      </c>
      <c r="D711" t="s">
        <v>1176</v>
      </c>
      <c r="E711" s="26">
        <f>IFERROR(VLOOKUP(B711,'Budget to Actual'!$B$10:$G$59,5,0),0)</f>
        <v>6205608.8799999999</v>
      </c>
      <c r="F711" t="str">
        <f>VLOOKUP(B711,'Budget to Actual'!$B$10:$G$59,2,0)</f>
        <v>Federal Sources</v>
      </c>
      <c r="G711" t="str">
        <f>'Budget to Actual'!$C$3</f>
        <v>Budgetary Comparison Schedule</v>
      </c>
    </row>
    <row r="712" spans="2:7" x14ac:dyDescent="0.25">
      <c r="B712" t="s">
        <v>294</v>
      </c>
      <c r="C712" s="117">
        <f>Certification!$C$4</f>
        <v>189</v>
      </c>
      <c r="D712" t="s">
        <v>1176</v>
      </c>
      <c r="E712" s="26">
        <f>IFERROR(VLOOKUP(B712,'Budget to Actual'!$B$10:$G$59,5,0),0)</f>
        <v>18080583.359999999</v>
      </c>
      <c r="F712" t="str">
        <f>VLOOKUP(B712,'Budget to Actual'!$B$10:$G$59,2,0)</f>
        <v>Cooperative Programs</v>
      </c>
      <c r="G712" t="str">
        <f>'Budget to Actual'!$C$3</f>
        <v>Budgetary Comparison Schedule</v>
      </c>
    </row>
    <row r="713" spans="2:7" x14ac:dyDescent="0.25">
      <c r="B713" t="s">
        <v>295</v>
      </c>
      <c r="C713" s="117">
        <f>Certification!$C$4</f>
        <v>189</v>
      </c>
      <c r="D713" t="s">
        <v>1176</v>
      </c>
      <c r="E713" s="26">
        <f>IFERROR(VLOOKUP(B713,'Budget to Actual'!$B$10:$G$59,5,0),0)</f>
        <v>10439171.82</v>
      </c>
      <c r="F713" t="str">
        <f>VLOOKUP(B713,'Budget to Actual'!$B$10:$G$59,2,0)</f>
        <v>Other Programs</v>
      </c>
      <c r="G713" t="str">
        <f>'Budget to Actual'!$C$3</f>
        <v>Budgetary Comparison Schedule</v>
      </c>
    </row>
    <row r="714" spans="2:7" x14ac:dyDescent="0.25">
      <c r="B714" t="s">
        <v>296</v>
      </c>
      <c r="C714" s="117">
        <f>Certification!$C$4</f>
        <v>189</v>
      </c>
      <c r="D714" t="s">
        <v>1176</v>
      </c>
      <c r="E714" s="26">
        <f>IFERROR(VLOOKUP(B714,'Budget to Actual'!$B$10:$G$59,5,0),0)</f>
        <v>0</v>
      </c>
      <c r="F714" t="str">
        <f>VLOOKUP(B714,'Budget to Actual'!$B$10:$G$59,2,0)</f>
        <v>Member Assessments/Contributions</v>
      </c>
      <c r="G714" t="str">
        <f>'Budget to Actual'!$C$3</f>
        <v>Budgetary Comparison Schedule</v>
      </c>
    </row>
    <row r="715" spans="2:7" x14ac:dyDescent="0.25">
      <c r="B715" t="s">
        <v>297</v>
      </c>
      <c r="C715" s="117">
        <f>Certification!$C$4</f>
        <v>189</v>
      </c>
      <c r="D715" t="s">
        <v>1176</v>
      </c>
      <c r="E715" s="26">
        <f>IFERROR(VLOOKUP(B715,'Budget to Actual'!$B$10:$G$59,5,0),0)</f>
        <v>0</v>
      </c>
      <c r="F715" t="str">
        <f>VLOOKUP(B715,'Budget to Actual'!$B$10:$G$59,2,0)</f>
        <v>Supplemental Member Assessments</v>
      </c>
      <c r="G715" t="str">
        <f>'Budget to Actual'!$C$3</f>
        <v>Budgetary Comparison Schedule</v>
      </c>
    </row>
    <row r="716" spans="2:7" x14ac:dyDescent="0.25">
      <c r="B716" t="s">
        <v>298</v>
      </c>
      <c r="C716" s="117">
        <f>Certification!$C$4</f>
        <v>189</v>
      </c>
      <c r="D716" t="s">
        <v>1176</v>
      </c>
      <c r="E716" s="26">
        <f>IFERROR(VLOOKUP(B716,'Budget to Actual'!$B$10:$G$59,5,0),0)</f>
        <v>0</v>
      </c>
      <c r="F716" t="str">
        <f>VLOOKUP(B716,'Budget to Actual'!$B$10:$G$59,2,0)</f>
        <v>Other Operating Revenue</v>
      </c>
      <c r="G716" t="str">
        <f>'Budget to Actual'!$C$3</f>
        <v>Budgetary Comparison Schedule</v>
      </c>
    </row>
    <row r="717" spans="2:7" x14ac:dyDescent="0.25">
      <c r="B717" t="s">
        <v>299</v>
      </c>
      <c r="C717" s="117">
        <f>Certification!$C$4</f>
        <v>189</v>
      </c>
      <c r="D717" t="s">
        <v>1176</v>
      </c>
      <c r="E717" s="26">
        <f>IFERROR(VLOOKUP(B717,'Budget to Actual'!$B$10:$G$59,5,0),0)</f>
        <v>44962105.130000003</v>
      </c>
      <c r="F717" t="str">
        <f>VLOOKUP(B717,'Budget to Actual'!$B$10:$G$59,2,0)</f>
        <v>TOTAL OPERATING REVENUE</v>
      </c>
      <c r="G717" t="str">
        <f>'Budget to Actual'!$C$3</f>
        <v>Budgetary Comparison Schedule</v>
      </c>
    </row>
    <row r="718" spans="2:7" x14ac:dyDescent="0.25">
      <c r="B718" t="s">
        <v>300</v>
      </c>
      <c r="C718" s="117">
        <f>Certification!$C$4</f>
        <v>189</v>
      </c>
      <c r="D718" t="s">
        <v>1176</v>
      </c>
      <c r="E718" s="26">
        <f>IFERROR(VLOOKUP(B718,'Budget to Actual'!$B$10:$G$59,5,0),0)</f>
        <v>1163593.19</v>
      </c>
      <c r="F718" t="str">
        <f>VLOOKUP(B718,'Budget to Actual'!$B$10:$G$59,2,0)</f>
        <v>General Operations and Administration</v>
      </c>
      <c r="G718" t="str">
        <f>'Budget to Actual'!$C$3</f>
        <v>Budgetary Comparison Schedule</v>
      </c>
    </row>
    <row r="719" spans="2:7" x14ac:dyDescent="0.25">
      <c r="B719" t="s">
        <v>301</v>
      </c>
      <c r="C719" s="117">
        <f>Certification!$C$4</f>
        <v>189</v>
      </c>
      <c r="D719" t="s">
        <v>1176</v>
      </c>
      <c r="E719" s="26">
        <f>IFERROR(VLOOKUP(B719,'Budget to Actual'!$B$10:$G$59,5,0),0)</f>
        <v>24258348.020000003</v>
      </c>
      <c r="F719" t="str">
        <f>VLOOKUP(B719,'Budget to Actual'!$B$10:$G$59,2,0)</f>
        <v>Instructional Support Programs</v>
      </c>
      <c r="G719" t="str">
        <f>'Budget to Actual'!$C$3</f>
        <v>Budgetary Comparison Schedule</v>
      </c>
    </row>
    <row r="720" spans="2:7" x14ac:dyDescent="0.25">
      <c r="B720" t="s">
        <v>302</v>
      </c>
      <c r="C720" s="117">
        <f>Certification!$C$4</f>
        <v>189</v>
      </c>
      <c r="D720" t="s">
        <v>1176</v>
      </c>
      <c r="E720" s="26">
        <f>IFERROR(VLOOKUP(B720,'Budget to Actual'!$B$10:$G$59,5,0),0)</f>
        <v>15460671.01</v>
      </c>
      <c r="F720" t="str">
        <f>VLOOKUP(B720,'Budget to Actual'!$B$10:$G$59,2,0)</f>
        <v>Non Instructional Support Programs</v>
      </c>
      <c r="G720" t="str">
        <f>'Budget to Actual'!$C$3</f>
        <v>Budgetary Comparison Schedule</v>
      </c>
    </row>
    <row r="721" spans="2:7" x14ac:dyDescent="0.25">
      <c r="B721" t="s">
        <v>303</v>
      </c>
      <c r="C721" s="117">
        <f>Certification!$C$4</f>
        <v>189</v>
      </c>
      <c r="D721" t="s">
        <v>1176</v>
      </c>
      <c r="E721" s="26">
        <f>IFERROR(VLOOKUP(B721,'Budget to Actual'!$B$10:$G$59,5,0),0)</f>
        <v>0</v>
      </c>
      <c r="F721" t="str">
        <f>VLOOKUP(B721,'Budget to Actual'!$B$10:$G$59,2,0)</f>
        <v>Incurred Loss/Loss Adjustment Expenses</v>
      </c>
      <c r="G721" t="str">
        <f>'Budget to Actual'!$C$3</f>
        <v>Budgetary Comparison Schedule</v>
      </c>
    </row>
    <row r="722" spans="2:7" x14ac:dyDescent="0.25">
      <c r="B722" t="s">
        <v>304</v>
      </c>
      <c r="C722" s="117">
        <f>Certification!$C$4</f>
        <v>189</v>
      </c>
      <c r="D722" t="s">
        <v>1176</v>
      </c>
      <c r="E722" s="26">
        <f>IFERROR(VLOOKUP(B722,'Budget to Actual'!$B$10:$G$59,5,0),0)</f>
        <v>0</v>
      </c>
      <c r="F722" t="str">
        <f>VLOOKUP(B722,'Budget to Actual'!$B$10:$G$59,2,0)</f>
        <v>Paid on Current Losses</v>
      </c>
      <c r="G722" t="str">
        <f>'Budget to Actual'!$C$3</f>
        <v>Budgetary Comparison Schedule</v>
      </c>
    </row>
    <row r="723" spans="2:7" x14ac:dyDescent="0.25">
      <c r="B723" t="s">
        <v>305</v>
      </c>
      <c r="C723" s="117">
        <f>Certification!$C$4</f>
        <v>189</v>
      </c>
      <c r="D723" t="s">
        <v>1176</v>
      </c>
      <c r="E723" s="26">
        <f>IFERROR(VLOOKUP(B723,'Budget to Actual'!$B$10:$G$59,5,0),0)</f>
        <v>0</v>
      </c>
      <c r="F723" t="str">
        <f>VLOOKUP(B723,'Budget to Actual'!$B$10:$G$59,2,0)</f>
        <v>Change in Loss Reserves</v>
      </c>
      <c r="G723" t="str">
        <f>'Budget to Actual'!$C$3</f>
        <v>Budgetary Comparison Schedule</v>
      </c>
    </row>
    <row r="724" spans="2:7" x14ac:dyDescent="0.25">
      <c r="B724" t="s">
        <v>306</v>
      </c>
      <c r="C724" s="117">
        <f>Certification!$C$4</f>
        <v>189</v>
      </c>
      <c r="D724" t="s">
        <v>1176</v>
      </c>
      <c r="E724" s="26">
        <f>IFERROR(VLOOKUP(B724,'Budget to Actual'!$B$10:$G$59,5,0),0)</f>
        <v>0</v>
      </c>
      <c r="F724" t="str">
        <f>VLOOKUP(B724,'Budget to Actual'!$B$10:$G$59,2,0)</f>
        <v>Unallocated Loss Adjustment Expenses</v>
      </c>
      <c r="G724" t="str">
        <f>'Budget to Actual'!$C$3</f>
        <v>Budgetary Comparison Schedule</v>
      </c>
    </row>
    <row r="725" spans="2:7" x14ac:dyDescent="0.25">
      <c r="B725" t="s">
        <v>307</v>
      </c>
      <c r="C725" s="117">
        <f>Certification!$C$4</f>
        <v>189</v>
      </c>
      <c r="D725" t="s">
        <v>1176</v>
      </c>
      <c r="E725" s="26">
        <f>IFERROR(VLOOKUP(B725,'Budget to Actual'!$B$10:$G$59,5,0),0)</f>
        <v>0</v>
      </c>
      <c r="F725" t="str">
        <f>VLOOKUP(B725,'Budget to Actual'!$B$10:$G$59,2,0)</f>
        <v>Paid Unallocated Loss Adjustment Expenses</v>
      </c>
      <c r="G725" t="str">
        <f>'Budget to Actual'!$C$3</f>
        <v>Budgetary Comparison Schedule</v>
      </c>
    </row>
    <row r="726" spans="2:7" x14ac:dyDescent="0.25">
      <c r="B726" t="s">
        <v>308</v>
      </c>
      <c r="C726" s="117">
        <f>Certification!$C$4</f>
        <v>189</v>
      </c>
      <c r="D726" t="s">
        <v>1176</v>
      </c>
      <c r="E726" s="26">
        <f>IFERROR(VLOOKUP(B726,'Budget to Actual'!$B$10:$G$59,5,0),0)</f>
        <v>0</v>
      </c>
      <c r="F726" t="str">
        <f>VLOOKUP(B726,'Budget to Actual'!$B$10:$G$59,2,0)</f>
        <v>Change in Unallocated Loss Reserves</v>
      </c>
      <c r="G726" t="str">
        <f>'Budget to Actual'!$C$3</f>
        <v>Budgetary Comparison Schedule</v>
      </c>
    </row>
    <row r="727" spans="2:7" x14ac:dyDescent="0.25">
      <c r="B727" t="s">
        <v>309</v>
      </c>
      <c r="C727" s="117">
        <f>Certification!$C$4</f>
        <v>189</v>
      </c>
      <c r="D727" t="s">
        <v>1176</v>
      </c>
      <c r="E727" s="26">
        <f>IFERROR(VLOOKUP(B727,'Budget to Actual'!$B$10:$G$59,5,0),0)</f>
        <v>0</v>
      </c>
      <c r="F727" t="str">
        <f>VLOOKUP(B727,'Budget to Actual'!$B$10:$G$59,2,0)</f>
        <v>Excess/Reinsurance Premiums</v>
      </c>
      <c r="G727" t="str">
        <f>'Budget to Actual'!$C$3</f>
        <v>Budgetary Comparison Schedule</v>
      </c>
    </row>
    <row r="728" spans="2:7" x14ac:dyDescent="0.25">
      <c r="B728" t="s">
        <v>310</v>
      </c>
      <c r="C728" s="117">
        <f>Certification!$C$4</f>
        <v>189</v>
      </c>
      <c r="D728" t="s">
        <v>1176</v>
      </c>
      <c r="E728" s="26">
        <f>IFERROR(VLOOKUP(B728,'Budget to Actual'!$B$10:$G$59,5,0),0)</f>
        <v>0</v>
      </c>
      <c r="F728" t="str">
        <f>VLOOKUP(B728,'Budget to Actual'!$B$10:$G$59,2,0)</f>
        <v>Professional Fees</v>
      </c>
      <c r="G728" t="str">
        <f>'Budget to Actual'!$C$3</f>
        <v>Budgetary Comparison Schedule</v>
      </c>
    </row>
    <row r="729" spans="2:7" x14ac:dyDescent="0.25">
      <c r="B729" t="s">
        <v>312</v>
      </c>
      <c r="C729" s="117">
        <f>Certification!$C$4</f>
        <v>189</v>
      </c>
      <c r="D729" t="s">
        <v>1176</v>
      </c>
      <c r="E729" s="26">
        <f>IFERROR(VLOOKUP(B729,'Budget to Actual'!$B$10:$G$59,5,0),0)</f>
        <v>0</v>
      </c>
      <c r="F729" t="str">
        <f>VLOOKUP(B729,'Budget to Actual'!$B$10:$G$59,2,0)</f>
        <v>Labor &amp; Industries Assessments</v>
      </c>
      <c r="G729" t="str">
        <f>'Budget to Actual'!$C$3</f>
        <v>Budgetary Comparison Schedule</v>
      </c>
    </row>
    <row r="730" spans="2:7" x14ac:dyDescent="0.25">
      <c r="B730" t="s">
        <v>313</v>
      </c>
      <c r="C730" s="117">
        <f>Certification!$C$4</f>
        <v>189</v>
      </c>
      <c r="D730" t="s">
        <v>1176</v>
      </c>
      <c r="E730" s="26">
        <f>IFERROR(VLOOKUP(B730,'Budget to Actual'!$B$10:$G$59,5,0),0)</f>
        <v>374332.74</v>
      </c>
      <c r="F730" t="str">
        <f>VLOOKUP(B730,'Budget to Actual'!$B$10:$G$59,2,0)</f>
        <v>Depreciation/Depletion</v>
      </c>
      <c r="G730" t="str">
        <f>'Budget to Actual'!$C$3</f>
        <v>Budgetary Comparison Schedule</v>
      </c>
    </row>
    <row r="731" spans="2:7" x14ac:dyDescent="0.25">
      <c r="B731" t="s">
        <v>314</v>
      </c>
      <c r="C731" s="117">
        <f>Certification!$C$4</f>
        <v>189</v>
      </c>
      <c r="D731" t="s">
        <v>1176</v>
      </c>
      <c r="E731" s="26">
        <f>IFERROR(VLOOKUP(B731,'Budget to Actual'!$B$10:$G$59,5,0),0)</f>
        <v>0</v>
      </c>
      <c r="F731" t="str">
        <f>VLOOKUP(B731,'Budget to Actual'!$B$10:$G$59,2,0)</f>
        <v>Other Operating Expenses</v>
      </c>
      <c r="G731" t="str">
        <f>'Budget to Actual'!$C$3</f>
        <v>Budgetary Comparison Schedule</v>
      </c>
    </row>
    <row r="732" spans="2:7" x14ac:dyDescent="0.25">
      <c r="B732" t="s">
        <v>315</v>
      </c>
      <c r="C732" s="117">
        <f>Certification!$C$4</f>
        <v>189</v>
      </c>
      <c r="D732" t="s">
        <v>1176</v>
      </c>
      <c r="E732" s="26">
        <f>IFERROR(VLOOKUP(B732,'Budget to Actual'!$B$10:$G$59,5,0),0)</f>
        <v>41256944.960000008</v>
      </c>
      <c r="F732" t="str">
        <f>VLOOKUP(B732,'Budget to Actual'!$B$10:$G$59,2,0)</f>
        <v>TOTAL OPERATING EXPENSES</v>
      </c>
      <c r="G732" t="str">
        <f>'Budget to Actual'!$C$3</f>
        <v>Budgetary Comparison Schedule</v>
      </c>
    </row>
    <row r="733" spans="2:7" x14ac:dyDescent="0.25">
      <c r="B733" t="s">
        <v>316</v>
      </c>
      <c r="C733" s="117">
        <f>Certification!$C$4</f>
        <v>189</v>
      </c>
      <c r="D733" t="s">
        <v>1176</v>
      </c>
      <c r="E733" s="26">
        <f>IFERROR(VLOOKUP(B733,'Budget to Actual'!$B$10:$G$59,5,0),0)</f>
        <v>3705160.1699999943</v>
      </c>
      <c r="F733" t="str">
        <f>VLOOKUP(B733,'Budget to Actual'!$B$10:$G$59,2,0)</f>
        <v>OPERATING INCOME (LOSS)</v>
      </c>
      <c r="G733" t="str">
        <f>'Budget to Actual'!$C$3</f>
        <v>Budgetary Comparison Schedule</v>
      </c>
    </row>
    <row r="734" spans="2:7" x14ac:dyDescent="0.25">
      <c r="B734" t="s">
        <v>317</v>
      </c>
      <c r="C734" s="117">
        <f>Certification!$C$4</f>
        <v>189</v>
      </c>
      <c r="D734" t="s">
        <v>1176</v>
      </c>
      <c r="E734" s="26">
        <f>IFERROR(VLOOKUP(B734,'Budget to Actual'!$B$10:$G$59,5,0),0)</f>
        <v>988889.08</v>
      </c>
      <c r="F734" t="str">
        <f>VLOOKUP(B734,'Budget to Actual'!$B$10:$G$59,2,0)</f>
        <v>Interest and Investment Income</v>
      </c>
      <c r="G734" t="str">
        <f>'Budget to Actual'!$C$3</f>
        <v>Budgetary Comparison Schedule</v>
      </c>
    </row>
    <row r="735" spans="2:7" x14ac:dyDescent="0.25">
      <c r="B735" t="s">
        <v>318</v>
      </c>
      <c r="C735" s="117">
        <f>Certification!$C$4</f>
        <v>189</v>
      </c>
      <c r="D735" t="s">
        <v>1176</v>
      </c>
      <c r="E735" s="26">
        <f>IFERROR(VLOOKUP(B735,'Budget to Actual'!$B$10:$G$59,5,0),0)</f>
        <v>-17297</v>
      </c>
      <c r="F735" t="str">
        <f>VLOOKUP(B735,'Budget to Actual'!$B$10:$G$59,2,0)</f>
        <v>Interest Expense and Related Charges</v>
      </c>
      <c r="G735" t="str">
        <f>'Budget to Actual'!$C$3</f>
        <v>Budgetary Comparison Schedule</v>
      </c>
    </row>
    <row r="736" spans="2:7" x14ac:dyDescent="0.25">
      <c r="B736" t="s">
        <v>319</v>
      </c>
      <c r="C736" s="117">
        <f>Certification!$C$4</f>
        <v>189</v>
      </c>
      <c r="D736" t="s">
        <v>1176</v>
      </c>
      <c r="E736" s="26">
        <f>IFERROR(VLOOKUP(B736,'Budget to Actual'!$B$10:$G$59,5,0),0)</f>
        <v>20195</v>
      </c>
      <c r="F736" t="str">
        <f>VLOOKUP(B736,'Budget to Actual'!$B$10:$G$59,2,0)</f>
        <v>Lease Income</v>
      </c>
      <c r="G736" t="str">
        <f>'Budget to Actual'!$C$3</f>
        <v>Budgetary Comparison Schedule</v>
      </c>
    </row>
    <row r="737" spans="2:7" x14ac:dyDescent="0.25">
      <c r="B737" t="s">
        <v>320</v>
      </c>
      <c r="C737" s="117">
        <f>Certification!$C$4</f>
        <v>189</v>
      </c>
      <c r="D737" t="s">
        <v>1176</v>
      </c>
      <c r="E737" s="26">
        <f>IFERROR(VLOOKUP(B737,'Budget to Actual'!$B$10:$G$59,5,0),0)</f>
        <v>-2916.69</v>
      </c>
      <c r="F737" t="str">
        <f>VLOOKUP(B737,'Budget to Actual'!$B$10:$G$59,2,0)</f>
        <v>Gains (Losses) on Capital Asset Disposition</v>
      </c>
      <c r="G737" t="str">
        <f>'Budget to Actual'!$C$3</f>
        <v>Budgetary Comparison Schedule</v>
      </c>
    </row>
    <row r="738" spans="2:7" x14ac:dyDescent="0.25">
      <c r="B738" t="s">
        <v>321</v>
      </c>
      <c r="C738" s="117">
        <f>Certification!$C$4</f>
        <v>189</v>
      </c>
      <c r="D738" t="s">
        <v>1176</v>
      </c>
      <c r="E738" s="26">
        <f>IFERROR(VLOOKUP(B738,'Budget to Actual'!$B$10:$G$59,5,0),0)</f>
        <v>-13566.41</v>
      </c>
      <c r="F738" t="str">
        <f>VLOOKUP(B738,'Budget to Actual'!$B$10:$G$59,2,0)</f>
        <v>Change in Joint Venture</v>
      </c>
      <c r="G738" t="str">
        <f>'Budget to Actual'!$C$3</f>
        <v>Budgetary Comparison Schedule</v>
      </c>
    </row>
    <row r="739" spans="2:7" x14ac:dyDescent="0.25">
      <c r="B739" t="s">
        <v>322</v>
      </c>
      <c r="C739" s="117">
        <f>Certification!$C$4</f>
        <v>189</v>
      </c>
      <c r="D739" t="s">
        <v>1176</v>
      </c>
      <c r="E739" s="26">
        <f>IFERROR(VLOOKUP(B739,'Budget to Actual'!$B$10:$G$59,5,0),0)</f>
        <v>28351.03</v>
      </c>
      <c r="F739" t="str">
        <f>VLOOKUP(B739,'Budget to Actual'!$B$10:$G$59,2,0)</f>
        <v>Change in Compensated Absences</v>
      </c>
      <c r="G739" t="str">
        <f>'Budget to Actual'!$C$3</f>
        <v>Budgetary Comparison Schedule</v>
      </c>
    </row>
    <row r="740" spans="2:7" x14ac:dyDescent="0.25">
      <c r="B740" t="s">
        <v>323</v>
      </c>
      <c r="C740" s="117">
        <f>Certification!$C$4</f>
        <v>189</v>
      </c>
      <c r="D740" t="s">
        <v>1176</v>
      </c>
      <c r="E740" s="26">
        <f>IFERROR(VLOOKUP(B740,'Budget to Actual'!$B$10:$G$59,5,0),0)</f>
        <v>0</v>
      </c>
      <c r="F740" t="str">
        <f>VLOOKUP(B740,'Budget to Actual'!$B$10:$G$59,2,0)</f>
        <v>Other Nonoperating Revenues</v>
      </c>
      <c r="G740" t="str">
        <f>'Budget to Actual'!$C$3</f>
        <v>Budgetary Comparison Schedule</v>
      </c>
    </row>
    <row r="741" spans="2:7" x14ac:dyDescent="0.25">
      <c r="B741" t="s">
        <v>324</v>
      </c>
      <c r="C741" s="117">
        <f>Certification!$C$4</f>
        <v>189</v>
      </c>
      <c r="D741" t="s">
        <v>1176</v>
      </c>
      <c r="E741" s="26">
        <f>IFERROR(VLOOKUP(B741,'Budget to Actual'!$B$10:$G$59,5,0),0)</f>
        <v>0</v>
      </c>
      <c r="F741" t="str">
        <f>VLOOKUP(B741,'Budget to Actual'!$B$10:$G$59,2,0)</f>
        <v>Other Nonoperating Expenses</v>
      </c>
      <c r="G741" t="str">
        <f>'Budget to Actual'!$C$3</f>
        <v>Budgetary Comparison Schedule</v>
      </c>
    </row>
    <row r="742" spans="2:7" x14ac:dyDescent="0.25">
      <c r="B742" t="s">
        <v>325</v>
      </c>
      <c r="C742" s="117">
        <f>Certification!$C$4</f>
        <v>189</v>
      </c>
      <c r="D742" t="s">
        <v>1176</v>
      </c>
      <c r="E742" s="26">
        <f>IFERROR(VLOOKUP(B742,'Budget to Actual'!$B$10:$G$59,5,0),0)</f>
        <v>1003655.01</v>
      </c>
      <c r="F742" t="str">
        <f>VLOOKUP(B742,'Budget to Actual'!$B$10:$G$59,2,0)</f>
        <v>TOTAL NONOPERATING REVENUES (EXPENSES)</v>
      </c>
      <c r="G742" t="str">
        <f>'Budget to Actual'!$C$3</f>
        <v>Budgetary Comparison Schedule</v>
      </c>
    </row>
    <row r="743" spans="2:7" x14ac:dyDescent="0.25">
      <c r="B743" t="s">
        <v>326</v>
      </c>
      <c r="C743" s="117">
        <f>Certification!$C$4</f>
        <v>189</v>
      </c>
      <c r="D743" t="s">
        <v>1176</v>
      </c>
      <c r="E743" s="26">
        <f>IFERROR(VLOOKUP(B743,'Budget to Actual'!$B$10:$G$59,5,0),0)</f>
        <v>4708815.1799999941</v>
      </c>
      <c r="F743" t="str">
        <f>VLOOKUP(B743,'Budget to Actual'!$B$10:$G$59,2,0)</f>
        <v>INCOME (LOSS) BEFORE OTHER ITEMS</v>
      </c>
      <c r="G743" t="str">
        <f>'Budget to Actual'!$C$3</f>
        <v>Budgetary Comparison Schedule</v>
      </c>
    </row>
    <row r="744" spans="2:7" x14ac:dyDescent="0.25">
      <c r="B744" t="s">
        <v>327</v>
      </c>
      <c r="C744" s="117">
        <f>Certification!$C$4</f>
        <v>189</v>
      </c>
      <c r="D744" t="s">
        <v>1176</v>
      </c>
      <c r="E744" s="26">
        <f>IFERROR(VLOOKUP(B744,'Budget to Actual'!$B$10:$G$59,5,0),0)</f>
        <v>0</v>
      </c>
      <c r="F744" t="str">
        <f>VLOOKUP(B744,'Budget to Actual'!$B$10:$G$59,2,0)</f>
        <v>Extraordinary Items</v>
      </c>
      <c r="G744" t="str">
        <f>'Budget to Actual'!$C$3</f>
        <v>Budgetary Comparison Schedule</v>
      </c>
    </row>
    <row r="745" spans="2:7" x14ac:dyDescent="0.25">
      <c r="B745" t="s">
        <v>328</v>
      </c>
      <c r="C745" s="117">
        <f>Certification!$C$4</f>
        <v>189</v>
      </c>
      <c r="D745" t="s">
        <v>1176</v>
      </c>
      <c r="E745" s="26">
        <f>IFERROR(VLOOKUP(B745,'Budget to Actual'!$B$10:$G$59,5,0),0)</f>
        <v>0</v>
      </c>
      <c r="F745" t="str">
        <f>VLOOKUP(B745,'Budget to Actual'!$B$10:$G$59,2,0)</f>
        <v>Special Items</v>
      </c>
      <c r="G745" t="str">
        <f>'Budget to Actual'!$C$3</f>
        <v>Budgetary Comparison Schedule</v>
      </c>
    </row>
    <row r="746" spans="2:7" x14ac:dyDescent="0.25">
      <c r="B746" t="s">
        <v>329</v>
      </c>
      <c r="C746" s="117">
        <f>Certification!$C$4</f>
        <v>189</v>
      </c>
      <c r="D746" t="s">
        <v>1176</v>
      </c>
      <c r="E746" s="26">
        <f>IFERROR(VLOOKUP(B746,'Budget to Actual'!$B$10:$G$59,5,0),0)</f>
        <v>4708815.1799999941</v>
      </c>
      <c r="F746" t="str">
        <f>VLOOKUP(B746,'Budget to Actual'!$B$10:$G$59,2,0)</f>
        <v>INCREASE (DECREASE) IN NET POSITION</v>
      </c>
      <c r="G746" t="str">
        <f>'Budget to Actual'!$C$3</f>
        <v>Budgetary Comparison Schedule</v>
      </c>
    </row>
    <row r="747" spans="2:7" x14ac:dyDescent="0.25">
      <c r="B747" t="s">
        <v>330</v>
      </c>
      <c r="C747" s="117">
        <f>Certification!$C$4</f>
        <v>189</v>
      </c>
      <c r="D747" t="s">
        <v>1176</v>
      </c>
      <c r="E747" s="26">
        <f>IFERROR(VLOOKUP(B747,'Budget to Actual'!$B$10:$G$59,5,0),0)</f>
        <v>19246011.75</v>
      </c>
      <c r="F747" t="str">
        <f>VLOOKUP(B747,'Budget to Actual'!$B$10:$G$59,2,0)</f>
        <v>NET POSITION - BEGINNING BALANCE</v>
      </c>
      <c r="G747" t="str">
        <f>'Budget to Actual'!$C$3</f>
        <v>Budgetary Comparison Schedule</v>
      </c>
    </row>
    <row r="748" spans="2:7" x14ac:dyDescent="0.25">
      <c r="B748" t="s">
        <v>331</v>
      </c>
      <c r="C748" s="117">
        <f>Certification!$C$4</f>
        <v>189</v>
      </c>
      <c r="D748" t="s">
        <v>1176</v>
      </c>
      <c r="E748" s="26">
        <f>IFERROR(VLOOKUP(B748,'Budget to Actual'!$B$10:$G$59,5,0),0)</f>
        <v>-2983822</v>
      </c>
      <c r="F748" t="str">
        <f>VLOOKUP(B748,'Budget to Actual'!$B$10:$G$59,2,0)</f>
        <v>Cumulative Effect of Change in Accounting Principle</v>
      </c>
      <c r="G748" t="str">
        <f>'Budget to Actual'!$C$3</f>
        <v>Budgetary Comparison Schedule</v>
      </c>
    </row>
    <row r="749" spans="2:7" x14ac:dyDescent="0.25">
      <c r="B749" t="s">
        <v>332</v>
      </c>
      <c r="C749" s="117">
        <f>Certification!$C$4</f>
        <v>189</v>
      </c>
      <c r="D749" t="s">
        <v>1176</v>
      </c>
      <c r="E749" s="26">
        <f>IFERROR(VLOOKUP(B749,'Budget to Actual'!$B$10:$G$59,5,0),0)</f>
        <v>0</v>
      </c>
      <c r="F749" t="str">
        <f>VLOOKUP(B749,'Budget to Actual'!$B$10:$G$59,2,0)</f>
        <v>PRIOR PERIOD ADJUSTMENT</v>
      </c>
      <c r="G749" t="str">
        <f>'Budget to Actual'!$C$3</f>
        <v>Budgetary Comparison Schedule</v>
      </c>
    </row>
    <row r="750" spans="2:7" x14ac:dyDescent="0.25">
      <c r="B750" t="s">
        <v>333</v>
      </c>
      <c r="C750" s="117">
        <f>Certification!$C$4</f>
        <v>189</v>
      </c>
      <c r="D750" t="s">
        <v>1176</v>
      </c>
      <c r="E750" s="26">
        <f>IFERROR(VLOOKUP(B750,'Budget to Actual'!$B$10:$G$59,5,0),0)</f>
        <v>20971004.929999992</v>
      </c>
      <c r="F750" t="str">
        <f>VLOOKUP(B750,'Budget to Actual'!$B$10:$G$59,2,0)</f>
        <v>NET POSITION - ENDING BALANCE</v>
      </c>
      <c r="G750" t="str">
        <f>'Budget to Actual'!$C$3</f>
        <v>Budgetary Comparison Schedule</v>
      </c>
    </row>
    <row r="751" spans="2:7" x14ac:dyDescent="0.25">
      <c r="B751" t="s">
        <v>336</v>
      </c>
      <c r="C751" s="117">
        <f>Certification!$C$4</f>
        <v>189</v>
      </c>
      <c r="D751" t="s">
        <v>1172</v>
      </c>
      <c r="E751" s="26">
        <f>IFERROR(VLOOKUP(B751,'Stmt of Cash Flow'!$B$9:$H$84,3,0),0)</f>
        <v>36229473.170000002</v>
      </c>
      <c r="F751" t="str">
        <f>VLOOKUP(B751,'Stmt of Cash Flow'!$B$9:$H$84,2,0)</f>
        <v>Cash Received from Customers</v>
      </c>
      <c r="G751" s="164" t="str">
        <f>'Stmt of Cash Flow'!$C$3</f>
        <v>Statement of Cash Flows</v>
      </c>
    </row>
    <row r="752" spans="2:7" x14ac:dyDescent="0.25">
      <c r="B752" t="s">
        <v>338</v>
      </c>
      <c r="C752" s="117">
        <f>Certification!$C$4</f>
        <v>189</v>
      </c>
      <c r="D752" t="s">
        <v>1172</v>
      </c>
      <c r="E752" s="26">
        <f>IFERROR(VLOOKUP(B752,'Stmt of Cash Flow'!$B$9:$H$84,3,0),0)</f>
        <v>8450415.9499999993</v>
      </c>
      <c r="F752" t="str">
        <f>VLOOKUP(B752,'Stmt of Cash Flow'!$B$9:$H$84,2,0)</f>
        <v>Cash Received from State and Federal Sources</v>
      </c>
      <c r="G752" s="164" t="str">
        <f>'Stmt of Cash Flow'!$C$3</f>
        <v>Statement of Cash Flows</v>
      </c>
    </row>
    <row r="753" spans="2:7" x14ac:dyDescent="0.25">
      <c r="B753" t="s">
        <v>340</v>
      </c>
      <c r="C753" s="117">
        <f>Certification!$C$4</f>
        <v>189</v>
      </c>
      <c r="D753" t="s">
        <v>1172</v>
      </c>
      <c r="E753" s="26">
        <f>IFERROR(VLOOKUP(B753,'Stmt of Cash Flow'!$B$9:$H$84,3,0),0)</f>
        <v>0</v>
      </c>
      <c r="F753" t="str">
        <f>VLOOKUP(B753,'Stmt of Cash Flow'!$B$9:$H$84,2,0)</f>
        <v>Cash Received from Members</v>
      </c>
      <c r="G753" s="164" t="str">
        <f>'Stmt of Cash Flow'!$C$3</f>
        <v>Statement of Cash Flows</v>
      </c>
    </row>
    <row r="754" spans="2:7" x14ac:dyDescent="0.25">
      <c r="B754" t="s">
        <v>342</v>
      </c>
      <c r="C754" s="117">
        <f>Certification!$C$4</f>
        <v>189</v>
      </c>
      <c r="D754" t="s">
        <v>1172</v>
      </c>
      <c r="E754" s="26">
        <f>IFERROR(VLOOKUP(B754,'Stmt of Cash Flow'!$B$9:$H$84,3,0),0)</f>
        <v>-10858772.960000001</v>
      </c>
      <c r="F754" t="str">
        <f>VLOOKUP(B754,'Stmt of Cash Flow'!$B$9:$H$84,2,0)</f>
        <v>Payments to Suppliers for Goods and Services</v>
      </c>
      <c r="G754" s="164" t="str">
        <f>'Stmt of Cash Flow'!$C$3</f>
        <v>Statement of Cash Flows</v>
      </c>
    </row>
    <row r="755" spans="2:7" x14ac:dyDescent="0.25">
      <c r="B755" t="s">
        <v>344</v>
      </c>
      <c r="C755" s="117">
        <f>Certification!$C$4</f>
        <v>189</v>
      </c>
      <c r="D755" t="s">
        <v>1172</v>
      </c>
      <c r="E755" s="26">
        <f>IFERROR(VLOOKUP(B755,'Stmt of Cash Flow'!$B$9:$H$84,3,0),0)</f>
        <v>-32655906.710000001</v>
      </c>
      <c r="F755" t="str">
        <f>VLOOKUP(B755,'Stmt of Cash Flow'!$B$9:$H$84,2,0)</f>
        <v>Payments to Employees for Services</v>
      </c>
      <c r="G755" s="164" t="str">
        <f>'Stmt of Cash Flow'!$C$3</f>
        <v>Statement of Cash Flows</v>
      </c>
    </row>
    <row r="756" spans="2:7" x14ac:dyDescent="0.25">
      <c r="B756" t="s">
        <v>346</v>
      </c>
      <c r="C756" s="117">
        <f>Certification!$C$4</f>
        <v>189</v>
      </c>
      <c r="D756" t="s">
        <v>1172</v>
      </c>
      <c r="E756" s="26">
        <f>IFERROR(VLOOKUP(B756,'Stmt of Cash Flow'!$B$9:$H$84,3,0),0)</f>
        <v>0</v>
      </c>
      <c r="F756" t="str">
        <f>VLOOKUP(B756,'Stmt of Cash Flow'!$B$9:$H$84,2,0)</f>
        <v>Cash Paid for Compensated Absences</v>
      </c>
      <c r="G756" s="164" t="str">
        <f>'Stmt of Cash Flow'!$C$3</f>
        <v>Statement of Cash Flows</v>
      </c>
    </row>
    <row r="757" spans="2:7" x14ac:dyDescent="0.25">
      <c r="B757" t="s">
        <v>348</v>
      </c>
      <c r="C757" s="117">
        <f>Certification!$C$4</f>
        <v>189</v>
      </c>
      <c r="D757" t="s">
        <v>1172</v>
      </c>
      <c r="E757" s="26">
        <f>IFERROR(VLOOKUP(B757,'Stmt of Cash Flow'!$B$9:$H$84,3,0),0)</f>
        <v>0</v>
      </c>
      <c r="F757" t="str">
        <f>VLOOKUP(B757,'Stmt of Cash Flow'!$B$9:$H$84,2,0)</f>
        <v>Cash Paid for Benefits/Claims</v>
      </c>
      <c r="G757" s="164" t="str">
        <f>'Stmt of Cash Flow'!$C$3</f>
        <v>Statement of Cash Flows</v>
      </c>
    </row>
    <row r="758" spans="2:7" x14ac:dyDescent="0.25">
      <c r="B758" t="s">
        <v>350</v>
      </c>
      <c r="C758" s="117">
        <f>Certification!$C$4</f>
        <v>189</v>
      </c>
      <c r="D758" t="s">
        <v>1172</v>
      </c>
      <c r="E758" s="26">
        <f>IFERROR(VLOOKUP(B758,'Stmt of Cash Flow'!$B$9:$H$84,3,0),0)</f>
        <v>0</v>
      </c>
      <c r="F758" t="str">
        <f>VLOOKUP(B758,'Stmt of Cash Flow'!$B$9:$H$84,2,0)</f>
        <v>Internal Activity - Reimbursements from Other Funds</v>
      </c>
      <c r="G758" s="164" t="str">
        <f>'Stmt of Cash Flow'!$C$3</f>
        <v>Statement of Cash Flows</v>
      </c>
    </row>
    <row r="759" spans="2:7" x14ac:dyDescent="0.25">
      <c r="B759" t="s">
        <v>352</v>
      </c>
      <c r="C759" s="117">
        <f>Certification!$C$4</f>
        <v>189</v>
      </c>
      <c r="D759" t="s">
        <v>1172</v>
      </c>
      <c r="E759" s="26">
        <f>IFERROR(VLOOKUP(B759,'Stmt of Cash Flow'!$B$9:$H$84,3,0),0)</f>
        <v>0</v>
      </c>
      <c r="F759" t="str">
        <f>VLOOKUP(B759,'Stmt of Cash Flow'!$B$9:$H$84,2,0)</f>
        <v>Internal Activity - Payments made to Other Funds</v>
      </c>
      <c r="G759" s="164" t="str">
        <f>'Stmt of Cash Flow'!$C$3</f>
        <v>Statement of Cash Flows</v>
      </c>
    </row>
    <row r="760" spans="2:7" x14ac:dyDescent="0.25">
      <c r="B760" t="s">
        <v>354</v>
      </c>
      <c r="C760" s="117">
        <f>Certification!$C$4</f>
        <v>189</v>
      </c>
      <c r="D760" t="s">
        <v>1172</v>
      </c>
      <c r="E760" s="26">
        <f>IFERROR(VLOOKUP(B760,'Stmt of Cash Flow'!$B$9:$H$84,3,0),0)</f>
        <v>0</v>
      </c>
      <c r="F760" t="str">
        <f>VLOOKUP(B760,'Stmt of Cash Flow'!$B$9:$H$84,2,0)</f>
        <v>Cash Paid for Reinsurance</v>
      </c>
      <c r="G760" s="164" t="str">
        <f>'Stmt of Cash Flow'!$C$3</f>
        <v>Statement of Cash Flows</v>
      </c>
    </row>
    <row r="761" spans="2:7" x14ac:dyDescent="0.25">
      <c r="B761" t="s">
        <v>356</v>
      </c>
      <c r="C761" s="117">
        <f>Certification!$C$4</f>
        <v>189</v>
      </c>
      <c r="D761" t="s">
        <v>1172</v>
      </c>
      <c r="E761" s="26">
        <f>IFERROR(VLOOKUP(B761,'Stmt of Cash Flow'!$B$9:$H$84,3,0),0)</f>
        <v>0</v>
      </c>
      <c r="F761" t="str">
        <f>VLOOKUP(B761,'Stmt of Cash Flow'!$B$9:$H$84,2,0)</f>
        <v>Cash Received for Labor and Industries Assessments</v>
      </c>
      <c r="G761" s="164" t="str">
        <f>'Stmt of Cash Flow'!$C$3</f>
        <v>Statement of Cash Flows</v>
      </c>
    </row>
    <row r="762" spans="2:7" x14ac:dyDescent="0.25">
      <c r="B762" t="s">
        <v>358</v>
      </c>
      <c r="C762" s="117">
        <f>Certification!$C$4</f>
        <v>189</v>
      </c>
      <c r="D762" t="s">
        <v>1172</v>
      </c>
      <c r="E762" s="26">
        <f>IFERROR(VLOOKUP(B762,'Stmt of Cash Flow'!$B$9:$H$84,3,0),0)</f>
        <v>0</v>
      </c>
      <c r="F762" t="str">
        <f>VLOOKUP(B762,'Stmt of Cash Flow'!$B$9:$H$84,2,0)</f>
        <v>Cash Paid for Labor and Industries Assessments</v>
      </c>
      <c r="G762" s="164" t="str">
        <f>'Stmt of Cash Flow'!$C$3</f>
        <v>Statement of Cash Flows</v>
      </c>
    </row>
    <row r="763" spans="2:7" x14ac:dyDescent="0.25">
      <c r="B763" t="s">
        <v>360</v>
      </c>
      <c r="C763" s="117">
        <f>Certification!$C$4</f>
        <v>189</v>
      </c>
      <c r="D763" t="s">
        <v>1172</v>
      </c>
      <c r="E763" s="26">
        <f>IFERROR(VLOOKUP(B763,'Stmt of Cash Flow'!$B$9:$H$84,3,0),0)</f>
        <v>0</v>
      </c>
      <c r="F763" t="str">
        <f>VLOOKUP(B763,'Stmt of Cash Flow'!$B$9:$H$84,2,0)</f>
        <v>Cash Paid for Other Operating Expense</v>
      </c>
      <c r="G763" s="164" t="str">
        <f>'Stmt of Cash Flow'!$C$3</f>
        <v>Statement of Cash Flows</v>
      </c>
    </row>
    <row r="764" spans="2:7" x14ac:dyDescent="0.25">
      <c r="B764" t="s">
        <v>362</v>
      </c>
      <c r="C764" s="117">
        <f>Certification!$C$4</f>
        <v>189</v>
      </c>
      <c r="D764" t="s">
        <v>1172</v>
      </c>
      <c r="E764" s="26">
        <f>IFERROR(VLOOKUP(B764,'Stmt of Cash Flow'!$B$9:$H$84,3,0),0)</f>
        <v>0</v>
      </c>
      <c r="F764" t="str">
        <f>VLOOKUP(B764,'Stmt of Cash Flow'!$B$9:$H$84,2,0)</f>
        <v>Other Receipts (Payments)</v>
      </c>
      <c r="G764" s="164" t="str">
        <f>'Stmt of Cash Flow'!$C$3</f>
        <v>Statement of Cash Flows</v>
      </c>
    </row>
    <row r="765" spans="2:7" x14ac:dyDescent="0.25">
      <c r="B765" t="s">
        <v>364</v>
      </c>
      <c r="C765" s="117">
        <f>Certification!$C$4</f>
        <v>189</v>
      </c>
      <c r="D765" t="s">
        <v>1172</v>
      </c>
      <c r="E765" s="26">
        <f>IFERROR(VLOOKUP(B765,'Stmt of Cash Flow'!$B$9:$H$84,3,0),0)</f>
        <v>1165209.450000003</v>
      </c>
      <c r="F765" t="str">
        <f>VLOOKUP(B765,'Stmt of Cash Flow'!$B$9:$H$84,2,0)</f>
        <v>NET CASH PROVIDED (USED) BY OPERATING ACTIVITIES</v>
      </c>
      <c r="G765" s="164" t="str">
        <f>'Stmt of Cash Flow'!$C$3</f>
        <v>Statement of Cash Flows</v>
      </c>
    </row>
    <row r="766" spans="2:7" x14ac:dyDescent="0.25">
      <c r="B766" t="s">
        <v>367</v>
      </c>
      <c r="C766" s="117">
        <f>Certification!$C$4</f>
        <v>189</v>
      </c>
      <c r="D766" t="s">
        <v>1172</v>
      </c>
      <c r="E766" s="26">
        <f>IFERROR(VLOOKUP(B766,'Stmt of Cash Flow'!$B$9:$H$84,3,0),0)</f>
        <v>0</v>
      </c>
      <c r="F766" t="str">
        <f>VLOOKUP(B766,'Stmt of Cash Flow'!$B$9:$H$84,2,0)</f>
        <v>Operating Grants Received</v>
      </c>
      <c r="G766" s="164" t="str">
        <f>'Stmt of Cash Flow'!$C$3</f>
        <v>Statement of Cash Flows</v>
      </c>
    </row>
    <row r="767" spans="2:7" x14ac:dyDescent="0.25">
      <c r="B767" t="s">
        <v>369</v>
      </c>
      <c r="C767" s="117">
        <f>Certification!$C$4</f>
        <v>189</v>
      </c>
      <c r="D767" t="s">
        <v>1172</v>
      </c>
      <c r="E767" s="26">
        <f>IFERROR(VLOOKUP(B767,'Stmt of Cash Flow'!$B$9:$H$84,3,0),0)</f>
        <v>0</v>
      </c>
      <c r="F767" t="str">
        <f>VLOOKUP(B767,'Stmt of Cash Flow'!$B$9:$H$84,2,0)</f>
        <v>Transfer to (from) Other Funds</v>
      </c>
      <c r="G767" s="164" t="str">
        <f>'Stmt of Cash Flow'!$C$3</f>
        <v>Statement of Cash Flows</v>
      </c>
    </row>
    <row r="768" spans="2:7" x14ac:dyDescent="0.25">
      <c r="B768" t="s">
        <v>371</v>
      </c>
      <c r="C768" s="117">
        <f>Certification!$C$4</f>
        <v>189</v>
      </c>
      <c r="D768" t="s">
        <v>1172</v>
      </c>
      <c r="E768" s="26">
        <f>IFERROR(VLOOKUP(B768,'Stmt of Cash Flow'!$B$9:$H$84,3,0),0)</f>
        <v>0</v>
      </c>
      <c r="F768" t="str">
        <f>VLOOKUP(B768,'Stmt of Cash Flow'!$B$9:$H$84,2,0)</f>
        <v>Proceeds from Issuance of Notes</v>
      </c>
      <c r="G768" s="164" t="str">
        <f>'Stmt of Cash Flow'!$C$3</f>
        <v>Statement of Cash Flows</v>
      </c>
    </row>
    <row r="769" spans="2:7" x14ac:dyDescent="0.25">
      <c r="B769" t="s">
        <v>373</v>
      </c>
      <c r="C769" s="117">
        <f>Certification!$C$4</f>
        <v>189</v>
      </c>
      <c r="D769" t="s">
        <v>1172</v>
      </c>
      <c r="E769" s="26">
        <f>IFERROR(VLOOKUP(B769,'Stmt of Cash Flow'!$B$9:$H$84,3,0),0)</f>
        <v>-81153.87</v>
      </c>
      <c r="F769" t="str">
        <f>VLOOKUP(B769,'Stmt of Cash Flow'!$B$9:$H$84,2,0)</f>
        <v>Principal and Interest Payment on Notes</v>
      </c>
      <c r="G769" s="164" t="str">
        <f>'Stmt of Cash Flow'!$C$3</f>
        <v>Statement of Cash Flows</v>
      </c>
    </row>
    <row r="770" spans="2:7" x14ac:dyDescent="0.25">
      <c r="B770" t="s">
        <v>375</v>
      </c>
      <c r="C770" s="117">
        <f>Certification!$C$4</f>
        <v>189</v>
      </c>
      <c r="D770" t="s">
        <v>1172</v>
      </c>
      <c r="E770" s="26">
        <f>IFERROR(VLOOKUP(B770,'Stmt of Cash Flow'!$B$9:$H$84,3,0),0)</f>
        <v>0</v>
      </c>
      <c r="F770" t="str">
        <f>VLOOKUP(B770,'Stmt of Cash Flow'!$B$9:$H$84,2,0)</f>
        <v>Other Noncapital Activities</v>
      </c>
      <c r="G770" s="164" t="str">
        <f>'Stmt of Cash Flow'!$C$3</f>
        <v>Statement of Cash Flows</v>
      </c>
    </row>
    <row r="771" spans="2:7" x14ac:dyDescent="0.25">
      <c r="B771" t="s">
        <v>377</v>
      </c>
      <c r="C771" s="117">
        <f>Certification!$C$4</f>
        <v>189</v>
      </c>
      <c r="D771" t="s">
        <v>1172</v>
      </c>
      <c r="E771" s="26">
        <f>IFERROR(VLOOKUP(B771,'Stmt of Cash Flow'!$B$9:$H$84,3,0),0)</f>
        <v>-81153.87</v>
      </c>
      <c r="F771" t="str">
        <f>VLOOKUP(B771,'Stmt of Cash Flow'!$B$9:$H$84,2,0)</f>
        <v>NET CASH PROVIDED (USED) BY NONCAPITAL FINANCING ACTIVITIES</v>
      </c>
      <c r="G771" s="164" t="str">
        <f>'Stmt of Cash Flow'!$C$3</f>
        <v>Statement of Cash Flows</v>
      </c>
    </row>
    <row r="772" spans="2:7" x14ac:dyDescent="0.25">
      <c r="B772" t="s">
        <v>380</v>
      </c>
      <c r="C772" s="117">
        <f>Certification!$C$4</f>
        <v>189</v>
      </c>
      <c r="D772" t="s">
        <v>1172</v>
      </c>
      <c r="E772" s="26">
        <f>IFERROR(VLOOKUP(B772,'Stmt of Cash Flow'!$B$9:$H$84,3,0),0)</f>
        <v>-218899.26</v>
      </c>
      <c r="F772" t="str">
        <f>VLOOKUP(B772,'Stmt of Cash Flow'!$B$9:$H$84,2,0)</f>
        <v>Purchase of Capital Assets</v>
      </c>
      <c r="G772" s="164" t="str">
        <f>'Stmt of Cash Flow'!$C$3</f>
        <v>Statement of Cash Flows</v>
      </c>
    </row>
    <row r="773" spans="2:7" x14ac:dyDescent="0.25">
      <c r="B773" t="s">
        <v>382</v>
      </c>
      <c r="C773" s="117">
        <f>Certification!$C$4</f>
        <v>189</v>
      </c>
      <c r="D773" t="s">
        <v>1172</v>
      </c>
      <c r="E773" s="26">
        <f>IFERROR(VLOOKUP(B773,'Stmt of Cash Flow'!$B$9:$H$84,3,0),0)</f>
        <v>0</v>
      </c>
      <c r="F773" t="str">
        <f>VLOOKUP(B773,'Stmt of Cash Flow'!$B$9:$H$84,2,0)</f>
        <v>Proceeds from Capital Debt</v>
      </c>
      <c r="G773" s="164" t="str">
        <f>'Stmt of Cash Flow'!$C$3</f>
        <v>Statement of Cash Flows</v>
      </c>
    </row>
    <row r="774" spans="2:7" x14ac:dyDescent="0.25">
      <c r="B774" t="s">
        <v>384</v>
      </c>
      <c r="C774" s="117">
        <f>Certification!$C$4</f>
        <v>189</v>
      </c>
      <c r="D774" t="s">
        <v>1172</v>
      </c>
      <c r="E774" s="26">
        <f>IFERROR(VLOOKUP(B774,'Stmt of Cash Flow'!$B$9:$H$84,3,0),0)</f>
        <v>0</v>
      </c>
      <c r="F774" t="str">
        <f>VLOOKUP(B774,'Stmt of Cash Flow'!$B$9:$H$84,2,0)</f>
        <v>Principal and Interest Paid on Capital Debt</v>
      </c>
      <c r="G774" s="164" t="str">
        <f>'Stmt of Cash Flow'!$C$3</f>
        <v>Statement of Cash Flows</v>
      </c>
    </row>
    <row r="775" spans="2:7" x14ac:dyDescent="0.25">
      <c r="B775" t="s">
        <v>386</v>
      </c>
      <c r="C775" s="117">
        <f>Certification!$C$4</f>
        <v>189</v>
      </c>
      <c r="D775" t="s">
        <v>1172</v>
      </c>
      <c r="E775" s="26">
        <f>IFERROR(VLOOKUP(B775,'Stmt of Cash Flow'!$B$9:$H$84,3,0),0)</f>
        <v>0</v>
      </c>
      <c r="F775" t="str">
        <f>VLOOKUP(B775,'Stmt of Cash Flow'!$B$9:$H$84,2,0)</f>
        <v>Capital Contributions</v>
      </c>
      <c r="G775" s="164" t="str">
        <f>'Stmt of Cash Flow'!$C$3</f>
        <v>Statement of Cash Flows</v>
      </c>
    </row>
    <row r="776" spans="2:7" x14ac:dyDescent="0.25">
      <c r="B776" t="s">
        <v>388</v>
      </c>
      <c r="C776" s="117">
        <f>Certification!$C$4</f>
        <v>189</v>
      </c>
      <c r="D776" t="s">
        <v>1172</v>
      </c>
      <c r="E776" s="26">
        <f>IFERROR(VLOOKUP(B776,'Stmt of Cash Flow'!$B$9:$H$84,3,0),0)</f>
        <v>0</v>
      </c>
      <c r="F776" t="str">
        <f>VLOOKUP(B776,'Stmt of Cash Flow'!$B$9:$H$84,2,0)</f>
        <v>Principal and Interest Paid on Lease Financing</v>
      </c>
      <c r="G776" s="164" t="str">
        <f>'Stmt of Cash Flow'!$C$3</f>
        <v>Statement of Cash Flows</v>
      </c>
    </row>
    <row r="777" spans="2:7" x14ac:dyDescent="0.25">
      <c r="B777" t="s">
        <v>390</v>
      </c>
      <c r="C777" s="117">
        <f>Certification!$C$4</f>
        <v>189</v>
      </c>
      <c r="D777" t="s">
        <v>1172</v>
      </c>
      <c r="E777" s="26">
        <f>IFERROR(VLOOKUP(B777,'Stmt of Cash Flow'!$B$9:$H$84,3,0),0)</f>
        <v>20195</v>
      </c>
      <c r="F777" t="str">
        <f>VLOOKUP(B777,'Stmt of Cash Flow'!$B$9:$H$84,2,0)</f>
        <v>Lease Income</v>
      </c>
      <c r="G777" s="164" t="str">
        <f>'Stmt of Cash Flow'!$C$3</f>
        <v>Statement of Cash Flows</v>
      </c>
    </row>
    <row r="778" spans="2:7" x14ac:dyDescent="0.25">
      <c r="B778" t="s">
        <v>391</v>
      </c>
      <c r="C778" s="117">
        <f>Certification!$C$4</f>
        <v>189</v>
      </c>
      <c r="D778" t="s">
        <v>1172</v>
      </c>
      <c r="E778" s="26">
        <f>IFERROR(VLOOKUP(B778,'Stmt of Cash Flow'!$B$9:$H$84,3,0),0)</f>
        <v>0</v>
      </c>
      <c r="F778" t="str">
        <f>VLOOKUP(B778,'Stmt of Cash Flow'!$B$9:$H$84,2,0)</f>
        <v>Other Receipts (Payments)</v>
      </c>
      <c r="G778" s="164" t="str">
        <f>'Stmt of Cash Flow'!$C$3</f>
        <v>Statement of Cash Flows</v>
      </c>
    </row>
    <row r="779" spans="2:7" x14ac:dyDescent="0.25">
      <c r="B779" t="s">
        <v>392</v>
      </c>
      <c r="C779" s="117">
        <f>Certification!$C$4</f>
        <v>189</v>
      </c>
      <c r="D779" t="s">
        <v>1172</v>
      </c>
      <c r="E779" s="26">
        <f>IFERROR(VLOOKUP(B779,'Stmt of Cash Flow'!$B$9:$H$84,3,0),0)</f>
        <v>-198704.26</v>
      </c>
      <c r="F779" t="str">
        <f>VLOOKUP(B779,'Stmt of Cash Flow'!$B$9:$H$84,2,0)</f>
        <v>NET CASH PROVIDED (USED) BY CAPITAL AND RELATED FINANCING ACTIVITIES</v>
      </c>
      <c r="G779" s="164" t="str">
        <f>'Stmt of Cash Flow'!$C$3</f>
        <v>Statement of Cash Flows</v>
      </c>
    </row>
    <row r="780" spans="2:7" x14ac:dyDescent="0.25">
      <c r="B780" t="s">
        <v>395</v>
      </c>
      <c r="C780" s="117">
        <f>Certification!$C$4</f>
        <v>189</v>
      </c>
      <c r="D780" t="s">
        <v>1172</v>
      </c>
      <c r="E780" s="26">
        <f>IFERROR(VLOOKUP(B780,'Stmt of Cash Flow'!$B$9:$H$84,3,0),0)</f>
        <v>0</v>
      </c>
      <c r="F780" t="str">
        <f>VLOOKUP(B780,'Stmt of Cash Flow'!$B$9:$H$84,2,0)</f>
        <v>Proceeds from Sales and Maturities of Investments</v>
      </c>
      <c r="G780" s="164" t="str">
        <f>'Stmt of Cash Flow'!$C$3</f>
        <v>Statement of Cash Flows</v>
      </c>
    </row>
    <row r="781" spans="2:7" x14ac:dyDescent="0.25">
      <c r="B781" t="s">
        <v>397</v>
      </c>
      <c r="C781" s="117">
        <f>Certification!$C$4</f>
        <v>189</v>
      </c>
      <c r="D781" t="s">
        <v>1172</v>
      </c>
      <c r="E781" s="26">
        <f>IFERROR(VLOOKUP(B781,'Stmt of Cash Flow'!$B$9:$H$84,3,0),0)</f>
        <v>0</v>
      </c>
      <c r="F781" t="str">
        <f>VLOOKUP(B781,'Stmt of Cash Flow'!$B$9:$H$84,2,0)</f>
        <v>Purchase of Investments</v>
      </c>
      <c r="G781" s="164" t="str">
        <f>'Stmt of Cash Flow'!$C$3</f>
        <v>Statement of Cash Flows</v>
      </c>
    </row>
    <row r="782" spans="2:7" x14ac:dyDescent="0.25">
      <c r="B782" t="s">
        <v>399</v>
      </c>
      <c r="C782" s="117">
        <f>Certification!$C$4</f>
        <v>189</v>
      </c>
      <c r="D782" t="s">
        <v>1172</v>
      </c>
      <c r="E782" s="26">
        <f>IFERROR(VLOOKUP(B782,'Stmt of Cash Flow'!$B$9:$H$84,3,0),0)</f>
        <v>999881.96</v>
      </c>
      <c r="F782" t="str">
        <f>VLOOKUP(B782,'Stmt of Cash Flow'!$B$9:$H$84,2,0)</f>
        <v>Interest and Dividends Received</v>
      </c>
      <c r="G782" s="164" t="str">
        <f>'Stmt of Cash Flow'!$C$3</f>
        <v>Statement of Cash Flows</v>
      </c>
    </row>
    <row r="783" spans="2:7" x14ac:dyDescent="0.25">
      <c r="B783" t="s">
        <v>401</v>
      </c>
      <c r="C783" s="117">
        <f>Certification!$C$4</f>
        <v>189</v>
      </c>
      <c r="D783" t="s">
        <v>1172</v>
      </c>
      <c r="E783" s="26">
        <f>IFERROR(VLOOKUP(B783,'Stmt of Cash Flow'!$B$9:$H$84,3,0),0)</f>
        <v>999881.96</v>
      </c>
      <c r="F783" t="str">
        <f>VLOOKUP(B783,'Stmt of Cash Flow'!$B$9:$H$84,2,0)</f>
        <v>NET CASH PROVIDED (USED) BY INVESTING ACTIVITIES</v>
      </c>
      <c r="G783" s="164" t="str">
        <f>'Stmt of Cash Flow'!$C$3</f>
        <v>Statement of Cash Flows</v>
      </c>
    </row>
    <row r="784" spans="2:7" x14ac:dyDescent="0.25">
      <c r="B784" t="s">
        <v>403</v>
      </c>
      <c r="C784" s="117">
        <f>Certification!$C$4</f>
        <v>189</v>
      </c>
      <c r="D784" t="s">
        <v>1172</v>
      </c>
      <c r="E784" s="26">
        <f>IFERROR(VLOOKUP(B784,'Stmt of Cash Flow'!$B$9:$H$84,3,0),0)</f>
        <v>1885233.2800000031</v>
      </c>
      <c r="F784" t="str">
        <f>VLOOKUP(B784,'Stmt of Cash Flow'!$B$9:$H$84,2,0)</f>
        <v>INCREASE (DECREASE) IN CASH AND CASH EQUIVALENTS</v>
      </c>
      <c r="G784" s="164" t="str">
        <f>'Stmt of Cash Flow'!$C$3</f>
        <v>Statement of Cash Flows</v>
      </c>
    </row>
    <row r="785" spans="2:7" x14ac:dyDescent="0.25">
      <c r="B785" t="s">
        <v>405</v>
      </c>
      <c r="C785" s="117">
        <f>Certification!$C$4</f>
        <v>189</v>
      </c>
      <c r="D785" t="s">
        <v>1172</v>
      </c>
      <c r="E785" s="26">
        <f>IFERROR(VLOOKUP(B785,'Stmt of Cash Flow'!$B$9:$H$84,3,0),0)</f>
        <v>20768668.420000002</v>
      </c>
      <c r="F785" t="str">
        <f>VLOOKUP(B785,'Stmt of Cash Flow'!$B$9:$H$84,2,0)</f>
        <v>CASH AND CASH EQUIVALENTS - BEGINNING</v>
      </c>
      <c r="G785" s="164" t="str">
        <f>'Stmt of Cash Flow'!$C$3</f>
        <v>Statement of Cash Flows</v>
      </c>
    </row>
    <row r="786" spans="2:7" x14ac:dyDescent="0.25">
      <c r="B786" t="s">
        <v>407</v>
      </c>
      <c r="C786" s="117">
        <f>Certification!$C$4</f>
        <v>189</v>
      </c>
      <c r="D786" t="s">
        <v>1172</v>
      </c>
      <c r="E786" s="26">
        <f>IFERROR(VLOOKUP(B786,'Stmt of Cash Flow'!$B$9:$H$84,3,0),0)</f>
        <v>0</v>
      </c>
      <c r="F786" t="str">
        <f>VLOOKUP(B786,'Stmt of Cash Flow'!$B$9:$H$84,2,0)</f>
        <v>PRIOR PERIOD ADJUSTMENT</v>
      </c>
      <c r="G786" s="164" t="str">
        <f>'Stmt of Cash Flow'!$C$3</f>
        <v>Statement of Cash Flows</v>
      </c>
    </row>
    <row r="787" spans="2:7" x14ac:dyDescent="0.25">
      <c r="B787" t="s">
        <v>408</v>
      </c>
      <c r="C787" s="117">
        <f>Certification!$C$4</f>
        <v>189</v>
      </c>
      <c r="D787" t="s">
        <v>1172</v>
      </c>
      <c r="E787" s="26">
        <f>IFERROR(VLOOKUP(B787,'Stmt of Cash Flow'!$B$9:$H$84,3,0),0)</f>
        <v>22653901.700000003</v>
      </c>
      <c r="F787" t="str">
        <f>VLOOKUP(B787,'Stmt of Cash Flow'!$B$9:$H$84,2,0)</f>
        <v>CASH AND CASH EQUIVALENTS - ENDING</v>
      </c>
      <c r="G787" s="164" t="str">
        <f>'Stmt of Cash Flow'!$C$3</f>
        <v>Statement of Cash Flows</v>
      </c>
    </row>
    <row r="788" spans="2:7" x14ac:dyDescent="0.25">
      <c r="B788" t="s">
        <v>411</v>
      </c>
      <c r="C788" s="117">
        <f>Certification!$C$4</f>
        <v>189</v>
      </c>
      <c r="D788" t="s">
        <v>1172</v>
      </c>
      <c r="E788" s="26">
        <f>IFERROR(VLOOKUP(B788,'Stmt of Cash Flow'!$B$9:$H$84,3,0),0)</f>
        <v>3705160.1700000018</v>
      </c>
      <c r="F788" t="str">
        <f>VLOOKUP(B788,'Stmt of Cash Flow'!$B$9:$H$84,2,0)</f>
        <v>OPERATING NET INCOME</v>
      </c>
      <c r="G788" s="164" t="str">
        <f>'Stmt of Cash Flow'!$C$3</f>
        <v>Statement of Cash Flows</v>
      </c>
    </row>
    <row r="789" spans="2:7" x14ac:dyDescent="0.25">
      <c r="B789" t="s">
        <v>413</v>
      </c>
      <c r="C789" s="117">
        <f>Certification!$C$4</f>
        <v>189</v>
      </c>
      <c r="D789" t="s">
        <v>1172</v>
      </c>
      <c r="E789" s="26">
        <f>IFERROR(VLOOKUP(B789,'Stmt of Cash Flow'!$B$9:$H$84,3,0),0)</f>
        <v>0</v>
      </c>
      <c r="F789" t="str">
        <f>VLOOKUP(B789,'Stmt of Cash Flow'!$B$9:$H$84,2,0)</f>
        <v>Adjustment to Reconcile Operating Inc to Net Cash Provided (Used) by Operating Activities</v>
      </c>
      <c r="G789" s="164" t="str">
        <f>'Stmt of Cash Flow'!$C$3</f>
        <v>Statement of Cash Flows</v>
      </c>
    </row>
    <row r="790" spans="2:7" x14ac:dyDescent="0.25">
      <c r="B790" t="s">
        <v>415</v>
      </c>
      <c r="C790" s="117">
        <f>Certification!$C$4</f>
        <v>189</v>
      </c>
      <c r="D790" t="s">
        <v>1172</v>
      </c>
      <c r="E790" s="26">
        <f>IFERROR(VLOOKUP(B790,'Stmt of Cash Flow'!$B$9:$H$84,3,0),0)</f>
        <v>374332.7</v>
      </c>
      <c r="F790" t="str">
        <f>VLOOKUP(B790,'Stmt of Cash Flow'!$B$9:$H$84,2,0)</f>
        <v>Depreciation Expense</v>
      </c>
      <c r="G790" s="164" t="str">
        <f>'Stmt of Cash Flow'!$C$3</f>
        <v>Statement of Cash Flows</v>
      </c>
    </row>
    <row r="791" spans="2:7" x14ac:dyDescent="0.25">
      <c r="B791" t="s">
        <v>417</v>
      </c>
      <c r="C791" s="117">
        <f>Certification!$C$4</f>
        <v>189</v>
      </c>
      <c r="D791" t="s">
        <v>1172</v>
      </c>
      <c r="E791" s="26">
        <f>IFERROR(VLOOKUP(B791,'Stmt of Cash Flow'!$B$9:$H$84,3,0),0)</f>
        <v>0</v>
      </c>
      <c r="F791" t="str">
        <f>VLOOKUP(B791,'Stmt of Cash Flow'!$B$9:$H$84,2,0)</f>
        <v>Change in Assets and Liabilities</v>
      </c>
      <c r="G791" s="164" t="str">
        <f>'Stmt of Cash Flow'!$C$3</f>
        <v>Statement of Cash Flows</v>
      </c>
    </row>
    <row r="792" spans="2:7" x14ac:dyDescent="0.25">
      <c r="B792" t="s">
        <v>419</v>
      </c>
      <c r="C792" s="117">
        <f>Certification!$C$4</f>
        <v>189</v>
      </c>
      <c r="D792" t="s">
        <v>1172</v>
      </c>
      <c r="E792" s="26">
        <f>IFERROR(VLOOKUP(B792,'Stmt of Cash Flow'!$B$9:$H$84,3,0),0)</f>
        <v>-166080.22</v>
      </c>
      <c r="F792" t="str">
        <f>VLOOKUP(B792,'Stmt of Cash Flow'!$B$9:$H$84,2,0)</f>
        <v>Receivables, Net</v>
      </c>
      <c r="G792" s="164" t="str">
        <f>'Stmt of Cash Flow'!$C$3</f>
        <v>Statement of Cash Flows</v>
      </c>
    </row>
    <row r="793" spans="2:7" x14ac:dyDescent="0.25">
      <c r="B793" t="s">
        <v>421</v>
      </c>
      <c r="C793" s="117">
        <f>Certification!$C$4</f>
        <v>189</v>
      </c>
      <c r="D793" t="s">
        <v>1172</v>
      </c>
      <c r="E793" s="26">
        <f>IFERROR(VLOOKUP(B793,'Stmt of Cash Flow'!$B$9:$H$84,3,0),0)</f>
        <v>0</v>
      </c>
      <c r="F793" t="str">
        <f>VLOOKUP(B793,'Stmt of Cash Flow'!$B$9:$H$84,2,0)</f>
        <v>Prepaids</v>
      </c>
      <c r="G793" s="164" t="str">
        <f>'Stmt of Cash Flow'!$C$3</f>
        <v>Statement of Cash Flows</v>
      </c>
    </row>
    <row r="794" spans="2:7" x14ac:dyDescent="0.25">
      <c r="B794" t="s">
        <v>422</v>
      </c>
      <c r="C794" s="117">
        <f>Certification!$C$4</f>
        <v>189</v>
      </c>
      <c r="D794" t="s">
        <v>1172</v>
      </c>
      <c r="E794" s="26">
        <f>IFERROR(VLOOKUP(B794,'Stmt of Cash Flow'!$B$9:$H$84,3,0),0)</f>
        <v>0</v>
      </c>
      <c r="F794" t="str">
        <f>VLOOKUP(B794,'Stmt of Cash Flow'!$B$9:$H$84,2,0)</f>
        <v>Inventories</v>
      </c>
      <c r="G794" s="164" t="str">
        <f>'Stmt of Cash Flow'!$C$3</f>
        <v>Statement of Cash Flows</v>
      </c>
    </row>
    <row r="795" spans="2:7" x14ac:dyDescent="0.25">
      <c r="B795" t="s">
        <v>424</v>
      </c>
      <c r="C795" s="117">
        <f>Certification!$C$4</f>
        <v>189</v>
      </c>
      <c r="D795" t="s">
        <v>1172</v>
      </c>
      <c r="E795" s="26">
        <f>IFERROR(VLOOKUP(B795,'Stmt of Cash Flow'!$B$9:$H$84,3,0),0)</f>
        <v>-162226.43</v>
      </c>
      <c r="F795" t="str">
        <f>VLOOKUP(B795,'Stmt of Cash Flow'!$B$9:$H$84,2,0)</f>
        <v>Accounts and Other Payables</v>
      </c>
      <c r="G795" s="164" t="str">
        <f>'Stmt of Cash Flow'!$C$3</f>
        <v>Statement of Cash Flows</v>
      </c>
    </row>
    <row r="796" spans="2:7" x14ac:dyDescent="0.25">
      <c r="B796" t="s">
        <v>426</v>
      </c>
      <c r="C796" s="117">
        <f>Certification!$C$4</f>
        <v>189</v>
      </c>
      <c r="D796" t="s">
        <v>1172</v>
      </c>
      <c r="E796" s="26" t="str">
        <f>IFERROR(VLOOKUP(B796,'Stmt of Cash Flow'!$B$9:$H$84,3,0),0)</f>
        <v xml:space="preserve"> </v>
      </c>
      <c r="F796" t="str">
        <f>VLOOKUP(B796,'Stmt of Cash Flow'!$B$9:$H$84,2,0)</f>
        <v>Accrued Expenses</v>
      </c>
      <c r="G796" s="164" t="str">
        <f>'Stmt of Cash Flow'!$C$3</f>
        <v>Statement of Cash Flows</v>
      </c>
    </row>
    <row r="797" spans="2:7" x14ac:dyDescent="0.25">
      <c r="B797" t="s">
        <v>428</v>
      </c>
      <c r="C797" s="117">
        <f>Certification!$C$4</f>
        <v>189</v>
      </c>
      <c r="D797" t="s">
        <v>1172</v>
      </c>
      <c r="E797" s="26">
        <f>IFERROR(VLOOKUP(B797,'Stmt of Cash Flow'!$B$9:$H$84,3,0),0)</f>
        <v>-220668.77</v>
      </c>
      <c r="F797" t="str">
        <f>VLOOKUP(B797,'Stmt of Cash Flow'!$B$9:$H$84,2,0)</f>
        <v>Unearned Revenue</v>
      </c>
      <c r="G797" s="164" t="str">
        <f>'Stmt of Cash Flow'!$C$3</f>
        <v>Statement of Cash Flows</v>
      </c>
    </row>
    <row r="798" spans="2:7" x14ac:dyDescent="0.25">
      <c r="B798" t="s">
        <v>429</v>
      </c>
      <c r="C798" s="117">
        <f>Certification!$C$4</f>
        <v>189</v>
      </c>
      <c r="D798" t="s">
        <v>1172</v>
      </c>
      <c r="E798" s="26">
        <f>IFERROR(VLOOKUP(B798,'Stmt of Cash Flow'!$B$9:$H$84,3,0),0)</f>
        <v>0</v>
      </c>
      <c r="F798" t="str">
        <f>VLOOKUP(B798,'Stmt of Cash Flow'!$B$9:$H$84,2,0)</f>
        <v>Pension Expense from change in Net Pension Liability</v>
      </c>
      <c r="G798" s="164" t="str">
        <f>'Stmt of Cash Flow'!$C$3</f>
        <v>Statement of Cash Flows</v>
      </c>
    </row>
    <row r="799" spans="2:7" x14ac:dyDescent="0.25">
      <c r="B799" t="s">
        <v>431</v>
      </c>
      <c r="C799" s="117">
        <f>Certification!$C$4</f>
        <v>189</v>
      </c>
      <c r="D799" t="s">
        <v>1172</v>
      </c>
      <c r="E799" s="26">
        <f>IFERROR(VLOOKUP(B799,'Stmt of Cash Flow'!$B$9:$H$84,3,0),0)</f>
        <v>-692556</v>
      </c>
      <c r="F799" t="str">
        <f>VLOOKUP(B799,'Stmt of Cash Flow'!$B$9:$H$84,2,0)</f>
        <v>Change in Deferred Outflows</v>
      </c>
      <c r="G799" s="164" t="str">
        <f>'Stmt of Cash Flow'!$C$3</f>
        <v>Statement of Cash Flows</v>
      </c>
    </row>
    <row r="800" spans="2:7" x14ac:dyDescent="0.25">
      <c r="B800" t="s">
        <v>433</v>
      </c>
      <c r="C800" s="117">
        <f>Certification!$C$4</f>
        <v>189</v>
      </c>
      <c r="D800" t="s">
        <v>1172</v>
      </c>
      <c r="E800" s="26">
        <f>IFERROR(VLOOKUP(B800,'Stmt of Cash Flow'!$B$9:$H$84,3,0),0)</f>
        <v>-29756</v>
      </c>
      <c r="F800" t="str">
        <f>VLOOKUP(B800,'Stmt of Cash Flow'!$B$9:$H$84,2,0)</f>
        <v>Change in Deferred Inflows</v>
      </c>
      <c r="G800" s="164" t="str">
        <f>'Stmt of Cash Flow'!$C$3</f>
        <v>Statement of Cash Flows</v>
      </c>
    </row>
    <row r="801" spans="2:7" x14ac:dyDescent="0.25">
      <c r="B801" t="s">
        <v>435</v>
      </c>
      <c r="C801" s="117">
        <f>Certification!$C$4</f>
        <v>189</v>
      </c>
      <c r="D801" t="s">
        <v>1172</v>
      </c>
      <c r="E801" s="26">
        <f>IFERROR(VLOOKUP(B801,'Stmt of Cash Flow'!$B$9:$H$84,3,0),0)</f>
        <v>-1687743</v>
      </c>
      <c r="F801" t="str">
        <f>VLOOKUP(B801,'Stmt of Cash Flow'!$B$9:$H$84,2,0)</f>
        <v>Change in Net Pension Liability</v>
      </c>
      <c r="G801" s="164" t="str">
        <f>'Stmt of Cash Flow'!$C$3</f>
        <v>Statement of Cash Flows</v>
      </c>
    </row>
    <row r="802" spans="2:7" x14ac:dyDescent="0.25">
      <c r="B802" t="s">
        <v>437</v>
      </c>
      <c r="C802" s="117">
        <f>Certification!$C$4</f>
        <v>189</v>
      </c>
      <c r="D802" t="s">
        <v>1172</v>
      </c>
      <c r="E802" s="26">
        <f>IFERROR(VLOOKUP(B802,'Stmt of Cash Flow'!$B$9:$H$84,3,0),0)</f>
        <v>0</v>
      </c>
      <c r="F802" t="str">
        <f>VLOOKUP(B802,'Stmt of Cash Flow'!$B$9:$H$84,2,0)</f>
        <v>OPEB Expense from change in Net OPEB Liability</v>
      </c>
      <c r="G802" s="164" t="str">
        <f>'Stmt of Cash Flow'!$C$3</f>
        <v>Statement of Cash Flows</v>
      </c>
    </row>
    <row r="803" spans="2:7" x14ac:dyDescent="0.25">
      <c r="B803" t="s">
        <v>439</v>
      </c>
      <c r="C803" s="117">
        <f>Certification!$C$4</f>
        <v>189</v>
      </c>
      <c r="D803" t="s">
        <v>1172</v>
      </c>
      <c r="E803" s="26">
        <f>IFERROR(VLOOKUP(B803,'Stmt of Cash Flow'!$B$9:$H$84,3,0),0)</f>
        <v>435479</v>
      </c>
      <c r="F803" t="str">
        <f>VLOOKUP(B803,'Stmt of Cash Flow'!$B$9:$H$84,2,0)</f>
        <v>Change in Deferred Outflows</v>
      </c>
      <c r="G803" s="164" t="str">
        <f>'Stmt of Cash Flow'!$C$3</f>
        <v>Statement of Cash Flows</v>
      </c>
    </row>
    <row r="804" spans="2:7" x14ac:dyDescent="0.25">
      <c r="B804" t="s">
        <v>440</v>
      </c>
      <c r="C804" s="117">
        <f>Certification!$C$4</f>
        <v>189</v>
      </c>
      <c r="D804" t="s">
        <v>1172</v>
      </c>
      <c r="E804" s="26">
        <f>IFERROR(VLOOKUP(B804,'Stmt of Cash Flow'!$B$9:$H$84,3,0),0)</f>
        <v>373615</v>
      </c>
      <c r="F804" t="str">
        <f>VLOOKUP(B804,'Stmt of Cash Flow'!$B$9:$H$84,2,0)</f>
        <v>Change in Deferred Inflows</v>
      </c>
      <c r="G804" s="164" t="str">
        <f>'Stmt of Cash Flow'!$C$3</f>
        <v>Statement of Cash Flows</v>
      </c>
    </row>
    <row r="805" spans="2:7" x14ac:dyDescent="0.25">
      <c r="B805" t="s">
        <v>441</v>
      </c>
      <c r="C805" s="117">
        <f>Certification!$C$4</f>
        <v>189</v>
      </c>
      <c r="D805" t="s">
        <v>1172</v>
      </c>
      <c r="E805" s="26">
        <f>IFERROR(VLOOKUP(B805,'Stmt of Cash Flow'!$B$9:$H$84,3,0),0)</f>
        <v>-764347</v>
      </c>
      <c r="F805" t="str">
        <f>VLOOKUP(B805,'Stmt of Cash Flow'!$B$9:$H$84,2,0)</f>
        <v>Change in Net OPEB Liability</v>
      </c>
      <c r="G805" s="164" t="str">
        <f>'Stmt of Cash Flow'!$C$3</f>
        <v>Statement of Cash Flows</v>
      </c>
    </row>
    <row r="806" spans="2:7" x14ac:dyDescent="0.25">
      <c r="B806" t="s">
        <v>443</v>
      </c>
      <c r="C806" s="117">
        <f>Certification!$C$4</f>
        <v>189</v>
      </c>
      <c r="D806" t="s">
        <v>1172</v>
      </c>
      <c r="E806" s="26">
        <f>IFERROR(VLOOKUP(B806,'Stmt of Cash Flow'!$B$9:$H$84,3,0),0)</f>
        <v>0</v>
      </c>
      <c r="F806" t="str">
        <f>VLOOKUP(B806,'Stmt of Cash Flow'!$B$9:$H$84,2,0)</f>
        <v>Other Changes for Insurance Funds</v>
      </c>
      <c r="G806" s="164" t="str">
        <f>'Stmt of Cash Flow'!$C$3</f>
        <v>Statement of Cash Flows</v>
      </c>
    </row>
    <row r="807" spans="2:7" x14ac:dyDescent="0.25">
      <c r="B807" t="s">
        <v>445</v>
      </c>
      <c r="C807" s="117">
        <f>Certification!$C$4</f>
        <v>189</v>
      </c>
      <c r="D807" t="s">
        <v>1172</v>
      </c>
      <c r="E807" s="26">
        <f>IFERROR(VLOOKUP(B807,'Stmt of Cash Flow'!$B$9:$H$84,3,0),0)</f>
        <v>0</v>
      </c>
      <c r="F807" t="str">
        <f>VLOOKUP(B807,'Stmt of Cash Flow'!$B$9:$H$84,2,0)</f>
        <v>Claims Reserve-Current</v>
      </c>
      <c r="G807" s="164" t="str">
        <f>'Stmt of Cash Flow'!$C$3</f>
        <v>Statement of Cash Flows</v>
      </c>
    </row>
    <row r="808" spans="2:7" x14ac:dyDescent="0.25">
      <c r="B808" t="s">
        <v>447</v>
      </c>
      <c r="C808" s="117">
        <f>Certification!$C$4</f>
        <v>189</v>
      </c>
      <c r="D808" t="s">
        <v>1172</v>
      </c>
      <c r="E808" s="26">
        <f>IFERROR(VLOOKUP(B808,'Stmt of Cash Flow'!$B$9:$H$84,3,0),0)</f>
        <v>0</v>
      </c>
      <c r="F808" t="str">
        <f>VLOOKUP(B808,'Stmt of Cash Flow'!$B$9:$H$84,2,0)</f>
        <v>Claims Reserve-Prior Year</v>
      </c>
      <c r="G808" s="164" t="str">
        <f>'Stmt of Cash Flow'!$C$3</f>
        <v>Statement of Cash Flows</v>
      </c>
    </row>
    <row r="809" spans="2:7" x14ac:dyDescent="0.25">
      <c r="B809" t="s">
        <v>449</v>
      </c>
      <c r="C809" s="117">
        <f>Certification!$C$4</f>
        <v>189</v>
      </c>
      <c r="D809" t="s">
        <v>1172</v>
      </c>
      <c r="E809" s="26">
        <f>IFERROR(VLOOKUP(B809,'Stmt of Cash Flow'!$B$9:$H$84,3,0),0)</f>
        <v>0</v>
      </c>
      <c r="F809" t="str">
        <f>VLOOKUP(B809,'Stmt of Cash Flow'!$B$9:$H$84,2,0)</f>
        <v>IBNR-Current</v>
      </c>
      <c r="G809" s="164" t="str">
        <f>'Stmt of Cash Flow'!$C$3</f>
        <v>Statement of Cash Flows</v>
      </c>
    </row>
    <row r="810" spans="2:7" x14ac:dyDescent="0.25">
      <c r="B810" t="s">
        <v>451</v>
      </c>
      <c r="C810" s="117">
        <f>Certification!$C$4</f>
        <v>189</v>
      </c>
      <c r="D810" t="s">
        <v>1172</v>
      </c>
      <c r="E810" s="26">
        <f>IFERROR(VLOOKUP(B810,'Stmt of Cash Flow'!$B$9:$H$84,3,0),0)</f>
        <v>0</v>
      </c>
      <c r="F810" t="str">
        <f>VLOOKUP(B810,'Stmt of Cash Flow'!$B$9:$H$84,2,0)</f>
        <v>IBNR-Prior Year</v>
      </c>
      <c r="G810" s="164" t="str">
        <f>'Stmt of Cash Flow'!$C$3</f>
        <v>Statement of Cash Flows</v>
      </c>
    </row>
    <row r="811" spans="2:7" x14ac:dyDescent="0.25">
      <c r="B811" t="s">
        <v>453</v>
      </c>
      <c r="C811" s="117">
        <f>Certification!$C$4</f>
        <v>189</v>
      </c>
      <c r="D811" t="s">
        <v>1172</v>
      </c>
      <c r="E811" s="26">
        <f>IFERROR(VLOOKUP(B811,'Stmt of Cash Flow'!$B$9:$H$84,3,0),0)</f>
        <v>0</v>
      </c>
      <c r="F811" t="str">
        <f>VLOOKUP(B811,'Stmt of Cash Flow'!$B$9:$H$84,2,0)</f>
        <v>Future L&amp;I Assessments</v>
      </c>
      <c r="G811" s="164" t="str">
        <f>'Stmt of Cash Flow'!$C$3</f>
        <v>Statement of Cash Flows</v>
      </c>
    </row>
    <row r="812" spans="2:7" x14ac:dyDescent="0.25">
      <c r="B812" t="s">
        <v>454</v>
      </c>
      <c r="C812" s="117">
        <f>Certification!$C$4</f>
        <v>189</v>
      </c>
      <c r="D812" t="s">
        <v>1172</v>
      </c>
      <c r="E812" s="26">
        <f>IFERROR(VLOOKUP(B812,'Stmt of Cash Flow'!$B$9:$H$84,3,0),0)</f>
        <v>0</v>
      </c>
      <c r="F812" t="str">
        <f>VLOOKUP(B812,'Stmt of Cash Flow'!$B$9:$H$84,2,0)</f>
        <v>Provision for Unallocated Loss Adjustment</v>
      </c>
      <c r="G812" s="164" t="str">
        <f>'Stmt of Cash Flow'!$C$3</f>
        <v>Statement of Cash Flows</v>
      </c>
    </row>
    <row r="813" spans="2:7" x14ac:dyDescent="0.25">
      <c r="B813" t="s">
        <v>456</v>
      </c>
      <c r="C813" s="117">
        <f>Certification!$C$4</f>
        <v>189</v>
      </c>
      <c r="D813" t="s">
        <v>1172</v>
      </c>
      <c r="E813" s="26">
        <f>IFERROR(VLOOKUP(B813,'Stmt of Cash Flow'!$B$9:$H$84,3,0),0)</f>
        <v>0</v>
      </c>
      <c r="F813" t="str">
        <f>VLOOKUP(B813,'Stmt of Cash Flow'!$B$9:$H$84,2,0)</f>
        <v>Unearned Member Assessments</v>
      </c>
      <c r="G813" s="164" t="str">
        <f>'Stmt of Cash Flow'!$C$3</f>
        <v>Statement of Cash Flows</v>
      </c>
    </row>
    <row r="814" spans="2:7" x14ac:dyDescent="0.25">
      <c r="B814" t="s">
        <v>458</v>
      </c>
      <c r="C814" s="117">
        <f>Certification!$C$4</f>
        <v>189</v>
      </c>
      <c r="D814" t="s">
        <v>1172</v>
      </c>
      <c r="E814" s="26">
        <f>IFERROR(VLOOKUP(B814,'Stmt of Cash Flow'!$B$9:$H$84,3,0),0)</f>
        <v>0</v>
      </c>
      <c r="F814" t="str">
        <f>VLOOKUP(B814,'Stmt of Cash Flow'!$B$9:$H$84,2,0)</f>
        <v>Insurance Recoverables</v>
      </c>
      <c r="G814" s="164" t="str">
        <f>'Stmt of Cash Flow'!$C$3</f>
        <v>Statement of Cash Flows</v>
      </c>
    </row>
    <row r="815" spans="2:7" x14ac:dyDescent="0.25">
      <c r="B815" t="s">
        <v>460</v>
      </c>
      <c r="C815" s="117">
        <f>Certification!$C$4</f>
        <v>189</v>
      </c>
      <c r="D815" t="s">
        <v>1172</v>
      </c>
      <c r="E815" s="26">
        <f>IFERROR(VLOOKUP(B815,'Stmt of Cash Flow'!$B$9:$H$84,3,0),0)</f>
        <v>0</v>
      </c>
      <c r="F815" t="str">
        <f>VLOOKUP(B815,'Stmt of Cash Flow'!$B$9:$H$84,2,0)</f>
        <v>Claim Reserves</v>
      </c>
      <c r="G815" s="164" t="str">
        <f>'Stmt of Cash Flow'!$C$3</f>
        <v>Statement of Cash Flows</v>
      </c>
    </row>
    <row r="816" spans="2:7" x14ac:dyDescent="0.25">
      <c r="B816" t="s">
        <v>461</v>
      </c>
      <c r="C816" s="117">
        <f>Certification!$C$4</f>
        <v>189</v>
      </c>
      <c r="D816" t="s">
        <v>1172</v>
      </c>
      <c r="E816" s="26">
        <f>IFERROR(VLOOKUP(B816,'Stmt of Cash Flow'!$B$9:$H$84,3,0),0)</f>
        <v>1165209.4500000016</v>
      </c>
      <c r="F816" t="str">
        <f>VLOOKUP(B816,'Stmt of Cash Flow'!$B$9:$H$84,2,0)</f>
        <v>NET CASH PROVIDED (USED) BY OPERATING ACTIVITIES</v>
      </c>
      <c r="G816" s="164" t="str">
        <f>'Stmt of Cash Flow'!$C$3</f>
        <v>Statement of Cash Flows</v>
      </c>
    </row>
    <row r="817" spans="2:7" x14ac:dyDescent="0.25">
      <c r="B817" t="s">
        <v>336</v>
      </c>
      <c r="C817" s="117">
        <f>Certification!$C$4</f>
        <v>189</v>
      </c>
      <c r="D817" t="s">
        <v>1173</v>
      </c>
      <c r="E817" s="26">
        <f>IFERROR(VLOOKUP(B817,'Stmt of Cash Flow'!$B$9:$H$84,3,0),0)</f>
        <v>36229473.170000002</v>
      </c>
      <c r="F817" t="str">
        <f>VLOOKUP(B817,'Stmt of Cash Flow'!$B$9:$H$84,2,0)</f>
        <v>Cash Received from Customers</v>
      </c>
      <c r="G817" s="164" t="str">
        <f>'Stmt of Cash Flow'!$C$3</f>
        <v>Statement of Cash Flows</v>
      </c>
    </row>
    <row r="818" spans="2:7" x14ac:dyDescent="0.25">
      <c r="B818" t="s">
        <v>338</v>
      </c>
      <c r="C818" s="117">
        <f>Certification!$C$4</f>
        <v>189</v>
      </c>
      <c r="D818" t="s">
        <v>1173</v>
      </c>
      <c r="E818" s="26">
        <f>IFERROR(VLOOKUP(B818,'Stmt of Cash Flow'!$B$9:$H$84,4,0),0)</f>
        <v>0</v>
      </c>
      <c r="F818" t="str">
        <f>VLOOKUP(B818,'Stmt of Cash Flow'!$B$9:$H$84,2,0)</f>
        <v>Cash Received from State and Federal Sources</v>
      </c>
      <c r="G818" s="164" t="str">
        <f>'Stmt of Cash Flow'!$C$3</f>
        <v>Statement of Cash Flows</v>
      </c>
    </row>
    <row r="819" spans="2:7" x14ac:dyDescent="0.25">
      <c r="B819" t="s">
        <v>340</v>
      </c>
      <c r="C819" s="117">
        <f>Certification!$C$4</f>
        <v>189</v>
      </c>
      <c r="D819" t="s">
        <v>1173</v>
      </c>
      <c r="E819" s="26">
        <f>IFERROR(VLOOKUP(B819,'Stmt of Cash Flow'!$B$9:$H$84,4,0),0)</f>
        <v>0</v>
      </c>
      <c r="F819" t="str">
        <f>VLOOKUP(B819,'Stmt of Cash Flow'!$B$9:$H$84,2,0)</f>
        <v>Cash Received from Members</v>
      </c>
      <c r="G819" s="164" t="str">
        <f>'Stmt of Cash Flow'!$C$3</f>
        <v>Statement of Cash Flows</v>
      </c>
    </row>
    <row r="820" spans="2:7" x14ac:dyDescent="0.25">
      <c r="B820" t="s">
        <v>342</v>
      </c>
      <c r="C820" s="117">
        <f>Certification!$C$4</f>
        <v>189</v>
      </c>
      <c r="D820" t="s">
        <v>1173</v>
      </c>
      <c r="E820" s="26">
        <f>IFERROR(VLOOKUP(B820,'Stmt of Cash Flow'!$B$9:$H$84,4,0),0)</f>
        <v>0</v>
      </c>
      <c r="F820" t="str">
        <f>VLOOKUP(B820,'Stmt of Cash Flow'!$B$9:$H$84,2,0)</f>
        <v>Payments to Suppliers for Goods and Services</v>
      </c>
      <c r="G820" s="164" t="str">
        <f>'Stmt of Cash Flow'!$C$3</f>
        <v>Statement of Cash Flows</v>
      </c>
    </row>
    <row r="821" spans="2:7" x14ac:dyDescent="0.25">
      <c r="B821" t="s">
        <v>344</v>
      </c>
      <c r="C821" s="117">
        <f>Certification!$C$4</f>
        <v>189</v>
      </c>
      <c r="D821" t="s">
        <v>1173</v>
      </c>
      <c r="E821" s="26">
        <f>IFERROR(VLOOKUP(B821,'Stmt of Cash Flow'!$B$9:$H$84,4,0),0)</f>
        <v>0</v>
      </c>
      <c r="F821" t="str">
        <f>VLOOKUP(B821,'Stmt of Cash Flow'!$B$9:$H$84,2,0)</f>
        <v>Payments to Employees for Services</v>
      </c>
      <c r="G821" s="164" t="str">
        <f>'Stmt of Cash Flow'!$C$3</f>
        <v>Statement of Cash Flows</v>
      </c>
    </row>
    <row r="822" spans="2:7" x14ac:dyDescent="0.25">
      <c r="B822" t="s">
        <v>346</v>
      </c>
      <c r="C822" s="117">
        <f>Certification!$C$4</f>
        <v>189</v>
      </c>
      <c r="D822" t="s">
        <v>1173</v>
      </c>
      <c r="E822" s="26">
        <f>IFERROR(VLOOKUP(B822,'Stmt of Cash Flow'!$B$9:$H$84,4,0),0)</f>
        <v>0</v>
      </c>
      <c r="F822" t="str">
        <f>VLOOKUP(B822,'Stmt of Cash Flow'!$B$9:$H$84,2,0)</f>
        <v>Cash Paid for Compensated Absences</v>
      </c>
      <c r="G822" s="164" t="str">
        <f>'Stmt of Cash Flow'!$C$3</f>
        <v>Statement of Cash Flows</v>
      </c>
    </row>
    <row r="823" spans="2:7" x14ac:dyDescent="0.25">
      <c r="B823" t="s">
        <v>348</v>
      </c>
      <c r="C823" s="117">
        <f>Certification!$C$4</f>
        <v>189</v>
      </c>
      <c r="D823" t="s">
        <v>1173</v>
      </c>
      <c r="E823" s="26">
        <f>IFERROR(VLOOKUP(B823,'Stmt of Cash Flow'!$B$9:$H$84,4,0),0)</f>
        <v>0</v>
      </c>
      <c r="F823" t="str">
        <f>VLOOKUP(B823,'Stmt of Cash Flow'!$B$9:$H$84,2,0)</f>
        <v>Cash Paid for Benefits/Claims</v>
      </c>
      <c r="G823" s="164" t="str">
        <f>'Stmt of Cash Flow'!$C$3</f>
        <v>Statement of Cash Flows</v>
      </c>
    </row>
    <row r="824" spans="2:7" x14ac:dyDescent="0.25">
      <c r="B824" t="s">
        <v>350</v>
      </c>
      <c r="C824" s="117">
        <f>Certification!$C$4</f>
        <v>189</v>
      </c>
      <c r="D824" t="s">
        <v>1173</v>
      </c>
      <c r="E824" s="26">
        <f>IFERROR(VLOOKUP(B824,'Stmt of Cash Flow'!$B$9:$H$84,4,0),0)</f>
        <v>0</v>
      </c>
      <c r="F824" t="str">
        <f>VLOOKUP(B824,'Stmt of Cash Flow'!$B$9:$H$84,2,0)</f>
        <v>Internal Activity - Reimbursements from Other Funds</v>
      </c>
      <c r="G824" s="164" t="str">
        <f>'Stmt of Cash Flow'!$C$3</f>
        <v>Statement of Cash Flows</v>
      </c>
    </row>
    <row r="825" spans="2:7" x14ac:dyDescent="0.25">
      <c r="B825" t="s">
        <v>352</v>
      </c>
      <c r="C825" s="117">
        <f>Certification!$C$4</f>
        <v>189</v>
      </c>
      <c r="D825" t="s">
        <v>1173</v>
      </c>
      <c r="E825" s="26">
        <f>IFERROR(VLOOKUP(B825,'Stmt of Cash Flow'!$B$9:$H$84,4,0),0)</f>
        <v>0</v>
      </c>
      <c r="F825" t="str">
        <f>VLOOKUP(B825,'Stmt of Cash Flow'!$B$9:$H$84,2,0)</f>
        <v>Internal Activity - Payments made to Other Funds</v>
      </c>
      <c r="G825" s="164" t="str">
        <f>'Stmt of Cash Flow'!$C$3</f>
        <v>Statement of Cash Flows</v>
      </c>
    </row>
    <row r="826" spans="2:7" x14ac:dyDescent="0.25">
      <c r="B826" t="s">
        <v>354</v>
      </c>
      <c r="C826" s="117">
        <f>Certification!$C$4</f>
        <v>189</v>
      </c>
      <c r="D826" t="s">
        <v>1173</v>
      </c>
      <c r="E826" s="26">
        <f>IFERROR(VLOOKUP(B826,'Stmt of Cash Flow'!$B$9:$H$84,4,0),0)</f>
        <v>0</v>
      </c>
      <c r="F826" t="str">
        <f>VLOOKUP(B826,'Stmt of Cash Flow'!$B$9:$H$84,2,0)</f>
        <v>Cash Paid for Reinsurance</v>
      </c>
      <c r="G826" s="164" t="str">
        <f>'Stmt of Cash Flow'!$C$3</f>
        <v>Statement of Cash Flows</v>
      </c>
    </row>
    <row r="827" spans="2:7" x14ac:dyDescent="0.25">
      <c r="B827" t="s">
        <v>356</v>
      </c>
      <c r="C827" s="117">
        <f>Certification!$C$4</f>
        <v>189</v>
      </c>
      <c r="D827" t="s">
        <v>1173</v>
      </c>
      <c r="E827" s="26">
        <f>IFERROR(VLOOKUP(B827,'Stmt of Cash Flow'!$B$9:$H$84,4,0),0)</f>
        <v>0</v>
      </c>
      <c r="F827" t="str">
        <f>VLOOKUP(B827,'Stmt of Cash Flow'!$B$9:$H$84,2,0)</f>
        <v>Cash Received for Labor and Industries Assessments</v>
      </c>
      <c r="G827" s="164" t="str">
        <f>'Stmt of Cash Flow'!$C$3</f>
        <v>Statement of Cash Flows</v>
      </c>
    </row>
    <row r="828" spans="2:7" x14ac:dyDescent="0.25">
      <c r="B828" t="s">
        <v>358</v>
      </c>
      <c r="C828" s="117">
        <f>Certification!$C$4</f>
        <v>189</v>
      </c>
      <c r="D828" t="s">
        <v>1173</v>
      </c>
      <c r="E828" s="26">
        <f>IFERROR(VLOOKUP(B828,'Stmt of Cash Flow'!$B$9:$H$84,4,0),0)</f>
        <v>0</v>
      </c>
      <c r="F828" t="str">
        <f>VLOOKUP(B828,'Stmt of Cash Flow'!$B$9:$H$84,2,0)</f>
        <v>Cash Paid for Labor and Industries Assessments</v>
      </c>
      <c r="G828" s="164" t="str">
        <f>'Stmt of Cash Flow'!$C$3</f>
        <v>Statement of Cash Flows</v>
      </c>
    </row>
    <row r="829" spans="2:7" x14ac:dyDescent="0.25">
      <c r="B829" t="s">
        <v>360</v>
      </c>
      <c r="C829" s="117">
        <f>Certification!$C$4</f>
        <v>189</v>
      </c>
      <c r="D829" t="s">
        <v>1173</v>
      </c>
      <c r="E829" s="26">
        <f>IFERROR(VLOOKUP(B829,'Stmt of Cash Flow'!$B$9:$H$84,4,0),0)</f>
        <v>-9686.9699999999993</v>
      </c>
      <c r="F829" t="str">
        <f>VLOOKUP(B829,'Stmt of Cash Flow'!$B$9:$H$84,2,0)</f>
        <v>Cash Paid for Other Operating Expense</v>
      </c>
      <c r="G829" s="164" t="str">
        <f>'Stmt of Cash Flow'!$C$3</f>
        <v>Statement of Cash Flows</v>
      </c>
    </row>
    <row r="830" spans="2:7" x14ac:dyDescent="0.25">
      <c r="B830" t="s">
        <v>362</v>
      </c>
      <c r="C830" s="117">
        <f>Certification!$C$4</f>
        <v>189</v>
      </c>
      <c r="D830" t="s">
        <v>1173</v>
      </c>
      <c r="E830" s="26">
        <f>IFERROR(VLOOKUP(B830,'Stmt of Cash Flow'!$B$9:$H$84,4,0),0)</f>
        <v>0</v>
      </c>
      <c r="F830" t="str">
        <f>VLOOKUP(B830,'Stmt of Cash Flow'!$B$9:$H$84,2,0)</f>
        <v>Other Receipts (Payments)</v>
      </c>
      <c r="G830" s="164" t="str">
        <f>'Stmt of Cash Flow'!$C$3</f>
        <v>Statement of Cash Flows</v>
      </c>
    </row>
    <row r="831" spans="2:7" x14ac:dyDescent="0.25">
      <c r="B831" t="s">
        <v>364</v>
      </c>
      <c r="C831" s="117">
        <f>Certification!$C$4</f>
        <v>189</v>
      </c>
      <c r="D831" t="s">
        <v>1173</v>
      </c>
      <c r="E831" s="26">
        <f>IFERROR(VLOOKUP(B831,'Stmt of Cash Flow'!$B$9:$H$84,4,0),0)</f>
        <v>-9686.9699999999993</v>
      </c>
      <c r="F831" t="str">
        <f>VLOOKUP(B831,'Stmt of Cash Flow'!$B$9:$H$84,2,0)</f>
        <v>NET CASH PROVIDED (USED) BY OPERATING ACTIVITIES</v>
      </c>
      <c r="G831" s="164" t="str">
        <f>'Stmt of Cash Flow'!$C$3</f>
        <v>Statement of Cash Flows</v>
      </c>
    </row>
    <row r="832" spans="2:7" x14ac:dyDescent="0.25">
      <c r="B832" t="s">
        <v>367</v>
      </c>
      <c r="C832" s="117">
        <f>Certification!$C$4</f>
        <v>189</v>
      </c>
      <c r="D832" t="s">
        <v>1173</v>
      </c>
      <c r="E832" s="26">
        <f>IFERROR(VLOOKUP(B832,'Stmt of Cash Flow'!$B$9:$H$84,4,0),0)</f>
        <v>0</v>
      </c>
      <c r="F832" t="str">
        <f>VLOOKUP(B832,'Stmt of Cash Flow'!$B$9:$H$84,2,0)</f>
        <v>Operating Grants Received</v>
      </c>
      <c r="G832" s="164" t="str">
        <f>'Stmt of Cash Flow'!$C$3</f>
        <v>Statement of Cash Flows</v>
      </c>
    </row>
    <row r="833" spans="2:7" x14ac:dyDescent="0.25">
      <c r="B833" t="s">
        <v>369</v>
      </c>
      <c r="C833" s="117">
        <f>Certification!$C$4</f>
        <v>189</v>
      </c>
      <c r="D833" t="s">
        <v>1173</v>
      </c>
      <c r="E833" s="26">
        <f>IFERROR(VLOOKUP(B833,'Stmt of Cash Flow'!$B$9:$H$84,4,0),0)</f>
        <v>0</v>
      </c>
      <c r="F833" t="str">
        <f>VLOOKUP(B833,'Stmt of Cash Flow'!$B$9:$H$84,2,0)</f>
        <v>Transfer to (from) Other Funds</v>
      </c>
      <c r="G833" s="164" t="str">
        <f>'Stmt of Cash Flow'!$C$3</f>
        <v>Statement of Cash Flows</v>
      </c>
    </row>
    <row r="834" spans="2:7" x14ac:dyDescent="0.25">
      <c r="B834" t="s">
        <v>371</v>
      </c>
      <c r="C834" s="117">
        <f>Certification!$C$4</f>
        <v>189</v>
      </c>
      <c r="D834" t="s">
        <v>1173</v>
      </c>
      <c r="E834" s="26">
        <f>IFERROR(VLOOKUP(B834,'Stmt of Cash Flow'!$B$9:$H$84,4,0),0)</f>
        <v>0</v>
      </c>
      <c r="F834" t="str">
        <f>VLOOKUP(B834,'Stmt of Cash Flow'!$B$9:$H$84,2,0)</f>
        <v>Proceeds from Issuance of Notes</v>
      </c>
      <c r="G834" s="164" t="str">
        <f>'Stmt of Cash Flow'!$C$3</f>
        <v>Statement of Cash Flows</v>
      </c>
    </row>
    <row r="835" spans="2:7" x14ac:dyDescent="0.25">
      <c r="B835" t="s">
        <v>373</v>
      </c>
      <c r="C835" s="117">
        <f>Certification!$C$4</f>
        <v>189</v>
      </c>
      <c r="D835" t="s">
        <v>1173</v>
      </c>
      <c r="E835" s="26">
        <f>IFERROR(VLOOKUP(B835,'Stmt of Cash Flow'!$B$9:$H$84,4,0),0)</f>
        <v>0</v>
      </c>
      <c r="F835" t="str">
        <f>VLOOKUP(B835,'Stmt of Cash Flow'!$B$9:$H$84,2,0)</f>
        <v>Principal and Interest Payment on Notes</v>
      </c>
      <c r="G835" s="164" t="str">
        <f>'Stmt of Cash Flow'!$C$3</f>
        <v>Statement of Cash Flows</v>
      </c>
    </row>
    <row r="836" spans="2:7" x14ac:dyDescent="0.25">
      <c r="B836" t="s">
        <v>375</v>
      </c>
      <c r="C836" s="117">
        <f>Certification!$C$4</f>
        <v>189</v>
      </c>
      <c r="D836" t="s">
        <v>1173</v>
      </c>
      <c r="E836" s="26">
        <f>IFERROR(VLOOKUP(B836,'Stmt of Cash Flow'!$B$9:$H$84,4,0),0)</f>
        <v>0</v>
      </c>
      <c r="F836" t="str">
        <f>VLOOKUP(B836,'Stmt of Cash Flow'!$B$9:$H$84,2,0)</f>
        <v>Other Noncapital Activities</v>
      </c>
      <c r="G836" s="164" t="str">
        <f>'Stmt of Cash Flow'!$C$3</f>
        <v>Statement of Cash Flows</v>
      </c>
    </row>
    <row r="837" spans="2:7" x14ac:dyDescent="0.25">
      <c r="B837" t="s">
        <v>377</v>
      </c>
      <c r="C837" s="117">
        <f>Certification!$C$4</f>
        <v>189</v>
      </c>
      <c r="D837" t="s">
        <v>1173</v>
      </c>
      <c r="E837" s="26">
        <f>IFERROR(VLOOKUP(B837,'Stmt of Cash Flow'!$B$9:$H$84,4,0),0)</f>
        <v>0</v>
      </c>
      <c r="F837" t="str">
        <f>VLOOKUP(B837,'Stmt of Cash Flow'!$B$9:$H$84,2,0)</f>
        <v>NET CASH PROVIDED (USED) BY NONCAPITAL FINANCING ACTIVITIES</v>
      </c>
      <c r="G837" s="164" t="str">
        <f>'Stmt of Cash Flow'!$C$3</f>
        <v>Statement of Cash Flows</v>
      </c>
    </row>
    <row r="838" spans="2:7" x14ac:dyDescent="0.25">
      <c r="B838" t="s">
        <v>380</v>
      </c>
      <c r="C838" s="117">
        <f>Certification!$C$4</f>
        <v>189</v>
      </c>
      <c r="D838" t="s">
        <v>1173</v>
      </c>
      <c r="E838" s="26">
        <f>IFERROR(VLOOKUP(B838,'Stmt of Cash Flow'!$B$9:$H$84,4,0),0)</f>
        <v>0</v>
      </c>
      <c r="F838" t="str">
        <f>VLOOKUP(B838,'Stmt of Cash Flow'!$B$9:$H$84,2,0)</f>
        <v>Purchase of Capital Assets</v>
      </c>
      <c r="G838" s="164" t="str">
        <f>'Stmt of Cash Flow'!$C$3</f>
        <v>Statement of Cash Flows</v>
      </c>
    </row>
    <row r="839" spans="2:7" x14ac:dyDescent="0.25">
      <c r="B839" t="s">
        <v>382</v>
      </c>
      <c r="C839" s="117">
        <f>Certification!$C$4</f>
        <v>189</v>
      </c>
      <c r="D839" t="s">
        <v>1173</v>
      </c>
      <c r="E839" s="26">
        <f>IFERROR(VLOOKUP(B839,'Stmt of Cash Flow'!$B$9:$H$84,4,0),0)</f>
        <v>0</v>
      </c>
      <c r="F839" t="str">
        <f>VLOOKUP(B839,'Stmt of Cash Flow'!$B$9:$H$84,2,0)</f>
        <v>Proceeds from Capital Debt</v>
      </c>
      <c r="G839" s="164" t="str">
        <f>'Stmt of Cash Flow'!$C$3</f>
        <v>Statement of Cash Flows</v>
      </c>
    </row>
    <row r="840" spans="2:7" x14ac:dyDescent="0.25">
      <c r="B840" t="s">
        <v>384</v>
      </c>
      <c r="C840" s="117">
        <f>Certification!$C$4</f>
        <v>189</v>
      </c>
      <c r="D840" t="s">
        <v>1173</v>
      </c>
      <c r="E840" s="26">
        <f>IFERROR(VLOOKUP(B840,'Stmt of Cash Flow'!$B$9:$H$84,4,0),0)</f>
        <v>0</v>
      </c>
      <c r="F840" t="str">
        <f>VLOOKUP(B840,'Stmt of Cash Flow'!$B$9:$H$84,2,0)</f>
        <v>Principal and Interest Paid on Capital Debt</v>
      </c>
      <c r="G840" s="164" t="str">
        <f>'Stmt of Cash Flow'!$C$3</f>
        <v>Statement of Cash Flows</v>
      </c>
    </row>
    <row r="841" spans="2:7" x14ac:dyDescent="0.25">
      <c r="B841" t="s">
        <v>386</v>
      </c>
      <c r="C841" s="117">
        <f>Certification!$C$4</f>
        <v>189</v>
      </c>
      <c r="D841" t="s">
        <v>1173</v>
      </c>
      <c r="E841" s="26">
        <f>IFERROR(VLOOKUP(B841,'Stmt of Cash Flow'!$B$9:$H$84,4,0),0)</f>
        <v>0</v>
      </c>
      <c r="F841" t="str">
        <f>VLOOKUP(B841,'Stmt of Cash Flow'!$B$9:$H$84,2,0)</f>
        <v>Capital Contributions</v>
      </c>
      <c r="G841" s="164" t="str">
        <f>'Stmt of Cash Flow'!$C$3</f>
        <v>Statement of Cash Flows</v>
      </c>
    </row>
    <row r="842" spans="2:7" x14ac:dyDescent="0.25">
      <c r="B842" t="s">
        <v>388</v>
      </c>
      <c r="C842" s="117">
        <f>Certification!$C$4</f>
        <v>189</v>
      </c>
      <c r="D842" t="s">
        <v>1173</v>
      </c>
      <c r="E842" s="26">
        <f>IFERROR(VLOOKUP(B842,'Stmt of Cash Flow'!$B$9:$H$84,4,0),0)</f>
        <v>0</v>
      </c>
      <c r="F842" t="str">
        <f>VLOOKUP(B842,'Stmt of Cash Flow'!$B$9:$H$84,2,0)</f>
        <v>Principal and Interest Paid on Lease Financing</v>
      </c>
      <c r="G842" s="164" t="str">
        <f>'Stmt of Cash Flow'!$C$3</f>
        <v>Statement of Cash Flows</v>
      </c>
    </row>
    <row r="843" spans="2:7" x14ac:dyDescent="0.25">
      <c r="B843" t="s">
        <v>390</v>
      </c>
      <c r="C843" s="117">
        <f>Certification!$C$4</f>
        <v>189</v>
      </c>
      <c r="D843" t="s">
        <v>1173</v>
      </c>
      <c r="E843" s="26">
        <f>IFERROR(VLOOKUP(B843,'Stmt of Cash Flow'!$B$9:$H$84,4,0),0)</f>
        <v>0</v>
      </c>
      <c r="F843" t="str">
        <f>VLOOKUP(B843,'Stmt of Cash Flow'!$B$9:$H$84,2,0)</f>
        <v>Lease Income</v>
      </c>
      <c r="G843" s="164" t="str">
        <f>'Stmt of Cash Flow'!$C$3</f>
        <v>Statement of Cash Flows</v>
      </c>
    </row>
    <row r="844" spans="2:7" x14ac:dyDescent="0.25">
      <c r="B844" t="s">
        <v>391</v>
      </c>
      <c r="C844" s="117">
        <f>Certification!$C$4</f>
        <v>189</v>
      </c>
      <c r="D844" t="s">
        <v>1173</v>
      </c>
      <c r="E844" s="26">
        <f>IFERROR(VLOOKUP(B844,'Stmt of Cash Flow'!$B$9:$H$84,4,0),0)</f>
        <v>0</v>
      </c>
      <c r="F844" t="str">
        <f>VLOOKUP(B844,'Stmt of Cash Flow'!$B$9:$H$84,2,0)</f>
        <v>Other Receipts (Payments)</v>
      </c>
      <c r="G844" s="164" t="str">
        <f>'Stmt of Cash Flow'!$C$3</f>
        <v>Statement of Cash Flows</v>
      </c>
    </row>
    <row r="845" spans="2:7" x14ac:dyDescent="0.25">
      <c r="B845" t="s">
        <v>392</v>
      </c>
      <c r="C845" s="117">
        <f>Certification!$C$4</f>
        <v>189</v>
      </c>
      <c r="D845" t="s">
        <v>1173</v>
      </c>
      <c r="E845" s="26">
        <f>IFERROR(VLOOKUP(B845,'Stmt of Cash Flow'!$B$9:$H$84,4,0),0)</f>
        <v>0</v>
      </c>
      <c r="F845" t="str">
        <f>VLOOKUP(B845,'Stmt of Cash Flow'!$B$9:$H$84,2,0)</f>
        <v>NET CASH PROVIDED (USED) BY CAPITAL AND RELATED FINANCING ACTIVITIES</v>
      </c>
      <c r="G845" s="164" t="str">
        <f>'Stmt of Cash Flow'!$C$3</f>
        <v>Statement of Cash Flows</v>
      </c>
    </row>
    <row r="846" spans="2:7" x14ac:dyDescent="0.25">
      <c r="B846" t="s">
        <v>395</v>
      </c>
      <c r="C846" s="117">
        <f>Certification!$C$4</f>
        <v>189</v>
      </c>
      <c r="D846" t="s">
        <v>1173</v>
      </c>
      <c r="E846" s="26">
        <f>IFERROR(VLOOKUP(B846,'Stmt of Cash Flow'!$B$9:$H$84,4,0),0)</f>
        <v>0</v>
      </c>
      <c r="F846" t="str">
        <f>VLOOKUP(B846,'Stmt of Cash Flow'!$B$9:$H$84,2,0)</f>
        <v>Proceeds from Sales and Maturities of Investments</v>
      </c>
      <c r="G846" s="164" t="str">
        <f>'Stmt of Cash Flow'!$C$3</f>
        <v>Statement of Cash Flows</v>
      </c>
    </row>
    <row r="847" spans="2:7" x14ac:dyDescent="0.25">
      <c r="B847" t="s">
        <v>397</v>
      </c>
      <c r="C847" s="117">
        <f>Certification!$C$4</f>
        <v>189</v>
      </c>
      <c r="D847" t="s">
        <v>1173</v>
      </c>
      <c r="E847" s="26">
        <f>IFERROR(VLOOKUP(B847,'Stmt of Cash Flow'!$B$9:$H$84,4,0),0)</f>
        <v>0</v>
      </c>
      <c r="F847" t="str">
        <f>VLOOKUP(B847,'Stmt of Cash Flow'!$B$9:$H$84,2,0)</f>
        <v>Purchase of Investments</v>
      </c>
      <c r="G847" s="164" t="str">
        <f>'Stmt of Cash Flow'!$C$3</f>
        <v>Statement of Cash Flows</v>
      </c>
    </row>
    <row r="848" spans="2:7" x14ac:dyDescent="0.25">
      <c r="B848" t="s">
        <v>399</v>
      </c>
      <c r="C848" s="117">
        <f>Certification!$C$4</f>
        <v>189</v>
      </c>
      <c r="D848" t="s">
        <v>1173</v>
      </c>
      <c r="E848" s="26">
        <f>IFERROR(VLOOKUP(B848,'Stmt of Cash Flow'!$B$9:$H$84,4,0),0)</f>
        <v>46717.24</v>
      </c>
      <c r="F848" t="str">
        <f>VLOOKUP(B848,'Stmt of Cash Flow'!$B$9:$H$84,2,0)</f>
        <v>Interest and Dividends Received</v>
      </c>
      <c r="G848" s="164" t="str">
        <f>'Stmt of Cash Flow'!$C$3</f>
        <v>Statement of Cash Flows</v>
      </c>
    </row>
    <row r="849" spans="2:7" x14ac:dyDescent="0.25">
      <c r="B849" t="s">
        <v>401</v>
      </c>
      <c r="C849" s="117">
        <f>Certification!$C$4</f>
        <v>189</v>
      </c>
      <c r="D849" t="s">
        <v>1173</v>
      </c>
      <c r="E849" s="26">
        <f>IFERROR(VLOOKUP(B849,'Stmt of Cash Flow'!$B$9:$H$84,4,0),0)</f>
        <v>46717.24</v>
      </c>
      <c r="F849" t="str">
        <f>VLOOKUP(B849,'Stmt of Cash Flow'!$B$9:$H$84,2,0)</f>
        <v>NET CASH PROVIDED (USED) BY INVESTING ACTIVITIES</v>
      </c>
      <c r="G849" s="164" t="str">
        <f>'Stmt of Cash Flow'!$C$3</f>
        <v>Statement of Cash Flows</v>
      </c>
    </row>
    <row r="850" spans="2:7" x14ac:dyDescent="0.25">
      <c r="B850" t="s">
        <v>403</v>
      </c>
      <c r="C850" s="117">
        <f>Certification!$C$4</f>
        <v>189</v>
      </c>
      <c r="D850" t="s">
        <v>1173</v>
      </c>
      <c r="E850" s="26">
        <f>IFERROR(VLOOKUP(B850,'Stmt of Cash Flow'!$B$9:$H$84,4,0),0)</f>
        <v>37030.269999999997</v>
      </c>
      <c r="F850" t="str">
        <f>VLOOKUP(B850,'Stmt of Cash Flow'!$B$9:$H$84,2,0)</f>
        <v>INCREASE (DECREASE) IN CASH AND CASH EQUIVALENTS</v>
      </c>
      <c r="G850" s="164" t="str">
        <f>'Stmt of Cash Flow'!$C$3</f>
        <v>Statement of Cash Flows</v>
      </c>
    </row>
    <row r="851" spans="2:7" x14ac:dyDescent="0.25">
      <c r="B851" t="s">
        <v>405</v>
      </c>
      <c r="C851" s="117">
        <f>Certification!$C$4</f>
        <v>189</v>
      </c>
      <c r="D851" t="s">
        <v>1173</v>
      </c>
      <c r="E851" s="26">
        <f>IFERROR(VLOOKUP(B851,'Stmt of Cash Flow'!$B$9:$H$84,4,0),0)</f>
        <v>1034193.87</v>
      </c>
      <c r="F851" t="str">
        <f>VLOOKUP(B851,'Stmt of Cash Flow'!$B$9:$H$84,2,0)</f>
        <v>CASH AND CASH EQUIVALENTS - BEGINNING</v>
      </c>
      <c r="G851" s="164" t="str">
        <f>'Stmt of Cash Flow'!$C$3</f>
        <v>Statement of Cash Flows</v>
      </c>
    </row>
    <row r="852" spans="2:7" x14ac:dyDescent="0.25">
      <c r="B852" t="s">
        <v>407</v>
      </c>
      <c r="C852" s="117">
        <f>Certification!$C$4</f>
        <v>189</v>
      </c>
      <c r="D852" t="s">
        <v>1173</v>
      </c>
      <c r="E852" s="26">
        <f>IFERROR(VLOOKUP(B852,'Stmt of Cash Flow'!$B$9:$H$84,4,0),0)</f>
        <v>0</v>
      </c>
      <c r="F852" t="str">
        <f>VLOOKUP(B852,'Stmt of Cash Flow'!$B$9:$H$84,2,0)</f>
        <v>PRIOR PERIOD ADJUSTMENT</v>
      </c>
      <c r="G852" s="164" t="str">
        <f>'Stmt of Cash Flow'!$C$3</f>
        <v>Statement of Cash Flows</v>
      </c>
    </row>
    <row r="853" spans="2:7" x14ac:dyDescent="0.25">
      <c r="B853" t="s">
        <v>408</v>
      </c>
      <c r="C853" s="117">
        <f>Certification!$C$4</f>
        <v>189</v>
      </c>
      <c r="D853" t="s">
        <v>1173</v>
      </c>
      <c r="E853" s="26">
        <f>IFERROR(VLOOKUP(B853,'Stmt of Cash Flow'!$B$9:$H$84,4,0),0)</f>
        <v>1071224.1399999999</v>
      </c>
      <c r="F853" t="str">
        <f>VLOOKUP(B853,'Stmt of Cash Flow'!$B$9:$H$84,2,0)</f>
        <v>CASH AND CASH EQUIVALENTS - ENDING</v>
      </c>
      <c r="G853" s="164" t="str">
        <f>'Stmt of Cash Flow'!$C$3</f>
        <v>Statement of Cash Flows</v>
      </c>
    </row>
    <row r="854" spans="2:7" x14ac:dyDescent="0.25">
      <c r="B854" t="s">
        <v>411</v>
      </c>
      <c r="C854" s="117">
        <f>Certification!$C$4</f>
        <v>189</v>
      </c>
      <c r="D854" t="s">
        <v>1173</v>
      </c>
      <c r="E854" s="26">
        <f>IFERROR(VLOOKUP(B854,'Stmt of Cash Flow'!$B$9:$H$84,4,0),0)</f>
        <v>-10930.800000000001</v>
      </c>
      <c r="F854" t="str">
        <f>VLOOKUP(B854,'Stmt of Cash Flow'!$B$9:$H$84,2,0)</f>
        <v>OPERATING NET INCOME</v>
      </c>
      <c r="G854" s="164" t="str">
        <f>'Stmt of Cash Flow'!$C$3</f>
        <v>Statement of Cash Flows</v>
      </c>
    </row>
    <row r="855" spans="2:7" x14ac:dyDescent="0.25">
      <c r="B855" t="s">
        <v>413</v>
      </c>
      <c r="C855" s="117">
        <f>Certification!$C$4</f>
        <v>189</v>
      </c>
      <c r="D855" t="s">
        <v>1173</v>
      </c>
      <c r="E855" s="26">
        <f>IFERROR(VLOOKUP(B855,'Stmt of Cash Flow'!$B$9:$H$84,4,0),0)</f>
        <v>0</v>
      </c>
      <c r="F855" t="str">
        <f>VLOOKUP(B855,'Stmt of Cash Flow'!$B$9:$H$84,2,0)</f>
        <v>Adjustment to Reconcile Operating Inc to Net Cash Provided (Used) by Operating Activities</v>
      </c>
      <c r="G855" s="164" t="str">
        <f>'Stmt of Cash Flow'!$C$3</f>
        <v>Statement of Cash Flows</v>
      </c>
    </row>
    <row r="856" spans="2:7" x14ac:dyDescent="0.25">
      <c r="B856" t="s">
        <v>415</v>
      </c>
      <c r="C856" s="117">
        <f>Certification!$C$4</f>
        <v>189</v>
      </c>
      <c r="D856" t="s">
        <v>1173</v>
      </c>
      <c r="E856" s="26">
        <f>IFERROR(VLOOKUP(B856,'Stmt of Cash Flow'!$B$9:$H$84,4,0),0)</f>
        <v>0</v>
      </c>
      <c r="F856" t="str">
        <f>VLOOKUP(B856,'Stmt of Cash Flow'!$B$9:$H$84,2,0)</f>
        <v>Depreciation Expense</v>
      </c>
      <c r="G856" s="164" t="str">
        <f>'Stmt of Cash Flow'!$C$3</f>
        <v>Statement of Cash Flows</v>
      </c>
    </row>
    <row r="857" spans="2:7" x14ac:dyDescent="0.25">
      <c r="B857" t="s">
        <v>417</v>
      </c>
      <c r="C857" s="117">
        <f>Certification!$C$4</f>
        <v>189</v>
      </c>
      <c r="D857" t="s">
        <v>1173</v>
      </c>
      <c r="E857" s="26">
        <f>IFERROR(VLOOKUP(B857,'Stmt of Cash Flow'!$B$9:$H$84,4,0),0)</f>
        <v>0</v>
      </c>
      <c r="F857" t="str">
        <f>VLOOKUP(B857,'Stmt of Cash Flow'!$B$9:$H$84,2,0)</f>
        <v>Change in Assets and Liabilities</v>
      </c>
      <c r="G857" s="164" t="str">
        <f>'Stmt of Cash Flow'!$C$3</f>
        <v>Statement of Cash Flows</v>
      </c>
    </row>
    <row r="858" spans="2:7" x14ac:dyDescent="0.25">
      <c r="B858" t="s">
        <v>419</v>
      </c>
      <c r="C858" s="117">
        <f>Certification!$C$4</f>
        <v>189</v>
      </c>
      <c r="D858" t="s">
        <v>1173</v>
      </c>
      <c r="E858" s="26">
        <f>IFERROR(VLOOKUP(B858,'Stmt of Cash Flow'!$B$9:$H$84,4,0),0)</f>
        <v>0</v>
      </c>
      <c r="F858" t="str">
        <f>VLOOKUP(B858,'Stmt of Cash Flow'!$B$9:$H$84,2,0)</f>
        <v>Receivables, Net</v>
      </c>
      <c r="G858" s="164" t="str">
        <f>'Stmt of Cash Flow'!$C$3</f>
        <v>Statement of Cash Flows</v>
      </c>
    </row>
    <row r="859" spans="2:7" x14ac:dyDescent="0.25">
      <c r="B859" t="s">
        <v>421</v>
      </c>
      <c r="C859" s="117">
        <f>Certification!$C$4</f>
        <v>189</v>
      </c>
      <c r="D859" t="s">
        <v>1173</v>
      </c>
      <c r="E859" s="26">
        <f>IFERROR(VLOOKUP(B859,'Stmt of Cash Flow'!$B$9:$H$84,4,0),0)</f>
        <v>0</v>
      </c>
      <c r="F859" t="str">
        <f>VLOOKUP(B859,'Stmt of Cash Flow'!$B$9:$H$84,2,0)</f>
        <v>Prepaids</v>
      </c>
      <c r="G859" s="164" t="str">
        <f>'Stmt of Cash Flow'!$C$3</f>
        <v>Statement of Cash Flows</v>
      </c>
    </row>
    <row r="860" spans="2:7" x14ac:dyDescent="0.25">
      <c r="B860" t="s">
        <v>422</v>
      </c>
      <c r="C860" s="117">
        <f>Certification!$C$4</f>
        <v>189</v>
      </c>
      <c r="D860" t="s">
        <v>1173</v>
      </c>
      <c r="E860" s="26">
        <f>IFERROR(VLOOKUP(B860,'Stmt of Cash Flow'!$B$9:$H$84,4,0),0)</f>
        <v>0</v>
      </c>
      <c r="F860" t="str">
        <f>VLOOKUP(B860,'Stmt of Cash Flow'!$B$9:$H$84,2,0)</f>
        <v>Inventories</v>
      </c>
      <c r="G860" s="164" t="str">
        <f>'Stmt of Cash Flow'!$C$3</f>
        <v>Statement of Cash Flows</v>
      </c>
    </row>
    <row r="861" spans="2:7" x14ac:dyDescent="0.25">
      <c r="B861" t="s">
        <v>424</v>
      </c>
      <c r="C861" s="117">
        <f>Certification!$C$4</f>
        <v>189</v>
      </c>
      <c r="D861" t="s">
        <v>1173</v>
      </c>
      <c r="E861" s="26">
        <f>IFERROR(VLOOKUP(B861,'Stmt of Cash Flow'!$B$9:$H$84,4,0),0)</f>
        <v>203.39</v>
      </c>
      <c r="F861" t="str">
        <f>VLOOKUP(B861,'Stmt of Cash Flow'!$B$9:$H$84,2,0)</f>
        <v>Accounts and Other Payables</v>
      </c>
      <c r="G861" s="164" t="str">
        <f>'Stmt of Cash Flow'!$C$3</f>
        <v>Statement of Cash Flows</v>
      </c>
    </row>
    <row r="862" spans="2:7" x14ac:dyDescent="0.25">
      <c r="B862" t="s">
        <v>426</v>
      </c>
      <c r="C862" s="117">
        <f>Certification!$C$4</f>
        <v>189</v>
      </c>
      <c r="D862" t="s">
        <v>1173</v>
      </c>
      <c r="E862" s="26">
        <f>IFERROR(VLOOKUP(B862,'Stmt of Cash Flow'!$B$9:$H$84,4,0),0)</f>
        <v>0</v>
      </c>
      <c r="F862" t="str">
        <f>VLOOKUP(B862,'Stmt of Cash Flow'!$B$9:$H$84,2,0)</f>
        <v>Accrued Expenses</v>
      </c>
      <c r="G862" s="164" t="str">
        <f>'Stmt of Cash Flow'!$C$3</f>
        <v>Statement of Cash Flows</v>
      </c>
    </row>
    <row r="863" spans="2:7" x14ac:dyDescent="0.25">
      <c r="B863" t="s">
        <v>428</v>
      </c>
      <c r="C863" s="117">
        <f>Certification!$C$4</f>
        <v>189</v>
      </c>
      <c r="D863" t="s">
        <v>1173</v>
      </c>
      <c r="E863" s="26">
        <f>IFERROR(VLOOKUP(B863,'Stmt of Cash Flow'!$B$9:$H$84,4,0),0)</f>
        <v>0</v>
      </c>
      <c r="F863" t="str">
        <f>VLOOKUP(B863,'Stmt of Cash Flow'!$B$9:$H$84,2,0)</f>
        <v>Unearned Revenue</v>
      </c>
      <c r="G863" s="164" t="str">
        <f>'Stmt of Cash Flow'!$C$3</f>
        <v>Statement of Cash Flows</v>
      </c>
    </row>
    <row r="864" spans="2:7" x14ac:dyDescent="0.25">
      <c r="B864" t="s">
        <v>429</v>
      </c>
      <c r="C864" s="117">
        <f>Certification!$C$4</f>
        <v>189</v>
      </c>
      <c r="D864" t="s">
        <v>1173</v>
      </c>
      <c r="E864" s="26">
        <f>IFERROR(VLOOKUP(B864,'Stmt of Cash Flow'!$B$9:$H$84,4,0),0)</f>
        <v>0</v>
      </c>
      <c r="F864" t="str">
        <f>VLOOKUP(B864,'Stmt of Cash Flow'!$B$9:$H$84,2,0)</f>
        <v>Pension Expense from change in Net Pension Liability</v>
      </c>
      <c r="G864" s="164" t="str">
        <f>'Stmt of Cash Flow'!$C$3</f>
        <v>Statement of Cash Flows</v>
      </c>
    </row>
    <row r="865" spans="2:7" x14ac:dyDescent="0.25">
      <c r="B865" t="s">
        <v>431</v>
      </c>
      <c r="C865" s="117">
        <f>Certification!$C$4</f>
        <v>189</v>
      </c>
      <c r="D865" t="s">
        <v>1173</v>
      </c>
      <c r="E865" s="26">
        <f>IFERROR(VLOOKUP(B865,'Stmt of Cash Flow'!$B$9:$H$84,4,0),0)</f>
        <v>0</v>
      </c>
      <c r="F865" t="str">
        <f>VLOOKUP(B865,'Stmt of Cash Flow'!$B$9:$H$84,2,0)</f>
        <v>Change in Deferred Outflows</v>
      </c>
      <c r="G865" s="164" t="str">
        <f>'Stmt of Cash Flow'!$C$3</f>
        <v>Statement of Cash Flows</v>
      </c>
    </row>
    <row r="866" spans="2:7" x14ac:dyDescent="0.25">
      <c r="B866" t="s">
        <v>433</v>
      </c>
      <c r="C866" s="117">
        <f>Certification!$C$4</f>
        <v>189</v>
      </c>
      <c r="D866" t="s">
        <v>1173</v>
      </c>
      <c r="E866" s="26">
        <f>IFERROR(VLOOKUP(B866,'Stmt of Cash Flow'!$B$9:$H$84,4,0),0)</f>
        <v>0</v>
      </c>
      <c r="F866" t="str">
        <f>VLOOKUP(B866,'Stmt of Cash Flow'!$B$9:$H$84,2,0)</f>
        <v>Change in Deferred Inflows</v>
      </c>
      <c r="G866" s="164" t="str">
        <f>'Stmt of Cash Flow'!$C$3</f>
        <v>Statement of Cash Flows</v>
      </c>
    </row>
    <row r="867" spans="2:7" x14ac:dyDescent="0.25">
      <c r="B867" t="s">
        <v>435</v>
      </c>
      <c r="C867" s="117">
        <f>Certification!$C$4</f>
        <v>189</v>
      </c>
      <c r="D867" t="s">
        <v>1173</v>
      </c>
      <c r="E867" s="26">
        <f>IFERROR(VLOOKUP(B867,'Stmt of Cash Flow'!$B$9:$H$84,4,0),0)</f>
        <v>0</v>
      </c>
      <c r="F867" t="str">
        <f>VLOOKUP(B867,'Stmt of Cash Flow'!$B$9:$H$84,2,0)</f>
        <v>Change in Net Pension Liability</v>
      </c>
      <c r="G867" s="164" t="str">
        <f>'Stmt of Cash Flow'!$C$3</f>
        <v>Statement of Cash Flows</v>
      </c>
    </row>
    <row r="868" spans="2:7" x14ac:dyDescent="0.25">
      <c r="B868" t="s">
        <v>437</v>
      </c>
      <c r="C868" s="117">
        <f>Certification!$C$4</f>
        <v>189</v>
      </c>
      <c r="D868" t="s">
        <v>1173</v>
      </c>
      <c r="E868" s="26">
        <f>IFERROR(VLOOKUP(B868,'Stmt of Cash Flow'!$B$9:$H$84,4,0),0)</f>
        <v>0</v>
      </c>
      <c r="F868" t="str">
        <f>VLOOKUP(B868,'Stmt of Cash Flow'!$B$9:$H$84,2,0)</f>
        <v>OPEB Expense from change in Net OPEB Liability</v>
      </c>
      <c r="G868" s="164" t="str">
        <f>'Stmt of Cash Flow'!$C$3</f>
        <v>Statement of Cash Flows</v>
      </c>
    </row>
    <row r="869" spans="2:7" x14ac:dyDescent="0.25">
      <c r="B869" t="s">
        <v>439</v>
      </c>
      <c r="C869" s="117">
        <f>Certification!$C$4</f>
        <v>189</v>
      </c>
      <c r="D869" t="s">
        <v>1173</v>
      </c>
      <c r="E869" s="26">
        <f>IFERROR(VLOOKUP(B869,'Stmt of Cash Flow'!$B$9:$H$84,4,0),0)</f>
        <v>0</v>
      </c>
      <c r="F869" t="str">
        <f>VLOOKUP(B869,'Stmt of Cash Flow'!$B$9:$H$84,2,0)</f>
        <v>Change in Deferred Outflows</v>
      </c>
      <c r="G869" s="164" t="str">
        <f>'Stmt of Cash Flow'!$C$3</f>
        <v>Statement of Cash Flows</v>
      </c>
    </row>
    <row r="870" spans="2:7" x14ac:dyDescent="0.25">
      <c r="B870" t="s">
        <v>440</v>
      </c>
      <c r="C870" s="117">
        <f>Certification!$C$4</f>
        <v>189</v>
      </c>
      <c r="D870" t="s">
        <v>1173</v>
      </c>
      <c r="E870" s="26">
        <f>IFERROR(VLOOKUP(B870,'Stmt of Cash Flow'!$B$9:$H$84,4,0),0)</f>
        <v>0</v>
      </c>
      <c r="F870" t="str">
        <f>VLOOKUP(B870,'Stmt of Cash Flow'!$B$9:$H$84,2,0)</f>
        <v>Change in Deferred Inflows</v>
      </c>
      <c r="G870" s="164" t="str">
        <f>'Stmt of Cash Flow'!$C$3</f>
        <v>Statement of Cash Flows</v>
      </c>
    </row>
    <row r="871" spans="2:7" x14ac:dyDescent="0.25">
      <c r="B871" t="s">
        <v>441</v>
      </c>
      <c r="C871" s="117">
        <f>Certification!$C$4</f>
        <v>189</v>
      </c>
      <c r="D871" t="s">
        <v>1173</v>
      </c>
      <c r="E871" s="26">
        <f>IFERROR(VLOOKUP(B871,'Stmt of Cash Flow'!$B$9:$H$84,4,0),0)</f>
        <v>0</v>
      </c>
      <c r="F871" t="str">
        <f>VLOOKUP(B871,'Stmt of Cash Flow'!$B$9:$H$84,2,0)</f>
        <v>Change in Net OPEB Liability</v>
      </c>
      <c r="G871" s="164" t="str">
        <f>'Stmt of Cash Flow'!$C$3</f>
        <v>Statement of Cash Flows</v>
      </c>
    </row>
    <row r="872" spans="2:7" x14ac:dyDescent="0.25">
      <c r="B872" t="s">
        <v>443</v>
      </c>
      <c r="C872" s="117">
        <f>Certification!$C$4</f>
        <v>189</v>
      </c>
      <c r="D872" t="s">
        <v>1173</v>
      </c>
      <c r="E872" s="26">
        <f>IFERROR(VLOOKUP(B872,'Stmt of Cash Flow'!$B$9:$H$84,4,0),0)</f>
        <v>0</v>
      </c>
      <c r="F872" t="str">
        <f>VLOOKUP(B872,'Stmt of Cash Flow'!$B$9:$H$84,2,0)</f>
        <v>Other Changes for Insurance Funds</v>
      </c>
      <c r="G872" s="164" t="str">
        <f>'Stmt of Cash Flow'!$C$3</f>
        <v>Statement of Cash Flows</v>
      </c>
    </row>
    <row r="873" spans="2:7" x14ac:dyDescent="0.25">
      <c r="B873" t="s">
        <v>445</v>
      </c>
      <c r="C873" s="117">
        <f>Certification!$C$4</f>
        <v>189</v>
      </c>
      <c r="D873" t="s">
        <v>1173</v>
      </c>
      <c r="E873" s="26">
        <f>IFERROR(VLOOKUP(B873,'Stmt of Cash Flow'!$B$9:$H$84,4,0),0)</f>
        <v>0</v>
      </c>
      <c r="F873" t="str">
        <f>VLOOKUP(B873,'Stmt of Cash Flow'!$B$9:$H$84,2,0)</f>
        <v>Claims Reserve-Current</v>
      </c>
      <c r="G873" s="164" t="str">
        <f>'Stmt of Cash Flow'!$C$3</f>
        <v>Statement of Cash Flows</v>
      </c>
    </row>
    <row r="874" spans="2:7" x14ac:dyDescent="0.25">
      <c r="B874" t="s">
        <v>447</v>
      </c>
      <c r="C874" s="117">
        <f>Certification!$C$4</f>
        <v>189</v>
      </c>
      <c r="D874" t="s">
        <v>1173</v>
      </c>
      <c r="E874" s="26">
        <f>IFERROR(VLOOKUP(B874,'Stmt of Cash Flow'!$B$9:$H$84,4,0),0)</f>
        <v>0</v>
      </c>
      <c r="F874" t="str">
        <f>VLOOKUP(B874,'Stmt of Cash Flow'!$B$9:$H$84,2,0)</f>
        <v>Claims Reserve-Prior Year</v>
      </c>
      <c r="G874" s="164" t="str">
        <f>'Stmt of Cash Flow'!$C$3</f>
        <v>Statement of Cash Flows</v>
      </c>
    </row>
    <row r="875" spans="2:7" x14ac:dyDescent="0.25">
      <c r="B875" t="s">
        <v>449</v>
      </c>
      <c r="C875" s="117">
        <f>Certification!$C$4</f>
        <v>189</v>
      </c>
      <c r="D875" t="s">
        <v>1173</v>
      </c>
      <c r="E875" s="26">
        <f>IFERROR(VLOOKUP(B875,'Stmt of Cash Flow'!$B$9:$H$84,4,0),0)</f>
        <v>0</v>
      </c>
      <c r="F875" t="str">
        <f>VLOOKUP(B875,'Stmt of Cash Flow'!$B$9:$H$84,2,0)</f>
        <v>IBNR-Current</v>
      </c>
      <c r="G875" s="164" t="str">
        <f>'Stmt of Cash Flow'!$C$3</f>
        <v>Statement of Cash Flows</v>
      </c>
    </row>
    <row r="876" spans="2:7" x14ac:dyDescent="0.25">
      <c r="B876" t="s">
        <v>451</v>
      </c>
      <c r="C876" s="117">
        <f>Certification!$C$4</f>
        <v>189</v>
      </c>
      <c r="D876" t="s">
        <v>1173</v>
      </c>
      <c r="E876" s="26">
        <f>IFERROR(VLOOKUP(B876,'Stmt of Cash Flow'!$B$9:$H$84,4,0),0)</f>
        <v>0</v>
      </c>
      <c r="F876" t="str">
        <f>VLOOKUP(B876,'Stmt of Cash Flow'!$B$9:$H$84,2,0)</f>
        <v>IBNR-Prior Year</v>
      </c>
      <c r="G876" s="164" t="str">
        <f>'Stmt of Cash Flow'!$C$3</f>
        <v>Statement of Cash Flows</v>
      </c>
    </row>
    <row r="877" spans="2:7" x14ac:dyDescent="0.25">
      <c r="B877" t="s">
        <v>453</v>
      </c>
      <c r="C877" s="117">
        <f>Certification!$C$4</f>
        <v>189</v>
      </c>
      <c r="D877" t="s">
        <v>1173</v>
      </c>
      <c r="E877" s="26">
        <f>IFERROR(VLOOKUP(B877,'Stmt of Cash Flow'!$B$9:$H$84,4,0),0)</f>
        <v>0</v>
      </c>
      <c r="F877" t="str">
        <f>VLOOKUP(B877,'Stmt of Cash Flow'!$B$9:$H$84,2,0)</f>
        <v>Future L&amp;I Assessments</v>
      </c>
      <c r="G877" s="164" t="str">
        <f>'Stmt of Cash Flow'!$C$3</f>
        <v>Statement of Cash Flows</v>
      </c>
    </row>
    <row r="878" spans="2:7" x14ac:dyDescent="0.25">
      <c r="B878" t="s">
        <v>454</v>
      </c>
      <c r="C878" s="117">
        <f>Certification!$C$4</f>
        <v>189</v>
      </c>
      <c r="D878" t="s">
        <v>1173</v>
      </c>
      <c r="E878" s="26">
        <f>IFERROR(VLOOKUP(B878,'Stmt of Cash Flow'!$B$9:$H$84,4,0),0)</f>
        <v>1040.44</v>
      </c>
      <c r="F878" t="str">
        <f>VLOOKUP(B878,'Stmt of Cash Flow'!$B$9:$H$84,2,0)</f>
        <v>Provision for Unallocated Loss Adjustment</v>
      </c>
      <c r="G878" s="164" t="str">
        <f>'Stmt of Cash Flow'!$C$3</f>
        <v>Statement of Cash Flows</v>
      </c>
    </row>
    <row r="879" spans="2:7" x14ac:dyDescent="0.25">
      <c r="B879" t="s">
        <v>456</v>
      </c>
      <c r="C879" s="117">
        <f>Certification!$C$4</f>
        <v>189</v>
      </c>
      <c r="D879" t="s">
        <v>1173</v>
      </c>
      <c r="E879" s="26">
        <f>IFERROR(VLOOKUP(B879,'Stmt of Cash Flow'!$B$9:$H$84,4,0),0)</f>
        <v>0</v>
      </c>
      <c r="F879" t="str">
        <f>VLOOKUP(B879,'Stmt of Cash Flow'!$B$9:$H$84,2,0)</f>
        <v>Unearned Member Assessments</v>
      </c>
      <c r="G879" s="164" t="str">
        <f>'Stmt of Cash Flow'!$C$3</f>
        <v>Statement of Cash Flows</v>
      </c>
    </row>
    <row r="880" spans="2:7" x14ac:dyDescent="0.25">
      <c r="B880" t="s">
        <v>458</v>
      </c>
      <c r="C880" s="117">
        <f>Certification!$C$4</f>
        <v>189</v>
      </c>
      <c r="D880" t="s">
        <v>1173</v>
      </c>
      <c r="E880" s="26">
        <f>IFERROR(VLOOKUP(B880,'Stmt of Cash Flow'!$B$9:$H$84,4,0),0)</f>
        <v>0</v>
      </c>
      <c r="F880" t="str">
        <f>VLOOKUP(B880,'Stmt of Cash Flow'!$B$9:$H$84,2,0)</f>
        <v>Insurance Recoverables</v>
      </c>
      <c r="G880" s="164" t="str">
        <f>'Stmt of Cash Flow'!$C$3</f>
        <v>Statement of Cash Flows</v>
      </c>
    </row>
    <row r="881" spans="2:7" x14ac:dyDescent="0.25">
      <c r="B881" t="s">
        <v>460</v>
      </c>
      <c r="C881" s="117">
        <f>Certification!$C$4</f>
        <v>189</v>
      </c>
      <c r="D881" t="s">
        <v>1173</v>
      </c>
      <c r="E881" s="26">
        <f>IFERROR(VLOOKUP(B881,'Stmt of Cash Flow'!$B$9:$H$84,4,0),0)</f>
        <v>0</v>
      </c>
      <c r="F881" t="str">
        <f>VLOOKUP(B881,'Stmt of Cash Flow'!$B$9:$H$84,2,0)</f>
        <v>Claim Reserves</v>
      </c>
      <c r="G881" s="164" t="str">
        <f>'Stmt of Cash Flow'!$C$3</f>
        <v>Statement of Cash Flows</v>
      </c>
    </row>
    <row r="882" spans="2:7" x14ac:dyDescent="0.25">
      <c r="B882" t="s">
        <v>461</v>
      </c>
      <c r="C882" s="117">
        <f>Certification!$C$4</f>
        <v>189</v>
      </c>
      <c r="D882" t="s">
        <v>1173</v>
      </c>
      <c r="E882" s="26">
        <f>IFERROR(VLOOKUP(B882,'Stmt of Cash Flow'!$B$9:$H$84,4,0),0)</f>
        <v>-9686.9700000000012</v>
      </c>
      <c r="F882" t="str">
        <f>VLOOKUP(B882,'Stmt of Cash Flow'!$B$9:$H$84,2,0)</f>
        <v>NET CASH PROVIDED (USED) BY OPERATING ACTIVITIES</v>
      </c>
      <c r="G882" s="164" t="str">
        <f>'Stmt of Cash Flow'!$C$3</f>
        <v>Statement of Cash Flows</v>
      </c>
    </row>
    <row r="883" spans="2:7" x14ac:dyDescent="0.25">
      <c r="B883" t="s">
        <v>336</v>
      </c>
      <c r="C883" s="117">
        <f>Certification!$C$4</f>
        <v>189</v>
      </c>
      <c r="D883" t="s">
        <v>161</v>
      </c>
      <c r="E883" s="26">
        <f>IFERROR(VLOOKUP(B883,'Stmt of Cash Flow'!$B$9:$H$84,5,0),0)</f>
        <v>0</v>
      </c>
      <c r="F883" t="str">
        <f>VLOOKUP(B883,'Stmt of Cash Flow'!$B$9:$H$84,2,0)</f>
        <v>Cash Received from Customers</v>
      </c>
      <c r="G883" s="164" t="str">
        <f>'Stmt of Cash Flow'!$C$3</f>
        <v>Statement of Cash Flows</v>
      </c>
    </row>
    <row r="884" spans="2:7" x14ac:dyDescent="0.25">
      <c r="B884" t="s">
        <v>338</v>
      </c>
      <c r="C884" s="117">
        <f>Certification!$C$4</f>
        <v>189</v>
      </c>
      <c r="D884" t="s">
        <v>161</v>
      </c>
      <c r="E884" s="26">
        <f>IFERROR(VLOOKUP(B884,'Stmt of Cash Flow'!$B$9:$H$84,5,0),0)</f>
        <v>0</v>
      </c>
      <c r="F884" t="str">
        <f>VLOOKUP(B884,'Stmt of Cash Flow'!$B$9:$H$84,2,0)</f>
        <v>Cash Received from State and Federal Sources</v>
      </c>
      <c r="G884" s="164" t="str">
        <f>'Stmt of Cash Flow'!$C$3</f>
        <v>Statement of Cash Flows</v>
      </c>
    </row>
    <row r="885" spans="2:7" x14ac:dyDescent="0.25">
      <c r="B885" t="s">
        <v>340</v>
      </c>
      <c r="C885" s="117">
        <f>Certification!$C$4</f>
        <v>189</v>
      </c>
      <c r="D885" t="s">
        <v>161</v>
      </c>
      <c r="E885" s="26">
        <f>IFERROR(VLOOKUP(B885,'Stmt of Cash Flow'!$B$9:$H$84,5,0),0)</f>
        <v>839996.96</v>
      </c>
      <c r="F885" t="str">
        <f>VLOOKUP(B885,'Stmt of Cash Flow'!$B$9:$H$84,2,0)</f>
        <v>Cash Received from Members</v>
      </c>
      <c r="G885" s="164" t="str">
        <f>'Stmt of Cash Flow'!$C$3</f>
        <v>Statement of Cash Flows</v>
      </c>
    </row>
    <row r="886" spans="2:7" x14ac:dyDescent="0.25">
      <c r="B886" t="s">
        <v>342</v>
      </c>
      <c r="C886" s="117">
        <f>Certification!$C$4</f>
        <v>189</v>
      </c>
      <c r="D886" t="s">
        <v>161</v>
      </c>
      <c r="E886" s="26">
        <f>IFERROR(VLOOKUP(B886,'Stmt of Cash Flow'!$B$9:$H$84,5,0),0)</f>
        <v>0</v>
      </c>
      <c r="F886" t="str">
        <f>VLOOKUP(B886,'Stmt of Cash Flow'!$B$9:$H$84,2,0)</f>
        <v>Payments to Suppliers for Goods and Services</v>
      </c>
      <c r="G886" s="164" t="str">
        <f>'Stmt of Cash Flow'!$C$3</f>
        <v>Statement of Cash Flows</v>
      </c>
    </row>
    <row r="887" spans="2:7" x14ac:dyDescent="0.25">
      <c r="B887" t="s">
        <v>344</v>
      </c>
      <c r="C887" s="117">
        <f>Certification!$C$4</f>
        <v>189</v>
      </c>
      <c r="D887" t="s">
        <v>161</v>
      </c>
      <c r="E887" s="26">
        <f>IFERROR(VLOOKUP(B887,'Stmt of Cash Flow'!$B$9:$H$84,5,0),0)</f>
        <v>0</v>
      </c>
      <c r="F887" t="str">
        <f>VLOOKUP(B887,'Stmt of Cash Flow'!$B$9:$H$84,2,0)</f>
        <v>Payments to Employees for Services</v>
      </c>
      <c r="G887" s="164" t="str">
        <f>'Stmt of Cash Flow'!$C$3</f>
        <v>Statement of Cash Flows</v>
      </c>
    </row>
    <row r="888" spans="2:7" x14ac:dyDescent="0.25">
      <c r="B888" t="s">
        <v>346</v>
      </c>
      <c r="C888" s="117">
        <f>Certification!$C$4</f>
        <v>189</v>
      </c>
      <c r="D888" t="s">
        <v>161</v>
      </c>
      <c r="E888" s="26">
        <f>IFERROR(VLOOKUP(B888,'Stmt of Cash Flow'!$B$9:$H$84,5,0),0)</f>
        <v>0</v>
      </c>
      <c r="F888" t="str">
        <f>VLOOKUP(B888,'Stmt of Cash Flow'!$B$9:$H$84,2,0)</f>
        <v>Cash Paid for Compensated Absences</v>
      </c>
      <c r="G888" s="164" t="str">
        <f>'Stmt of Cash Flow'!$C$3</f>
        <v>Statement of Cash Flows</v>
      </c>
    </row>
    <row r="889" spans="2:7" x14ac:dyDescent="0.25">
      <c r="B889" t="s">
        <v>348</v>
      </c>
      <c r="C889" s="117">
        <f>Certification!$C$4</f>
        <v>189</v>
      </c>
      <c r="D889" t="s">
        <v>161</v>
      </c>
      <c r="E889" s="26">
        <f>IFERROR(VLOOKUP(B889,'Stmt of Cash Flow'!$B$9:$H$84,5,0),0)</f>
        <v>-1247063.19</v>
      </c>
      <c r="F889" t="str">
        <f>VLOOKUP(B889,'Stmt of Cash Flow'!$B$9:$H$84,2,0)</f>
        <v>Cash Paid for Benefits/Claims</v>
      </c>
      <c r="G889" s="164" t="str">
        <f>'Stmt of Cash Flow'!$C$3</f>
        <v>Statement of Cash Flows</v>
      </c>
    </row>
    <row r="890" spans="2:7" x14ac:dyDescent="0.25">
      <c r="B890" t="s">
        <v>350</v>
      </c>
      <c r="C890" s="117">
        <f>Certification!$C$4</f>
        <v>189</v>
      </c>
      <c r="D890" t="s">
        <v>161</v>
      </c>
      <c r="E890" s="26">
        <f>IFERROR(VLOOKUP(B890,'Stmt of Cash Flow'!$B$9:$H$84,5,0),0)</f>
        <v>0</v>
      </c>
      <c r="F890" t="str">
        <f>VLOOKUP(B890,'Stmt of Cash Flow'!$B$9:$H$84,2,0)</f>
        <v>Internal Activity - Reimbursements from Other Funds</v>
      </c>
      <c r="G890" s="164" t="str">
        <f>'Stmt of Cash Flow'!$C$3</f>
        <v>Statement of Cash Flows</v>
      </c>
    </row>
    <row r="891" spans="2:7" x14ac:dyDescent="0.25">
      <c r="B891" t="s">
        <v>352</v>
      </c>
      <c r="C891" s="117">
        <f>Certification!$C$4</f>
        <v>189</v>
      </c>
      <c r="D891" t="s">
        <v>161</v>
      </c>
      <c r="E891" s="26">
        <f>IFERROR(VLOOKUP(B891,'Stmt of Cash Flow'!$B$9:$H$84,5,0),0)</f>
        <v>0</v>
      </c>
      <c r="F891" t="str">
        <f>VLOOKUP(B891,'Stmt of Cash Flow'!$B$9:$H$84,2,0)</f>
        <v>Internal Activity - Payments made to Other Funds</v>
      </c>
      <c r="G891" s="164" t="str">
        <f>'Stmt of Cash Flow'!$C$3</f>
        <v>Statement of Cash Flows</v>
      </c>
    </row>
    <row r="892" spans="2:7" x14ac:dyDescent="0.25">
      <c r="B892" t="s">
        <v>354</v>
      </c>
      <c r="C892" s="117">
        <f>Certification!$C$4</f>
        <v>189</v>
      </c>
      <c r="D892" t="s">
        <v>161</v>
      </c>
      <c r="E892" s="26">
        <f>IFERROR(VLOOKUP(B892,'Stmt of Cash Flow'!$B$9:$H$84,5,0),0)</f>
        <v>0</v>
      </c>
      <c r="F892" t="str">
        <f>VLOOKUP(B892,'Stmt of Cash Flow'!$B$9:$H$84,2,0)</f>
        <v>Cash Paid for Reinsurance</v>
      </c>
      <c r="G892" s="164" t="str">
        <f>'Stmt of Cash Flow'!$C$3</f>
        <v>Statement of Cash Flows</v>
      </c>
    </row>
    <row r="893" spans="2:7" x14ac:dyDescent="0.25">
      <c r="B893" t="s">
        <v>356</v>
      </c>
      <c r="C893" s="117">
        <f>Certification!$C$4</f>
        <v>189</v>
      </c>
      <c r="D893" t="s">
        <v>161</v>
      </c>
      <c r="E893" s="26">
        <f>IFERROR(VLOOKUP(B893,'Stmt of Cash Flow'!$B$9:$H$84,5,0),0)</f>
        <v>0</v>
      </c>
      <c r="F893" t="str">
        <f>VLOOKUP(B893,'Stmt of Cash Flow'!$B$9:$H$84,2,0)</f>
        <v>Cash Received for Labor and Industries Assessments</v>
      </c>
      <c r="G893" s="164" t="str">
        <f>'Stmt of Cash Flow'!$C$3</f>
        <v>Statement of Cash Flows</v>
      </c>
    </row>
    <row r="894" spans="2:7" x14ac:dyDescent="0.25">
      <c r="B894" t="s">
        <v>358</v>
      </c>
      <c r="C894" s="117">
        <f>Certification!$C$4</f>
        <v>189</v>
      </c>
      <c r="D894" t="s">
        <v>161</v>
      </c>
      <c r="E894" s="26">
        <f>IFERROR(VLOOKUP(B894,'Stmt of Cash Flow'!$B$9:$H$84,5,0),0)</f>
        <v>0</v>
      </c>
      <c r="F894" t="str">
        <f>VLOOKUP(B894,'Stmt of Cash Flow'!$B$9:$H$84,2,0)</f>
        <v>Cash Paid for Labor and Industries Assessments</v>
      </c>
      <c r="G894" s="164" t="str">
        <f>'Stmt of Cash Flow'!$C$3</f>
        <v>Statement of Cash Flows</v>
      </c>
    </row>
    <row r="895" spans="2:7" x14ac:dyDescent="0.25">
      <c r="B895" t="s">
        <v>360</v>
      </c>
      <c r="C895" s="117">
        <f>Certification!$C$4</f>
        <v>189</v>
      </c>
      <c r="D895" t="s">
        <v>161</v>
      </c>
      <c r="E895" s="26">
        <f>IFERROR(VLOOKUP(B895,'Stmt of Cash Flow'!$B$9:$H$84,5,0),0)</f>
        <v>-91999.75</v>
      </c>
      <c r="F895" t="str">
        <f>VLOOKUP(B895,'Stmt of Cash Flow'!$B$9:$H$84,2,0)</f>
        <v>Cash Paid for Other Operating Expense</v>
      </c>
      <c r="G895" s="164" t="str">
        <f>'Stmt of Cash Flow'!$C$3</f>
        <v>Statement of Cash Flows</v>
      </c>
    </row>
    <row r="896" spans="2:7" x14ac:dyDescent="0.25">
      <c r="B896" t="s">
        <v>362</v>
      </c>
      <c r="C896" s="117">
        <f>Certification!$C$4</f>
        <v>189</v>
      </c>
      <c r="D896" t="s">
        <v>161</v>
      </c>
      <c r="E896" s="26">
        <f>IFERROR(VLOOKUP(B896,'Stmt of Cash Flow'!$B$9:$H$84,5,0),0)</f>
        <v>0</v>
      </c>
      <c r="F896" t="str">
        <f>VLOOKUP(B896,'Stmt of Cash Flow'!$B$9:$H$84,2,0)</f>
        <v>Other Receipts (Payments)</v>
      </c>
      <c r="G896" s="164" t="str">
        <f>'Stmt of Cash Flow'!$C$3</f>
        <v>Statement of Cash Flows</v>
      </c>
    </row>
    <row r="897" spans="2:7" x14ac:dyDescent="0.25">
      <c r="B897" t="s">
        <v>364</v>
      </c>
      <c r="C897" s="117">
        <f>Certification!$C$4</f>
        <v>189</v>
      </c>
      <c r="D897" t="s">
        <v>161</v>
      </c>
      <c r="E897" s="26">
        <f>IFERROR(VLOOKUP(B897,'Stmt of Cash Flow'!$B$9:$H$84,5,0),0)</f>
        <v>-499065.98</v>
      </c>
      <c r="F897" t="str">
        <f>VLOOKUP(B897,'Stmt of Cash Flow'!$B$9:$H$84,2,0)</f>
        <v>NET CASH PROVIDED (USED) BY OPERATING ACTIVITIES</v>
      </c>
      <c r="G897" s="164" t="str">
        <f>'Stmt of Cash Flow'!$C$3</f>
        <v>Statement of Cash Flows</v>
      </c>
    </row>
    <row r="898" spans="2:7" x14ac:dyDescent="0.25">
      <c r="B898" t="s">
        <v>367</v>
      </c>
      <c r="C898" s="117">
        <f>Certification!$C$4</f>
        <v>189</v>
      </c>
      <c r="D898" t="s">
        <v>161</v>
      </c>
      <c r="E898" s="26">
        <f>IFERROR(VLOOKUP(B898,'Stmt of Cash Flow'!$B$9:$H$84,5,0),0)</f>
        <v>0</v>
      </c>
      <c r="F898" t="str">
        <f>VLOOKUP(B898,'Stmt of Cash Flow'!$B$9:$H$84,2,0)</f>
        <v>Operating Grants Received</v>
      </c>
      <c r="G898" s="164" t="str">
        <f>'Stmt of Cash Flow'!$C$3</f>
        <v>Statement of Cash Flows</v>
      </c>
    </row>
    <row r="899" spans="2:7" x14ac:dyDescent="0.25">
      <c r="B899" t="s">
        <v>369</v>
      </c>
      <c r="C899" s="117">
        <f>Certification!$C$4</f>
        <v>189</v>
      </c>
      <c r="D899" t="s">
        <v>161</v>
      </c>
      <c r="E899" s="26">
        <f>IFERROR(VLOOKUP(B899,'Stmt of Cash Flow'!$B$9:$H$84,5,0),0)</f>
        <v>0</v>
      </c>
      <c r="F899" t="str">
        <f>VLOOKUP(B899,'Stmt of Cash Flow'!$B$9:$H$84,2,0)</f>
        <v>Transfer to (from) Other Funds</v>
      </c>
      <c r="G899" s="164" t="str">
        <f>'Stmt of Cash Flow'!$C$3</f>
        <v>Statement of Cash Flows</v>
      </c>
    </row>
    <row r="900" spans="2:7" x14ac:dyDescent="0.25">
      <c r="B900" t="s">
        <v>371</v>
      </c>
      <c r="C900" s="117">
        <f>Certification!$C$4</f>
        <v>189</v>
      </c>
      <c r="D900" t="s">
        <v>161</v>
      </c>
      <c r="E900" s="26">
        <f>IFERROR(VLOOKUP(B900,'Stmt of Cash Flow'!$B$9:$H$84,5,0),0)</f>
        <v>0</v>
      </c>
      <c r="F900" t="str">
        <f>VLOOKUP(B900,'Stmt of Cash Flow'!$B$9:$H$84,2,0)</f>
        <v>Proceeds from Issuance of Notes</v>
      </c>
      <c r="G900" s="164" t="str">
        <f>'Stmt of Cash Flow'!$C$3</f>
        <v>Statement of Cash Flows</v>
      </c>
    </row>
    <row r="901" spans="2:7" x14ac:dyDescent="0.25">
      <c r="B901" t="s">
        <v>373</v>
      </c>
      <c r="C901" s="117">
        <f>Certification!$C$4</f>
        <v>189</v>
      </c>
      <c r="D901" t="s">
        <v>161</v>
      </c>
      <c r="E901" s="26">
        <f>IFERROR(VLOOKUP(B901,'Stmt of Cash Flow'!$B$9:$H$84,5,0),0)</f>
        <v>0</v>
      </c>
      <c r="F901" t="str">
        <f>VLOOKUP(B901,'Stmt of Cash Flow'!$B$9:$H$84,2,0)</f>
        <v>Principal and Interest Payment on Notes</v>
      </c>
      <c r="G901" s="164" t="str">
        <f>'Stmt of Cash Flow'!$C$3</f>
        <v>Statement of Cash Flows</v>
      </c>
    </row>
    <row r="902" spans="2:7" x14ac:dyDescent="0.25">
      <c r="B902" t="s">
        <v>375</v>
      </c>
      <c r="C902" s="117">
        <f>Certification!$C$4</f>
        <v>189</v>
      </c>
      <c r="D902" t="s">
        <v>161</v>
      </c>
      <c r="E902" s="26">
        <f>IFERROR(VLOOKUP(B902,'Stmt of Cash Flow'!$B$9:$H$84,5,0),0)</f>
        <v>0</v>
      </c>
      <c r="F902" t="str">
        <f>VLOOKUP(B902,'Stmt of Cash Flow'!$B$9:$H$84,2,0)</f>
        <v>Other Noncapital Activities</v>
      </c>
      <c r="G902" s="164" t="str">
        <f>'Stmt of Cash Flow'!$C$3</f>
        <v>Statement of Cash Flows</v>
      </c>
    </row>
    <row r="903" spans="2:7" x14ac:dyDescent="0.25">
      <c r="B903" t="s">
        <v>377</v>
      </c>
      <c r="C903" s="117">
        <f>Certification!$C$4</f>
        <v>189</v>
      </c>
      <c r="D903" t="s">
        <v>161</v>
      </c>
      <c r="E903" s="26">
        <f>IFERROR(VLOOKUP(B903,'Stmt of Cash Flow'!$B$9:$H$84,5,0),0)</f>
        <v>0</v>
      </c>
      <c r="F903" t="str">
        <f>VLOOKUP(B903,'Stmt of Cash Flow'!$B$9:$H$84,2,0)</f>
        <v>NET CASH PROVIDED (USED) BY NONCAPITAL FINANCING ACTIVITIES</v>
      </c>
      <c r="G903" s="164" t="str">
        <f>'Stmt of Cash Flow'!$C$3</f>
        <v>Statement of Cash Flows</v>
      </c>
    </row>
    <row r="904" spans="2:7" x14ac:dyDescent="0.25">
      <c r="B904" t="s">
        <v>380</v>
      </c>
      <c r="C904" s="117">
        <f>Certification!$C$4</f>
        <v>189</v>
      </c>
      <c r="D904" t="s">
        <v>161</v>
      </c>
      <c r="E904" s="26">
        <f>IFERROR(VLOOKUP(B904,'Stmt of Cash Flow'!$B$9:$H$84,5,0),0)</f>
        <v>0</v>
      </c>
      <c r="F904" t="str">
        <f>VLOOKUP(B904,'Stmt of Cash Flow'!$B$9:$H$84,2,0)</f>
        <v>Purchase of Capital Assets</v>
      </c>
      <c r="G904" s="164" t="str">
        <f>'Stmt of Cash Flow'!$C$3</f>
        <v>Statement of Cash Flows</v>
      </c>
    </row>
    <row r="905" spans="2:7" x14ac:dyDescent="0.25">
      <c r="B905" t="s">
        <v>382</v>
      </c>
      <c r="C905" s="117">
        <f>Certification!$C$4</f>
        <v>189</v>
      </c>
      <c r="D905" t="s">
        <v>161</v>
      </c>
      <c r="E905" s="26">
        <f>IFERROR(VLOOKUP(B905,'Stmt of Cash Flow'!$B$9:$H$84,5,0),0)</f>
        <v>0</v>
      </c>
      <c r="F905" t="str">
        <f>VLOOKUP(B905,'Stmt of Cash Flow'!$B$9:$H$84,2,0)</f>
        <v>Proceeds from Capital Debt</v>
      </c>
      <c r="G905" s="164" t="str">
        <f>'Stmt of Cash Flow'!$C$3</f>
        <v>Statement of Cash Flows</v>
      </c>
    </row>
    <row r="906" spans="2:7" x14ac:dyDescent="0.25">
      <c r="B906" t="s">
        <v>384</v>
      </c>
      <c r="C906" s="117">
        <f>Certification!$C$4</f>
        <v>189</v>
      </c>
      <c r="D906" t="s">
        <v>161</v>
      </c>
      <c r="E906" s="26">
        <f>IFERROR(VLOOKUP(B906,'Stmt of Cash Flow'!$B$9:$H$84,5,0),0)</f>
        <v>0</v>
      </c>
      <c r="F906" t="str">
        <f>VLOOKUP(B906,'Stmt of Cash Flow'!$B$9:$H$84,2,0)</f>
        <v>Principal and Interest Paid on Capital Debt</v>
      </c>
      <c r="G906" s="164" t="str">
        <f>'Stmt of Cash Flow'!$C$3</f>
        <v>Statement of Cash Flows</v>
      </c>
    </row>
    <row r="907" spans="2:7" x14ac:dyDescent="0.25">
      <c r="B907" t="s">
        <v>386</v>
      </c>
      <c r="C907" s="117">
        <f>Certification!$C$4</f>
        <v>189</v>
      </c>
      <c r="D907" t="s">
        <v>161</v>
      </c>
      <c r="E907" s="26">
        <f>IFERROR(VLOOKUP(B907,'Stmt of Cash Flow'!$B$9:$H$84,5,0),0)</f>
        <v>0</v>
      </c>
      <c r="F907" t="str">
        <f>VLOOKUP(B907,'Stmt of Cash Flow'!$B$9:$H$84,2,0)</f>
        <v>Capital Contributions</v>
      </c>
      <c r="G907" s="164" t="str">
        <f>'Stmt of Cash Flow'!$C$3</f>
        <v>Statement of Cash Flows</v>
      </c>
    </row>
    <row r="908" spans="2:7" x14ac:dyDescent="0.25">
      <c r="B908" t="s">
        <v>388</v>
      </c>
      <c r="C908" s="117">
        <f>Certification!$C$4</f>
        <v>189</v>
      </c>
      <c r="D908" t="s">
        <v>161</v>
      </c>
      <c r="E908" s="26">
        <f>IFERROR(VLOOKUP(B908,'Stmt of Cash Flow'!$B$9:$H$84,5,0),0)</f>
        <v>0</v>
      </c>
      <c r="F908" t="str">
        <f>VLOOKUP(B908,'Stmt of Cash Flow'!$B$9:$H$84,2,0)</f>
        <v>Principal and Interest Paid on Lease Financing</v>
      </c>
      <c r="G908" s="164" t="str">
        <f>'Stmt of Cash Flow'!$C$3</f>
        <v>Statement of Cash Flows</v>
      </c>
    </row>
    <row r="909" spans="2:7" x14ac:dyDescent="0.25">
      <c r="B909" t="s">
        <v>390</v>
      </c>
      <c r="C909" s="117">
        <f>Certification!$C$4</f>
        <v>189</v>
      </c>
      <c r="D909" t="s">
        <v>161</v>
      </c>
      <c r="E909" s="26">
        <f>IFERROR(VLOOKUP(B909,'Stmt of Cash Flow'!$B$9:$H$84,5,0),0)</f>
        <v>0</v>
      </c>
      <c r="F909" t="str">
        <f>VLOOKUP(B909,'Stmt of Cash Flow'!$B$9:$H$84,2,0)</f>
        <v>Lease Income</v>
      </c>
      <c r="G909" s="164" t="str">
        <f>'Stmt of Cash Flow'!$C$3</f>
        <v>Statement of Cash Flows</v>
      </c>
    </row>
    <row r="910" spans="2:7" x14ac:dyDescent="0.25">
      <c r="B910" t="s">
        <v>391</v>
      </c>
      <c r="C910" s="117">
        <f>Certification!$C$4</f>
        <v>189</v>
      </c>
      <c r="D910" t="s">
        <v>161</v>
      </c>
      <c r="E910" s="26">
        <f>IFERROR(VLOOKUP(B910,'Stmt of Cash Flow'!$B$9:$H$84,5,0),0)</f>
        <v>0</v>
      </c>
      <c r="F910" t="str">
        <f>VLOOKUP(B910,'Stmt of Cash Flow'!$B$9:$H$84,2,0)</f>
        <v>Other Receipts (Payments)</v>
      </c>
      <c r="G910" s="164" t="str">
        <f>'Stmt of Cash Flow'!$C$3</f>
        <v>Statement of Cash Flows</v>
      </c>
    </row>
    <row r="911" spans="2:7" x14ac:dyDescent="0.25">
      <c r="B911" t="s">
        <v>392</v>
      </c>
      <c r="C911" s="117">
        <f>Certification!$C$4</f>
        <v>189</v>
      </c>
      <c r="D911" t="s">
        <v>161</v>
      </c>
      <c r="E911" s="26">
        <f>IFERROR(VLOOKUP(B911,'Stmt of Cash Flow'!$B$9:$H$84,5,0),0)</f>
        <v>0</v>
      </c>
      <c r="F911" t="str">
        <f>VLOOKUP(B911,'Stmt of Cash Flow'!$B$9:$H$84,2,0)</f>
        <v>NET CASH PROVIDED (USED) BY CAPITAL AND RELATED FINANCING ACTIVITIES</v>
      </c>
      <c r="G911" s="164" t="str">
        <f>'Stmt of Cash Flow'!$C$3</f>
        <v>Statement of Cash Flows</v>
      </c>
    </row>
    <row r="912" spans="2:7" x14ac:dyDescent="0.25">
      <c r="B912" t="s">
        <v>395</v>
      </c>
      <c r="C912" s="117">
        <f>Certification!$C$4</f>
        <v>189</v>
      </c>
      <c r="D912" t="s">
        <v>161</v>
      </c>
      <c r="E912" s="26">
        <f>IFERROR(VLOOKUP(B912,'Stmt of Cash Flow'!$B$9:$H$84,5,0),0)</f>
        <v>0</v>
      </c>
      <c r="F912" t="str">
        <f>VLOOKUP(B912,'Stmt of Cash Flow'!$B$9:$H$84,2,0)</f>
        <v>Proceeds from Sales and Maturities of Investments</v>
      </c>
      <c r="G912" s="164" t="str">
        <f>'Stmt of Cash Flow'!$C$3</f>
        <v>Statement of Cash Flows</v>
      </c>
    </row>
    <row r="913" spans="2:7" x14ac:dyDescent="0.25">
      <c r="B913" t="s">
        <v>397</v>
      </c>
      <c r="C913" s="117">
        <f>Certification!$C$4</f>
        <v>189</v>
      </c>
      <c r="D913" t="s">
        <v>161</v>
      </c>
      <c r="E913" s="26">
        <f>IFERROR(VLOOKUP(B913,'Stmt of Cash Flow'!$B$9:$H$84,5,0),0)</f>
        <v>0</v>
      </c>
      <c r="F913" t="str">
        <f>VLOOKUP(B913,'Stmt of Cash Flow'!$B$9:$H$84,2,0)</f>
        <v>Purchase of Investments</v>
      </c>
      <c r="G913" s="164" t="str">
        <f>'Stmt of Cash Flow'!$C$3</f>
        <v>Statement of Cash Flows</v>
      </c>
    </row>
    <row r="914" spans="2:7" x14ac:dyDescent="0.25">
      <c r="B914" t="s">
        <v>399</v>
      </c>
      <c r="C914" s="117">
        <f>Certification!$C$4</f>
        <v>189</v>
      </c>
      <c r="D914" t="s">
        <v>161</v>
      </c>
      <c r="E914" s="26">
        <f>IFERROR(VLOOKUP(B914,'Stmt of Cash Flow'!$B$9:$H$84,5,0),0)</f>
        <v>551828.68000000005</v>
      </c>
      <c r="F914" t="str">
        <f>VLOOKUP(B914,'Stmt of Cash Flow'!$B$9:$H$84,2,0)</f>
        <v>Interest and Dividends Received</v>
      </c>
      <c r="G914" s="164" t="str">
        <f>'Stmt of Cash Flow'!$C$3</f>
        <v>Statement of Cash Flows</v>
      </c>
    </row>
    <row r="915" spans="2:7" x14ac:dyDescent="0.25">
      <c r="B915" t="s">
        <v>401</v>
      </c>
      <c r="C915" s="117">
        <f>Certification!$C$4</f>
        <v>189</v>
      </c>
      <c r="D915" t="s">
        <v>161</v>
      </c>
      <c r="E915" s="26">
        <f>IFERROR(VLOOKUP(B915,'Stmt of Cash Flow'!$B$9:$H$84,5,0),0)</f>
        <v>551828.68000000005</v>
      </c>
      <c r="F915" t="str">
        <f>VLOOKUP(B915,'Stmt of Cash Flow'!$B$9:$H$84,2,0)</f>
        <v>NET CASH PROVIDED (USED) BY INVESTING ACTIVITIES</v>
      </c>
      <c r="G915" s="164" t="str">
        <f>'Stmt of Cash Flow'!$C$3</f>
        <v>Statement of Cash Flows</v>
      </c>
    </row>
    <row r="916" spans="2:7" x14ac:dyDescent="0.25">
      <c r="B916" t="s">
        <v>403</v>
      </c>
      <c r="C916" s="117">
        <f>Certification!$C$4</f>
        <v>189</v>
      </c>
      <c r="D916" t="s">
        <v>161</v>
      </c>
      <c r="E916" s="26">
        <f>IFERROR(VLOOKUP(B916,'Stmt of Cash Flow'!$B$9:$H$84,5,0),0)</f>
        <v>52762.70000000007</v>
      </c>
      <c r="F916" t="str">
        <f>VLOOKUP(B916,'Stmt of Cash Flow'!$B$9:$H$84,2,0)</f>
        <v>INCREASE (DECREASE) IN CASH AND CASH EQUIVALENTS</v>
      </c>
      <c r="G916" s="164" t="str">
        <f>'Stmt of Cash Flow'!$C$3</f>
        <v>Statement of Cash Flows</v>
      </c>
    </row>
    <row r="917" spans="2:7" x14ac:dyDescent="0.25">
      <c r="B917" t="s">
        <v>405</v>
      </c>
      <c r="C917" s="117">
        <f>Certification!$C$4</f>
        <v>189</v>
      </c>
      <c r="D917" t="s">
        <v>161</v>
      </c>
      <c r="E917" s="26">
        <f>IFERROR(VLOOKUP(B917,'Stmt of Cash Flow'!$B$9:$H$84,5,0),0)</f>
        <v>12217191.289999999</v>
      </c>
      <c r="F917" t="str">
        <f>VLOOKUP(B917,'Stmt of Cash Flow'!$B$9:$H$84,2,0)</f>
        <v>CASH AND CASH EQUIVALENTS - BEGINNING</v>
      </c>
      <c r="G917" s="164" t="str">
        <f>'Stmt of Cash Flow'!$C$3</f>
        <v>Statement of Cash Flows</v>
      </c>
    </row>
    <row r="918" spans="2:7" x14ac:dyDescent="0.25">
      <c r="B918" t="s">
        <v>407</v>
      </c>
      <c r="C918" s="117">
        <f>Certification!$C$4</f>
        <v>189</v>
      </c>
      <c r="D918" t="s">
        <v>161</v>
      </c>
      <c r="E918" s="26">
        <f>IFERROR(VLOOKUP(B918,'Stmt of Cash Flow'!$B$9:$H$84,5,0),0)</f>
        <v>0</v>
      </c>
      <c r="F918" t="str">
        <f>VLOOKUP(B918,'Stmt of Cash Flow'!$B$9:$H$84,2,0)</f>
        <v>PRIOR PERIOD ADJUSTMENT</v>
      </c>
      <c r="G918" s="164" t="str">
        <f>'Stmt of Cash Flow'!$C$3</f>
        <v>Statement of Cash Flows</v>
      </c>
    </row>
    <row r="919" spans="2:7" x14ac:dyDescent="0.25">
      <c r="B919" t="s">
        <v>408</v>
      </c>
      <c r="C919" s="117">
        <f>Certification!$C$4</f>
        <v>189</v>
      </c>
      <c r="D919" t="s">
        <v>161</v>
      </c>
      <c r="E919" s="26">
        <f>IFERROR(VLOOKUP(B919,'Stmt of Cash Flow'!$B$9:$H$84,5,0),0)</f>
        <v>12269953.989999998</v>
      </c>
      <c r="F919" t="str">
        <f>VLOOKUP(B919,'Stmt of Cash Flow'!$B$9:$H$84,2,0)</f>
        <v>CASH AND CASH EQUIVALENTS - ENDING</v>
      </c>
      <c r="G919" s="164" t="str">
        <f>'Stmt of Cash Flow'!$C$3</f>
        <v>Statement of Cash Flows</v>
      </c>
    </row>
    <row r="920" spans="2:7" x14ac:dyDescent="0.25">
      <c r="B920" t="s">
        <v>411</v>
      </c>
      <c r="C920" s="117">
        <f>Certification!$C$4</f>
        <v>189</v>
      </c>
      <c r="D920" t="s">
        <v>161</v>
      </c>
      <c r="E920" s="26">
        <f>IFERROR(VLOOKUP(B920,'Stmt of Cash Flow'!$B$9:$H$84,5,0),0)</f>
        <v>-551668.84999999986</v>
      </c>
      <c r="F920" t="str">
        <f>VLOOKUP(B920,'Stmt of Cash Flow'!$B$9:$H$84,2,0)</f>
        <v>OPERATING NET INCOME</v>
      </c>
      <c r="G920" s="164" t="str">
        <f>'Stmt of Cash Flow'!$C$3</f>
        <v>Statement of Cash Flows</v>
      </c>
    </row>
    <row r="921" spans="2:7" x14ac:dyDescent="0.25">
      <c r="B921" t="s">
        <v>413</v>
      </c>
      <c r="C921" s="117">
        <f>Certification!$C$4</f>
        <v>189</v>
      </c>
      <c r="D921" t="s">
        <v>161</v>
      </c>
      <c r="E921" s="26">
        <f>IFERROR(VLOOKUP(B921,'Stmt of Cash Flow'!$B$9:$H$84,5,0),0)</f>
        <v>0</v>
      </c>
      <c r="F921" t="str">
        <f>VLOOKUP(B921,'Stmt of Cash Flow'!$B$9:$H$84,2,0)</f>
        <v>Adjustment to Reconcile Operating Inc to Net Cash Provided (Used) by Operating Activities</v>
      </c>
      <c r="G921" s="164" t="str">
        <f>'Stmt of Cash Flow'!$C$3</f>
        <v>Statement of Cash Flows</v>
      </c>
    </row>
    <row r="922" spans="2:7" x14ac:dyDescent="0.25">
      <c r="B922" t="s">
        <v>415</v>
      </c>
      <c r="C922" s="117">
        <f>Certification!$C$4</f>
        <v>189</v>
      </c>
      <c r="D922" t="s">
        <v>161</v>
      </c>
      <c r="E922" s="26">
        <f>IFERROR(VLOOKUP(B922,'Stmt of Cash Flow'!$B$9:$H$84,5,0),0)</f>
        <v>0</v>
      </c>
      <c r="F922" t="str">
        <f>VLOOKUP(B922,'Stmt of Cash Flow'!$B$9:$H$84,2,0)</f>
        <v>Depreciation Expense</v>
      </c>
      <c r="G922" s="164" t="str">
        <f>'Stmt of Cash Flow'!$C$3</f>
        <v>Statement of Cash Flows</v>
      </c>
    </row>
    <row r="923" spans="2:7" x14ac:dyDescent="0.25">
      <c r="B923" t="s">
        <v>417</v>
      </c>
      <c r="C923" s="117">
        <f>Certification!$C$4</f>
        <v>189</v>
      </c>
      <c r="D923" t="s">
        <v>161</v>
      </c>
      <c r="E923" s="26">
        <f>IFERROR(VLOOKUP(B923,'Stmt of Cash Flow'!$B$9:$H$84,5,0),0)</f>
        <v>0</v>
      </c>
      <c r="F923" t="str">
        <f>VLOOKUP(B923,'Stmt of Cash Flow'!$B$9:$H$84,2,0)</f>
        <v>Change in Assets and Liabilities</v>
      </c>
      <c r="G923" s="164" t="str">
        <f>'Stmt of Cash Flow'!$C$3</f>
        <v>Statement of Cash Flows</v>
      </c>
    </row>
    <row r="924" spans="2:7" x14ac:dyDescent="0.25">
      <c r="B924" t="s">
        <v>419</v>
      </c>
      <c r="C924" s="117">
        <f>Certification!$C$4</f>
        <v>189</v>
      </c>
      <c r="D924" t="s">
        <v>161</v>
      </c>
      <c r="E924" s="26">
        <f>IFERROR(VLOOKUP(B924,'Stmt of Cash Flow'!$B$9:$H$84,5,0),0)</f>
        <v>101313.7</v>
      </c>
      <c r="F924" t="str">
        <f>VLOOKUP(B924,'Stmt of Cash Flow'!$B$9:$H$84,2,0)</f>
        <v>Receivables, Net</v>
      </c>
      <c r="G924" s="164" t="str">
        <f>'Stmt of Cash Flow'!$C$3</f>
        <v>Statement of Cash Flows</v>
      </c>
    </row>
    <row r="925" spans="2:7" x14ac:dyDescent="0.25">
      <c r="B925" t="s">
        <v>421</v>
      </c>
      <c r="C925" s="117">
        <f>Certification!$C$4</f>
        <v>189</v>
      </c>
      <c r="D925" t="s">
        <v>161</v>
      </c>
      <c r="E925" s="26">
        <f>IFERROR(VLOOKUP(B925,'Stmt of Cash Flow'!$B$9:$H$84,5,0),0)</f>
        <v>0</v>
      </c>
      <c r="F925" t="str">
        <f>VLOOKUP(B925,'Stmt of Cash Flow'!$B$9:$H$84,2,0)</f>
        <v>Prepaids</v>
      </c>
      <c r="G925" s="164" t="str">
        <f>'Stmt of Cash Flow'!$C$3</f>
        <v>Statement of Cash Flows</v>
      </c>
    </row>
    <row r="926" spans="2:7" x14ac:dyDescent="0.25">
      <c r="B926" t="s">
        <v>422</v>
      </c>
      <c r="C926" s="117">
        <f>Certification!$C$4</f>
        <v>189</v>
      </c>
      <c r="D926" t="s">
        <v>161</v>
      </c>
      <c r="E926" s="26">
        <f>IFERROR(VLOOKUP(B926,'Stmt of Cash Flow'!$B$9:$H$84,5,0),0)</f>
        <v>0</v>
      </c>
      <c r="F926" t="str">
        <f>VLOOKUP(B926,'Stmt of Cash Flow'!$B$9:$H$84,2,0)</f>
        <v>Inventories</v>
      </c>
      <c r="G926" s="164" t="str">
        <f>'Stmt of Cash Flow'!$C$3</f>
        <v>Statement of Cash Flows</v>
      </c>
    </row>
    <row r="927" spans="2:7" x14ac:dyDescent="0.25">
      <c r="B927" t="s">
        <v>424</v>
      </c>
      <c r="C927" s="117">
        <f>Certification!$C$4</f>
        <v>189</v>
      </c>
      <c r="D927" t="s">
        <v>161</v>
      </c>
      <c r="E927" s="26">
        <f>IFERROR(VLOOKUP(B927,'Stmt of Cash Flow'!$B$9:$H$84,5,0),0)</f>
        <v>-5902.08</v>
      </c>
      <c r="F927" t="str">
        <f>VLOOKUP(B927,'Stmt of Cash Flow'!$B$9:$H$84,2,0)</f>
        <v>Accounts and Other Payables</v>
      </c>
      <c r="G927" s="164" t="str">
        <f>'Stmt of Cash Flow'!$C$3</f>
        <v>Statement of Cash Flows</v>
      </c>
    </row>
    <row r="928" spans="2:7" x14ac:dyDescent="0.25">
      <c r="B928" t="s">
        <v>426</v>
      </c>
      <c r="C928" s="117">
        <f>Certification!$C$4</f>
        <v>189</v>
      </c>
      <c r="D928" t="s">
        <v>161</v>
      </c>
      <c r="E928" s="26">
        <f>IFERROR(VLOOKUP(B928,'Stmt of Cash Flow'!$B$9:$H$84,5,0),0)</f>
        <v>0</v>
      </c>
      <c r="F928" t="str">
        <f>VLOOKUP(B928,'Stmt of Cash Flow'!$B$9:$H$84,2,0)</f>
        <v>Accrued Expenses</v>
      </c>
      <c r="G928" s="164" t="str">
        <f>'Stmt of Cash Flow'!$C$3</f>
        <v>Statement of Cash Flows</v>
      </c>
    </row>
    <row r="929" spans="2:7" x14ac:dyDescent="0.25">
      <c r="B929" t="s">
        <v>428</v>
      </c>
      <c r="C929" s="117">
        <f>Certification!$C$4</f>
        <v>189</v>
      </c>
      <c r="D929" t="s">
        <v>161</v>
      </c>
      <c r="E929" s="26">
        <f>IFERROR(VLOOKUP(B929,'Stmt of Cash Flow'!$B$9:$H$84,5,0),0)</f>
        <v>-80707</v>
      </c>
      <c r="F929" t="str">
        <f>VLOOKUP(B929,'Stmt of Cash Flow'!$B$9:$H$84,2,0)</f>
        <v>Unearned Revenue</v>
      </c>
      <c r="G929" s="164" t="str">
        <f>'Stmt of Cash Flow'!$C$3</f>
        <v>Statement of Cash Flows</v>
      </c>
    </row>
    <row r="930" spans="2:7" x14ac:dyDescent="0.25">
      <c r="B930" t="s">
        <v>429</v>
      </c>
      <c r="C930" s="117">
        <f>Certification!$C$4</f>
        <v>189</v>
      </c>
      <c r="D930" t="s">
        <v>161</v>
      </c>
      <c r="E930" s="26">
        <f>IFERROR(VLOOKUP(B930,'Stmt of Cash Flow'!$B$9:$H$84,5,0),0)</f>
        <v>0</v>
      </c>
      <c r="F930" t="str">
        <f>VLOOKUP(B930,'Stmt of Cash Flow'!$B$9:$H$84,2,0)</f>
        <v>Pension Expense from change in Net Pension Liability</v>
      </c>
      <c r="G930" s="164" t="str">
        <f>'Stmt of Cash Flow'!$C$3</f>
        <v>Statement of Cash Flows</v>
      </c>
    </row>
    <row r="931" spans="2:7" x14ac:dyDescent="0.25">
      <c r="B931" t="s">
        <v>431</v>
      </c>
      <c r="C931" s="117">
        <f>Certification!$C$4</f>
        <v>189</v>
      </c>
      <c r="D931" t="s">
        <v>161</v>
      </c>
      <c r="E931" s="26">
        <f>IFERROR(VLOOKUP(B931,'Stmt of Cash Flow'!$B$9:$H$84,5,0),0)</f>
        <v>0</v>
      </c>
      <c r="F931" t="str">
        <f>VLOOKUP(B931,'Stmt of Cash Flow'!$B$9:$H$84,2,0)</f>
        <v>Change in Deferred Outflows</v>
      </c>
      <c r="G931" s="164" t="str">
        <f>'Stmt of Cash Flow'!$C$3</f>
        <v>Statement of Cash Flows</v>
      </c>
    </row>
    <row r="932" spans="2:7" x14ac:dyDescent="0.25">
      <c r="B932" t="s">
        <v>433</v>
      </c>
      <c r="C932" s="117">
        <f>Certification!$C$4</f>
        <v>189</v>
      </c>
      <c r="D932" t="s">
        <v>161</v>
      </c>
      <c r="E932" s="26">
        <f>IFERROR(VLOOKUP(B932,'Stmt of Cash Flow'!$B$9:$H$84,5,0),0)</f>
        <v>0</v>
      </c>
      <c r="F932" t="str">
        <f>VLOOKUP(B932,'Stmt of Cash Flow'!$B$9:$H$84,2,0)</f>
        <v>Change in Deferred Inflows</v>
      </c>
      <c r="G932" s="164" t="str">
        <f>'Stmt of Cash Flow'!$C$3</f>
        <v>Statement of Cash Flows</v>
      </c>
    </row>
    <row r="933" spans="2:7" x14ac:dyDescent="0.25">
      <c r="B933" t="s">
        <v>435</v>
      </c>
      <c r="C933" s="117">
        <f>Certification!$C$4</f>
        <v>189</v>
      </c>
      <c r="D933" t="s">
        <v>161</v>
      </c>
      <c r="E933" s="26">
        <f>IFERROR(VLOOKUP(B933,'Stmt of Cash Flow'!$B$9:$H$84,5,0),0)</f>
        <v>0</v>
      </c>
      <c r="F933" t="str">
        <f>VLOOKUP(B933,'Stmt of Cash Flow'!$B$9:$H$84,2,0)</f>
        <v>Change in Net Pension Liability</v>
      </c>
      <c r="G933" s="164" t="str">
        <f>'Stmt of Cash Flow'!$C$3</f>
        <v>Statement of Cash Flows</v>
      </c>
    </row>
    <row r="934" spans="2:7" x14ac:dyDescent="0.25">
      <c r="B934" t="s">
        <v>437</v>
      </c>
      <c r="C934" s="117">
        <f>Certification!$C$4</f>
        <v>189</v>
      </c>
      <c r="D934" t="s">
        <v>161</v>
      </c>
      <c r="E934" s="26">
        <f>IFERROR(VLOOKUP(B934,'Stmt of Cash Flow'!$B$9:$H$84,5,0),0)</f>
        <v>0</v>
      </c>
      <c r="F934" t="str">
        <f>VLOOKUP(B934,'Stmt of Cash Flow'!$B$9:$H$84,2,0)</f>
        <v>OPEB Expense from change in Net OPEB Liability</v>
      </c>
      <c r="G934" s="164" t="str">
        <f>'Stmt of Cash Flow'!$C$3</f>
        <v>Statement of Cash Flows</v>
      </c>
    </row>
    <row r="935" spans="2:7" x14ac:dyDescent="0.25">
      <c r="B935" t="s">
        <v>439</v>
      </c>
      <c r="C935" s="117">
        <f>Certification!$C$4</f>
        <v>189</v>
      </c>
      <c r="D935" t="s">
        <v>161</v>
      </c>
      <c r="E935" s="26">
        <f>IFERROR(VLOOKUP(B935,'Stmt of Cash Flow'!$B$9:$H$84,5,0),0)</f>
        <v>0</v>
      </c>
      <c r="F935" t="str">
        <f>VLOOKUP(B935,'Stmt of Cash Flow'!$B$9:$H$84,2,0)</f>
        <v>Change in Deferred Outflows</v>
      </c>
      <c r="G935" s="164" t="str">
        <f>'Stmt of Cash Flow'!$C$3</f>
        <v>Statement of Cash Flows</v>
      </c>
    </row>
    <row r="936" spans="2:7" x14ac:dyDescent="0.25">
      <c r="B936" t="s">
        <v>440</v>
      </c>
      <c r="C936" s="117">
        <f>Certification!$C$4</f>
        <v>189</v>
      </c>
      <c r="D936" t="s">
        <v>161</v>
      </c>
      <c r="E936" s="26">
        <f>IFERROR(VLOOKUP(B936,'Stmt of Cash Flow'!$B$9:$H$84,5,0),0)</f>
        <v>0</v>
      </c>
      <c r="F936" t="str">
        <f>VLOOKUP(B936,'Stmt of Cash Flow'!$B$9:$H$84,2,0)</f>
        <v>Change in Deferred Inflows</v>
      </c>
      <c r="G936" s="164" t="str">
        <f>'Stmt of Cash Flow'!$C$3</f>
        <v>Statement of Cash Flows</v>
      </c>
    </row>
    <row r="937" spans="2:7" x14ac:dyDescent="0.25">
      <c r="B937" t="s">
        <v>441</v>
      </c>
      <c r="C937" s="117">
        <f>Certification!$C$4</f>
        <v>189</v>
      </c>
      <c r="D937" t="s">
        <v>161</v>
      </c>
      <c r="E937" s="26">
        <f>IFERROR(VLOOKUP(B937,'Stmt of Cash Flow'!$B$9:$H$84,5,0),0)</f>
        <v>0</v>
      </c>
      <c r="F937" t="str">
        <f>VLOOKUP(B937,'Stmt of Cash Flow'!$B$9:$H$84,2,0)</f>
        <v>Change in Net OPEB Liability</v>
      </c>
      <c r="G937" s="164" t="str">
        <f>'Stmt of Cash Flow'!$C$3</f>
        <v>Statement of Cash Flows</v>
      </c>
    </row>
    <row r="938" spans="2:7" x14ac:dyDescent="0.25">
      <c r="B938" t="s">
        <v>443</v>
      </c>
      <c r="C938" s="117">
        <f>Certification!$C$4</f>
        <v>189</v>
      </c>
      <c r="D938" t="s">
        <v>161</v>
      </c>
      <c r="E938" s="26">
        <f>IFERROR(VLOOKUP(B938,'Stmt of Cash Flow'!$B$9:$H$84,5,0),0)</f>
        <v>0</v>
      </c>
      <c r="F938" t="str">
        <f>VLOOKUP(B938,'Stmt of Cash Flow'!$B$9:$H$84,2,0)</f>
        <v>Other Changes for Insurance Funds</v>
      </c>
      <c r="G938" s="164" t="str">
        <f>'Stmt of Cash Flow'!$C$3</f>
        <v>Statement of Cash Flows</v>
      </c>
    </row>
    <row r="939" spans="2:7" x14ac:dyDescent="0.25">
      <c r="B939" t="s">
        <v>445</v>
      </c>
      <c r="C939" s="117">
        <f>Certification!$C$4</f>
        <v>189</v>
      </c>
      <c r="D939" t="s">
        <v>161</v>
      </c>
      <c r="E939" s="26">
        <f>IFERROR(VLOOKUP(B939,'Stmt of Cash Flow'!$B$9:$H$84,5,0),0)</f>
        <v>0</v>
      </c>
      <c r="F939" t="str">
        <f>VLOOKUP(B939,'Stmt of Cash Flow'!$B$9:$H$84,2,0)</f>
        <v>Claims Reserve-Current</v>
      </c>
      <c r="G939" s="164" t="str">
        <f>'Stmt of Cash Flow'!$C$3</f>
        <v>Statement of Cash Flows</v>
      </c>
    </row>
    <row r="940" spans="2:7" x14ac:dyDescent="0.25">
      <c r="B940" t="s">
        <v>447</v>
      </c>
      <c r="C940" s="117">
        <f>Certification!$C$4</f>
        <v>189</v>
      </c>
      <c r="D940" t="s">
        <v>161</v>
      </c>
      <c r="E940" s="26">
        <f>IFERROR(VLOOKUP(B940,'Stmt of Cash Flow'!$B$9:$H$84,5,0),0)</f>
        <v>0</v>
      </c>
      <c r="F940" t="str">
        <f>VLOOKUP(B940,'Stmt of Cash Flow'!$B$9:$H$84,2,0)</f>
        <v>Claims Reserve-Prior Year</v>
      </c>
      <c r="G940" s="164" t="str">
        <f>'Stmt of Cash Flow'!$C$3</f>
        <v>Statement of Cash Flows</v>
      </c>
    </row>
    <row r="941" spans="2:7" x14ac:dyDescent="0.25">
      <c r="B941" t="s">
        <v>449</v>
      </c>
      <c r="C941" s="117">
        <f>Certification!$C$4</f>
        <v>189</v>
      </c>
      <c r="D941" t="s">
        <v>161</v>
      </c>
      <c r="E941" s="26">
        <f>IFERROR(VLOOKUP(B941,'Stmt of Cash Flow'!$B$9:$H$84,5,0),0)</f>
        <v>0</v>
      </c>
      <c r="F941" t="str">
        <f>VLOOKUP(B941,'Stmt of Cash Flow'!$B$9:$H$84,2,0)</f>
        <v>IBNR-Current</v>
      </c>
      <c r="G941" s="164" t="str">
        <f>'Stmt of Cash Flow'!$C$3</f>
        <v>Statement of Cash Flows</v>
      </c>
    </row>
    <row r="942" spans="2:7" x14ac:dyDescent="0.25">
      <c r="B942" t="s">
        <v>451</v>
      </c>
      <c r="C942" s="117">
        <f>Certification!$C$4</f>
        <v>189</v>
      </c>
      <c r="D942" t="s">
        <v>161</v>
      </c>
      <c r="E942" s="26">
        <f>IFERROR(VLOOKUP(B942,'Stmt of Cash Flow'!$B$9:$H$84,5,0),0)</f>
        <v>-49001.96</v>
      </c>
      <c r="F942" t="str">
        <f>VLOOKUP(B942,'Stmt of Cash Flow'!$B$9:$H$84,2,0)</f>
        <v>IBNR-Prior Year</v>
      </c>
      <c r="G942" s="164" t="str">
        <f>'Stmt of Cash Flow'!$C$3</f>
        <v>Statement of Cash Flows</v>
      </c>
    </row>
    <row r="943" spans="2:7" x14ac:dyDescent="0.25">
      <c r="B943" t="s">
        <v>453</v>
      </c>
      <c r="C943" s="117">
        <f>Certification!$C$4</f>
        <v>189</v>
      </c>
      <c r="D943" t="s">
        <v>161</v>
      </c>
      <c r="E943" s="26">
        <f>IFERROR(VLOOKUP(B943,'Stmt of Cash Flow'!$B$9:$H$84,5,0),0)</f>
        <v>0</v>
      </c>
      <c r="F943" t="str">
        <f>VLOOKUP(B943,'Stmt of Cash Flow'!$B$9:$H$84,2,0)</f>
        <v>Future L&amp;I Assessments</v>
      </c>
      <c r="G943" s="164" t="str">
        <f>'Stmt of Cash Flow'!$C$3</f>
        <v>Statement of Cash Flows</v>
      </c>
    </row>
    <row r="944" spans="2:7" x14ac:dyDescent="0.25">
      <c r="B944" t="s">
        <v>454</v>
      </c>
      <c r="C944" s="117">
        <f>Certification!$C$4</f>
        <v>189</v>
      </c>
      <c r="D944" t="s">
        <v>161</v>
      </c>
      <c r="E944" s="26">
        <f>IFERROR(VLOOKUP(B944,'Stmt of Cash Flow'!$B$9:$H$84,5,0),0)</f>
        <v>6193.21</v>
      </c>
      <c r="F944" t="str">
        <f>VLOOKUP(B944,'Stmt of Cash Flow'!$B$9:$H$84,2,0)</f>
        <v>Provision for Unallocated Loss Adjustment</v>
      </c>
      <c r="G944" s="164" t="str">
        <f>'Stmt of Cash Flow'!$C$3</f>
        <v>Statement of Cash Flows</v>
      </c>
    </row>
    <row r="945" spans="2:7" x14ac:dyDescent="0.25">
      <c r="B945" t="s">
        <v>456</v>
      </c>
      <c r="C945" s="117">
        <f>Certification!$C$4</f>
        <v>189</v>
      </c>
      <c r="D945" t="s">
        <v>161</v>
      </c>
      <c r="E945" s="26">
        <f>IFERROR(VLOOKUP(B945,'Stmt of Cash Flow'!$B$9:$H$84,5,0),0)</f>
        <v>80707</v>
      </c>
      <c r="F945" t="str">
        <f>VLOOKUP(B945,'Stmt of Cash Flow'!$B$9:$H$84,2,0)</f>
        <v>Unearned Member Assessments</v>
      </c>
      <c r="G945" s="164" t="str">
        <f>'Stmt of Cash Flow'!$C$3</f>
        <v>Statement of Cash Flows</v>
      </c>
    </row>
    <row r="946" spans="2:7" x14ac:dyDescent="0.25">
      <c r="B946" t="s">
        <v>458</v>
      </c>
      <c r="C946" s="117">
        <f>Certification!$C$4</f>
        <v>189</v>
      </c>
      <c r="D946" t="s">
        <v>161</v>
      </c>
      <c r="E946" s="26">
        <f>IFERROR(VLOOKUP(B946,'Stmt of Cash Flow'!$B$9:$H$84,5,0),0)</f>
        <v>0</v>
      </c>
      <c r="F946" t="str">
        <f>VLOOKUP(B946,'Stmt of Cash Flow'!$B$9:$H$84,2,0)</f>
        <v>Insurance Recoverables</v>
      </c>
      <c r="G946" s="164" t="str">
        <f>'Stmt of Cash Flow'!$C$3</f>
        <v>Statement of Cash Flows</v>
      </c>
    </row>
    <row r="947" spans="2:7" x14ac:dyDescent="0.25">
      <c r="B947" t="s">
        <v>460</v>
      </c>
      <c r="C947" s="117">
        <f>Certification!$C$4</f>
        <v>189</v>
      </c>
      <c r="D947" t="s">
        <v>161</v>
      </c>
      <c r="E947" s="26">
        <f>IFERROR(VLOOKUP(B947,'Stmt of Cash Flow'!$B$9:$H$84,5,0),0)</f>
        <v>0</v>
      </c>
      <c r="F947" t="str">
        <f>VLOOKUP(B947,'Stmt of Cash Flow'!$B$9:$H$84,2,0)</f>
        <v>Claim Reserves</v>
      </c>
      <c r="G947" s="164" t="str">
        <f>'Stmt of Cash Flow'!$C$3</f>
        <v>Statement of Cash Flows</v>
      </c>
    </row>
    <row r="948" spans="2:7" x14ac:dyDescent="0.25">
      <c r="B948" t="s">
        <v>461</v>
      </c>
      <c r="C948" s="117">
        <f>Certification!$C$4</f>
        <v>189</v>
      </c>
      <c r="D948" t="s">
        <v>161</v>
      </c>
      <c r="E948" s="26">
        <f>IFERROR(VLOOKUP(B948,'Stmt of Cash Flow'!$B$9:$H$84,5,0),0)</f>
        <v>-499065.97999999986</v>
      </c>
      <c r="F948" t="str">
        <f>VLOOKUP(B948,'Stmt of Cash Flow'!$B$9:$H$84,2,0)</f>
        <v>NET CASH PROVIDED (USED) BY OPERATING ACTIVITIES</v>
      </c>
      <c r="G948" s="164" t="str">
        <f>'Stmt of Cash Flow'!$C$3</f>
        <v>Statement of Cash Flows</v>
      </c>
    </row>
    <row r="949" spans="2:7" x14ac:dyDescent="0.25">
      <c r="B949" t="s">
        <v>336</v>
      </c>
      <c r="C949" s="117">
        <f>Certification!$C$4</f>
        <v>189</v>
      </c>
      <c r="D949" t="s">
        <v>1174</v>
      </c>
      <c r="E949" s="26">
        <f>IFERROR(VLOOKUP(B949,'Stmt of Cash Flow'!$B$9:$H$84,6,0),0)</f>
        <v>0</v>
      </c>
      <c r="F949" t="str">
        <f>VLOOKUP(B949,'Stmt of Cash Flow'!$B$9:$H$84,2,0)</f>
        <v>Cash Received from Customers</v>
      </c>
      <c r="G949" s="164" t="str">
        <f>'Stmt of Cash Flow'!$C$3</f>
        <v>Statement of Cash Flows</v>
      </c>
    </row>
    <row r="950" spans="2:7" x14ac:dyDescent="0.25">
      <c r="B950" t="s">
        <v>338</v>
      </c>
      <c r="C950" s="117">
        <f>Certification!$C$4</f>
        <v>189</v>
      </c>
      <c r="D950" t="s">
        <v>1174</v>
      </c>
      <c r="E950" s="26">
        <f>IFERROR(VLOOKUP(B950,'Stmt of Cash Flow'!$B$9:$H$84,6,0),0)</f>
        <v>0</v>
      </c>
      <c r="F950" t="str">
        <f>VLOOKUP(B950,'Stmt of Cash Flow'!$B$9:$H$84,2,0)</f>
        <v>Cash Received from State and Federal Sources</v>
      </c>
      <c r="G950" s="164" t="str">
        <f>'Stmt of Cash Flow'!$C$3</f>
        <v>Statement of Cash Flows</v>
      </c>
    </row>
    <row r="951" spans="2:7" x14ac:dyDescent="0.25">
      <c r="B951" t="s">
        <v>340</v>
      </c>
      <c r="C951" s="117">
        <f>Certification!$C$4</f>
        <v>189</v>
      </c>
      <c r="D951" t="s">
        <v>1174</v>
      </c>
      <c r="E951" s="26">
        <f>IFERROR(VLOOKUP(B951,'Stmt of Cash Flow'!$B$9:$H$84,6,0),0)</f>
        <v>0</v>
      </c>
      <c r="F951" t="str">
        <f>VLOOKUP(B951,'Stmt of Cash Flow'!$B$9:$H$84,2,0)</f>
        <v>Cash Received from Members</v>
      </c>
      <c r="G951" s="164" t="str">
        <f>'Stmt of Cash Flow'!$C$3</f>
        <v>Statement of Cash Flows</v>
      </c>
    </row>
    <row r="952" spans="2:7" x14ac:dyDescent="0.25">
      <c r="B952" t="s">
        <v>342</v>
      </c>
      <c r="C952" s="117">
        <f>Certification!$C$4</f>
        <v>189</v>
      </c>
      <c r="D952" t="s">
        <v>1174</v>
      </c>
      <c r="E952" s="26">
        <f>IFERROR(VLOOKUP(B952,'Stmt of Cash Flow'!$B$9:$H$84,6,0),0)</f>
        <v>0</v>
      </c>
      <c r="F952" t="str">
        <f>VLOOKUP(B952,'Stmt of Cash Flow'!$B$9:$H$84,2,0)</f>
        <v>Payments to Suppliers for Goods and Services</v>
      </c>
      <c r="G952" s="164" t="str">
        <f>'Stmt of Cash Flow'!$C$3</f>
        <v>Statement of Cash Flows</v>
      </c>
    </row>
    <row r="953" spans="2:7" x14ac:dyDescent="0.25">
      <c r="B953" t="s">
        <v>344</v>
      </c>
      <c r="C953" s="117">
        <f>Certification!$C$4</f>
        <v>189</v>
      </c>
      <c r="D953" t="s">
        <v>1174</v>
      </c>
      <c r="E953" s="26">
        <f>IFERROR(VLOOKUP(B953,'Stmt of Cash Flow'!$B$9:$H$84,6,0),0)</f>
        <v>0</v>
      </c>
      <c r="F953" t="str">
        <f>VLOOKUP(B953,'Stmt of Cash Flow'!$B$9:$H$84,2,0)</f>
        <v>Payments to Employees for Services</v>
      </c>
      <c r="G953" s="164" t="str">
        <f>'Stmt of Cash Flow'!$C$3</f>
        <v>Statement of Cash Flows</v>
      </c>
    </row>
    <row r="954" spans="2:7" x14ac:dyDescent="0.25">
      <c r="B954" t="s">
        <v>346</v>
      </c>
      <c r="C954" s="117">
        <f>Certification!$C$4</f>
        <v>189</v>
      </c>
      <c r="D954" t="s">
        <v>1174</v>
      </c>
      <c r="E954" s="26">
        <f>IFERROR(VLOOKUP(B954,'Stmt of Cash Flow'!$B$9:$H$84,6,0),0)</f>
        <v>0</v>
      </c>
      <c r="F954" t="str">
        <f>VLOOKUP(B954,'Stmt of Cash Flow'!$B$9:$H$84,2,0)</f>
        <v>Cash Paid for Compensated Absences</v>
      </c>
      <c r="G954" s="164" t="str">
        <f>'Stmt of Cash Flow'!$C$3</f>
        <v>Statement of Cash Flows</v>
      </c>
    </row>
    <row r="955" spans="2:7" x14ac:dyDescent="0.25">
      <c r="B955" t="s">
        <v>348</v>
      </c>
      <c r="C955" s="117">
        <f>Certification!$C$4</f>
        <v>189</v>
      </c>
      <c r="D955" t="s">
        <v>1174</v>
      </c>
      <c r="E955" s="26">
        <f>IFERROR(VLOOKUP(B955,'Stmt of Cash Flow'!$B$9:$H$84,6,0),0)</f>
        <v>0</v>
      </c>
      <c r="F955" t="str">
        <f>VLOOKUP(B955,'Stmt of Cash Flow'!$B$9:$H$84,2,0)</f>
        <v>Cash Paid for Benefits/Claims</v>
      </c>
      <c r="G955" s="164" t="str">
        <f>'Stmt of Cash Flow'!$C$3</f>
        <v>Statement of Cash Flows</v>
      </c>
    </row>
    <row r="956" spans="2:7" x14ac:dyDescent="0.25">
      <c r="B956" t="s">
        <v>350</v>
      </c>
      <c r="C956" s="117">
        <f>Certification!$C$4</f>
        <v>189</v>
      </c>
      <c r="D956" t="s">
        <v>1174</v>
      </c>
      <c r="E956" s="26">
        <f>IFERROR(VLOOKUP(B956,'Stmt of Cash Flow'!$B$9:$H$84,6,0),0)</f>
        <v>0</v>
      </c>
      <c r="F956" t="str">
        <f>VLOOKUP(B956,'Stmt of Cash Flow'!$B$9:$H$84,2,0)</f>
        <v>Internal Activity - Reimbursements from Other Funds</v>
      </c>
      <c r="G956" s="164" t="str">
        <f>'Stmt of Cash Flow'!$C$3</f>
        <v>Statement of Cash Flows</v>
      </c>
    </row>
    <row r="957" spans="2:7" x14ac:dyDescent="0.25">
      <c r="B957" t="s">
        <v>352</v>
      </c>
      <c r="C957" s="117">
        <f>Certification!$C$4</f>
        <v>189</v>
      </c>
      <c r="D957" t="s">
        <v>1174</v>
      </c>
      <c r="E957" s="26">
        <f>IFERROR(VLOOKUP(B957,'Stmt of Cash Flow'!$B$9:$H$84,6,0),0)</f>
        <v>0</v>
      </c>
      <c r="F957" t="str">
        <f>VLOOKUP(B957,'Stmt of Cash Flow'!$B$9:$H$84,2,0)</f>
        <v>Internal Activity - Payments made to Other Funds</v>
      </c>
      <c r="G957" s="164" t="str">
        <f>'Stmt of Cash Flow'!$C$3</f>
        <v>Statement of Cash Flows</v>
      </c>
    </row>
    <row r="958" spans="2:7" x14ac:dyDescent="0.25">
      <c r="B958" t="s">
        <v>354</v>
      </c>
      <c r="C958" s="117">
        <f>Certification!$C$4</f>
        <v>189</v>
      </c>
      <c r="D958" t="s">
        <v>1174</v>
      </c>
      <c r="E958" s="26">
        <f>IFERROR(VLOOKUP(B958,'Stmt of Cash Flow'!$B$9:$H$84,6,0),0)</f>
        <v>0</v>
      </c>
      <c r="F958" t="str">
        <f>VLOOKUP(B958,'Stmt of Cash Flow'!$B$9:$H$84,2,0)</f>
        <v>Cash Paid for Reinsurance</v>
      </c>
      <c r="G958" s="164" t="str">
        <f>'Stmt of Cash Flow'!$C$3</f>
        <v>Statement of Cash Flows</v>
      </c>
    </row>
    <row r="959" spans="2:7" x14ac:dyDescent="0.25">
      <c r="B959" t="s">
        <v>356</v>
      </c>
      <c r="C959" s="117">
        <f>Certification!$C$4</f>
        <v>189</v>
      </c>
      <c r="D959" t="s">
        <v>1174</v>
      </c>
      <c r="E959" s="26">
        <f>IFERROR(VLOOKUP(B959,'Stmt of Cash Flow'!$B$9:$H$84,6,0),0)</f>
        <v>0</v>
      </c>
      <c r="F959" t="str">
        <f>VLOOKUP(B959,'Stmt of Cash Flow'!$B$9:$H$84,2,0)</f>
        <v>Cash Received for Labor and Industries Assessments</v>
      </c>
      <c r="G959" s="164" t="str">
        <f>'Stmt of Cash Flow'!$C$3</f>
        <v>Statement of Cash Flows</v>
      </c>
    </row>
    <row r="960" spans="2:7" x14ac:dyDescent="0.25">
      <c r="B960" t="s">
        <v>358</v>
      </c>
      <c r="C960" s="117">
        <f>Certification!$C$4</f>
        <v>189</v>
      </c>
      <c r="D960" t="s">
        <v>1174</v>
      </c>
      <c r="E960" s="26">
        <f>IFERROR(VLOOKUP(B960,'Stmt of Cash Flow'!$B$9:$H$84,6,0),0)</f>
        <v>0</v>
      </c>
      <c r="F960" t="str">
        <f>VLOOKUP(B960,'Stmt of Cash Flow'!$B$9:$H$84,2,0)</f>
        <v>Cash Paid for Labor and Industries Assessments</v>
      </c>
      <c r="G960" s="164" t="str">
        <f>'Stmt of Cash Flow'!$C$3</f>
        <v>Statement of Cash Flows</v>
      </c>
    </row>
    <row r="961" spans="2:7" x14ac:dyDescent="0.25">
      <c r="B961" t="s">
        <v>360</v>
      </c>
      <c r="C961" s="117">
        <f>Certification!$C$4</f>
        <v>189</v>
      </c>
      <c r="D961" t="s">
        <v>1174</v>
      </c>
      <c r="E961" s="26">
        <f>IFERROR(VLOOKUP(B961,'Stmt of Cash Flow'!$B$9:$H$84,6,0),0)</f>
        <v>0</v>
      </c>
      <c r="F961" t="str">
        <f>VLOOKUP(B961,'Stmt of Cash Flow'!$B$9:$H$84,2,0)</f>
        <v>Cash Paid for Other Operating Expense</v>
      </c>
      <c r="G961" s="164" t="str">
        <f>'Stmt of Cash Flow'!$C$3</f>
        <v>Statement of Cash Flows</v>
      </c>
    </row>
    <row r="962" spans="2:7" x14ac:dyDescent="0.25">
      <c r="B962" t="s">
        <v>362</v>
      </c>
      <c r="C962" s="117">
        <f>Certification!$C$4</f>
        <v>189</v>
      </c>
      <c r="D962" t="s">
        <v>1174</v>
      </c>
      <c r="E962" s="26">
        <f>IFERROR(VLOOKUP(B962,'Stmt of Cash Flow'!$B$9:$H$84,6,0),0)</f>
        <v>0</v>
      </c>
      <c r="F962" t="str">
        <f>VLOOKUP(B962,'Stmt of Cash Flow'!$B$9:$H$84,2,0)</f>
        <v>Other Receipts (Payments)</v>
      </c>
      <c r="G962" s="164" t="str">
        <f>'Stmt of Cash Flow'!$C$3</f>
        <v>Statement of Cash Flows</v>
      </c>
    </row>
    <row r="963" spans="2:7" x14ac:dyDescent="0.25">
      <c r="B963" t="s">
        <v>364</v>
      </c>
      <c r="C963" s="117">
        <f>Certification!$C$4</f>
        <v>189</v>
      </c>
      <c r="D963" t="s">
        <v>1174</v>
      </c>
      <c r="E963" s="26">
        <f>IFERROR(VLOOKUP(B963,'Stmt of Cash Flow'!$B$9:$H$84,6,0),0)</f>
        <v>0</v>
      </c>
      <c r="F963" t="str">
        <f>VLOOKUP(B963,'Stmt of Cash Flow'!$B$9:$H$84,2,0)</f>
        <v>NET CASH PROVIDED (USED) BY OPERATING ACTIVITIES</v>
      </c>
      <c r="G963" s="164" t="str">
        <f>'Stmt of Cash Flow'!$C$3</f>
        <v>Statement of Cash Flows</v>
      </c>
    </row>
    <row r="964" spans="2:7" x14ac:dyDescent="0.25">
      <c r="B964" t="s">
        <v>367</v>
      </c>
      <c r="C964" s="117">
        <f>Certification!$C$4</f>
        <v>189</v>
      </c>
      <c r="D964" t="s">
        <v>1174</v>
      </c>
      <c r="E964" s="26">
        <f>IFERROR(VLOOKUP(B964,'Stmt of Cash Flow'!$B$9:$H$84,6,0),0)</f>
        <v>0</v>
      </c>
      <c r="F964" t="str">
        <f>VLOOKUP(B964,'Stmt of Cash Flow'!$B$9:$H$84,2,0)</f>
        <v>Operating Grants Received</v>
      </c>
      <c r="G964" s="164" t="str">
        <f>'Stmt of Cash Flow'!$C$3</f>
        <v>Statement of Cash Flows</v>
      </c>
    </row>
    <row r="965" spans="2:7" x14ac:dyDescent="0.25">
      <c r="B965" t="s">
        <v>369</v>
      </c>
      <c r="C965" s="117">
        <f>Certification!$C$4</f>
        <v>189</v>
      </c>
      <c r="D965" t="s">
        <v>1174</v>
      </c>
      <c r="E965" s="26">
        <f>IFERROR(VLOOKUP(B965,'Stmt of Cash Flow'!$B$9:$H$84,6,0),0)</f>
        <v>0</v>
      </c>
      <c r="F965" t="str">
        <f>VLOOKUP(B965,'Stmt of Cash Flow'!$B$9:$H$84,2,0)</f>
        <v>Transfer to (from) Other Funds</v>
      </c>
      <c r="G965" s="164" t="str">
        <f>'Stmt of Cash Flow'!$C$3</f>
        <v>Statement of Cash Flows</v>
      </c>
    </row>
    <row r="966" spans="2:7" x14ac:dyDescent="0.25">
      <c r="B966" t="s">
        <v>371</v>
      </c>
      <c r="C966" s="117">
        <f>Certification!$C$4</f>
        <v>189</v>
      </c>
      <c r="D966" t="s">
        <v>1174</v>
      </c>
      <c r="E966" s="26">
        <f>IFERROR(VLOOKUP(B966,'Stmt of Cash Flow'!$B$9:$H$84,6,0),0)</f>
        <v>0</v>
      </c>
      <c r="F966" t="str">
        <f>VLOOKUP(B966,'Stmt of Cash Flow'!$B$9:$H$84,2,0)</f>
        <v>Proceeds from Issuance of Notes</v>
      </c>
      <c r="G966" s="164" t="str">
        <f>'Stmt of Cash Flow'!$C$3</f>
        <v>Statement of Cash Flows</v>
      </c>
    </row>
    <row r="967" spans="2:7" x14ac:dyDescent="0.25">
      <c r="B967" t="s">
        <v>373</v>
      </c>
      <c r="C967" s="117">
        <f>Certification!$C$4</f>
        <v>189</v>
      </c>
      <c r="D967" t="s">
        <v>1174</v>
      </c>
      <c r="E967" s="26">
        <f>IFERROR(VLOOKUP(B967,'Stmt of Cash Flow'!$B$9:$H$84,6,0),0)</f>
        <v>0</v>
      </c>
      <c r="F967" t="str">
        <f>VLOOKUP(B967,'Stmt of Cash Flow'!$B$9:$H$84,2,0)</f>
        <v>Principal and Interest Payment on Notes</v>
      </c>
      <c r="G967" s="164" t="str">
        <f>'Stmt of Cash Flow'!$C$3</f>
        <v>Statement of Cash Flows</v>
      </c>
    </row>
    <row r="968" spans="2:7" x14ac:dyDescent="0.25">
      <c r="B968" t="s">
        <v>375</v>
      </c>
      <c r="C968" s="117">
        <f>Certification!$C$4</f>
        <v>189</v>
      </c>
      <c r="D968" t="s">
        <v>1174</v>
      </c>
      <c r="E968" s="26">
        <f>IFERROR(VLOOKUP(B968,'Stmt of Cash Flow'!$B$9:$H$84,6,0),0)</f>
        <v>0</v>
      </c>
      <c r="F968" t="str">
        <f>VLOOKUP(B968,'Stmt of Cash Flow'!$B$9:$H$84,2,0)</f>
        <v>Other Noncapital Activities</v>
      </c>
      <c r="G968" s="164" t="str">
        <f>'Stmt of Cash Flow'!$C$3</f>
        <v>Statement of Cash Flows</v>
      </c>
    </row>
    <row r="969" spans="2:7" x14ac:dyDescent="0.25">
      <c r="B969" t="s">
        <v>377</v>
      </c>
      <c r="C969" s="117">
        <f>Certification!$C$4</f>
        <v>189</v>
      </c>
      <c r="D969" t="s">
        <v>1174</v>
      </c>
      <c r="E969" s="26">
        <f>IFERROR(VLOOKUP(B969,'Stmt of Cash Flow'!$B$9:$H$84,6,0),0)</f>
        <v>0</v>
      </c>
      <c r="F969" t="str">
        <f>VLOOKUP(B969,'Stmt of Cash Flow'!$B$9:$H$84,2,0)</f>
        <v>NET CASH PROVIDED (USED) BY NONCAPITAL FINANCING ACTIVITIES</v>
      </c>
      <c r="G969" s="164" t="str">
        <f>'Stmt of Cash Flow'!$C$3</f>
        <v>Statement of Cash Flows</v>
      </c>
    </row>
    <row r="970" spans="2:7" x14ac:dyDescent="0.25">
      <c r="B970" t="s">
        <v>380</v>
      </c>
      <c r="C970" s="117">
        <f>Certification!$C$4</f>
        <v>189</v>
      </c>
      <c r="D970" t="s">
        <v>1174</v>
      </c>
      <c r="E970" s="26">
        <f>IFERROR(VLOOKUP(B970,'Stmt of Cash Flow'!$B$9:$H$84,6,0),0)</f>
        <v>0</v>
      </c>
      <c r="F970" t="str">
        <f>VLOOKUP(B970,'Stmt of Cash Flow'!$B$9:$H$84,2,0)</f>
        <v>Purchase of Capital Assets</v>
      </c>
      <c r="G970" s="164" t="str">
        <f>'Stmt of Cash Flow'!$C$3</f>
        <v>Statement of Cash Flows</v>
      </c>
    </row>
    <row r="971" spans="2:7" x14ac:dyDescent="0.25">
      <c r="B971" t="s">
        <v>382</v>
      </c>
      <c r="C971" s="117">
        <f>Certification!$C$4</f>
        <v>189</v>
      </c>
      <c r="D971" t="s">
        <v>1174</v>
      </c>
      <c r="E971" s="26">
        <f>IFERROR(VLOOKUP(B971,'Stmt of Cash Flow'!$B$9:$H$84,6,0),0)</f>
        <v>0</v>
      </c>
      <c r="F971" t="str">
        <f>VLOOKUP(B971,'Stmt of Cash Flow'!$B$9:$H$84,2,0)</f>
        <v>Proceeds from Capital Debt</v>
      </c>
      <c r="G971" s="164" t="str">
        <f>'Stmt of Cash Flow'!$C$3</f>
        <v>Statement of Cash Flows</v>
      </c>
    </row>
    <row r="972" spans="2:7" x14ac:dyDescent="0.25">
      <c r="B972" t="s">
        <v>384</v>
      </c>
      <c r="C972" s="117">
        <f>Certification!$C$4</f>
        <v>189</v>
      </c>
      <c r="D972" t="s">
        <v>1174</v>
      </c>
      <c r="E972" s="26">
        <f>IFERROR(VLOOKUP(B972,'Stmt of Cash Flow'!$B$9:$H$84,6,0),0)</f>
        <v>0</v>
      </c>
      <c r="F972" t="str">
        <f>VLOOKUP(B972,'Stmt of Cash Flow'!$B$9:$H$84,2,0)</f>
        <v>Principal and Interest Paid on Capital Debt</v>
      </c>
      <c r="G972" s="164" t="str">
        <f>'Stmt of Cash Flow'!$C$3</f>
        <v>Statement of Cash Flows</v>
      </c>
    </row>
    <row r="973" spans="2:7" x14ac:dyDescent="0.25">
      <c r="B973" t="s">
        <v>386</v>
      </c>
      <c r="C973" s="117">
        <f>Certification!$C$4</f>
        <v>189</v>
      </c>
      <c r="D973" t="s">
        <v>1174</v>
      </c>
      <c r="E973" s="26">
        <f>IFERROR(VLOOKUP(B973,'Stmt of Cash Flow'!$B$9:$H$84,6,0),0)</f>
        <v>0</v>
      </c>
      <c r="F973" t="str">
        <f>VLOOKUP(B973,'Stmt of Cash Flow'!$B$9:$H$84,2,0)</f>
        <v>Capital Contributions</v>
      </c>
      <c r="G973" s="164" t="str">
        <f>'Stmt of Cash Flow'!$C$3</f>
        <v>Statement of Cash Flows</v>
      </c>
    </row>
    <row r="974" spans="2:7" x14ac:dyDescent="0.25">
      <c r="B974" t="s">
        <v>388</v>
      </c>
      <c r="C974" s="117">
        <f>Certification!$C$4</f>
        <v>189</v>
      </c>
      <c r="D974" t="s">
        <v>1174</v>
      </c>
      <c r="E974" s="26">
        <f>IFERROR(VLOOKUP(B974,'Stmt of Cash Flow'!$B$9:$H$84,6,0),0)</f>
        <v>0</v>
      </c>
      <c r="F974" t="str">
        <f>VLOOKUP(B974,'Stmt of Cash Flow'!$B$9:$H$84,2,0)</f>
        <v>Principal and Interest Paid on Lease Financing</v>
      </c>
      <c r="G974" s="164" t="str">
        <f>'Stmt of Cash Flow'!$C$3</f>
        <v>Statement of Cash Flows</v>
      </c>
    </row>
    <row r="975" spans="2:7" x14ac:dyDescent="0.25">
      <c r="B975" t="s">
        <v>390</v>
      </c>
      <c r="C975" s="117">
        <f>Certification!$C$4</f>
        <v>189</v>
      </c>
      <c r="D975" t="s">
        <v>1174</v>
      </c>
      <c r="E975" s="26">
        <f>IFERROR(VLOOKUP(B975,'Stmt of Cash Flow'!$B$9:$H$84,6,0),0)</f>
        <v>0</v>
      </c>
      <c r="F975" t="str">
        <f>VLOOKUP(B975,'Stmt of Cash Flow'!$B$9:$H$84,2,0)</f>
        <v>Lease Income</v>
      </c>
      <c r="G975" s="164" t="str">
        <f>'Stmt of Cash Flow'!$C$3</f>
        <v>Statement of Cash Flows</v>
      </c>
    </row>
    <row r="976" spans="2:7" x14ac:dyDescent="0.25">
      <c r="B976" t="s">
        <v>391</v>
      </c>
      <c r="C976" s="117">
        <f>Certification!$C$4</f>
        <v>189</v>
      </c>
      <c r="D976" t="s">
        <v>1174</v>
      </c>
      <c r="E976" s="26">
        <f>IFERROR(VLOOKUP(B976,'Stmt of Cash Flow'!$B$9:$H$84,6,0),0)</f>
        <v>0</v>
      </c>
      <c r="F976" t="str">
        <f>VLOOKUP(B976,'Stmt of Cash Flow'!$B$9:$H$84,2,0)</f>
        <v>Other Receipts (Payments)</v>
      </c>
      <c r="G976" s="164" t="str">
        <f>'Stmt of Cash Flow'!$C$3</f>
        <v>Statement of Cash Flows</v>
      </c>
    </row>
    <row r="977" spans="2:7" x14ac:dyDescent="0.25">
      <c r="B977" t="s">
        <v>392</v>
      </c>
      <c r="C977" s="117">
        <f>Certification!$C$4</f>
        <v>189</v>
      </c>
      <c r="D977" t="s">
        <v>1174</v>
      </c>
      <c r="E977" s="26">
        <f>IFERROR(VLOOKUP(B977,'Stmt of Cash Flow'!$B$9:$H$84,6,0),0)</f>
        <v>0</v>
      </c>
      <c r="F977" t="str">
        <f>VLOOKUP(B977,'Stmt of Cash Flow'!$B$9:$H$84,2,0)</f>
        <v>NET CASH PROVIDED (USED) BY CAPITAL AND RELATED FINANCING ACTIVITIES</v>
      </c>
      <c r="G977" s="164" t="str">
        <f>'Stmt of Cash Flow'!$C$3</f>
        <v>Statement of Cash Flows</v>
      </c>
    </row>
    <row r="978" spans="2:7" x14ac:dyDescent="0.25">
      <c r="B978" t="s">
        <v>395</v>
      </c>
      <c r="C978" s="117">
        <f>Certification!$C$4</f>
        <v>189</v>
      </c>
      <c r="D978" t="s">
        <v>1174</v>
      </c>
      <c r="E978" s="26">
        <f>IFERROR(VLOOKUP(B978,'Stmt of Cash Flow'!$B$9:$H$84,6,0),0)</f>
        <v>0</v>
      </c>
      <c r="F978" t="str">
        <f>VLOOKUP(B978,'Stmt of Cash Flow'!$B$9:$H$84,2,0)</f>
        <v>Proceeds from Sales and Maturities of Investments</v>
      </c>
      <c r="G978" s="164" t="str">
        <f>'Stmt of Cash Flow'!$C$3</f>
        <v>Statement of Cash Flows</v>
      </c>
    </row>
    <row r="979" spans="2:7" x14ac:dyDescent="0.25">
      <c r="B979" t="s">
        <v>397</v>
      </c>
      <c r="C979" s="117">
        <f>Certification!$C$4</f>
        <v>189</v>
      </c>
      <c r="D979" t="s">
        <v>1174</v>
      </c>
      <c r="E979" s="26">
        <f>IFERROR(VLOOKUP(B979,'Stmt of Cash Flow'!$B$9:$H$84,6,0),0)</f>
        <v>0</v>
      </c>
      <c r="F979" t="str">
        <f>VLOOKUP(B979,'Stmt of Cash Flow'!$B$9:$H$84,2,0)</f>
        <v>Purchase of Investments</v>
      </c>
      <c r="G979" s="164" t="str">
        <f>'Stmt of Cash Flow'!$C$3</f>
        <v>Statement of Cash Flows</v>
      </c>
    </row>
    <row r="980" spans="2:7" x14ac:dyDescent="0.25">
      <c r="B980" t="s">
        <v>399</v>
      </c>
      <c r="C980" s="117">
        <f>Certification!$C$4</f>
        <v>189</v>
      </c>
      <c r="D980" t="s">
        <v>1174</v>
      </c>
      <c r="E980" s="26">
        <f>IFERROR(VLOOKUP(B980,'Stmt of Cash Flow'!$B$9:$H$84,6,0),0)</f>
        <v>0</v>
      </c>
      <c r="F980" t="str">
        <f>VLOOKUP(B980,'Stmt of Cash Flow'!$B$9:$H$84,2,0)</f>
        <v>Interest and Dividends Received</v>
      </c>
      <c r="G980" s="164" t="str">
        <f>'Stmt of Cash Flow'!$C$3</f>
        <v>Statement of Cash Flows</v>
      </c>
    </row>
    <row r="981" spans="2:7" x14ac:dyDescent="0.25">
      <c r="B981" t="s">
        <v>401</v>
      </c>
      <c r="C981" s="117">
        <f>Certification!$C$4</f>
        <v>189</v>
      </c>
      <c r="D981" t="s">
        <v>1174</v>
      </c>
      <c r="E981" s="26">
        <f>IFERROR(VLOOKUP(B981,'Stmt of Cash Flow'!$B$9:$H$84,6,0),0)</f>
        <v>0</v>
      </c>
      <c r="F981" t="str">
        <f>VLOOKUP(B981,'Stmt of Cash Flow'!$B$9:$H$84,2,0)</f>
        <v>NET CASH PROVIDED (USED) BY INVESTING ACTIVITIES</v>
      </c>
      <c r="G981" s="164" t="str">
        <f>'Stmt of Cash Flow'!$C$3</f>
        <v>Statement of Cash Flows</v>
      </c>
    </row>
    <row r="982" spans="2:7" x14ac:dyDescent="0.25">
      <c r="B982" t="s">
        <v>403</v>
      </c>
      <c r="C982" s="117">
        <f>Certification!$C$4</f>
        <v>189</v>
      </c>
      <c r="D982" t="s">
        <v>1174</v>
      </c>
      <c r="E982" s="26">
        <f>IFERROR(VLOOKUP(B982,'Stmt of Cash Flow'!$B$9:$H$84,6,0),0)</f>
        <v>0</v>
      </c>
      <c r="F982" t="str">
        <f>VLOOKUP(B982,'Stmt of Cash Flow'!$B$9:$H$84,2,0)</f>
        <v>INCREASE (DECREASE) IN CASH AND CASH EQUIVALENTS</v>
      </c>
      <c r="G982" s="164" t="str">
        <f>'Stmt of Cash Flow'!$C$3</f>
        <v>Statement of Cash Flows</v>
      </c>
    </row>
    <row r="983" spans="2:7" x14ac:dyDescent="0.25">
      <c r="B983" t="s">
        <v>405</v>
      </c>
      <c r="C983" s="117">
        <f>Certification!$C$4</f>
        <v>189</v>
      </c>
      <c r="D983" t="s">
        <v>1174</v>
      </c>
      <c r="E983" s="26">
        <f>IFERROR(VLOOKUP(B983,'Stmt of Cash Flow'!$B$9:$H$84,6,0),0)</f>
        <v>0</v>
      </c>
      <c r="F983" t="str">
        <f>VLOOKUP(B983,'Stmt of Cash Flow'!$B$9:$H$84,2,0)</f>
        <v>CASH AND CASH EQUIVALENTS - BEGINNING</v>
      </c>
      <c r="G983" s="164" t="str">
        <f>'Stmt of Cash Flow'!$C$3</f>
        <v>Statement of Cash Flows</v>
      </c>
    </row>
    <row r="984" spans="2:7" x14ac:dyDescent="0.25">
      <c r="B984" t="s">
        <v>407</v>
      </c>
      <c r="C984" s="117">
        <f>Certification!$C$4</f>
        <v>189</v>
      </c>
      <c r="D984" t="s">
        <v>1174</v>
      </c>
      <c r="E984" s="26">
        <f>IFERROR(VLOOKUP(B984,'Stmt of Cash Flow'!$B$9:$H$84,6,0),0)</f>
        <v>0</v>
      </c>
      <c r="F984" t="str">
        <f>VLOOKUP(B984,'Stmt of Cash Flow'!$B$9:$H$84,2,0)</f>
        <v>PRIOR PERIOD ADJUSTMENT</v>
      </c>
      <c r="G984" s="164" t="str">
        <f>'Stmt of Cash Flow'!$C$3</f>
        <v>Statement of Cash Flows</v>
      </c>
    </row>
    <row r="985" spans="2:7" x14ac:dyDescent="0.25">
      <c r="B985" t="s">
        <v>408</v>
      </c>
      <c r="C985" s="117">
        <f>Certification!$C$4</f>
        <v>189</v>
      </c>
      <c r="D985" t="s">
        <v>1174</v>
      </c>
      <c r="E985" s="26">
        <f>IFERROR(VLOOKUP(B985,'Stmt of Cash Flow'!$B$9:$H$84,6,0),0)</f>
        <v>0</v>
      </c>
      <c r="F985" t="str">
        <f>VLOOKUP(B985,'Stmt of Cash Flow'!$B$9:$H$84,2,0)</f>
        <v>CASH AND CASH EQUIVALENTS - ENDING</v>
      </c>
      <c r="G985" s="164" t="str">
        <f>'Stmt of Cash Flow'!$C$3</f>
        <v>Statement of Cash Flows</v>
      </c>
    </row>
    <row r="986" spans="2:7" x14ac:dyDescent="0.25">
      <c r="B986" t="s">
        <v>411</v>
      </c>
      <c r="C986" s="117">
        <f>Certification!$C$4</f>
        <v>189</v>
      </c>
      <c r="D986" t="s">
        <v>1174</v>
      </c>
      <c r="E986" s="26">
        <f>IFERROR(VLOOKUP(B986,'Stmt of Cash Flow'!$B$9:$H$84,6,0),0)</f>
        <v>0</v>
      </c>
      <c r="F986" t="str">
        <f>VLOOKUP(B986,'Stmt of Cash Flow'!$B$9:$H$84,2,0)</f>
        <v>OPERATING NET INCOME</v>
      </c>
      <c r="G986" s="164" t="str">
        <f>'Stmt of Cash Flow'!$C$3</f>
        <v>Statement of Cash Flows</v>
      </c>
    </row>
    <row r="987" spans="2:7" x14ac:dyDescent="0.25">
      <c r="B987" t="s">
        <v>413</v>
      </c>
      <c r="C987" s="117">
        <f>Certification!$C$4</f>
        <v>189</v>
      </c>
      <c r="D987" t="s">
        <v>1174</v>
      </c>
      <c r="E987" s="26">
        <f>IFERROR(VLOOKUP(B987,'Stmt of Cash Flow'!$B$9:$H$84,6,0),0)</f>
        <v>0</v>
      </c>
      <c r="F987" t="str">
        <f>VLOOKUP(B987,'Stmt of Cash Flow'!$B$9:$H$84,2,0)</f>
        <v>Adjustment to Reconcile Operating Inc to Net Cash Provided (Used) by Operating Activities</v>
      </c>
      <c r="G987" s="164" t="str">
        <f>'Stmt of Cash Flow'!$C$3</f>
        <v>Statement of Cash Flows</v>
      </c>
    </row>
    <row r="988" spans="2:7" x14ac:dyDescent="0.25">
      <c r="B988" t="s">
        <v>415</v>
      </c>
      <c r="C988" s="117">
        <f>Certification!$C$4</f>
        <v>189</v>
      </c>
      <c r="D988" t="s">
        <v>1174</v>
      </c>
      <c r="E988" s="26">
        <f>IFERROR(VLOOKUP(B988,'Stmt of Cash Flow'!$B$9:$H$84,6,0),0)</f>
        <v>0</v>
      </c>
      <c r="F988" t="str">
        <f>VLOOKUP(B988,'Stmt of Cash Flow'!$B$9:$H$84,2,0)</f>
        <v>Depreciation Expense</v>
      </c>
      <c r="G988" s="164" t="str">
        <f>'Stmt of Cash Flow'!$C$3</f>
        <v>Statement of Cash Flows</v>
      </c>
    </row>
    <row r="989" spans="2:7" x14ac:dyDescent="0.25">
      <c r="B989" t="s">
        <v>417</v>
      </c>
      <c r="C989" s="117">
        <f>Certification!$C$4</f>
        <v>189</v>
      </c>
      <c r="D989" t="s">
        <v>1174</v>
      </c>
      <c r="E989" s="26">
        <f>IFERROR(VLOOKUP(B989,'Stmt of Cash Flow'!$B$9:$H$84,6,0),0)</f>
        <v>0</v>
      </c>
      <c r="F989" t="str">
        <f>VLOOKUP(B989,'Stmt of Cash Flow'!$B$9:$H$84,2,0)</f>
        <v>Change in Assets and Liabilities</v>
      </c>
      <c r="G989" s="164" t="str">
        <f>'Stmt of Cash Flow'!$C$3</f>
        <v>Statement of Cash Flows</v>
      </c>
    </row>
    <row r="990" spans="2:7" x14ac:dyDescent="0.25">
      <c r="B990" t="s">
        <v>419</v>
      </c>
      <c r="C990" s="117">
        <f>Certification!$C$4</f>
        <v>189</v>
      </c>
      <c r="D990" t="s">
        <v>1174</v>
      </c>
      <c r="E990" s="26">
        <f>IFERROR(VLOOKUP(B990,'Stmt of Cash Flow'!$B$9:$H$84,6,0),0)</f>
        <v>0</v>
      </c>
      <c r="F990" t="str">
        <f>VLOOKUP(B990,'Stmt of Cash Flow'!$B$9:$H$84,2,0)</f>
        <v>Receivables, Net</v>
      </c>
      <c r="G990" s="164" t="str">
        <f>'Stmt of Cash Flow'!$C$3</f>
        <v>Statement of Cash Flows</v>
      </c>
    </row>
    <row r="991" spans="2:7" x14ac:dyDescent="0.25">
      <c r="B991" t="s">
        <v>421</v>
      </c>
      <c r="C991" s="117">
        <f>Certification!$C$4</f>
        <v>189</v>
      </c>
      <c r="D991" t="s">
        <v>1174</v>
      </c>
      <c r="E991" s="26">
        <f>IFERROR(VLOOKUP(B991,'Stmt of Cash Flow'!$B$9:$H$84,6,0),0)</f>
        <v>0</v>
      </c>
      <c r="F991" t="str">
        <f>VLOOKUP(B991,'Stmt of Cash Flow'!$B$9:$H$84,2,0)</f>
        <v>Prepaids</v>
      </c>
      <c r="G991" s="164" t="str">
        <f>'Stmt of Cash Flow'!$C$3</f>
        <v>Statement of Cash Flows</v>
      </c>
    </row>
    <row r="992" spans="2:7" x14ac:dyDescent="0.25">
      <c r="B992" t="s">
        <v>422</v>
      </c>
      <c r="C992" s="117">
        <f>Certification!$C$4</f>
        <v>189</v>
      </c>
      <c r="D992" t="s">
        <v>1174</v>
      </c>
      <c r="E992" s="26">
        <f>IFERROR(VLOOKUP(B992,'Stmt of Cash Flow'!$B$9:$H$84,6,0),0)</f>
        <v>0</v>
      </c>
      <c r="F992" t="str">
        <f>VLOOKUP(B992,'Stmt of Cash Flow'!$B$9:$H$84,2,0)</f>
        <v>Inventories</v>
      </c>
      <c r="G992" s="164" t="str">
        <f>'Stmt of Cash Flow'!$C$3</f>
        <v>Statement of Cash Flows</v>
      </c>
    </row>
    <row r="993" spans="2:7" x14ac:dyDescent="0.25">
      <c r="B993" t="s">
        <v>424</v>
      </c>
      <c r="C993" s="117">
        <f>Certification!$C$4</f>
        <v>189</v>
      </c>
      <c r="D993" t="s">
        <v>1174</v>
      </c>
      <c r="E993" s="26">
        <f>IFERROR(VLOOKUP(B993,'Stmt of Cash Flow'!$B$9:$H$84,6,0),0)</f>
        <v>0</v>
      </c>
      <c r="F993" t="str">
        <f>VLOOKUP(B993,'Stmt of Cash Flow'!$B$9:$H$84,2,0)</f>
        <v>Accounts and Other Payables</v>
      </c>
      <c r="G993" s="164" t="str">
        <f>'Stmt of Cash Flow'!$C$3</f>
        <v>Statement of Cash Flows</v>
      </c>
    </row>
    <row r="994" spans="2:7" x14ac:dyDescent="0.25">
      <c r="B994" t="s">
        <v>426</v>
      </c>
      <c r="C994" s="117">
        <f>Certification!$C$4</f>
        <v>189</v>
      </c>
      <c r="D994" t="s">
        <v>1174</v>
      </c>
      <c r="E994" s="26">
        <f>IFERROR(VLOOKUP(B994,'Stmt of Cash Flow'!$B$9:$H$84,6,0),0)</f>
        <v>0</v>
      </c>
      <c r="F994" t="str">
        <f>VLOOKUP(B994,'Stmt of Cash Flow'!$B$9:$H$84,2,0)</f>
        <v>Accrued Expenses</v>
      </c>
      <c r="G994" s="164" t="str">
        <f>'Stmt of Cash Flow'!$C$3</f>
        <v>Statement of Cash Flows</v>
      </c>
    </row>
    <row r="995" spans="2:7" x14ac:dyDescent="0.25">
      <c r="B995" t="s">
        <v>428</v>
      </c>
      <c r="C995" s="117">
        <f>Certification!$C$4</f>
        <v>189</v>
      </c>
      <c r="D995" t="s">
        <v>1174</v>
      </c>
      <c r="E995" s="26">
        <f>IFERROR(VLOOKUP(B995,'Stmt of Cash Flow'!$B$9:$H$84,6,0),0)</f>
        <v>0</v>
      </c>
      <c r="F995" t="str">
        <f>VLOOKUP(B995,'Stmt of Cash Flow'!$B$9:$H$84,2,0)</f>
        <v>Unearned Revenue</v>
      </c>
      <c r="G995" s="164" t="str">
        <f>'Stmt of Cash Flow'!$C$3</f>
        <v>Statement of Cash Flows</v>
      </c>
    </row>
    <row r="996" spans="2:7" x14ac:dyDescent="0.25">
      <c r="B996" t="s">
        <v>429</v>
      </c>
      <c r="C996" s="117">
        <f>Certification!$C$4</f>
        <v>189</v>
      </c>
      <c r="D996" t="s">
        <v>1174</v>
      </c>
      <c r="E996" s="26">
        <f>IFERROR(VLOOKUP(B996,'Stmt of Cash Flow'!$B$9:$H$84,6,0),0)</f>
        <v>0</v>
      </c>
      <c r="F996" t="str">
        <f>VLOOKUP(B996,'Stmt of Cash Flow'!$B$9:$H$84,2,0)</f>
        <v>Pension Expense from change in Net Pension Liability</v>
      </c>
      <c r="G996" s="164" t="str">
        <f>'Stmt of Cash Flow'!$C$3</f>
        <v>Statement of Cash Flows</v>
      </c>
    </row>
    <row r="997" spans="2:7" x14ac:dyDescent="0.25">
      <c r="B997" t="s">
        <v>431</v>
      </c>
      <c r="C997" s="117">
        <f>Certification!$C$4</f>
        <v>189</v>
      </c>
      <c r="D997" t="s">
        <v>1174</v>
      </c>
      <c r="E997" s="26">
        <f>IFERROR(VLOOKUP(B997,'Stmt of Cash Flow'!$B$9:$H$84,6,0),0)</f>
        <v>0</v>
      </c>
      <c r="F997" t="str">
        <f>VLOOKUP(B997,'Stmt of Cash Flow'!$B$9:$H$84,2,0)</f>
        <v>Change in Deferred Outflows</v>
      </c>
      <c r="G997" s="164" t="str">
        <f>'Stmt of Cash Flow'!$C$3</f>
        <v>Statement of Cash Flows</v>
      </c>
    </row>
    <row r="998" spans="2:7" x14ac:dyDescent="0.25">
      <c r="B998" t="s">
        <v>433</v>
      </c>
      <c r="C998" s="117">
        <f>Certification!$C$4</f>
        <v>189</v>
      </c>
      <c r="D998" t="s">
        <v>1174</v>
      </c>
      <c r="E998" s="26">
        <f>IFERROR(VLOOKUP(B998,'Stmt of Cash Flow'!$B$9:$H$84,6,0),0)</f>
        <v>0</v>
      </c>
      <c r="F998" t="str">
        <f>VLOOKUP(B998,'Stmt of Cash Flow'!$B$9:$H$84,2,0)</f>
        <v>Change in Deferred Inflows</v>
      </c>
      <c r="G998" s="164" t="str">
        <f>'Stmt of Cash Flow'!$C$3</f>
        <v>Statement of Cash Flows</v>
      </c>
    </row>
    <row r="999" spans="2:7" x14ac:dyDescent="0.25">
      <c r="B999" t="s">
        <v>435</v>
      </c>
      <c r="C999" s="117">
        <f>Certification!$C$4</f>
        <v>189</v>
      </c>
      <c r="D999" t="s">
        <v>1174</v>
      </c>
      <c r="E999" s="26">
        <f>IFERROR(VLOOKUP(B999,'Stmt of Cash Flow'!$B$9:$H$84,6,0),0)</f>
        <v>0</v>
      </c>
      <c r="F999" t="str">
        <f>VLOOKUP(B999,'Stmt of Cash Flow'!$B$9:$H$84,2,0)</f>
        <v>Change in Net Pension Liability</v>
      </c>
      <c r="G999" s="164" t="str">
        <f>'Stmt of Cash Flow'!$C$3</f>
        <v>Statement of Cash Flows</v>
      </c>
    </row>
    <row r="1000" spans="2:7" x14ac:dyDescent="0.25">
      <c r="B1000" t="s">
        <v>437</v>
      </c>
      <c r="C1000" s="117">
        <f>Certification!$C$4</f>
        <v>189</v>
      </c>
      <c r="D1000" t="s">
        <v>1174</v>
      </c>
      <c r="E1000" s="26">
        <f>IFERROR(VLOOKUP(B1000,'Stmt of Cash Flow'!$B$9:$H$84,6,0),0)</f>
        <v>0</v>
      </c>
      <c r="F1000" t="str">
        <f>VLOOKUP(B1000,'Stmt of Cash Flow'!$B$9:$H$84,2,0)</f>
        <v>OPEB Expense from change in Net OPEB Liability</v>
      </c>
      <c r="G1000" s="164" t="str">
        <f>'Stmt of Cash Flow'!$C$3</f>
        <v>Statement of Cash Flows</v>
      </c>
    </row>
    <row r="1001" spans="2:7" x14ac:dyDescent="0.25">
      <c r="B1001" t="s">
        <v>439</v>
      </c>
      <c r="C1001" s="117">
        <f>Certification!$C$4</f>
        <v>189</v>
      </c>
      <c r="D1001" t="s">
        <v>1174</v>
      </c>
      <c r="E1001" s="26">
        <f>IFERROR(VLOOKUP(B1001,'Stmt of Cash Flow'!$B$9:$H$84,6,0),0)</f>
        <v>0</v>
      </c>
      <c r="F1001" t="str">
        <f>VLOOKUP(B1001,'Stmt of Cash Flow'!$B$9:$H$84,2,0)</f>
        <v>Change in Deferred Outflows</v>
      </c>
      <c r="G1001" s="164" t="str">
        <f>'Stmt of Cash Flow'!$C$3</f>
        <v>Statement of Cash Flows</v>
      </c>
    </row>
    <row r="1002" spans="2:7" x14ac:dyDescent="0.25">
      <c r="B1002" t="s">
        <v>440</v>
      </c>
      <c r="C1002" s="117">
        <f>Certification!$C$4</f>
        <v>189</v>
      </c>
      <c r="D1002" t="s">
        <v>1174</v>
      </c>
      <c r="E1002" s="26">
        <f>IFERROR(VLOOKUP(B1002,'Stmt of Cash Flow'!$B$9:$H$84,6,0),0)</f>
        <v>0</v>
      </c>
      <c r="F1002" t="str">
        <f>VLOOKUP(B1002,'Stmt of Cash Flow'!$B$9:$H$84,2,0)</f>
        <v>Change in Deferred Inflows</v>
      </c>
      <c r="G1002" s="164" t="str">
        <f>'Stmt of Cash Flow'!$C$3</f>
        <v>Statement of Cash Flows</v>
      </c>
    </row>
    <row r="1003" spans="2:7" x14ac:dyDescent="0.25">
      <c r="B1003" t="s">
        <v>441</v>
      </c>
      <c r="C1003" s="117">
        <f>Certification!$C$4</f>
        <v>189</v>
      </c>
      <c r="D1003" t="s">
        <v>1174</v>
      </c>
      <c r="E1003" s="26">
        <f>IFERROR(VLOOKUP(B1003,'Stmt of Cash Flow'!$B$9:$H$84,6,0),0)</f>
        <v>0</v>
      </c>
      <c r="F1003" t="str">
        <f>VLOOKUP(B1003,'Stmt of Cash Flow'!$B$9:$H$84,2,0)</f>
        <v>Change in Net OPEB Liability</v>
      </c>
      <c r="G1003" s="164" t="str">
        <f>'Stmt of Cash Flow'!$C$3</f>
        <v>Statement of Cash Flows</v>
      </c>
    </row>
    <row r="1004" spans="2:7" x14ac:dyDescent="0.25">
      <c r="B1004" t="s">
        <v>443</v>
      </c>
      <c r="C1004" s="117">
        <f>Certification!$C$4</f>
        <v>189</v>
      </c>
      <c r="D1004" t="s">
        <v>1174</v>
      </c>
      <c r="E1004" s="26">
        <f>IFERROR(VLOOKUP(B1004,'Stmt of Cash Flow'!$B$9:$H$84,6,0),0)</f>
        <v>0</v>
      </c>
      <c r="F1004" t="str">
        <f>VLOOKUP(B1004,'Stmt of Cash Flow'!$B$9:$H$84,2,0)</f>
        <v>Other Changes for Insurance Funds</v>
      </c>
      <c r="G1004" s="164" t="str">
        <f>'Stmt of Cash Flow'!$C$3</f>
        <v>Statement of Cash Flows</v>
      </c>
    </row>
    <row r="1005" spans="2:7" x14ac:dyDescent="0.25">
      <c r="B1005" t="s">
        <v>445</v>
      </c>
      <c r="C1005" s="117">
        <f>Certification!$C$4</f>
        <v>189</v>
      </c>
      <c r="D1005" t="s">
        <v>1174</v>
      </c>
      <c r="E1005" s="26">
        <f>IFERROR(VLOOKUP(B1005,'Stmt of Cash Flow'!$B$9:$H$84,6,0),0)</f>
        <v>0</v>
      </c>
      <c r="F1005" t="str">
        <f>VLOOKUP(B1005,'Stmt of Cash Flow'!$B$9:$H$84,2,0)</f>
        <v>Claims Reserve-Current</v>
      </c>
      <c r="G1005" s="164" t="str">
        <f>'Stmt of Cash Flow'!$C$3</f>
        <v>Statement of Cash Flows</v>
      </c>
    </row>
    <row r="1006" spans="2:7" x14ac:dyDescent="0.25">
      <c r="B1006" t="s">
        <v>447</v>
      </c>
      <c r="C1006" s="117">
        <f>Certification!$C$4</f>
        <v>189</v>
      </c>
      <c r="D1006" t="s">
        <v>1174</v>
      </c>
      <c r="E1006" s="26">
        <f>IFERROR(VLOOKUP(B1006,'Stmt of Cash Flow'!$B$9:$H$84,6,0),0)</f>
        <v>0</v>
      </c>
      <c r="F1006" t="str">
        <f>VLOOKUP(B1006,'Stmt of Cash Flow'!$B$9:$H$84,2,0)</f>
        <v>Claims Reserve-Prior Year</v>
      </c>
      <c r="G1006" s="164" t="str">
        <f>'Stmt of Cash Flow'!$C$3</f>
        <v>Statement of Cash Flows</v>
      </c>
    </row>
    <row r="1007" spans="2:7" x14ac:dyDescent="0.25">
      <c r="B1007" t="s">
        <v>449</v>
      </c>
      <c r="C1007" s="117">
        <f>Certification!$C$4</f>
        <v>189</v>
      </c>
      <c r="D1007" t="s">
        <v>1174</v>
      </c>
      <c r="E1007" s="26">
        <f>IFERROR(VLOOKUP(B1007,'Stmt of Cash Flow'!$B$9:$H$84,6,0),0)</f>
        <v>0</v>
      </c>
      <c r="F1007" t="str">
        <f>VLOOKUP(B1007,'Stmt of Cash Flow'!$B$9:$H$84,2,0)</f>
        <v>IBNR-Current</v>
      </c>
      <c r="G1007" s="164" t="str">
        <f>'Stmt of Cash Flow'!$C$3</f>
        <v>Statement of Cash Flows</v>
      </c>
    </row>
    <row r="1008" spans="2:7" x14ac:dyDescent="0.25">
      <c r="B1008" t="s">
        <v>451</v>
      </c>
      <c r="C1008" s="117">
        <f>Certification!$C$4</f>
        <v>189</v>
      </c>
      <c r="D1008" t="s">
        <v>1174</v>
      </c>
      <c r="E1008" s="26">
        <f>IFERROR(VLOOKUP(B1008,'Stmt of Cash Flow'!$B$9:$H$84,6,0),0)</f>
        <v>0</v>
      </c>
      <c r="F1008" t="str">
        <f>VLOOKUP(B1008,'Stmt of Cash Flow'!$B$9:$H$84,2,0)</f>
        <v>IBNR-Prior Year</v>
      </c>
      <c r="G1008" s="164" t="str">
        <f>'Stmt of Cash Flow'!$C$3</f>
        <v>Statement of Cash Flows</v>
      </c>
    </row>
    <row r="1009" spans="2:7" x14ac:dyDescent="0.25">
      <c r="B1009" t="s">
        <v>453</v>
      </c>
      <c r="C1009" s="117">
        <f>Certification!$C$4</f>
        <v>189</v>
      </c>
      <c r="D1009" t="s">
        <v>1174</v>
      </c>
      <c r="E1009" s="26">
        <f>IFERROR(VLOOKUP(B1009,'Stmt of Cash Flow'!$B$9:$H$84,6,0),0)</f>
        <v>0</v>
      </c>
      <c r="F1009" t="str">
        <f>VLOOKUP(B1009,'Stmt of Cash Flow'!$B$9:$H$84,2,0)</f>
        <v>Future L&amp;I Assessments</v>
      </c>
      <c r="G1009" s="164" t="str">
        <f>'Stmt of Cash Flow'!$C$3</f>
        <v>Statement of Cash Flows</v>
      </c>
    </row>
    <row r="1010" spans="2:7" x14ac:dyDescent="0.25">
      <c r="B1010" t="s">
        <v>454</v>
      </c>
      <c r="C1010" s="117">
        <f>Certification!$C$4</f>
        <v>189</v>
      </c>
      <c r="D1010" t="s">
        <v>1174</v>
      </c>
      <c r="E1010" s="26">
        <f>IFERROR(VLOOKUP(B1010,'Stmt of Cash Flow'!$B$9:$H$84,6,0),0)</f>
        <v>0</v>
      </c>
      <c r="F1010" t="str">
        <f>VLOOKUP(B1010,'Stmt of Cash Flow'!$B$9:$H$84,2,0)</f>
        <v>Provision for Unallocated Loss Adjustment</v>
      </c>
      <c r="G1010" s="164" t="str">
        <f>'Stmt of Cash Flow'!$C$3</f>
        <v>Statement of Cash Flows</v>
      </c>
    </row>
    <row r="1011" spans="2:7" x14ac:dyDescent="0.25">
      <c r="B1011" t="s">
        <v>456</v>
      </c>
      <c r="C1011" s="117">
        <f>Certification!$C$4</f>
        <v>189</v>
      </c>
      <c r="D1011" t="s">
        <v>1174</v>
      </c>
      <c r="E1011" s="26">
        <f>IFERROR(VLOOKUP(B1011,'Stmt of Cash Flow'!$B$9:$H$84,6,0),0)</f>
        <v>0</v>
      </c>
      <c r="F1011" t="str">
        <f>VLOOKUP(B1011,'Stmt of Cash Flow'!$B$9:$H$84,2,0)</f>
        <v>Unearned Member Assessments</v>
      </c>
      <c r="G1011" s="164" t="str">
        <f>'Stmt of Cash Flow'!$C$3</f>
        <v>Statement of Cash Flows</v>
      </c>
    </row>
    <row r="1012" spans="2:7" x14ac:dyDescent="0.25">
      <c r="B1012" t="s">
        <v>458</v>
      </c>
      <c r="C1012" s="117">
        <f>Certification!$C$4</f>
        <v>189</v>
      </c>
      <c r="D1012" t="s">
        <v>1174</v>
      </c>
      <c r="E1012" s="26">
        <f>IFERROR(VLOOKUP(B1012,'Stmt of Cash Flow'!$B$9:$H$84,6,0),0)</f>
        <v>0</v>
      </c>
      <c r="F1012" t="str">
        <f>VLOOKUP(B1012,'Stmt of Cash Flow'!$B$9:$H$84,2,0)</f>
        <v>Insurance Recoverables</v>
      </c>
      <c r="G1012" s="164" t="str">
        <f>'Stmt of Cash Flow'!$C$3</f>
        <v>Statement of Cash Flows</v>
      </c>
    </row>
    <row r="1013" spans="2:7" x14ac:dyDescent="0.25">
      <c r="B1013" t="s">
        <v>460</v>
      </c>
      <c r="C1013" s="117">
        <f>Certification!$C$4</f>
        <v>189</v>
      </c>
      <c r="D1013" t="s">
        <v>1174</v>
      </c>
      <c r="E1013" s="26">
        <f>IFERROR(VLOOKUP(B1013,'Stmt of Cash Flow'!$B$9:$H$84,6,0),0)</f>
        <v>0</v>
      </c>
      <c r="F1013" t="str">
        <f>VLOOKUP(B1013,'Stmt of Cash Flow'!$B$9:$H$84,2,0)</f>
        <v>Claim Reserves</v>
      </c>
      <c r="G1013" s="164" t="str">
        <f>'Stmt of Cash Flow'!$C$3</f>
        <v>Statement of Cash Flows</v>
      </c>
    </row>
    <row r="1014" spans="2:7" x14ac:dyDescent="0.25">
      <c r="B1014" t="s">
        <v>461</v>
      </c>
      <c r="C1014" s="117">
        <f>Certification!$C$4</f>
        <v>189</v>
      </c>
      <c r="D1014" t="s">
        <v>1174</v>
      </c>
      <c r="E1014" s="26">
        <f>IFERROR(VLOOKUP(B1014,'Stmt of Cash Flow'!$B$9:$H$84,6,0),0)</f>
        <v>0</v>
      </c>
      <c r="F1014" t="str">
        <f>VLOOKUP(B1014,'Stmt of Cash Flow'!$B$9:$H$84,2,0)</f>
        <v>NET CASH PROVIDED (USED) BY OPERATING ACTIVITIES</v>
      </c>
      <c r="G1014" s="164" t="str">
        <f>'Stmt of Cash Flow'!$C$3</f>
        <v>Statement of Cash Flows</v>
      </c>
    </row>
    <row r="1015" spans="2:7" x14ac:dyDescent="0.25">
      <c r="B1015" t="s">
        <v>336</v>
      </c>
      <c r="C1015" s="117">
        <f>Certification!$C$4</f>
        <v>189</v>
      </c>
      <c r="D1015" t="s">
        <v>1175</v>
      </c>
      <c r="E1015" s="26">
        <f>IFERROR(VLOOKUP(B1015,'Stmt of Cash Flow'!$B$9:$H$84,7,0),0)</f>
        <v>0</v>
      </c>
      <c r="F1015" t="str">
        <f>VLOOKUP(B1015,'Stmt of Cash Flow'!$B$9:$H$84,2,0)</f>
        <v>Cash Received from Customers</v>
      </c>
      <c r="G1015" s="164" t="str">
        <f>'Stmt of Cash Flow'!$C$3</f>
        <v>Statement of Cash Flows</v>
      </c>
    </row>
    <row r="1016" spans="2:7" x14ac:dyDescent="0.25">
      <c r="B1016" t="s">
        <v>338</v>
      </c>
      <c r="C1016" s="117">
        <f>Certification!$C$4</f>
        <v>189</v>
      </c>
      <c r="D1016" t="s">
        <v>1175</v>
      </c>
      <c r="E1016" s="26">
        <f>IFERROR(VLOOKUP(B1016,'Stmt of Cash Flow'!$B$9:$H$84,7,0),0)</f>
        <v>0</v>
      </c>
      <c r="F1016" t="str">
        <f>VLOOKUP(B1016,'Stmt of Cash Flow'!$B$9:$H$84,2,0)</f>
        <v>Cash Received from State and Federal Sources</v>
      </c>
      <c r="G1016" s="164" t="str">
        <f>'Stmt of Cash Flow'!$C$3</f>
        <v>Statement of Cash Flows</v>
      </c>
    </row>
    <row r="1017" spans="2:7" x14ac:dyDescent="0.25">
      <c r="B1017" t="s">
        <v>340</v>
      </c>
      <c r="C1017" s="117">
        <f>Certification!$C$4</f>
        <v>189</v>
      </c>
      <c r="D1017" t="s">
        <v>1175</v>
      </c>
      <c r="E1017" s="26">
        <f>IFERROR(VLOOKUP(B1017,'Stmt of Cash Flow'!$B$9:$H$84,7,0),0)</f>
        <v>0</v>
      </c>
      <c r="F1017" t="str">
        <f>VLOOKUP(B1017,'Stmt of Cash Flow'!$B$9:$H$84,2,0)</f>
        <v>Cash Received from Members</v>
      </c>
      <c r="G1017" s="164" t="str">
        <f>'Stmt of Cash Flow'!$C$3</f>
        <v>Statement of Cash Flows</v>
      </c>
    </row>
    <row r="1018" spans="2:7" x14ac:dyDescent="0.25">
      <c r="B1018" t="s">
        <v>342</v>
      </c>
      <c r="C1018" s="117">
        <f>Certification!$C$4</f>
        <v>189</v>
      </c>
      <c r="D1018" t="s">
        <v>1175</v>
      </c>
      <c r="E1018" s="26">
        <f>IFERROR(VLOOKUP(B1018,'Stmt of Cash Flow'!$B$9:$H$84,7,0),0)</f>
        <v>0</v>
      </c>
      <c r="F1018" t="str">
        <f>VLOOKUP(B1018,'Stmt of Cash Flow'!$B$9:$H$84,2,0)</f>
        <v>Payments to Suppliers for Goods and Services</v>
      </c>
      <c r="G1018" s="164" t="str">
        <f>'Stmt of Cash Flow'!$C$3</f>
        <v>Statement of Cash Flows</v>
      </c>
    </row>
    <row r="1019" spans="2:7" x14ac:dyDescent="0.25">
      <c r="B1019" t="s">
        <v>344</v>
      </c>
      <c r="C1019" s="117">
        <f>Certification!$C$4</f>
        <v>189</v>
      </c>
      <c r="D1019" t="s">
        <v>1175</v>
      </c>
      <c r="E1019" s="26">
        <f>IFERROR(VLOOKUP(B1019,'Stmt of Cash Flow'!$B$9:$H$84,7,0),0)</f>
        <v>0</v>
      </c>
      <c r="F1019" t="str">
        <f>VLOOKUP(B1019,'Stmt of Cash Flow'!$B$9:$H$84,2,0)</f>
        <v>Payments to Employees for Services</v>
      </c>
      <c r="G1019" s="164" t="str">
        <f>'Stmt of Cash Flow'!$C$3</f>
        <v>Statement of Cash Flows</v>
      </c>
    </row>
    <row r="1020" spans="2:7" x14ac:dyDescent="0.25">
      <c r="B1020" t="s">
        <v>346</v>
      </c>
      <c r="C1020" s="117">
        <f>Certification!$C$4</f>
        <v>189</v>
      </c>
      <c r="D1020" t="s">
        <v>1175</v>
      </c>
      <c r="E1020" s="26">
        <f>IFERROR(VLOOKUP(B1020,'Stmt of Cash Flow'!$B$9:$H$84,7,0),0)</f>
        <v>0</v>
      </c>
      <c r="F1020" t="str">
        <f>VLOOKUP(B1020,'Stmt of Cash Flow'!$B$9:$H$84,2,0)</f>
        <v>Cash Paid for Compensated Absences</v>
      </c>
      <c r="G1020" s="164" t="str">
        <f>'Stmt of Cash Flow'!$C$3</f>
        <v>Statement of Cash Flows</v>
      </c>
    </row>
    <row r="1021" spans="2:7" x14ac:dyDescent="0.25">
      <c r="B1021" t="s">
        <v>348</v>
      </c>
      <c r="C1021" s="117">
        <f>Certification!$C$4</f>
        <v>189</v>
      </c>
      <c r="D1021" t="s">
        <v>1175</v>
      </c>
      <c r="E1021" s="26">
        <f>IFERROR(VLOOKUP(B1021,'Stmt of Cash Flow'!$B$9:$H$84,7,0),0)</f>
        <v>0</v>
      </c>
      <c r="F1021" t="str">
        <f>VLOOKUP(B1021,'Stmt of Cash Flow'!$B$9:$H$84,2,0)</f>
        <v>Cash Paid for Benefits/Claims</v>
      </c>
      <c r="G1021" s="164" t="str">
        <f>'Stmt of Cash Flow'!$C$3</f>
        <v>Statement of Cash Flows</v>
      </c>
    </row>
    <row r="1022" spans="2:7" x14ac:dyDescent="0.25">
      <c r="B1022" t="s">
        <v>350</v>
      </c>
      <c r="C1022" s="117">
        <f>Certification!$C$4</f>
        <v>189</v>
      </c>
      <c r="D1022" t="s">
        <v>1175</v>
      </c>
      <c r="E1022" s="26">
        <f>IFERROR(VLOOKUP(B1022,'Stmt of Cash Flow'!$B$9:$H$84,7,0),0)</f>
        <v>0</v>
      </c>
      <c r="F1022" t="str">
        <f>VLOOKUP(B1022,'Stmt of Cash Flow'!$B$9:$H$84,2,0)</f>
        <v>Internal Activity - Reimbursements from Other Funds</v>
      </c>
      <c r="G1022" s="164" t="str">
        <f>'Stmt of Cash Flow'!$C$3</f>
        <v>Statement of Cash Flows</v>
      </c>
    </row>
    <row r="1023" spans="2:7" x14ac:dyDescent="0.25">
      <c r="B1023" t="s">
        <v>352</v>
      </c>
      <c r="C1023" s="117">
        <f>Certification!$C$4</f>
        <v>189</v>
      </c>
      <c r="D1023" t="s">
        <v>1175</v>
      </c>
      <c r="E1023" s="26">
        <f>IFERROR(VLOOKUP(B1023,'Stmt of Cash Flow'!$B$9:$H$84,7,0),0)</f>
        <v>0</v>
      </c>
      <c r="F1023" t="str">
        <f>VLOOKUP(B1023,'Stmt of Cash Flow'!$B$9:$H$84,2,0)</f>
        <v>Internal Activity - Payments made to Other Funds</v>
      </c>
      <c r="G1023" s="164" t="str">
        <f>'Stmt of Cash Flow'!$C$3</f>
        <v>Statement of Cash Flows</v>
      </c>
    </row>
    <row r="1024" spans="2:7" x14ac:dyDescent="0.25">
      <c r="B1024" t="s">
        <v>354</v>
      </c>
      <c r="C1024" s="117">
        <f>Certification!$C$4</f>
        <v>189</v>
      </c>
      <c r="D1024" t="s">
        <v>1175</v>
      </c>
      <c r="E1024" s="26">
        <f>IFERROR(VLOOKUP(B1024,'Stmt of Cash Flow'!$B$9:$H$84,7,0),0)</f>
        <v>0</v>
      </c>
      <c r="F1024" t="str">
        <f>VLOOKUP(B1024,'Stmt of Cash Flow'!$B$9:$H$84,2,0)</f>
        <v>Cash Paid for Reinsurance</v>
      </c>
      <c r="G1024" s="164" t="str">
        <f>'Stmt of Cash Flow'!$C$3</f>
        <v>Statement of Cash Flows</v>
      </c>
    </row>
    <row r="1025" spans="2:7" x14ac:dyDescent="0.25">
      <c r="B1025" t="s">
        <v>356</v>
      </c>
      <c r="C1025" s="117">
        <f>Certification!$C$4</f>
        <v>189</v>
      </c>
      <c r="D1025" t="s">
        <v>1175</v>
      </c>
      <c r="E1025" s="26">
        <f>IFERROR(VLOOKUP(B1025,'Stmt of Cash Flow'!$B$9:$H$84,7,0),0)</f>
        <v>0</v>
      </c>
      <c r="F1025" t="str">
        <f>VLOOKUP(B1025,'Stmt of Cash Flow'!$B$9:$H$84,2,0)</f>
        <v>Cash Received for Labor and Industries Assessments</v>
      </c>
      <c r="G1025" s="164" t="str">
        <f>'Stmt of Cash Flow'!$C$3</f>
        <v>Statement of Cash Flows</v>
      </c>
    </row>
    <row r="1026" spans="2:7" x14ac:dyDescent="0.25">
      <c r="B1026" t="s">
        <v>358</v>
      </c>
      <c r="C1026" s="117">
        <f>Certification!$C$4</f>
        <v>189</v>
      </c>
      <c r="D1026" t="s">
        <v>1175</v>
      </c>
      <c r="E1026" s="26">
        <f>IFERROR(VLOOKUP(B1026,'Stmt of Cash Flow'!$B$9:$H$84,7,0),0)</f>
        <v>0</v>
      </c>
      <c r="F1026" t="str">
        <f>VLOOKUP(B1026,'Stmt of Cash Flow'!$B$9:$H$84,2,0)</f>
        <v>Cash Paid for Labor and Industries Assessments</v>
      </c>
      <c r="G1026" s="164" t="str">
        <f>'Stmt of Cash Flow'!$C$3</f>
        <v>Statement of Cash Flows</v>
      </c>
    </row>
    <row r="1027" spans="2:7" x14ac:dyDescent="0.25">
      <c r="B1027" t="s">
        <v>360</v>
      </c>
      <c r="C1027" s="117">
        <f>Certification!$C$4</f>
        <v>189</v>
      </c>
      <c r="D1027" t="s">
        <v>1175</v>
      </c>
      <c r="E1027" s="26">
        <f>IFERROR(VLOOKUP(B1027,'Stmt of Cash Flow'!$B$9:$H$84,7,0),0)</f>
        <v>0</v>
      </c>
      <c r="F1027" t="str">
        <f>VLOOKUP(B1027,'Stmt of Cash Flow'!$B$9:$H$84,2,0)</f>
        <v>Cash Paid for Other Operating Expense</v>
      </c>
      <c r="G1027" s="164" t="str">
        <f>'Stmt of Cash Flow'!$C$3</f>
        <v>Statement of Cash Flows</v>
      </c>
    </row>
    <row r="1028" spans="2:7" x14ac:dyDescent="0.25">
      <c r="B1028" t="s">
        <v>362</v>
      </c>
      <c r="C1028" s="117">
        <f>Certification!$C$4</f>
        <v>189</v>
      </c>
      <c r="D1028" t="s">
        <v>1175</v>
      </c>
      <c r="E1028" s="26">
        <f>IFERROR(VLOOKUP(B1028,'Stmt of Cash Flow'!$B$9:$H$84,7,0),0)</f>
        <v>0</v>
      </c>
      <c r="F1028" t="str">
        <f>VLOOKUP(B1028,'Stmt of Cash Flow'!$B$9:$H$84,2,0)</f>
        <v>Other Receipts (Payments)</v>
      </c>
      <c r="G1028" s="164" t="str">
        <f>'Stmt of Cash Flow'!$C$3</f>
        <v>Statement of Cash Flows</v>
      </c>
    </row>
    <row r="1029" spans="2:7" x14ac:dyDescent="0.25">
      <c r="B1029" t="s">
        <v>364</v>
      </c>
      <c r="C1029" s="117">
        <f>Certification!$C$4</f>
        <v>189</v>
      </c>
      <c r="D1029" t="s">
        <v>1175</v>
      </c>
      <c r="E1029" s="26">
        <f>IFERROR(VLOOKUP(B1029,'Stmt of Cash Flow'!$B$9:$H$84,7,0),0)</f>
        <v>0</v>
      </c>
      <c r="F1029" t="str">
        <f>VLOOKUP(B1029,'Stmt of Cash Flow'!$B$9:$H$84,2,0)</f>
        <v>NET CASH PROVIDED (USED) BY OPERATING ACTIVITIES</v>
      </c>
      <c r="G1029" s="164" t="str">
        <f>'Stmt of Cash Flow'!$C$3</f>
        <v>Statement of Cash Flows</v>
      </c>
    </row>
    <row r="1030" spans="2:7" x14ac:dyDescent="0.25">
      <c r="B1030" t="s">
        <v>367</v>
      </c>
      <c r="C1030" s="117">
        <f>Certification!$C$4</f>
        <v>189</v>
      </c>
      <c r="D1030" t="s">
        <v>1175</v>
      </c>
      <c r="E1030" s="26">
        <f>IFERROR(VLOOKUP(B1030,'Stmt of Cash Flow'!$B$9:$H$84,7,0),0)</f>
        <v>0</v>
      </c>
      <c r="F1030" t="str">
        <f>VLOOKUP(B1030,'Stmt of Cash Flow'!$B$9:$H$84,2,0)</f>
        <v>Operating Grants Received</v>
      </c>
      <c r="G1030" s="164" t="str">
        <f>'Stmt of Cash Flow'!$C$3</f>
        <v>Statement of Cash Flows</v>
      </c>
    </row>
    <row r="1031" spans="2:7" x14ac:dyDescent="0.25">
      <c r="B1031" t="s">
        <v>369</v>
      </c>
      <c r="C1031" s="117">
        <f>Certification!$C$4</f>
        <v>189</v>
      </c>
      <c r="D1031" t="s">
        <v>1175</v>
      </c>
      <c r="E1031" s="26">
        <f>IFERROR(VLOOKUP(B1031,'Stmt of Cash Flow'!$B$9:$H$84,7,0),0)</f>
        <v>0</v>
      </c>
      <c r="F1031" t="str">
        <f>VLOOKUP(B1031,'Stmt of Cash Flow'!$B$9:$H$84,2,0)</f>
        <v>Transfer to (from) Other Funds</v>
      </c>
      <c r="G1031" s="164" t="str">
        <f>'Stmt of Cash Flow'!$C$3</f>
        <v>Statement of Cash Flows</v>
      </c>
    </row>
    <row r="1032" spans="2:7" x14ac:dyDescent="0.25">
      <c r="B1032" t="s">
        <v>371</v>
      </c>
      <c r="C1032" s="117">
        <f>Certification!$C$4</f>
        <v>189</v>
      </c>
      <c r="D1032" t="s">
        <v>1175</v>
      </c>
      <c r="E1032" s="26">
        <f>IFERROR(VLOOKUP(B1032,'Stmt of Cash Flow'!$B$9:$H$84,7,0),0)</f>
        <v>0</v>
      </c>
      <c r="F1032" t="str">
        <f>VLOOKUP(B1032,'Stmt of Cash Flow'!$B$9:$H$84,2,0)</f>
        <v>Proceeds from Issuance of Notes</v>
      </c>
      <c r="G1032" s="164" t="str">
        <f>'Stmt of Cash Flow'!$C$3</f>
        <v>Statement of Cash Flows</v>
      </c>
    </row>
    <row r="1033" spans="2:7" x14ac:dyDescent="0.25">
      <c r="B1033" t="s">
        <v>373</v>
      </c>
      <c r="C1033" s="117">
        <f>Certification!$C$4</f>
        <v>189</v>
      </c>
      <c r="D1033" t="s">
        <v>1175</v>
      </c>
      <c r="E1033" s="26">
        <f>IFERROR(VLOOKUP(B1033,'Stmt of Cash Flow'!$B$9:$H$84,7,0),0)</f>
        <v>0</v>
      </c>
      <c r="F1033" t="str">
        <f>VLOOKUP(B1033,'Stmt of Cash Flow'!$B$9:$H$84,2,0)</f>
        <v>Principal and Interest Payment on Notes</v>
      </c>
      <c r="G1033" s="164" t="str">
        <f>'Stmt of Cash Flow'!$C$3</f>
        <v>Statement of Cash Flows</v>
      </c>
    </row>
    <row r="1034" spans="2:7" x14ac:dyDescent="0.25">
      <c r="B1034" t="s">
        <v>375</v>
      </c>
      <c r="C1034" s="117">
        <f>Certification!$C$4</f>
        <v>189</v>
      </c>
      <c r="D1034" t="s">
        <v>1175</v>
      </c>
      <c r="E1034" s="26">
        <f>IFERROR(VLOOKUP(B1034,'Stmt of Cash Flow'!$B$9:$H$84,7,0),0)</f>
        <v>0</v>
      </c>
      <c r="F1034" t="str">
        <f>VLOOKUP(B1034,'Stmt of Cash Flow'!$B$9:$H$84,2,0)</f>
        <v>Other Noncapital Activities</v>
      </c>
      <c r="G1034" s="164" t="str">
        <f>'Stmt of Cash Flow'!$C$3</f>
        <v>Statement of Cash Flows</v>
      </c>
    </row>
    <row r="1035" spans="2:7" x14ac:dyDescent="0.25">
      <c r="B1035" t="s">
        <v>377</v>
      </c>
      <c r="C1035" s="117">
        <f>Certification!$C$4</f>
        <v>189</v>
      </c>
      <c r="D1035" t="s">
        <v>1175</v>
      </c>
      <c r="E1035" s="26">
        <f>IFERROR(VLOOKUP(B1035,'Stmt of Cash Flow'!$B$9:$H$84,7,0),0)</f>
        <v>0</v>
      </c>
      <c r="F1035" t="str">
        <f>VLOOKUP(B1035,'Stmt of Cash Flow'!$B$9:$H$84,2,0)</f>
        <v>NET CASH PROVIDED (USED) BY NONCAPITAL FINANCING ACTIVITIES</v>
      </c>
      <c r="G1035" s="164" t="str">
        <f>'Stmt of Cash Flow'!$C$3</f>
        <v>Statement of Cash Flows</v>
      </c>
    </row>
    <row r="1036" spans="2:7" x14ac:dyDescent="0.25">
      <c r="B1036" t="s">
        <v>380</v>
      </c>
      <c r="C1036" s="117">
        <f>Certification!$C$4</f>
        <v>189</v>
      </c>
      <c r="D1036" t="s">
        <v>1175</v>
      </c>
      <c r="E1036" s="26">
        <f>IFERROR(VLOOKUP(B1036,'Stmt of Cash Flow'!$B$9:$H$84,7,0),0)</f>
        <v>0</v>
      </c>
      <c r="F1036" t="str">
        <f>VLOOKUP(B1036,'Stmt of Cash Flow'!$B$9:$H$84,2,0)</f>
        <v>Purchase of Capital Assets</v>
      </c>
      <c r="G1036" s="164" t="str">
        <f>'Stmt of Cash Flow'!$C$3</f>
        <v>Statement of Cash Flows</v>
      </c>
    </row>
    <row r="1037" spans="2:7" x14ac:dyDescent="0.25">
      <c r="B1037" t="s">
        <v>382</v>
      </c>
      <c r="C1037" s="117">
        <f>Certification!$C$4</f>
        <v>189</v>
      </c>
      <c r="D1037" t="s">
        <v>1175</v>
      </c>
      <c r="E1037" s="26">
        <f>IFERROR(VLOOKUP(B1037,'Stmt of Cash Flow'!$B$9:$H$84,7,0),0)</f>
        <v>0</v>
      </c>
      <c r="F1037" t="str">
        <f>VLOOKUP(B1037,'Stmt of Cash Flow'!$B$9:$H$84,2,0)</f>
        <v>Proceeds from Capital Debt</v>
      </c>
      <c r="G1037" s="164" t="str">
        <f>'Stmt of Cash Flow'!$C$3</f>
        <v>Statement of Cash Flows</v>
      </c>
    </row>
    <row r="1038" spans="2:7" x14ac:dyDescent="0.25">
      <c r="B1038" t="s">
        <v>384</v>
      </c>
      <c r="C1038" s="117">
        <f>Certification!$C$4</f>
        <v>189</v>
      </c>
      <c r="D1038" t="s">
        <v>1175</v>
      </c>
      <c r="E1038" s="26">
        <f>IFERROR(VLOOKUP(B1038,'Stmt of Cash Flow'!$B$9:$H$84,7,0),0)</f>
        <v>0</v>
      </c>
      <c r="F1038" t="str">
        <f>VLOOKUP(B1038,'Stmt of Cash Flow'!$B$9:$H$84,2,0)</f>
        <v>Principal and Interest Paid on Capital Debt</v>
      </c>
      <c r="G1038" s="164" t="str">
        <f>'Stmt of Cash Flow'!$C$3</f>
        <v>Statement of Cash Flows</v>
      </c>
    </row>
    <row r="1039" spans="2:7" x14ac:dyDescent="0.25">
      <c r="B1039" t="s">
        <v>386</v>
      </c>
      <c r="C1039" s="117">
        <f>Certification!$C$4</f>
        <v>189</v>
      </c>
      <c r="D1039" t="s">
        <v>1175</v>
      </c>
      <c r="E1039" s="26">
        <f>IFERROR(VLOOKUP(B1039,'Stmt of Cash Flow'!$B$9:$H$84,7,0),0)</f>
        <v>0</v>
      </c>
      <c r="F1039" t="str">
        <f>VLOOKUP(B1039,'Stmt of Cash Flow'!$B$9:$H$84,2,0)</f>
        <v>Capital Contributions</v>
      </c>
      <c r="G1039" s="164" t="str">
        <f>'Stmt of Cash Flow'!$C$3</f>
        <v>Statement of Cash Flows</v>
      </c>
    </row>
    <row r="1040" spans="2:7" x14ac:dyDescent="0.25">
      <c r="B1040" t="s">
        <v>388</v>
      </c>
      <c r="C1040" s="117">
        <f>Certification!$C$4</f>
        <v>189</v>
      </c>
      <c r="D1040" t="s">
        <v>1175</v>
      </c>
      <c r="E1040" s="26">
        <f>IFERROR(VLOOKUP(B1040,'Stmt of Cash Flow'!$B$9:$H$84,7,0),0)</f>
        <v>0</v>
      </c>
      <c r="F1040" t="str">
        <f>VLOOKUP(B1040,'Stmt of Cash Flow'!$B$9:$H$84,2,0)</f>
        <v>Principal and Interest Paid on Lease Financing</v>
      </c>
      <c r="G1040" s="164" t="str">
        <f>'Stmt of Cash Flow'!$C$3</f>
        <v>Statement of Cash Flows</v>
      </c>
    </row>
    <row r="1041" spans="2:7" x14ac:dyDescent="0.25">
      <c r="B1041" t="s">
        <v>390</v>
      </c>
      <c r="C1041" s="117">
        <f>Certification!$C$4</f>
        <v>189</v>
      </c>
      <c r="D1041" t="s">
        <v>1175</v>
      </c>
      <c r="E1041" s="26">
        <f>IFERROR(VLOOKUP(B1041,'Stmt of Cash Flow'!$B$9:$H$84,7,0),0)</f>
        <v>0</v>
      </c>
      <c r="F1041" t="str">
        <f>VLOOKUP(B1041,'Stmt of Cash Flow'!$B$9:$H$84,2,0)</f>
        <v>Lease Income</v>
      </c>
      <c r="G1041" s="164" t="str">
        <f>'Stmt of Cash Flow'!$C$3</f>
        <v>Statement of Cash Flows</v>
      </c>
    </row>
    <row r="1042" spans="2:7" x14ac:dyDescent="0.25">
      <c r="B1042" t="s">
        <v>391</v>
      </c>
      <c r="C1042" s="117">
        <f>Certification!$C$4</f>
        <v>189</v>
      </c>
      <c r="D1042" t="s">
        <v>1175</v>
      </c>
      <c r="E1042" s="26">
        <f>IFERROR(VLOOKUP(B1042,'Stmt of Cash Flow'!$B$9:$H$84,7,0),0)</f>
        <v>0</v>
      </c>
      <c r="F1042" t="str">
        <f>VLOOKUP(B1042,'Stmt of Cash Flow'!$B$9:$H$84,2,0)</f>
        <v>Other Receipts (Payments)</v>
      </c>
      <c r="G1042" s="164" t="str">
        <f>'Stmt of Cash Flow'!$C$3</f>
        <v>Statement of Cash Flows</v>
      </c>
    </row>
    <row r="1043" spans="2:7" x14ac:dyDescent="0.25">
      <c r="B1043" t="s">
        <v>392</v>
      </c>
      <c r="C1043" s="117">
        <f>Certification!$C$4</f>
        <v>189</v>
      </c>
      <c r="D1043" t="s">
        <v>1175</v>
      </c>
      <c r="E1043" s="26">
        <f>IFERROR(VLOOKUP(B1043,'Stmt of Cash Flow'!$B$9:$H$84,7,0),0)</f>
        <v>0</v>
      </c>
      <c r="F1043" t="str">
        <f>VLOOKUP(B1043,'Stmt of Cash Flow'!$B$9:$H$84,2,0)</f>
        <v>NET CASH PROVIDED (USED) BY CAPITAL AND RELATED FINANCING ACTIVITIES</v>
      </c>
      <c r="G1043" s="164" t="str">
        <f>'Stmt of Cash Flow'!$C$3</f>
        <v>Statement of Cash Flows</v>
      </c>
    </row>
    <row r="1044" spans="2:7" x14ac:dyDescent="0.25">
      <c r="B1044" t="s">
        <v>395</v>
      </c>
      <c r="C1044" s="117">
        <f>Certification!$C$4</f>
        <v>189</v>
      </c>
      <c r="D1044" t="s">
        <v>1175</v>
      </c>
      <c r="E1044" s="26">
        <f>IFERROR(VLOOKUP(B1044,'Stmt of Cash Flow'!$B$9:$H$84,7,0),0)</f>
        <v>0</v>
      </c>
      <c r="F1044" t="str">
        <f>VLOOKUP(B1044,'Stmt of Cash Flow'!$B$9:$H$84,2,0)</f>
        <v>Proceeds from Sales and Maturities of Investments</v>
      </c>
      <c r="G1044" s="164" t="str">
        <f>'Stmt of Cash Flow'!$C$3</f>
        <v>Statement of Cash Flows</v>
      </c>
    </row>
    <row r="1045" spans="2:7" x14ac:dyDescent="0.25">
      <c r="B1045" t="s">
        <v>397</v>
      </c>
      <c r="C1045" s="117">
        <f>Certification!$C$4</f>
        <v>189</v>
      </c>
      <c r="D1045" t="s">
        <v>1175</v>
      </c>
      <c r="E1045" s="26">
        <f>IFERROR(VLOOKUP(B1045,'Stmt of Cash Flow'!$B$9:$H$84,7,0),0)</f>
        <v>0</v>
      </c>
      <c r="F1045" t="str">
        <f>VLOOKUP(B1045,'Stmt of Cash Flow'!$B$9:$H$84,2,0)</f>
        <v>Purchase of Investments</v>
      </c>
      <c r="G1045" s="164" t="str">
        <f>'Stmt of Cash Flow'!$C$3</f>
        <v>Statement of Cash Flows</v>
      </c>
    </row>
    <row r="1046" spans="2:7" x14ac:dyDescent="0.25">
      <c r="B1046" t="s">
        <v>399</v>
      </c>
      <c r="C1046" s="117">
        <f>Certification!$C$4</f>
        <v>189</v>
      </c>
      <c r="D1046" t="s">
        <v>1175</v>
      </c>
      <c r="E1046" s="26">
        <f>IFERROR(VLOOKUP(B1046,'Stmt of Cash Flow'!$B$9:$H$84,7,0),0)</f>
        <v>0</v>
      </c>
      <c r="F1046" t="str">
        <f>VLOOKUP(B1046,'Stmt of Cash Flow'!$B$9:$H$84,2,0)</f>
        <v>Interest and Dividends Received</v>
      </c>
      <c r="G1046" s="164" t="str">
        <f>'Stmt of Cash Flow'!$C$3</f>
        <v>Statement of Cash Flows</v>
      </c>
    </row>
    <row r="1047" spans="2:7" x14ac:dyDescent="0.25">
      <c r="B1047" t="s">
        <v>401</v>
      </c>
      <c r="C1047" s="117">
        <f>Certification!$C$4</f>
        <v>189</v>
      </c>
      <c r="D1047" t="s">
        <v>1175</v>
      </c>
      <c r="E1047" s="26">
        <f>IFERROR(VLOOKUP(B1047,'Stmt of Cash Flow'!$B$9:$H$84,7,0),0)</f>
        <v>0</v>
      </c>
      <c r="F1047" t="str">
        <f>VLOOKUP(B1047,'Stmt of Cash Flow'!$B$9:$H$84,2,0)</f>
        <v>NET CASH PROVIDED (USED) BY INVESTING ACTIVITIES</v>
      </c>
      <c r="G1047" s="164" t="str">
        <f>'Stmt of Cash Flow'!$C$3</f>
        <v>Statement of Cash Flows</v>
      </c>
    </row>
    <row r="1048" spans="2:7" x14ac:dyDescent="0.25">
      <c r="B1048" t="s">
        <v>403</v>
      </c>
      <c r="C1048" s="117">
        <f>Certification!$C$4</f>
        <v>189</v>
      </c>
      <c r="D1048" t="s">
        <v>1175</v>
      </c>
      <c r="E1048" s="26">
        <f>IFERROR(VLOOKUP(B1048,'Stmt of Cash Flow'!$B$9:$H$84,7,0),0)</f>
        <v>0</v>
      </c>
      <c r="F1048" t="str">
        <f>VLOOKUP(B1048,'Stmt of Cash Flow'!$B$9:$H$84,2,0)</f>
        <v>INCREASE (DECREASE) IN CASH AND CASH EQUIVALENTS</v>
      </c>
      <c r="G1048" s="164" t="str">
        <f>'Stmt of Cash Flow'!$C$3</f>
        <v>Statement of Cash Flows</v>
      </c>
    </row>
    <row r="1049" spans="2:7" x14ac:dyDescent="0.25">
      <c r="B1049" t="s">
        <v>405</v>
      </c>
      <c r="C1049" s="117">
        <f>Certification!$C$4</f>
        <v>189</v>
      </c>
      <c r="D1049" t="s">
        <v>1175</v>
      </c>
      <c r="E1049" s="26">
        <f>IFERROR(VLOOKUP(B1049,'Stmt of Cash Flow'!$B$9:$H$84,7,0),0)</f>
        <v>0</v>
      </c>
      <c r="F1049" t="str">
        <f>VLOOKUP(B1049,'Stmt of Cash Flow'!$B$9:$H$84,2,0)</f>
        <v>CASH AND CASH EQUIVALENTS - BEGINNING</v>
      </c>
      <c r="G1049" s="164" t="str">
        <f>'Stmt of Cash Flow'!$C$3</f>
        <v>Statement of Cash Flows</v>
      </c>
    </row>
    <row r="1050" spans="2:7" x14ac:dyDescent="0.25">
      <c r="B1050" t="s">
        <v>407</v>
      </c>
      <c r="C1050" s="117">
        <f>Certification!$C$4</f>
        <v>189</v>
      </c>
      <c r="D1050" t="s">
        <v>1175</v>
      </c>
      <c r="E1050" s="26">
        <f>IFERROR(VLOOKUP(B1050,'Stmt of Cash Flow'!$B$9:$H$84,7,0),0)</f>
        <v>0</v>
      </c>
      <c r="F1050" t="str">
        <f>VLOOKUP(B1050,'Stmt of Cash Flow'!$B$9:$H$84,2,0)</f>
        <v>PRIOR PERIOD ADJUSTMENT</v>
      </c>
      <c r="G1050" s="164" t="str">
        <f>'Stmt of Cash Flow'!$C$3</f>
        <v>Statement of Cash Flows</v>
      </c>
    </row>
    <row r="1051" spans="2:7" x14ac:dyDescent="0.25">
      <c r="B1051" t="s">
        <v>408</v>
      </c>
      <c r="C1051" s="117">
        <f>Certification!$C$4</f>
        <v>189</v>
      </c>
      <c r="D1051" t="s">
        <v>1175</v>
      </c>
      <c r="E1051" s="26">
        <f>IFERROR(VLOOKUP(B1051,'Stmt of Cash Flow'!$B$9:$H$84,7,0),0)</f>
        <v>0</v>
      </c>
      <c r="F1051" t="str">
        <f>VLOOKUP(B1051,'Stmt of Cash Flow'!$B$9:$H$84,2,0)</f>
        <v>CASH AND CASH EQUIVALENTS - ENDING</v>
      </c>
      <c r="G1051" s="164" t="str">
        <f>'Stmt of Cash Flow'!$C$3</f>
        <v>Statement of Cash Flows</v>
      </c>
    </row>
    <row r="1052" spans="2:7" x14ac:dyDescent="0.25">
      <c r="B1052" t="s">
        <v>411</v>
      </c>
      <c r="C1052" s="117">
        <f>Certification!$C$4</f>
        <v>189</v>
      </c>
      <c r="D1052" t="s">
        <v>1175</v>
      </c>
      <c r="E1052" s="26">
        <f>IFERROR(VLOOKUP(B1052,'Stmt of Cash Flow'!$B$9:$H$84,7,0),0)</f>
        <v>0</v>
      </c>
      <c r="F1052" t="str">
        <f>VLOOKUP(B1052,'Stmt of Cash Flow'!$B$9:$H$84,2,0)</f>
        <v>OPERATING NET INCOME</v>
      </c>
      <c r="G1052" s="164" t="str">
        <f>'Stmt of Cash Flow'!$C$3</f>
        <v>Statement of Cash Flows</v>
      </c>
    </row>
    <row r="1053" spans="2:7" x14ac:dyDescent="0.25">
      <c r="B1053" t="s">
        <v>413</v>
      </c>
      <c r="C1053" s="117">
        <f>Certification!$C$4</f>
        <v>189</v>
      </c>
      <c r="D1053" t="s">
        <v>1175</v>
      </c>
      <c r="E1053" s="26">
        <f>IFERROR(VLOOKUP(B1053,'Stmt of Cash Flow'!$B$9:$H$84,7,0),0)</f>
        <v>0</v>
      </c>
      <c r="F1053" t="str">
        <f>VLOOKUP(B1053,'Stmt of Cash Flow'!$B$9:$H$84,2,0)</f>
        <v>Adjustment to Reconcile Operating Inc to Net Cash Provided (Used) by Operating Activities</v>
      </c>
      <c r="G1053" s="164" t="str">
        <f>'Stmt of Cash Flow'!$C$3</f>
        <v>Statement of Cash Flows</v>
      </c>
    </row>
    <row r="1054" spans="2:7" x14ac:dyDescent="0.25">
      <c r="B1054" t="s">
        <v>415</v>
      </c>
      <c r="C1054" s="117">
        <f>Certification!$C$4</f>
        <v>189</v>
      </c>
      <c r="D1054" t="s">
        <v>1175</v>
      </c>
      <c r="E1054" s="26">
        <f>IFERROR(VLOOKUP(B1054,'Stmt of Cash Flow'!$B$9:$H$84,7,0),0)</f>
        <v>0</v>
      </c>
      <c r="F1054" t="str">
        <f>VLOOKUP(B1054,'Stmt of Cash Flow'!$B$9:$H$84,2,0)</f>
        <v>Depreciation Expense</v>
      </c>
      <c r="G1054" s="164" t="str">
        <f>'Stmt of Cash Flow'!$C$3</f>
        <v>Statement of Cash Flows</v>
      </c>
    </row>
    <row r="1055" spans="2:7" x14ac:dyDescent="0.25">
      <c r="B1055" t="s">
        <v>417</v>
      </c>
      <c r="C1055" s="117">
        <f>Certification!$C$4</f>
        <v>189</v>
      </c>
      <c r="D1055" t="s">
        <v>1175</v>
      </c>
      <c r="E1055" s="26">
        <f>IFERROR(VLOOKUP(B1055,'Stmt of Cash Flow'!$B$9:$H$84,7,0),0)</f>
        <v>0</v>
      </c>
      <c r="F1055" t="str">
        <f>VLOOKUP(B1055,'Stmt of Cash Flow'!$B$9:$H$84,2,0)</f>
        <v>Change in Assets and Liabilities</v>
      </c>
      <c r="G1055" s="164" t="str">
        <f>'Stmt of Cash Flow'!$C$3</f>
        <v>Statement of Cash Flows</v>
      </c>
    </row>
    <row r="1056" spans="2:7" x14ac:dyDescent="0.25">
      <c r="B1056" t="s">
        <v>419</v>
      </c>
      <c r="C1056" s="117">
        <f>Certification!$C$4</f>
        <v>189</v>
      </c>
      <c r="D1056" t="s">
        <v>1175</v>
      </c>
      <c r="E1056" s="26">
        <f>IFERROR(VLOOKUP(B1056,'Stmt of Cash Flow'!$B$9:$H$84,7,0),0)</f>
        <v>0</v>
      </c>
      <c r="F1056" t="str">
        <f>VLOOKUP(B1056,'Stmt of Cash Flow'!$B$9:$H$84,2,0)</f>
        <v>Receivables, Net</v>
      </c>
      <c r="G1056" s="164" t="str">
        <f>'Stmt of Cash Flow'!$C$3</f>
        <v>Statement of Cash Flows</v>
      </c>
    </row>
    <row r="1057" spans="2:7" x14ac:dyDescent="0.25">
      <c r="B1057" t="s">
        <v>421</v>
      </c>
      <c r="C1057" s="117">
        <f>Certification!$C$4</f>
        <v>189</v>
      </c>
      <c r="D1057" t="s">
        <v>1175</v>
      </c>
      <c r="E1057" s="26">
        <f>IFERROR(VLOOKUP(B1057,'Stmt of Cash Flow'!$B$9:$H$84,7,0),0)</f>
        <v>0</v>
      </c>
      <c r="F1057" t="str">
        <f>VLOOKUP(B1057,'Stmt of Cash Flow'!$B$9:$H$84,2,0)</f>
        <v>Prepaids</v>
      </c>
      <c r="G1057" s="164" t="str">
        <f>'Stmt of Cash Flow'!$C$3</f>
        <v>Statement of Cash Flows</v>
      </c>
    </row>
    <row r="1058" spans="2:7" x14ac:dyDescent="0.25">
      <c r="B1058" t="s">
        <v>422</v>
      </c>
      <c r="C1058" s="117">
        <f>Certification!$C$4</f>
        <v>189</v>
      </c>
      <c r="D1058" t="s">
        <v>1175</v>
      </c>
      <c r="E1058" s="26">
        <f>IFERROR(VLOOKUP(B1058,'Stmt of Cash Flow'!$B$9:$H$84,7,0),0)</f>
        <v>0</v>
      </c>
      <c r="F1058" t="str">
        <f>VLOOKUP(B1058,'Stmt of Cash Flow'!$B$9:$H$84,2,0)</f>
        <v>Inventories</v>
      </c>
      <c r="G1058" s="164" t="str">
        <f>'Stmt of Cash Flow'!$C$3</f>
        <v>Statement of Cash Flows</v>
      </c>
    </row>
    <row r="1059" spans="2:7" x14ac:dyDescent="0.25">
      <c r="B1059" t="s">
        <v>424</v>
      </c>
      <c r="C1059" s="117">
        <f>Certification!$C$4</f>
        <v>189</v>
      </c>
      <c r="D1059" t="s">
        <v>1175</v>
      </c>
      <c r="E1059" s="26">
        <f>IFERROR(VLOOKUP(B1059,'Stmt of Cash Flow'!$B$9:$H$84,7,0),0)</f>
        <v>0</v>
      </c>
      <c r="F1059" t="str">
        <f>VLOOKUP(B1059,'Stmt of Cash Flow'!$B$9:$H$84,2,0)</f>
        <v>Accounts and Other Payables</v>
      </c>
      <c r="G1059" s="164" t="str">
        <f>'Stmt of Cash Flow'!$C$3</f>
        <v>Statement of Cash Flows</v>
      </c>
    </row>
    <row r="1060" spans="2:7" x14ac:dyDescent="0.25">
      <c r="B1060" t="s">
        <v>426</v>
      </c>
      <c r="C1060" s="117">
        <f>Certification!$C$4</f>
        <v>189</v>
      </c>
      <c r="D1060" t="s">
        <v>1175</v>
      </c>
      <c r="E1060" s="26">
        <f>IFERROR(VLOOKUP(B1060,'Stmt of Cash Flow'!$B$9:$H$84,7,0),0)</f>
        <v>0</v>
      </c>
      <c r="F1060" t="str">
        <f>VLOOKUP(B1060,'Stmt of Cash Flow'!$B$9:$H$84,2,0)</f>
        <v>Accrued Expenses</v>
      </c>
      <c r="G1060" s="164" t="str">
        <f>'Stmt of Cash Flow'!$C$3</f>
        <v>Statement of Cash Flows</v>
      </c>
    </row>
    <row r="1061" spans="2:7" x14ac:dyDescent="0.25">
      <c r="B1061" t="s">
        <v>428</v>
      </c>
      <c r="C1061" s="117">
        <f>Certification!$C$4</f>
        <v>189</v>
      </c>
      <c r="D1061" t="s">
        <v>1175</v>
      </c>
      <c r="E1061" s="26">
        <f>IFERROR(VLOOKUP(B1061,'Stmt of Cash Flow'!$B$9:$H$84,7,0),0)</f>
        <v>0</v>
      </c>
      <c r="F1061" t="str">
        <f>VLOOKUP(B1061,'Stmt of Cash Flow'!$B$9:$H$84,2,0)</f>
        <v>Unearned Revenue</v>
      </c>
      <c r="G1061" s="164" t="str">
        <f>'Stmt of Cash Flow'!$C$3</f>
        <v>Statement of Cash Flows</v>
      </c>
    </row>
    <row r="1062" spans="2:7" x14ac:dyDescent="0.25">
      <c r="B1062" t="s">
        <v>429</v>
      </c>
      <c r="C1062" s="117">
        <f>Certification!$C$4</f>
        <v>189</v>
      </c>
      <c r="D1062" t="s">
        <v>1175</v>
      </c>
      <c r="E1062" s="26">
        <f>IFERROR(VLOOKUP(B1062,'Stmt of Cash Flow'!$B$9:$H$84,7,0),0)</f>
        <v>0</v>
      </c>
      <c r="F1062" t="str">
        <f>VLOOKUP(B1062,'Stmt of Cash Flow'!$B$9:$H$84,2,0)</f>
        <v>Pension Expense from change in Net Pension Liability</v>
      </c>
      <c r="G1062" s="164" t="str">
        <f>'Stmt of Cash Flow'!$C$3</f>
        <v>Statement of Cash Flows</v>
      </c>
    </row>
    <row r="1063" spans="2:7" x14ac:dyDescent="0.25">
      <c r="B1063" t="s">
        <v>431</v>
      </c>
      <c r="C1063" s="117">
        <f>Certification!$C$4</f>
        <v>189</v>
      </c>
      <c r="D1063" t="s">
        <v>1175</v>
      </c>
      <c r="E1063" s="26">
        <f>IFERROR(VLOOKUP(B1063,'Stmt of Cash Flow'!$B$9:$H$84,7,0),0)</f>
        <v>0</v>
      </c>
      <c r="F1063" t="str">
        <f>VLOOKUP(B1063,'Stmt of Cash Flow'!$B$9:$H$84,2,0)</f>
        <v>Change in Deferred Outflows</v>
      </c>
      <c r="G1063" s="164" t="str">
        <f>'Stmt of Cash Flow'!$C$3</f>
        <v>Statement of Cash Flows</v>
      </c>
    </row>
    <row r="1064" spans="2:7" x14ac:dyDescent="0.25">
      <c r="B1064" t="s">
        <v>433</v>
      </c>
      <c r="C1064" s="117">
        <f>Certification!$C$4</f>
        <v>189</v>
      </c>
      <c r="D1064" t="s">
        <v>1175</v>
      </c>
      <c r="E1064" s="26">
        <f>IFERROR(VLOOKUP(B1064,'Stmt of Cash Flow'!$B$9:$H$84,7,0),0)</f>
        <v>0</v>
      </c>
      <c r="F1064" t="str">
        <f>VLOOKUP(B1064,'Stmt of Cash Flow'!$B$9:$H$84,2,0)</f>
        <v>Change in Deferred Inflows</v>
      </c>
      <c r="G1064" s="164" t="str">
        <f>'Stmt of Cash Flow'!$C$3</f>
        <v>Statement of Cash Flows</v>
      </c>
    </row>
    <row r="1065" spans="2:7" x14ac:dyDescent="0.25">
      <c r="B1065" t="s">
        <v>435</v>
      </c>
      <c r="C1065" s="117">
        <f>Certification!$C$4</f>
        <v>189</v>
      </c>
      <c r="D1065" t="s">
        <v>1175</v>
      </c>
      <c r="E1065" s="26">
        <f>IFERROR(VLOOKUP(B1065,'Stmt of Cash Flow'!$B$9:$H$84,7,0),0)</f>
        <v>0</v>
      </c>
      <c r="F1065" t="str">
        <f>VLOOKUP(B1065,'Stmt of Cash Flow'!$B$9:$H$84,2,0)</f>
        <v>Change in Net Pension Liability</v>
      </c>
      <c r="G1065" s="164" t="str">
        <f>'Stmt of Cash Flow'!$C$3</f>
        <v>Statement of Cash Flows</v>
      </c>
    </row>
    <row r="1066" spans="2:7" x14ac:dyDescent="0.25">
      <c r="B1066" t="s">
        <v>437</v>
      </c>
      <c r="C1066" s="117">
        <f>Certification!$C$4</f>
        <v>189</v>
      </c>
      <c r="D1066" t="s">
        <v>1175</v>
      </c>
      <c r="E1066" s="26">
        <f>IFERROR(VLOOKUP(B1066,'Stmt of Cash Flow'!$B$9:$H$84,7,0),0)</f>
        <v>0</v>
      </c>
      <c r="F1066" t="str">
        <f>VLOOKUP(B1066,'Stmt of Cash Flow'!$B$9:$H$84,2,0)</f>
        <v>OPEB Expense from change in Net OPEB Liability</v>
      </c>
      <c r="G1066" s="164" t="str">
        <f>'Stmt of Cash Flow'!$C$3</f>
        <v>Statement of Cash Flows</v>
      </c>
    </row>
    <row r="1067" spans="2:7" x14ac:dyDescent="0.25">
      <c r="B1067" t="s">
        <v>439</v>
      </c>
      <c r="C1067" s="117">
        <f>Certification!$C$4</f>
        <v>189</v>
      </c>
      <c r="D1067" t="s">
        <v>1175</v>
      </c>
      <c r="E1067" s="26">
        <f>IFERROR(VLOOKUP(B1067,'Stmt of Cash Flow'!$B$9:$H$84,7,0),0)</f>
        <v>0</v>
      </c>
      <c r="F1067" t="str">
        <f>VLOOKUP(B1067,'Stmt of Cash Flow'!$B$9:$H$84,2,0)</f>
        <v>Change in Deferred Outflows</v>
      </c>
      <c r="G1067" s="164" t="str">
        <f>'Stmt of Cash Flow'!$C$3</f>
        <v>Statement of Cash Flows</v>
      </c>
    </row>
    <row r="1068" spans="2:7" x14ac:dyDescent="0.25">
      <c r="B1068" t="s">
        <v>440</v>
      </c>
      <c r="C1068" s="117">
        <f>Certification!$C$4</f>
        <v>189</v>
      </c>
      <c r="D1068" t="s">
        <v>1175</v>
      </c>
      <c r="E1068" s="26">
        <f>IFERROR(VLOOKUP(B1068,'Stmt of Cash Flow'!$B$9:$H$84,7,0),0)</f>
        <v>0</v>
      </c>
      <c r="F1068" t="str">
        <f>VLOOKUP(B1068,'Stmt of Cash Flow'!$B$9:$H$84,2,0)</f>
        <v>Change in Deferred Inflows</v>
      </c>
      <c r="G1068" s="164" t="str">
        <f>'Stmt of Cash Flow'!$C$3</f>
        <v>Statement of Cash Flows</v>
      </c>
    </row>
    <row r="1069" spans="2:7" x14ac:dyDescent="0.25">
      <c r="B1069" t="s">
        <v>441</v>
      </c>
      <c r="C1069" s="117">
        <f>Certification!$C$4</f>
        <v>189</v>
      </c>
      <c r="D1069" t="s">
        <v>1175</v>
      </c>
      <c r="E1069" s="26">
        <f>IFERROR(VLOOKUP(B1069,'Stmt of Cash Flow'!$B$9:$H$84,7,0),0)</f>
        <v>0</v>
      </c>
      <c r="F1069" t="str">
        <f>VLOOKUP(B1069,'Stmt of Cash Flow'!$B$9:$H$84,2,0)</f>
        <v>Change in Net OPEB Liability</v>
      </c>
      <c r="G1069" s="164" t="str">
        <f>'Stmt of Cash Flow'!$C$3</f>
        <v>Statement of Cash Flows</v>
      </c>
    </row>
    <row r="1070" spans="2:7" x14ac:dyDescent="0.25">
      <c r="B1070" t="s">
        <v>443</v>
      </c>
      <c r="C1070" s="117">
        <f>Certification!$C$4</f>
        <v>189</v>
      </c>
      <c r="D1070" t="s">
        <v>1175</v>
      </c>
      <c r="E1070" s="26">
        <f>IFERROR(VLOOKUP(B1070,'Stmt of Cash Flow'!$B$9:$H$84,7,0),0)</f>
        <v>0</v>
      </c>
      <c r="F1070" t="str">
        <f>VLOOKUP(B1070,'Stmt of Cash Flow'!$B$9:$H$84,2,0)</f>
        <v>Other Changes for Insurance Funds</v>
      </c>
      <c r="G1070" s="164" t="str">
        <f>'Stmt of Cash Flow'!$C$3</f>
        <v>Statement of Cash Flows</v>
      </c>
    </row>
    <row r="1071" spans="2:7" x14ac:dyDescent="0.25">
      <c r="B1071" t="s">
        <v>445</v>
      </c>
      <c r="C1071" s="117">
        <f>Certification!$C$4</f>
        <v>189</v>
      </c>
      <c r="D1071" t="s">
        <v>1175</v>
      </c>
      <c r="E1071" s="26">
        <f>IFERROR(VLOOKUP(B1071,'Stmt of Cash Flow'!$B$9:$H$84,7,0),0)</f>
        <v>0</v>
      </c>
      <c r="F1071" t="str">
        <f>VLOOKUP(B1071,'Stmt of Cash Flow'!$B$9:$H$84,2,0)</f>
        <v>Claims Reserve-Current</v>
      </c>
      <c r="G1071" s="164" t="str">
        <f>'Stmt of Cash Flow'!$C$3</f>
        <v>Statement of Cash Flows</v>
      </c>
    </row>
    <row r="1072" spans="2:7" x14ac:dyDescent="0.25">
      <c r="B1072" t="s">
        <v>447</v>
      </c>
      <c r="C1072" s="117">
        <f>Certification!$C$4</f>
        <v>189</v>
      </c>
      <c r="D1072" t="s">
        <v>1175</v>
      </c>
      <c r="E1072" s="26">
        <f>IFERROR(VLOOKUP(B1072,'Stmt of Cash Flow'!$B$9:$H$84,7,0),0)</f>
        <v>0</v>
      </c>
      <c r="F1072" t="str">
        <f>VLOOKUP(B1072,'Stmt of Cash Flow'!$B$9:$H$84,2,0)</f>
        <v>Claims Reserve-Prior Year</v>
      </c>
      <c r="G1072" s="164" t="str">
        <f>'Stmt of Cash Flow'!$C$3</f>
        <v>Statement of Cash Flows</v>
      </c>
    </row>
    <row r="1073" spans="2:7" x14ac:dyDescent="0.25">
      <c r="B1073" t="s">
        <v>449</v>
      </c>
      <c r="C1073" s="117">
        <f>Certification!$C$4</f>
        <v>189</v>
      </c>
      <c r="D1073" t="s">
        <v>1175</v>
      </c>
      <c r="E1073" s="26">
        <f>IFERROR(VLOOKUP(B1073,'Stmt of Cash Flow'!$B$9:$H$84,7,0),0)</f>
        <v>0</v>
      </c>
      <c r="F1073" t="str">
        <f>VLOOKUP(B1073,'Stmt of Cash Flow'!$B$9:$H$84,2,0)</f>
        <v>IBNR-Current</v>
      </c>
      <c r="G1073" s="164" t="str">
        <f>'Stmt of Cash Flow'!$C$3</f>
        <v>Statement of Cash Flows</v>
      </c>
    </row>
    <row r="1074" spans="2:7" x14ac:dyDescent="0.25">
      <c r="B1074" t="s">
        <v>451</v>
      </c>
      <c r="C1074" s="117">
        <f>Certification!$C$4</f>
        <v>189</v>
      </c>
      <c r="D1074" t="s">
        <v>1175</v>
      </c>
      <c r="E1074" s="26">
        <f>IFERROR(VLOOKUP(B1074,'Stmt of Cash Flow'!$B$9:$H$84,7,0),0)</f>
        <v>0</v>
      </c>
      <c r="F1074" t="str">
        <f>VLOOKUP(B1074,'Stmt of Cash Flow'!$B$9:$H$84,2,0)</f>
        <v>IBNR-Prior Year</v>
      </c>
      <c r="G1074" s="164" t="str">
        <f>'Stmt of Cash Flow'!$C$3</f>
        <v>Statement of Cash Flows</v>
      </c>
    </row>
    <row r="1075" spans="2:7" x14ac:dyDescent="0.25">
      <c r="B1075" t="s">
        <v>453</v>
      </c>
      <c r="C1075" s="117">
        <f>Certification!$C$4</f>
        <v>189</v>
      </c>
      <c r="D1075" t="s">
        <v>1175</v>
      </c>
      <c r="E1075" s="26">
        <f>IFERROR(VLOOKUP(B1075,'Stmt of Cash Flow'!$B$9:$H$84,7,0),0)</f>
        <v>0</v>
      </c>
      <c r="F1075" t="str">
        <f>VLOOKUP(B1075,'Stmt of Cash Flow'!$B$9:$H$84,2,0)</f>
        <v>Future L&amp;I Assessments</v>
      </c>
      <c r="G1075" s="164" t="str">
        <f>'Stmt of Cash Flow'!$C$3</f>
        <v>Statement of Cash Flows</v>
      </c>
    </row>
    <row r="1076" spans="2:7" x14ac:dyDescent="0.25">
      <c r="B1076" t="s">
        <v>454</v>
      </c>
      <c r="C1076" s="117">
        <f>Certification!$C$4</f>
        <v>189</v>
      </c>
      <c r="D1076" t="s">
        <v>1175</v>
      </c>
      <c r="E1076" s="26">
        <f>IFERROR(VLOOKUP(B1076,'Stmt of Cash Flow'!$B$9:$H$84,7,0),0)</f>
        <v>0</v>
      </c>
      <c r="F1076" t="str">
        <f>VLOOKUP(B1076,'Stmt of Cash Flow'!$B$9:$H$84,2,0)</f>
        <v>Provision for Unallocated Loss Adjustment</v>
      </c>
      <c r="G1076" s="164" t="str">
        <f>'Stmt of Cash Flow'!$C$3</f>
        <v>Statement of Cash Flows</v>
      </c>
    </row>
    <row r="1077" spans="2:7" x14ac:dyDescent="0.25">
      <c r="B1077" t="s">
        <v>456</v>
      </c>
      <c r="C1077" s="117">
        <f>Certification!$C$4</f>
        <v>189</v>
      </c>
      <c r="D1077" t="s">
        <v>1175</v>
      </c>
      <c r="E1077" s="26">
        <f>IFERROR(VLOOKUP(B1077,'Stmt of Cash Flow'!$B$9:$H$84,7,0),0)</f>
        <v>0</v>
      </c>
      <c r="F1077" t="str">
        <f>VLOOKUP(B1077,'Stmt of Cash Flow'!$B$9:$H$84,2,0)</f>
        <v>Unearned Member Assessments</v>
      </c>
      <c r="G1077" s="164" t="str">
        <f>'Stmt of Cash Flow'!$C$3</f>
        <v>Statement of Cash Flows</v>
      </c>
    </row>
    <row r="1078" spans="2:7" x14ac:dyDescent="0.25">
      <c r="B1078" t="s">
        <v>458</v>
      </c>
      <c r="C1078" s="117">
        <f>Certification!$C$4</f>
        <v>189</v>
      </c>
      <c r="D1078" t="s">
        <v>1175</v>
      </c>
      <c r="E1078" s="26">
        <f>IFERROR(VLOOKUP(B1078,'Stmt of Cash Flow'!$B$9:$H$84,7,0),0)</f>
        <v>0</v>
      </c>
      <c r="F1078" t="str">
        <f>VLOOKUP(B1078,'Stmt of Cash Flow'!$B$9:$H$84,2,0)</f>
        <v>Insurance Recoverables</v>
      </c>
      <c r="G1078" s="164" t="str">
        <f>'Stmt of Cash Flow'!$C$3</f>
        <v>Statement of Cash Flows</v>
      </c>
    </row>
    <row r="1079" spans="2:7" x14ac:dyDescent="0.25">
      <c r="B1079" t="s">
        <v>460</v>
      </c>
      <c r="C1079" s="117">
        <f>Certification!$C$4</f>
        <v>189</v>
      </c>
      <c r="D1079" t="s">
        <v>1175</v>
      </c>
      <c r="E1079" s="26">
        <f>IFERROR(VLOOKUP(B1079,'Stmt of Cash Flow'!$B$9:$H$84,7,0),0)</f>
        <v>0</v>
      </c>
      <c r="F1079" t="str">
        <f>VLOOKUP(B1079,'Stmt of Cash Flow'!$B$9:$H$84,2,0)</f>
        <v>Claim Reserves</v>
      </c>
      <c r="G1079" s="164" t="str">
        <f>'Stmt of Cash Flow'!$C$3</f>
        <v>Statement of Cash Flows</v>
      </c>
    </row>
    <row r="1080" spans="2:7" x14ac:dyDescent="0.25">
      <c r="B1080" t="s">
        <v>461</v>
      </c>
      <c r="C1080" s="117">
        <f>Certification!$C$4</f>
        <v>189</v>
      </c>
      <c r="D1080" t="s">
        <v>1175</v>
      </c>
      <c r="E1080" s="26">
        <f>IFERROR(VLOOKUP(B1080,'Stmt of Cash Flow'!$B$9:$H$84,7,0),0)</f>
        <v>0</v>
      </c>
      <c r="F1080" t="str">
        <f>VLOOKUP(B1080,'Stmt of Cash Flow'!$B$9:$H$84,2,0)</f>
        <v>NET CASH PROVIDED (USED) BY OPERATING ACTIVITIES</v>
      </c>
      <c r="G1080" s="164" t="str">
        <f>'Stmt of Cash Flow'!$C$3</f>
        <v>Statement of Cash Flows</v>
      </c>
    </row>
    <row r="1081" spans="2:7" x14ac:dyDescent="0.25">
      <c r="B1081" t="s">
        <v>467</v>
      </c>
      <c r="C1081" s="117">
        <f>Certification!$C$4</f>
        <v>189</v>
      </c>
      <c r="D1081" t="s">
        <v>1177</v>
      </c>
      <c r="E1081" s="26">
        <f>IFERROR(VLOOKUP(B1081,'Fiduciary Net Position'!$B$8:$E$22,3,0),0)</f>
        <v>0</v>
      </c>
      <c r="F1081" t="str">
        <f>VLOOKUP(B1081,'Fiduciary Net Position'!$B$8:$E$22,2,0)</f>
        <v>Cash and Cash Equivalents</v>
      </c>
      <c r="G1081" s="164" t="str">
        <f>'Fiduciary Net Position'!$C$3</f>
        <v>Statement of Fiduciary Net Position</v>
      </c>
    </row>
    <row r="1082" spans="2:7" x14ac:dyDescent="0.25">
      <c r="B1082" t="s">
        <v>468</v>
      </c>
      <c r="C1082" s="117">
        <f>Certification!$C$4</f>
        <v>189</v>
      </c>
      <c r="D1082" t="s">
        <v>1177</v>
      </c>
      <c r="E1082" s="26">
        <f>IFERROR(VLOOKUP(B1082,'Fiduciary Net Position'!$B$8:$E$22,3,0),0)</f>
        <v>0</v>
      </c>
      <c r="F1082" t="str">
        <f>VLOOKUP(B1082,'Fiduciary Net Position'!$B$8:$E$22,2,0)</f>
        <v>Investments</v>
      </c>
      <c r="G1082" s="164" t="str">
        <f>'Fiduciary Net Position'!$C$3</f>
        <v>Statement of Fiduciary Net Position</v>
      </c>
    </row>
    <row r="1083" spans="2:7" x14ac:dyDescent="0.25">
      <c r="B1083" t="s">
        <v>469</v>
      </c>
      <c r="C1083" s="117">
        <f>Certification!$C$4</f>
        <v>189</v>
      </c>
      <c r="D1083" t="s">
        <v>1177</v>
      </c>
      <c r="E1083" s="26">
        <f>IFERROR(VLOOKUP(B1083,'Fiduciary Net Position'!$B$8:$E$22,3,0),0)</f>
        <v>0</v>
      </c>
      <c r="F1083" t="str">
        <f>VLOOKUP(B1083,'Fiduciary Net Position'!$B$8:$E$22,2,0)</f>
        <v>Accounts Receivable</v>
      </c>
      <c r="G1083" s="164" t="str">
        <f>'Fiduciary Net Position'!$C$3</f>
        <v>Statement of Fiduciary Net Position</v>
      </c>
    </row>
    <row r="1084" spans="2:7" x14ac:dyDescent="0.25">
      <c r="B1084" t="s">
        <v>471</v>
      </c>
      <c r="C1084" s="117">
        <f>Certification!$C$4</f>
        <v>189</v>
      </c>
      <c r="D1084" t="s">
        <v>1177</v>
      </c>
      <c r="E1084" s="26">
        <f>IFERROR(VLOOKUP(B1084,'Fiduciary Net Position'!$B$8:$E$22,3,0),0)</f>
        <v>0</v>
      </c>
      <c r="F1084" t="str">
        <f>VLOOKUP(B1084,'Fiduciary Net Position'!$B$8:$E$22,2,0)</f>
        <v>Assets Used in Operations</v>
      </c>
      <c r="G1084" s="164" t="str">
        <f>'Fiduciary Net Position'!$C$3</f>
        <v>Statement of Fiduciary Net Position</v>
      </c>
    </row>
    <row r="1085" spans="2:7" x14ac:dyDescent="0.25">
      <c r="B1085" t="s">
        <v>473</v>
      </c>
      <c r="C1085" s="117">
        <f>Certification!$C$4</f>
        <v>189</v>
      </c>
      <c r="D1085" t="s">
        <v>1177</v>
      </c>
      <c r="E1085" s="26">
        <f>IFERROR(VLOOKUP(B1085,'Fiduciary Net Position'!$B$8:$E$22,3,0),0)</f>
        <v>0</v>
      </c>
      <c r="F1085" t="str">
        <f>VLOOKUP(B1085,'Fiduciary Net Position'!$B$8:$E$22,2,0)</f>
        <v xml:space="preserve">TOTAL ASSETS </v>
      </c>
      <c r="G1085" s="164" t="str">
        <f>'Fiduciary Net Position'!$C$3</f>
        <v>Statement of Fiduciary Net Position</v>
      </c>
    </row>
    <row r="1086" spans="2:7" x14ac:dyDescent="0.25">
      <c r="B1086" t="s">
        <v>476</v>
      </c>
      <c r="C1086" s="117">
        <f>Certification!$C$4</f>
        <v>189</v>
      </c>
      <c r="D1086" t="s">
        <v>1177</v>
      </c>
      <c r="E1086" s="26">
        <f>IFERROR(VLOOKUP(B1086,'Fiduciary Net Position'!$B$8:$E$22,3,0),0)</f>
        <v>0</v>
      </c>
      <c r="F1086" t="str">
        <f>VLOOKUP(B1086,'Fiduciary Net Position'!$B$8:$E$22,2,0)</f>
        <v>Accounts Payable and Other Liabilities</v>
      </c>
      <c r="G1086" s="164" t="str">
        <f>'Fiduciary Net Position'!$C$3</f>
        <v>Statement of Fiduciary Net Position</v>
      </c>
    </row>
    <row r="1087" spans="2:7" x14ac:dyDescent="0.25">
      <c r="B1087" t="s">
        <v>478</v>
      </c>
      <c r="C1087" s="117">
        <f>Certification!$C$4</f>
        <v>189</v>
      </c>
      <c r="D1087" t="s">
        <v>1177</v>
      </c>
      <c r="E1087" s="26">
        <f>IFERROR(VLOOKUP(B1087,'Fiduciary Net Position'!$B$8:$E$22,3,0),0)</f>
        <v>0</v>
      </c>
      <c r="F1087" t="str">
        <f>VLOOKUP(B1087,'Fiduciary Net Position'!$B$8:$E$22,2,0)</f>
        <v>Program Refunds Payable to JV Participants</v>
      </c>
      <c r="G1087" s="164" t="str">
        <f>'Fiduciary Net Position'!$C$3</f>
        <v>Statement of Fiduciary Net Position</v>
      </c>
    </row>
    <row r="1088" spans="2:7" x14ac:dyDescent="0.25">
      <c r="B1088" t="s">
        <v>480</v>
      </c>
      <c r="C1088" s="117">
        <f>Certification!$C$4</f>
        <v>189</v>
      </c>
      <c r="D1088" t="s">
        <v>1177</v>
      </c>
      <c r="E1088" s="26">
        <f>IFERROR(VLOOKUP(B1088,'Fiduciary Net Position'!$B$8:$E$22,3,0),0)</f>
        <v>0</v>
      </c>
      <c r="F1088" t="str">
        <f>VLOOKUP(B1088,'Fiduciary Net Position'!$B$8:$E$22,2,0)</f>
        <v>Due to Local Governments</v>
      </c>
      <c r="G1088" s="164" t="str">
        <f>'Fiduciary Net Position'!$C$3</f>
        <v>Statement of Fiduciary Net Position</v>
      </c>
    </row>
    <row r="1089" spans="2:7" x14ac:dyDescent="0.25">
      <c r="B1089" t="s">
        <v>482</v>
      </c>
      <c r="C1089" s="117">
        <f>Certification!$C$4</f>
        <v>189</v>
      </c>
      <c r="D1089" t="s">
        <v>1177</v>
      </c>
      <c r="E1089" s="26">
        <f>IFERROR(VLOOKUP(B1089,'Fiduciary Net Position'!$B$8:$E$22,3,0),0)</f>
        <v>0</v>
      </c>
      <c r="F1089" t="str">
        <f>VLOOKUP(B1089,'Fiduciary Net Position'!$B$8:$E$22,2,0)</f>
        <v>TOTAL LIABILITIES</v>
      </c>
      <c r="G1089" s="164" t="str">
        <f>'Fiduciary Net Position'!$C$3</f>
        <v>Statement of Fiduciary Net Position</v>
      </c>
    </row>
    <row r="1090" spans="2:7" x14ac:dyDescent="0.25">
      <c r="B1090" t="s">
        <v>483</v>
      </c>
      <c r="C1090" s="117">
        <f>Certification!$C$4</f>
        <v>189</v>
      </c>
      <c r="D1090" t="s">
        <v>1177</v>
      </c>
      <c r="E1090" s="26">
        <f>IFERROR(VLOOKUP(B1090,'Fiduciary Net Position'!$B$8:$E$22,3,0),0)</f>
        <v>0</v>
      </c>
      <c r="F1090" t="str">
        <f>VLOOKUP(B1090,'Fiduciary Net Position'!$B$8:$E$22,2,0)</f>
        <v>Restricted for: Individuals, Orgs, and Other Govmts</v>
      </c>
      <c r="G1090" s="164" t="str">
        <f>'Fiduciary Net Position'!$C$3</f>
        <v>Statement of Fiduciary Net Position</v>
      </c>
    </row>
    <row r="1091" spans="2:7" x14ac:dyDescent="0.25">
      <c r="B1091" t="s">
        <v>485</v>
      </c>
      <c r="C1091" s="117">
        <f>Certification!$C$4</f>
        <v>189</v>
      </c>
      <c r="D1091" t="s">
        <v>1177</v>
      </c>
      <c r="E1091" s="26">
        <f>IFERROR(VLOOKUP(B1091,'Fiduciary Net Position'!$B$8:$E$22,3,0),0)</f>
        <v>0</v>
      </c>
      <c r="F1091" t="str">
        <f>VLOOKUP(B1091,'Fiduciary Net Position'!$B$8:$E$22,2,0)</f>
        <v>TOTAL NET POSITION</v>
      </c>
      <c r="G1091" s="164" t="str">
        <f>'Fiduciary Net Position'!$C$3</f>
        <v>Statement of Fiduciary Net Position</v>
      </c>
    </row>
    <row r="1092" spans="2:7" x14ac:dyDescent="0.25">
      <c r="B1092" t="s">
        <v>467</v>
      </c>
      <c r="C1092" s="117">
        <f>Certification!$C$4</f>
        <v>189</v>
      </c>
      <c r="D1092" t="s">
        <v>1178</v>
      </c>
      <c r="E1092" s="26">
        <f>IFERROR(VLOOKUP(B1092,'Fiduciary Net Position'!$B$8:$E$22,4,0),0)</f>
        <v>0</v>
      </c>
      <c r="F1092" t="str">
        <f>VLOOKUP(B1092,'Fiduciary Net Position'!$B$8:$E$22,2,0)</f>
        <v>Cash and Cash Equivalents</v>
      </c>
      <c r="G1092" s="164" t="str">
        <f>'Fiduciary Net Position'!$C$3</f>
        <v>Statement of Fiduciary Net Position</v>
      </c>
    </row>
    <row r="1093" spans="2:7" x14ac:dyDescent="0.25">
      <c r="B1093" t="s">
        <v>468</v>
      </c>
      <c r="C1093" s="117">
        <f>Certification!$C$4</f>
        <v>189</v>
      </c>
      <c r="D1093" t="s">
        <v>1178</v>
      </c>
      <c r="E1093" s="26">
        <f>IFERROR(VLOOKUP(B1093,'Fiduciary Net Position'!$B$8:$E$22,4,0),0)</f>
        <v>0</v>
      </c>
      <c r="F1093" t="str">
        <f>VLOOKUP(B1093,'Fiduciary Net Position'!$B$8:$E$22,2,0)</f>
        <v>Investments</v>
      </c>
      <c r="G1093" s="164" t="str">
        <f>'Fiduciary Net Position'!$C$3</f>
        <v>Statement of Fiduciary Net Position</v>
      </c>
    </row>
    <row r="1094" spans="2:7" x14ac:dyDescent="0.25">
      <c r="B1094" t="s">
        <v>469</v>
      </c>
      <c r="C1094" s="117">
        <f>Certification!$C$4</f>
        <v>189</v>
      </c>
      <c r="D1094" t="s">
        <v>1178</v>
      </c>
      <c r="E1094" s="26">
        <f>IFERROR(VLOOKUP(B1094,'Fiduciary Net Position'!$B$8:$E$22,4,0),0)</f>
        <v>0</v>
      </c>
      <c r="F1094" t="str">
        <f>VLOOKUP(B1094,'Fiduciary Net Position'!$B$8:$E$22,2,0)</f>
        <v>Accounts Receivable</v>
      </c>
      <c r="G1094" s="164" t="str">
        <f>'Fiduciary Net Position'!$C$3</f>
        <v>Statement of Fiduciary Net Position</v>
      </c>
    </row>
    <row r="1095" spans="2:7" x14ac:dyDescent="0.25">
      <c r="B1095" t="s">
        <v>471</v>
      </c>
      <c r="C1095" s="117">
        <f>Certification!$C$4</f>
        <v>189</v>
      </c>
      <c r="D1095" t="s">
        <v>1178</v>
      </c>
      <c r="E1095" s="26">
        <f>IFERROR(VLOOKUP(B1095,'Fiduciary Net Position'!$B$8:$E$22,4,0),0)</f>
        <v>0</v>
      </c>
      <c r="F1095" t="str">
        <f>VLOOKUP(B1095,'Fiduciary Net Position'!$B$8:$E$22,2,0)</f>
        <v>Assets Used in Operations</v>
      </c>
      <c r="G1095" s="164" t="str">
        <f>'Fiduciary Net Position'!$C$3</f>
        <v>Statement of Fiduciary Net Position</v>
      </c>
    </row>
    <row r="1096" spans="2:7" x14ac:dyDescent="0.25">
      <c r="B1096" t="s">
        <v>473</v>
      </c>
      <c r="C1096" s="117">
        <f>Certification!$C$4</f>
        <v>189</v>
      </c>
      <c r="D1096" t="s">
        <v>1178</v>
      </c>
      <c r="E1096" s="26">
        <f>IFERROR(VLOOKUP(B1096,'Fiduciary Net Position'!$B$8:$E$22,4,0),0)</f>
        <v>0</v>
      </c>
      <c r="F1096" t="str">
        <f>VLOOKUP(B1096,'Fiduciary Net Position'!$B$8:$E$22,2,0)</f>
        <v xml:space="preserve">TOTAL ASSETS </v>
      </c>
      <c r="G1096" s="164" t="str">
        <f>'Fiduciary Net Position'!$C$3</f>
        <v>Statement of Fiduciary Net Position</v>
      </c>
    </row>
    <row r="1097" spans="2:7" x14ac:dyDescent="0.25">
      <c r="B1097" t="s">
        <v>476</v>
      </c>
      <c r="C1097" s="117">
        <f>Certification!$C$4</f>
        <v>189</v>
      </c>
      <c r="D1097" t="s">
        <v>1178</v>
      </c>
      <c r="E1097" s="26">
        <f>IFERROR(VLOOKUP(B1097,'Fiduciary Net Position'!$B$8:$E$22,4,0),0)</f>
        <v>0</v>
      </c>
      <c r="F1097" t="str">
        <f>VLOOKUP(B1097,'Fiduciary Net Position'!$B$8:$E$22,2,0)</f>
        <v>Accounts Payable and Other Liabilities</v>
      </c>
      <c r="G1097" s="164" t="str">
        <f>'Fiduciary Net Position'!$C$3</f>
        <v>Statement of Fiduciary Net Position</v>
      </c>
    </row>
    <row r="1098" spans="2:7" x14ac:dyDescent="0.25">
      <c r="B1098" t="s">
        <v>478</v>
      </c>
      <c r="C1098" s="117">
        <f>Certification!$C$4</f>
        <v>189</v>
      </c>
      <c r="D1098" t="s">
        <v>1178</v>
      </c>
      <c r="E1098" s="26">
        <f>IFERROR(VLOOKUP(B1098,'Fiduciary Net Position'!$B$8:$E$22,4,0),0)</f>
        <v>0</v>
      </c>
      <c r="F1098" t="str">
        <f>VLOOKUP(B1098,'Fiduciary Net Position'!$B$8:$E$22,2,0)</f>
        <v>Program Refunds Payable to JV Participants</v>
      </c>
      <c r="G1098" s="164" t="str">
        <f>'Fiduciary Net Position'!$C$3</f>
        <v>Statement of Fiduciary Net Position</v>
      </c>
    </row>
    <row r="1099" spans="2:7" x14ac:dyDescent="0.25">
      <c r="B1099" t="s">
        <v>480</v>
      </c>
      <c r="C1099" s="117">
        <f>Certification!$C$4</f>
        <v>189</v>
      </c>
      <c r="D1099" t="s">
        <v>1178</v>
      </c>
      <c r="E1099" s="26">
        <f>IFERROR(VLOOKUP(B1099,'Fiduciary Net Position'!$B$8:$E$22,4,0),0)</f>
        <v>0</v>
      </c>
      <c r="F1099" t="str">
        <f>VLOOKUP(B1099,'Fiduciary Net Position'!$B$8:$E$22,2,0)</f>
        <v>Due to Local Governments</v>
      </c>
      <c r="G1099" s="164" t="str">
        <f>'Fiduciary Net Position'!$C$3</f>
        <v>Statement of Fiduciary Net Position</v>
      </c>
    </row>
    <row r="1100" spans="2:7" x14ac:dyDescent="0.25">
      <c r="B1100" t="s">
        <v>482</v>
      </c>
      <c r="C1100" s="117">
        <f>Certification!$C$4</f>
        <v>189</v>
      </c>
      <c r="D1100" t="s">
        <v>1178</v>
      </c>
      <c r="E1100" s="26">
        <f>IFERROR(VLOOKUP(B1100,'Fiduciary Net Position'!$B$8:$E$22,4,0),0)</f>
        <v>0</v>
      </c>
      <c r="F1100" t="str">
        <f>VLOOKUP(B1100,'Fiduciary Net Position'!$B$8:$E$22,2,0)</f>
        <v>TOTAL LIABILITIES</v>
      </c>
      <c r="G1100" s="164" t="str">
        <f>'Fiduciary Net Position'!$C$3</f>
        <v>Statement of Fiduciary Net Position</v>
      </c>
    </row>
    <row r="1101" spans="2:7" x14ac:dyDescent="0.25">
      <c r="B1101" t="s">
        <v>483</v>
      </c>
      <c r="C1101" s="117">
        <f>Certification!$C$4</f>
        <v>189</v>
      </c>
      <c r="D1101" t="s">
        <v>1178</v>
      </c>
      <c r="E1101" s="26">
        <f>IFERROR(VLOOKUP(B1101,'Fiduciary Net Position'!$B$8:$E$22,4,0),0)</f>
        <v>0</v>
      </c>
      <c r="F1101" t="str">
        <f>VLOOKUP(B1101,'Fiduciary Net Position'!$B$8:$E$22,2,0)</f>
        <v>Restricted for: Individuals, Orgs, and Other Govmts</v>
      </c>
      <c r="G1101" s="164" t="str">
        <f>'Fiduciary Net Position'!$C$3</f>
        <v>Statement of Fiduciary Net Position</v>
      </c>
    </row>
    <row r="1102" spans="2:7" x14ac:dyDescent="0.25">
      <c r="B1102" t="s">
        <v>485</v>
      </c>
      <c r="C1102" s="117">
        <f>Certification!$C$4</f>
        <v>189</v>
      </c>
      <c r="D1102" t="s">
        <v>1178</v>
      </c>
      <c r="E1102" s="26">
        <f>IFERROR(VLOOKUP(B1102,'Fiduciary Net Position'!$B$8:$E$22,4,0),0)</f>
        <v>0</v>
      </c>
      <c r="F1102" t="str">
        <f>VLOOKUP(B1102,'Fiduciary Net Position'!$B$8:$E$22,2,0)</f>
        <v>TOTAL NET POSITION</v>
      </c>
      <c r="G1102" s="164" t="str">
        <f>'Fiduciary Net Position'!$C$3</f>
        <v>Statement of Fiduciary Net Position</v>
      </c>
    </row>
    <row r="1103" spans="2:7" x14ac:dyDescent="0.25">
      <c r="B1103" t="s">
        <v>488</v>
      </c>
      <c r="C1103" s="117">
        <f>Certification!$C$4</f>
        <v>189</v>
      </c>
      <c r="D1103" t="s">
        <v>1177</v>
      </c>
      <c r="E1103" s="26">
        <f>IFERROR(VLOOKUP(B1103,'Fiduciary Changes'!$B$8:$E$30,3,0),0)</f>
        <v>0</v>
      </c>
      <c r="F1103" t="str">
        <f>VLOOKUP(B1103,'Fiduciary Changes'!$B$8:$E$30,2,0)</f>
        <v>Employer Contributions</v>
      </c>
      <c r="G1103" s="164" t="str">
        <f>'Fiduciary Changes'!$C$3</f>
        <v>Statement of Changes in Fiduciary Net Position</v>
      </c>
    </row>
    <row r="1104" spans="2:7" x14ac:dyDescent="0.25">
      <c r="B1104" t="s">
        <v>490</v>
      </c>
      <c r="C1104" s="117">
        <f>Certification!$C$4</f>
        <v>189</v>
      </c>
      <c r="D1104" t="s">
        <v>1177</v>
      </c>
      <c r="E1104" s="26">
        <f>IFERROR(VLOOKUP(B1104,'Fiduciary Changes'!$B$8:$E$30,3,0),0)</f>
        <v>0</v>
      </c>
      <c r="F1104" t="str">
        <f>VLOOKUP(B1104,'Fiduciary Changes'!$B$8:$E$30,2,0)</f>
        <v>Member Contributiuons</v>
      </c>
      <c r="G1104" s="164" t="str">
        <f>'Fiduciary Changes'!$C$3</f>
        <v>Statement of Changes in Fiduciary Net Position</v>
      </c>
    </row>
    <row r="1105" spans="2:7" x14ac:dyDescent="0.25">
      <c r="B1105" t="s">
        <v>492</v>
      </c>
      <c r="C1105" s="117">
        <f>Certification!$C$4</f>
        <v>189</v>
      </c>
      <c r="D1105" t="s">
        <v>1177</v>
      </c>
      <c r="E1105" s="26">
        <f>IFERROR(VLOOKUP(B1105,'Fiduciary Changes'!$B$8:$E$30,3,0),0)</f>
        <v>0</v>
      </c>
      <c r="F1105" t="str">
        <f>VLOOKUP(B1105,'Fiduciary Changes'!$B$8:$E$30,2,0)</f>
        <v>Total Contributions</v>
      </c>
      <c r="G1105" s="164" t="str">
        <f>'Fiduciary Changes'!$C$3</f>
        <v>Statement of Changes in Fiduciary Net Position</v>
      </c>
    </row>
    <row r="1106" spans="2:7" x14ac:dyDescent="0.25">
      <c r="B1106" t="s">
        <v>494</v>
      </c>
      <c r="C1106" s="117">
        <f>Certification!$C$4</f>
        <v>189</v>
      </c>
      <c r="D1106" t="s">
        <v>1177</v>
      </c>
      <c r="E1106" s="26">
        <f>IFERROR(VLOOKUP(B1106,'Fiduciary Changes'!$B$8:$E$30,3,0),0)</f>
        <v>0</v>
      </c>
      <c r="F1106" t="str">
        <f>VLOOKUP(B1106,'Fiduciary Changes'!$B$8:$E$30,2,0)</f>
        <v>Investment Earnings</v>
      </c>
      <c r="G1106" s="164" t="str">
        <f>'Fiduciary Changes'!$C$3</f>
        <v>Statement of Changes in Fiduciary Net Position</v>
      </c>
    </row>
    <row r="1107" spans="2:7" x14ac:dyDescent="0.25">
      <c r="B1107" t="s">
        <v>496</v>
      </c>
      <c r="C1107" s="117">
        <f>Certification!$C$4</f>
        <v>189</v>
      </c>
      <c r="D1107" t="s">
        <v>1177</v>
      </c>
      <c r="E1107" s="26">
        <f>IFERROR(VLOOKUP(B1107,'Fiduciary Changes'!$B$8:$E$30,3,0),0)</f>
        <v>0</v>
      </c>
      <c r="F1107" t="str">
        <f>VLOOKUP(B1107,'Fiduciary Changes'!$B$8:$E$30,2,0)</f>
        <v>Interest</v>
      </c>
      <c r="G1107" s="164" t="str">
        <f>'Fiduciary Changes'!$C$3</f>
        <v>Statement of Changes in Fiduciary Net Position</v>
      </c>
    </row>
    <row r="1108" spans="2:7" x14ac:dyDescent="0.25">
      <c r="B1108" t="s">
        <v>498</v>
      </c>
      <c r="C1108" s="117">
        <f>Certification!$C$4</f>
        <v>189</v>
      </c>
      <c r="D1108" t="s">
        <v>1177</v>
      </c>
      <c r="E1108" s="26">
        <f>IFERROR(VLOOKUP(B1108,'Fiduciary Changes'!$B$8:$E$30,3,0),0)</f>
        <v>0</v>
      </c>
      <c r="F1108" t="str">
        <f>VLOOKUP(B1108,'Fiduciary Changes'!$B$8:$E$30,2,0)</f>
        <v>Net Increase (Decrease) in the Fair Value of Investments</v>
      </c>
      <c r="G1108" s="164" t="str">
        <f>'Fiduciary Changes'!$C$3</f>
        <v>Statement of Changes in Fiduciary Net Position</v>
      </c>
    </row>
    <row r="1109" spans="2:7" x14ac:dyDescent="0.25">
      <c r="B1109" t="s">
        <v>500</v>
      </c>
      <c r="C1109" s="117">
        <f>Certification!$C$4</f>
        <v>189</v>
      </c>
      <c r="D1109" t="s">
        <v>1177</v>
      </c>
      <c r="E1109" s="26">
        <f>IFERROR(VLOOKUP(B1109,'Fiduciary Changes'!$B$8:$E$30,3,0),0)</f>
        <v>0</v>
      </c>
      <c r="F1109" t="str">
        <f>VLOOKUP(B1109,'Fiduciary Changes'!$B$8:$E$30,2,0)</f>
        <v>Total Investment Earnings</v>
      </c>
      <c r="G1109" s="164" t="str">
        <f>'Fiduciary Changes'!$C$3</f>
        <v>Statement of Changes in Fiduciary Net Position</v>
      </c>
    </row>
    <row r="1110" spans="2:7" x14ac:dyDescent="0.25">
      <c r="B1110" t="s">
        <v>502</v>
      </c>
      <c r="C1110" s="117">
        <f>Certification!$C$4</f>
        <v>189</v>
      </c>
      <c r="D1110" t="s">
        <v>1177</v>
      </c>
      <c r="E1110" s="26">
        <f>IFERROR(VLOOKUP(B1110,'Fiduciary Changes'!$B$8:$E$30,3,0),0)</f>
        <v>0</v>
      </c>
      <c r="F1110" t="str">
        <f>VLOOKUP(B1110,'Fiduciary Changes'!$B$8:$E$30,2,0)</f>
        <v>Other Additions</v>
      </c>
      <c r="G1110" s="164" t="str">
        <f>'Fiduciary Changes'!$C$3</f>
        <v>Statement of Changes in Fiduciary Net Position</v>
      </c>
    </row>
    <row r="1111" spans="2:7" x14ac:dyDescent="0.25">
      <c r="B1111" t="s">
        <v>504</v>
      </c>
      <c r="C1111" s="117">
        <f>Certification!$C$4</f>
        <v>189</v>
      </c>
      <c r="D1111" t="s">
        <v>1177</v>
      </c>
      <c r="E1111" s="26">
        <f>IFERROR(VLOOKUP(B1111,'Fiduciary Changes'!$B$8:$E$30,3,0),0)</f>
        <v>0</v>
      </c>
      <c r="F1111" t="str">
        <f>VLOOKUP(B1111,'Fiduciary Changes'!$B$8:$E$30,2,0)</f>
        <v>TOTAL ADDITIONS</v>
      </c>
      <c r="G1111" s="164" t="str">
        <f>'Fiduciary Changes'!$C$3</f>
        <v>Statement of Changes in Fiduciary Net Position</v>
      </c>
    </row>
    <row r="1112" spans="2:7" x14ac:dyDescent="0.25">
      <c r="B1112" t="s">
        <v>507</v>
      </c>
      <c r="C1112" s="117">
        <f>Certification!$C$4</f>
        <v>189</v>
      </c>
      <c r="D1112" t="s">
        <v>1177</v>
      </c>
      <c r="E1112" s="26">
        <f>IFERROR(VLOOKUP(B1112,'Fiduciary Changes'!$B$8:$E$30,3,0),0)</f>
        <v>0</v>
      </c>
      <c r="F1112" t="str">
        <f>VLOOKUP(B1112,'Fiduciary Changes'!$B$8:$E$30,2,0)</f>
        <v>Distribution to Pool Participants</v>
      </c>
      <c r="G1112" s="164" t="str">
        <f>'Fiduciary Changes'!$C$3</f>
        <v>Statement of Changes in Fiduciary Net Position</v>
      </c>
    </row>
    <row r="1113" spans="2:7" x14ac:dyDescent="0.25">
      <c r="B1113" t="s">
        <v>509</v>
      </c>
      <c r="C1113" s="117">
        <f>Certification!$C$4</f>
        <v>189</v>
      </c>
      <c r="D1113" t="s">
        <v>1177</v>
      </c>
      <c r="E1113" s="26">
        <f>IFERROR(VLOOKUP(B1113,'Fiduciary Changes'!$B$8:$E$30,3,0),0)</f>
        <v>0</v>
      </c>
      <c r="F1113" t="str">
        <f>VLOOKUP(B1113,'Fiduciary Changes'!$B$8:$E$30,2,0)</f>
        <v>Refunds of Contributions</v>
      </c>
      <c r="G1113" s="164" t="str">
        <f>'Fiduciary Changes'!$C$3</f>
        <v>Statement of Changes in Fiduciary Net Position</v>
      </c>
    </row>
    <row r="1114" spans="2:7" x14ac:dyDescent="0.25">
      <c r="B1114" t="s">
        <v>511</v>
      </c>
      <c r="C1114" s="117">
        <f>Certification!$C$4</f>
        <v>189</v>
      </c>
      <c r="D1114" t="s">
        <v>1177</v>
      </c>
      <c r="E1114" s="26">
        <f>IFERROR(VLOOKUP(B1114,'Fiduciary Changes'!$B$8:$E$30,3,0),0)</f>
        <v>0</v>
      </c>
      <c r="F1114" t="str">
        <f>VLOOKUP(B1114,'Fiduciary Changes'!$B$8:$E$30,2,0)</f>
        <v>Administrative Expenses</v>
      </c>
      <c r="G1114" s="164" t="str">
        <f>'Fiduciary Changes'!$C$3</f>
        <v>Statement of Changes in Fiduciary Net Position</v>
      </c>
    </row>
    <row r="1115" spans="2:7" x14ac:dyDescent="0.25">
      <c r="B1115" t="s">
        <v>513</v>
      </c>
      <c r="C1115" s="117">
        <f>Certification!$C$4</f>
        <v>189</v>
      </c>
      <c r="D1115" t="s">
        <v>1177</v>
      </c>
      <c r="E1115" s="26">
        <f>IFERROR(VLOOKUP(B1115,'Fiduciary Changes'!$B$8:$E$30,3,0),0)</f>
        <v>0</v>
      </c>
      <c r="F1115" t="str">
        <f>VLOOKUP(B1115,'Fiduciary Changes'!$B$8:$E$30,2,0)</f>
        <v>Other Payments in Accordance with Trust Agreement</v>
      </c>
      <c r="G1115" s="164" t="str">
        <f>'Fiduciary Changes'!$C$3</f>
        <v>Statement of Changes in Fiduciary Net Position</v>
      </c>
    </row>
    <row r="1116" spans="2:7" x14ac:dyDescent="0.25">
      <c r="B1116" t="s">
        <v>515</v>
      </c>
      <c r="C1116" s="117">
        <f>Certification!$C$4</f>
        <v>189</v>
      </c>
      <c r="D1116" t="s">
        <v>1177</v>
      </c>
      <c r="E1116" s="26">
        <f>IFERROR(VLOOKUP(B1116,'Fiduciary Changes'!$B$8:$E$30,3,0),0)</f>
        <v>0</v>
      </c>
      <c r="F1116" t="str">
        <f>VLOOKUP(B1116,'Fiduciary Changes'!$B$8:$E$30,2,0)</f>
        <v>TOTAL DEDUCTIONS</v>
      </c>
      <c r="G1116" s="164" t="str">
        <f>'Fiduciary Changes'!$C$3</f>
        <v>Statement of Changes in Fiduciary Net Position</v>
      </c>
    </row>
    <row r="1117" spans="2:7" x14ac:dyDescent="0.25">
      <c r="B1117" t="s">
        <v>517</v>
      </c>
      <c r="C1117" s="117">
        <f>Certification!$C$4</f>
        <v>189</v>
      </c>
      <c r="D1117" t="s">
        <v>1177</v>
      </c>
      <c r="E1117" s="26">
        <f>IFERROR(VLOOKUP(B1117,'Fiduciary Changes'!$B$8:$E$30,3,0),0)</f>
        <v>0</v>
      </c>
      <c r="F1117" t="str">
        <f>VLOOKUP(B1117,'Fiduciary Changes'!$B$8:$E$30,2,0)</f>
        <v>CHANGE IN NET POSITION</v>
      </c>
      <c r="G1117" s="164" t="str">
        <f>'Fiduciary Changes'!$C$3</f>
        <v>Statement of Changes in Fiduciary Net Position</v>
      </c>
    </row>
    <row r="1118" spans="2:7" x14ac:dyDescent="0.25">
      <c r="B1118" t="s">
        <v>519</v>
      </c>
      <c r="C1118" s="117">
        <f>Certification!$C$4</f>
        <v>189</v>
      </c>
      <c r="D1118" t="s">
        <v>1177</v>
      </c>
      <c r="E1118" s="26">
        <f>IFERROR(VLOOKUP(B1118,'Fiduciary Changes'!$B$8:$E$30,3,0),0)</f>
        <v>0</v>
      </c>
      <c r="F1118" t="str">
        <f>VLOOKUP(B1118,'Fiduciary Changes'!$B$8:$E$30,2,0)</f>
        <v>NET POSITION - BEGINNING</v>
      </c>
      <c r="G1118" s="164" t="str">
        <f>'Fiduciary Changes'!$C$3</f>
        <v>Statement of Changes in Fiduciary Net Position</v>
      </c>
    </row>
    <row r="1119" spans="2:7" x14ac:dyDescent="0.25">
      <c r="B1119" t="s">
        <v>521</v>
      </c>
      <c r="C1119" s="117">
        <f>Certification!$C$4</f>
        <v>189</v>
      </c>
      <c r="D1119" t="s">
        <v>1177</v>
      </c>
      <c r="E1119" s="26">
        <f>IFERROR(VLOOKUP(B1119,'Fiduciary Changes'!$B$8:$E$30,3,0),0)</f>
        <v>0</v>
      </c>
      <c r="F1119" t="str">
        <f>VLOOKUP(B1119,'Fiduciary Changes'!$B$8:$E$30,2,0)</f>
        <v>PRIOR PERIOD ADJUSTMENT</v>
      </c>
      <c r="G1119" s="164" t="str">
        <f>'Fiduciary Changes'!$C$3</f>
        <v>Statement of Changes in Fiduciary Net Position</v>
      </c>
    </row>
    <row r="1120" spans="2:7" x14ac:dyDescent="0.25">
      <c r="B1120" t="s">
        <v>522</v>
      </c>
      <c r="C1120" s="117">
        <f>Certification!$C$4</f>
        <v>189</v>
      </c>
      <c r="D1120" t="s">
        <v>1177</v>
      </c>
      <c r="E1120" s="26">
        <f>IFERROR(VLOOKUP(B1120,'Fiduciary Changes'!$B$8:$E$30,3,0),0)</f>
        <v>0</v>
      </c>
      <c r="F1120" t="str">
        <f>VLOOKUP(B1120,'Fiduciary Changes'!$B$8:$E$30,2,0)</f>
        <v>NET POSITION - ENDING</v>
      </c>
      <c r="G1120" s="164" t="str">
        <f>'Fiduciary Changes'!$C$3</f>
        <v>Statement of Changes in Fiduciary Net Position</v>
      </c>
    </row>
    <row r="1121" spans="2:7" x14ac:dyDescent="0.25">
      <c r="B1121" t="s">
        <v>488</v>
      </c>
      <c r="C1121" s="117">
        <f>Certification!$C$4</f>
        <v>189</v>
      </c>
      <c r="D1121" t="s">
        <v>1178</v>
      </c>
      <c r="E1121" s="26">
        <f>IFERROR(VLOOKUP(B1121,'Fiduciary Changes'!$B$8:$E$30,4,0),0)</f>
        <v>0</v>
      </c>
      <c r="F1121" t="str">
        <f>VLOOKUP(B1121,'Fiduciary Changes'!$B$8:$E$30,2,0)</f>
        <v>Employer Contributions</v>
      </c>
      <c r="G1121" s="164" t="str">
        <f>'Fiduciary Changes'!$C$3</f>
        <v>Statement of Changes in Fiduciary Net Position</v>
      </c>
    </row>
    <row r="1122" spans="2:7" x14ac:dyDescent="0.25">
      <c r="B1122" t="s">
        <v>490</v>
      </c>
      <c r="C1122" s="117">
        <f>Certification!$C$4</f>
        <v>189</v>
      </c>
      <c r="D1122" t="s">
        <v>1178</v>
      </c>
      <c r="E1122" s="26">
        <f>IFERROR(VLOOKUP(B1122,'Fiduciary Changes'!$B$8:$E$30,4,0),0)</f>
        <v>0</v>
      </c>
      <c r="F1122" t="str">
        <f>VLOOKUP(B1122,'Fiduciary Changes'!$B$8:$E$30,2,0)</f>
        <v>Member Contributiuons</v>
      </c>
      <c r="G1122" s="164" t="str">
        <f>'Fiduciary Changes'!$C$3</f>
        <v>Statement of Changes in Fiduciary Net Position</v>
      </c>
    </row>
    <row r="1123" spans="2:7" x14ac:dyDescent="0.25">
      <c r="B1123" t="s">
        <v>492</v>
      </c>
      <c r="C1123" s="117">
        <f>Certification!$C$4</f>
        <v>189</v>
      </c>
      <c r="D1123" t="s">
        <v>1178</v>
      </c>
      <c r="E1123" s="26">
        <f>IFERROR(VLOOKUP(B1123,'Fiduciary Changes'!$B$8:$E$30,4,0),0)</f>
        <v>0</v>
      </c>
      <c r="F1123" t="str">
        <f>VLOOKUP(B1123,'Fiduciary Changes'!$B$8:$E$30,2,0)</f>
        <v>Total Contributions</v>
      </c>
      <c r="G1123" s="164" t="str">
        <f>'Fiduciary Changes'!$C$3</f>
        <v>Statement of Changes in Fiduciary Net Position</v>
      </c>
    </row>
    <row r="1124" spans="2:7" x14ac:dyDescent="0.25">
      <c r="B1124" t="s">
        <v>494</v>
      </c>
      <c r="C1124" s="117">
        <f>Certification!$C$4</f>
        <v>189</v>
      </c>
      <c r="D1124" t="s">
        <v>1178</v>
      </c>
      <c r="E1124" s="26">
        <f>IFERROR(VLOOKUP(B1124,'Fiduciary Changes'!$B$8:$E$30,4,0),0)</f>
        <v>0</v>
      </c>
      <c r="F1124" t="str">
        <f>VLOOKUP(B1124,'Fiduciary Changes'!$B$8:$E$30,2,0)</f>
        <v>Investment Earnings</v>
      </c>
      <c r="G1124" s="164" t="str">
        <f>'Fiduciary Changes'!$C$3</f>
        <v>Statement of Changes in Fiduciary Net Position</v>
      </c>
    </row>
    <row r="1125" spans="2:7" x14ac:dyDescent="0.25">
      <c r="B1125" t="s">
        <v>496</v>
      </c>
      <c r="C1125" s="117">
        <f>Certification!$C$4</f>
        <v>189</v>
      </c>
      <c r="D1125" t="s">
        <v>1178</v>
      </c>
      <c r="E1125" s="26">
        <f>IFERROR(VLOOKUP(B1125,'Fiduciary Changes'!$B$8:$E$30,4,0),0)</f>
        <v>0</v>
      </c>
      <c r="F1125" t="str">
        <f>VLOOKUP(B1125,'Fiduciary Changes'!$B$8:$E$30,2,0)</f>
        <v>Interest</v>
      </c>
      <c r="G1125" s="164" t="str">
        <f>'Fiduciary Changes'!$C$3</f>
        <v>Statement of Changes in Fiduciary Net Position</v>
      </c>
    </row>
    <row r="1126" spans="2:7" x14ac:dyDescent="0.25">
      <c r="B1126" t="s">
        <v>498</v>
      </c>
      <c r="C1126" s="117">
        <f>Certification!$C$4</f>
        <v>189</v>
      </c>
      <c r="D1126" t="s">
        <v>1178</v>
      </c>
      <c r="E1126" s="26">
        <f>IFERROR(VLOOKUP(B1126,'Fiduciary Changes'!$B$8:$E$30,4,0),0)</f>
        <v>0</v>
      </c>
      <c r="F1126" t="str">
        <f>VLOOKUP(B1126,'Fiduciary Changes'!$B$8:$E$30,2,0)</f>
        <v>Net Increase (Decrease) in the Fair Value of Investments</v>
      </c>
      <c r="G1126" s="164" t="str">
        <f>'Fiduciary Changes'!$C$3</f>
        <v>Statement of Changes in Fiduciary Net Position</v>
      </c>
    </row>
    <row r="1127" spans="2:7" x14ac:dyDescent="0.25">
      <c r="B1127" t="s">
        <v>500</v>
      </c>
      <c r="C1127" s="117">
        <f>Certification!$C$4</f>
        <v>189</v>
      </c>
      <c r="D1127" t="s">
        <v>1178</v>
      </c>
      <c r="E1127" s="26">
        <f>IFERROR(VLOOKUP(B1127,'Fiduciary Changes'!$B$8:$E$30,4,0),0)</f>
        <v>0</v>
      </c>
      <c r="F1127" t="str">
        <f>VLOOKUP(B1127,'Fiduciary Changes'!$B$8:$E$30,2,0)</f>
        <v>Total Investment Earnings</v>
      </c>
      <c r="G1127" s="164" t="str">
        <f>'Fiduciary Changes'!$C$3</f>
        <v>Statement of Changes in Fiduciary Net Position</v>
      </c>
    </row>
    <row r="1128" spans="2:7" x14ac:dyDescent="0.25">
      <c r="B1128" t="s">
        <v>502</v>
      </c>
      <c r="C1128" s="117">
        <f>Certification!$C$4</f>
        <v>189</v>
      </c>
      <c r="D1128" t="s">
        <v>1178</v>
      </c>
      <c r="E1128" s="26">
        <f>IFERROR(VLOOKUP(B1128,'Fiduciary Changes'!$B$8:$E$30,4,0),0)</f>
        <v>0</v>
      </c>
      <c r="F1128" t="str">
        <f>VLOOKUP(B1128,'Fiduciary Changes'!$B$8:$E$30,2,0)</f>
        <v>Other Additions</v>
      </c>
      <c r="G1128" s="164" t="str">
        <f>'Fiduciary Changes'!$C$3</f>
        <v>Statement of Changes in Fiduciary Net Position</v>
      </c>
    </row>
    <row r="1129" spans="2:7" x14ac:dyDescent="0.25">
      <c r="B1129" t="s">
        <v>504</v>
      </c>
      <c r="C1129" s="117">
        <f>Certification!$C$4</f>
        <v>189</v>
      </c>
      <c r="D1129" t="s">
        <v>1178</v>
      </c>
      <c r="E1129" s="26">
        <f>IFERROR(VLOOKUP(B1129,'Fiduciary Changes'!$B$8:$E$30,4,0),0)</f>
        <v>0</v>
      </c>
      <c r="F1129" t="str">
        <f>VLOOKUP(B1129,'Fiduciary Changes'!$B$8:$E$30,2,0)</f>
        <v>TOTAL ADDITIONS</v>
      </c>
      <c r="G1129" s="164" t="str">
        <f>'Fiduciary Changes'!$C$3</f>
        <v>Statement of Changes in Fiduciary Net Position</v>
      </c>
    </row>
    <row r="1130" spans="2:7" x14ac:dyDescent="0.25">
      <c r="B1130" t="s">
        <v>507</v>
      </c>
      <c r="C1130" s="117">
        <f>Certification!$C$4</f>
        <v>189</v>
      </c>
      <c r="D1130" t="s">
        <v>1178</v>
      </c>
      <c r="E1130" s="26">
        <f>IFERROR(VLOOKUP(B1130,'Fiduciary Changes'!$B$8:$E$30,4,0),0)</f>
        <v>0</v>
      </c>
      <c r="F1130" t="str">
        <f>VLOOKUP(B1130,'Fiduciary Changes'!$B$8:$E$30,2,0)</f>
        <v>Distribution to Pool Participants</v>
      </c>
      <c r="G1130" s="164" t="str">
        <f>'Fiduciary Changes'!$C$3</f>
        <v>Statement of Changes in Fiduciary Net Position</v>
      </c>
    </row>
    <row r="1131" spans="2:7" x14ac:dyDescent="0.25">
      <c r="B1131" t="s">
        <v>509</v>
      </c>
      <c r="C1131" s="117">
        <f>Certification!$C$4</f>
        <v>189</v>
      </c>
      <c r="D1131" t="s">
        <v>1178</v>
      </c>
      <c r="E1131" s="26">
        <f>IFERROR(VLOOKUP(B1131,'Fiduciary Changes'!$B$8:$E$30,4,0),0)</f>
        <v>0</v>
      </c>
      <c r="F1131" t="str">
        <f>VLOOKUP(B1131,'Fiduciary Changes'!$B$8:$E$30,2,0)</f>
        <v>Refunds of Contributions</v>
      </c>
      <c r="G1131" s="164" t="str">
        <f>'Fiduciary Changes'!$C$3</f>
        <v>Statement of Changes in Fiduciary Net Position</v>
      </c>
    </row>
    <row r="1132" spans="2:7" x14ac:dyDescent="0.25">
      <c r="B1132" t="s">
        <v>511</v>
      </c>
      <c r="C1132" s="117">
        <f>Certification!$C$4</f>
        <v>189</v>
      </c>
      <c r="D1132" t="s">
        <v>1178</v>
      </c>
      <c r="E1132" s="26">
        <f>IFERROR(VLOOKUP(B1132,'Fiduciary Changes'!$B$8:$E$30,4,0),0)</f>
        <v>0</v>
      </c>
      <c r="F1132" t="str">
        <f>VLOOKUP(B1132,'Fiduciary Changes'!$B$8:$E$30,2,0)</f>
        <v>Administrative Expenses</v>
      </c>
      <c r="G1132" s="164" t="str">
        <f>'Fiduciary Changes'!$C$3</f>
        <v>Statement of Changes in Fiduciary Net Position</v>
      </c>
    </row>
    <row r="1133" spans="2:7" x14ac:dyDescent="0.25">
      <c r="B1133" t="s">
        <v>513</v>
      </c>
      <c r="C1133" s="117">
        <f>Certification!$C$4</f>
        <v>189</v>
      </c>
      <c r="D1133" t="s">
        <v>1178</v>
      </c>
      <c r="E1133" s="26">
        <f>IFERROR(VLOOKUP(B1133,'Fiduciary Changes'!$B$8:$E$30,4,0),0)</f>
        <v>0</v>
      </c>
      <c r="F1133" t="str">
        <f>VLOOKUP(B1133,'Fiduciary Changes'!$B$8:$E$30,2,0)</f>
        <v>Other Payments in Accordance with Trust Agreement</v>
      </c>
      <c r="G1133" s="164" t="str">
        <f>'Fiduciary Changes'!$C$3</f>
        <v>Statement of Changes in Fiduciary Net Position</v>
      </c>
    </row>
    <row r="1134" spans="2:7" x14ac:dyDescent="0.25">
      <c r="B1134" t="s">
        <v>515</v>
      </c>
      <c r="C1134" s="117">
        <f>Certification!$C$4</f>
        <v>189</v>
      </c>
      <c r="D1134" t="s">
        <v>1178</v>
      </c>
      <c r="E1134" s="26">
        <f>IFERROR(VLOOKUP(B1134,'Fiduciary Changes'!$B$8:$E$30,4,0),0)</f>
        <v>0</v>
      </c>
      <c r="F1134" t="str">
        <f>VLOOKUP(B1134,'Fiduciary Changes'!$B$8:$E$30,2,0)</f>
        <v>TOTAL DEDUCTIONS</v>
      </c>
      <c r="G1134" s="164" t="str">
        <f>'Fiduciary Changes'!$C$3</f>
        <v>Statement of Changes in Fiduciary Net Position</v>
      </c>
    </row>
    <row r="1135" spans="2:7" x14ac:dyDescent="0.25">
      <c r="B1135" t="s">
        <v>517</v>
      </c>
      <c r="C1135" s="117">
        <f>Certification!$C$4</f>
        <v>189</v>
      </c>
      <c r="D1135" t="s">
        <v>1178</v>
      </c>
      <c r="E1135" s="26">
        <f>IFERROR(VLOOKUP(B1135,'Fiduciary Changes'!$B$8:$E$30,4,0),0)</f>
        <v>0</v>
      </c>
      <c r="F1135" t="str">
        <f>VLOOKUP(B1135,'Fiduciary Changes'!$B$8:$E$30,2,0)</f>
        <v>CHANGE IN NET POSITION</v>
      </c>
      <c r="G1135" s="164" t="str">
        <f>'Fiduciary Changes'!$C$3</f>
        <v>Statement of Changes in Fiduciary Net Position</v>
      </c>
    </row>
    <row r="1136" spans="2:7" x14ac:dyDescent="0.25">
      <c r="B1136" t="s">
        <v>519</v>
      </c>
      <c r="C1136" s="117">
        <f>Certification!$C$4</f>
        <v>189</v>
      </c>
      <c r="D1136" t="s">
        <v>1178</v>
      </c>
      <c r="E1136" s="26">
        <f>IFERROR(VLOOKUP(B1136,'Fiduciary Changes'!$B$8:$E$30,4,0),0)</f>
        <v>0</v>
      </c>
      <c r="F1136" t="str">
        <f>VLOOKUP(B1136,'Fiduciary Changes'!$B$8:$E$30,2,0)</f>
        <v>NET POSITION - BEGINNING</v>
      </c>
      <c r="G1136" s="164" t="str">
        <f>'Fiduciary Changes'!$C$3</f>
        <v>Statement of Changes in Fiduciary Net Position</v>
      </c>
    </row>
    <row r="1137" spans="2:7" x14ac:dyDescent="0.25">
      <c r="B1137" t="s">
        <v>521</v>
      </c>
      <c r="C1137" s="117">
        <f>Certification!$C$4</f>
        <v>189</v>
      </c>
      <c r="D1137" t="s">
        <v>1178</v>
      </c>
      <c r="E1137" s="26">
        <f>IFERROR(VLOOKUP(B1137,'Fiduciary Changes'!$B$8:$E$30,4,0),0)</f>
        <v>0</v>
      </c>
      <c r="F1137" t="str">
        <f>VLOOKUP(B1137,'Fiduciary Changes'!$B$8:$E$30,2,0)</f>
        <v>PRIOR PERIOD ADJUSTMENT</v>
      </c>
      <c r="G1137" s="164" t="str">
        <f>'Fiduciary Changes'!$C$3</f>
        <v>Statement of Changes in Fiduciary Net Position</v>
      </c>
    </row>
    <row r="1138" spans="2:7" x14ac:dyDescent="0.25">
      <c r="B1138" t="s">
        <v>522</v>
      </c>
      <c r="C1138" s="117">
        <f>Certification!$C$4</f>
        <v>189</v>
      </c>
      <c r="D1138" t="s">
        <v>1178</v>
      </c>
      <c r="E1138" s="26">
        <f>IFERROR(VLOOKUP(B1138,'Fiduciary Changes'!$B$8:$E$30,4,0),0)</f>
        <v>0</v>
      </c>
      <c r="F1138" t="str">
        <f>VLOOKUP(B1138,'Fiduciary Changes'!$B$8:$E$30,2,0)</f>
        <v>NET POSITION - ENDING</v>
      </c>
      <c r="G1138" s="164"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2:D148"/>
  <sheetViews>
    <sheetView workbookViewId="0">
      <selection activeCell="B3" sqref="B3"/>
    </sheetView>
  </sheetViews>
  <sheetFormatPr defaultColWidth="9.140625" defaultRowHeight="15" x14ac:dyDescent="0.25"/>
  <cols>
    <col min="1" max="1" width="9.140625" style="121"/>
    <col min="2" max="2" width="12" style="121" customWidth="1"/>
    <col min="3" max="3" width="31.7109375" style="121" customWidth="1"/>
    <col min="4" max="4" width="26" style="121" customWidth="1"/>
    <col min="5" max="16384" width="9.140625" style="121"/>
  </cols>
  <sheetData>
    <row r="2" spans="2:4" x14ac:dyDescent="0.25">
      <c r="B2" s="228" t="s">
        <v>1179</v>
      </c>
      <c r="C2" s="228" t="s">
        <v>28</v>
      </c>
      <c r="D2" s="228" t="s">
        <v>1180</v>
      </c>
    </row>
    <row r="3" spans="2:4" x14ac:dyDescent="0.25">
      <c r="B3" s="237">
        <v>12</v>
      </c>
      <c r="C3" s="238" t="s">
        <v>1181</v>
      </c>
      <c r="D3" s="239">
        <v>-600</v>
      </c>
    </row>
    <row r="4" spans="2:4" x14ac:dyDescent="0.25">
      <c r="B4" s="237">
        <v>12</v>
      </c>
      <c r="C4" s="238" t="s">
        <v>1181</v>
      </c>
      <c r="D4" s="239">
        <v>50</v>
      </c>
    </row>
    <row r="5" spans="2:4" x14ac:dyDescent="0.25">
      <c r="B5" s="237">
        <v>12</v>
      </c>
      <c r="C5" s="238" t="s">
        <v>1181</v>
      </c>
      <c r="D5" s="239">
        <v>720</v>
      </c>
    </row>
    <row r="6" spans="2:4" x14ac:dyDescent="0.25">
      <c r="B6" s="237">
        <v>12</v>
      </c>
      <c r="C6" s="238" t="s">
        <v>1181</v>
      </c>
      <c r="D6" s="239">
        <v>1025</v>
      </c>
    </row>
    <row r="7" spans="2:4" x14ac:dyDescent="0.25">
      <c r="B7" s="237">
        <v>12</v>
      </c>
      <c r="C7" s="238" t="s">
        <v>1181</v>
      </c>
      <c r="D7" s="239">
        <v>1190</v>
      </c>
    </row>
    <row r="8" spans="2:4" x14ac:dyDescent="0.25">
      <c r="B8" s="237">
        <v>12</v>
      </c>
      <c r="C8" s="238" t="s">
        <v>1181</v>
      </c>
      <c r="D8" s="239">
        <v>1900</v>
      </c>
    </row>
    <row r="9" spans="2:4" x14ac:dyDescent="0.25">
      <c r="B9" s="237">
        <v>12</v>
      </c>
      <c r="C9" s="238" t="s">
        <v>1181</v>
      </c>
      <c r="D9" s="239">
        <v>3900</v>
      </c>
    </row>
    <row r="10" spans="2:4" x14ac:dyDescent="0.25">
      <c r="B10" s="237">
        <v>12</v>
      </c>
      <c r="C10" s="238" t="s">
        <v>1181</v>
      </c>
      <c r="D10" s="239">
        <v>4605</v>
      </c>
    </row>
    <row r="11" spans="2:4" x14ac:dyDescent="0.25">
      <c r="B11" s="237">
        <v>12</v>
      </c>
      <c r="C11" s="238" t="s">
        <v>1181</v>
      </c>
      <c r="D11" s="239">
        <v>5245</v>
      </c>
    </row>
    <row r="12" spans="2:4" x14ac:dyDescent="0.25">
      <c r="B12" s="237">
        <v>12</v>
      </c>
      <c r="C12" s="238" t="s">
        <v>1181</v>
      </c>
      <c r="D12" s="239">
        <v>6002</v>
      </c>
    </row>
    <row r="13" spans="2:4" x14ac:dyDescent="0.25">
      <c r="B13" s="237">
        <v>12</v>
      </c>
      <c r="C13" s="238" t="s">
        <v>1181</v>
      </c>
      <c r="D13" s="239">
        <v>21234</v>
      </c>
    </row>
    <row r="14" spans="2:4" x14ac:dyDescent="0.25">
      <c r="B14" s="237">
        <v>12</v>
      </c>
      <c r="C14" s="238" t="s">
        <v>1181</v>
      </c>
      <c r="D14" s="239">
        <v>41468.300000000003</v>
      </c>
    </row>
    <row r="15" spans="2:4" x14ac:dyDescent="0.25">
      <c r="B15" s="237">
        <v>12</v>
      </c>
      <c r="C15" s="238" t="s">
        <v>1181</v>
      </c>
      <c r="D15" s="239">
        <v>54940</v>
      </c>
    </row>
    <row r="16" spans="2:4" x14ac:dyDescent="0.25">
      <c r="B16" s="237">
        <v>12</v>
      </c>
      <c r="C16" s="238" t="s">
        <v>1181</v>
      </c>
      <c r="D16" s="239">
        <v>59565</v>
      </c>
    </row>
    <row r="17" spans="2:4" x14ac:dyDescent="0.25">
      <c r="B17" s="237">
        <v>12</v>
      </c>
      <c r="C17" s="238" t="s">
        <v>1181</v>
      </c>
      <c r="D17" s="239">
        <v>139670.75</v>
      </c>
    </row>
    <row r="18" spans="2:4" x14ac:dyDescent="0.25">
      <c r="B18" s="237">
        <v>12</v>
      </c>
      <c r="C18" s="238" t="s">
        <v>1181</v>
      </c>
      <c r="D18" s="239">
        <v>172644</v>
      </c>
    </row>
    <row r="19" spans="2:4" x14ac:dyDescent="0.25">
      <c r="B19" s="237">
        <v>13</v>
      </c>
      <c r="C19" s="238" t="s">
        <v>1182</v>
      </c>
      <c r="D19" s="239">
        <v>1407.94</v>
      </c>
    </row>
    <row r="20" spans="2:4" x14ac:dyDescent="0.25">
      <c r="B20" s="237">
        <v>13</v>
      </c>
      <c r="C20" s="238" t="s">
        <v>1182</v>
      </c>
      <c r="D20" s="239">
        <v>1511.82</v>
      </c>
    </row>
    <row r="21" spans="2:4" x14ac:dyDescent="0.25">
      <c r="B21" s="237">
        <v>13</v>
      </c>
      <c r="C21" s="238" t="s">
        <v>1182</v>
      </c>
      <c r="D21" s="239">
        <v>5861.19</v>
      </c>
    </row>
    <row r="22" spans="2:4" x14ac:dyDescent="0.25">
      <c r="B22" s="241">
        <v>13</v>
      </c>
      <c r="C22" s="238" t="s">
        <v>1182</v>
      </c>
      <c r="D22" s="239">
        <v>8943.6200000000008</v>
      </c>
    </row>
    <row r="23" spans="2:4" x14ac:dyDescent="0.25">
      <c r="B23" s="237">
        <v>13</v>
      </c>
      <c r="C23" s="238" t="s">
        <v>1182</v>
      </c>
      <c r="D23" s="239">
        <v>9032.1299999999992</v>
      </c>
    </row>
    <row r="24" spans="2:4" x14ac:dyDescent="0.25">
      <c r="B24" s="237">
        <v>13</v>
      </c>
      <c r="C24" s="238" t="s">
        <v>1182</v>
      </c>
      <c r="D24" s="239">
        <v>12600</v>
      </c>
    </row>
    <row r="25" spans="2:4" x14ac:dyDescent="0.25">
      <c r="B25" s="237">
        <v>13</v>
      </c>
      <c r="C25" s="238" t="s">
        <v>1182</v>
      </c>
      <c r="D25" s="239">
        <v>17400</v>
      </c>
    </row>
    <row r="26" spans="2:4" x14ac:dyDescent="0.25">
      <c r="B26" s="237">
        <v>13</v>
      </c>
      <c r="C26" s="238" t="s">
        <v>1182</v>
      </c>
      <c r="D26" s="239">
        <v>24061.05</v>
      </c>
    </row>
    <row r="27" spans="2:4" x14ac:dyDescent="0.25">
      <c r="B27" s="237">
        <v>13</v>
      </c>
      <c r="C27" s="238" t="s">
        <v>1182</v>
      </c>
      <c r="D27" s="239">
        <v>33955</v>
      </c>
    </row>
    <row r="28" spans="2:4" x14ac:dyDescent="0.25">
      <c r="B28" s="237">
        <v>13</v>
      </c>
      <c r="C28" s="238" t="s">
        <v>1182</v>
      </c>
      <c r="D28" s="239">
        <v>55025</v>
      </c>
    </row>
    <row r="29" spans="2:4" x14ac:dyDescent="0.25">
      <c r="B29" s="237">
        <v>13</v>
      </c>
      <c r="C29" s="238" t="s">
        <v>1182</v>
      </c>
      <c r="D29" s="239">
        <v>210889.78</v>
      </c>
    </row>
    <row r="30" spans="2:4" x14ac:dyDescent="0.25">
      <c r="B30" s="237">
        <v>13</v>
      </c>
      <c r="C30" s="238" t="s">
        <v>1182</v>
      </c>
      <c r="D30" s="239">
        <v>232965.26</v>
      </c>
    </row>
    <row r="31" spans="2:4" x14ac:dyDescent="0.25">
      <c r="B31" s="237">
        <v>16</v>
      </c>
      <c r="C31" s="238" t="s">
        <v>495</v>
      </c>
      <c r="D31" s="239">
        <v>319.39</v>
      </c>
    </row>
    <row r="32" spans="2:4" x14ac:dyDescent="0.25">
      <c r="B32" s="237">
        <v>16</v>
      </c>
      <c r="C32" s="238" t="s">
        <v>495</v>
      </c>
      <c r="D32" s="239">
        <v>2580.71</v>
      </c>
    </row>
    <row r="33" spans="2:4" x14ac:dyDescent="0.25">
      <c r="B33" s="237">
        <v>16</v>
      </c>
      <c r="C33" s="238" t="s">
        <v>495</v>
      </c>
      <c r="D33" s="239">
        <v>985988.98</v>
      </c>
    </row>
    <row r="34" spans="2:4" x14ac:dyDescent="0.25">
      <c r="B34" s="237">
        <v>17</v>
      </c>
      <c r="C34" s="238" t="s">
        <v>1183</v>
      </c>
      <c r="D34" s="239">
        <v>800</v>
      </c>
    </row>
    <row r="35" spans="2:4" x14ac:dyDescent="0.25">
      <c r="B35" s="237">
        <v>19</v>
      </c>
      <c r="C35" s="238" t="s">
        <v>1184</v>
      </c>
      <c r="D35" s="239">
        <v>20195</v>
      </c>
    </row>
    <row r="36" spans="2:4" x14ac:dyDescent="0.25">
      <c r="B36" s="237">
        <v>29</v>
      </c>
      <c r="C36" s="238" t="s">
        <v>1185</v>
      </c>
      <c r="D36" s="239">
        <v>435.3</v>
      </c>
    </row>
    <row r="37" spans="2:4" x14ac:dyDescent="0.25">
      <c r="B37" s="237">
        <v>29</v>
      </c>
      <c r="C37" s="238" t="s">
        <v>1185</v>
      </c>
      <c r="D37" s="239">
        <v>8093.77</v>
      </c>
    </row>
    <row r="38" spans="2:4" x14ac:dyDescent="0.25">
      <c r="B38" s="237">
        <v>31</v>
      </c>
      <c r="C38" s="238" t="s">
        <v>1186</v>
      </c>
      <c r="D38" s="239">
        <v>1014428.45</v>
      </c>
    </row>
    <row r="39" spans="2:4" x14ac:dyDescent="0.25">
      <c r="B39" s="237">
        <v>34</v>
      </c>
      <c r="C39" s="238" t="s">
        <v>1187</v>
      </c>
      <c r="D39" s="239">
        <v>594134.73</v>
      </c>
    </row>
    <row r="40" spans="2:4" x14ac:dyDescent="0.25">
      <c r="B40" s="237">
        <v>36</v>
      </c>
      <c r="C40" s="238" t="s">
        <v>1188</v>
      </c>
      <c r="D40" s="239">
        <v>24587.42</v>
      </c>
    </row>
    <row r="41" spans="2:4" x14ac:dyDescent="0.25">
      <c r="B41" s="237">
        <v>36</v>
      </c>
      <c r="C41" s="238" t="s">
        <v>1188</v>
      </c>
      <c r="D41" s="239">
        <v>53011.78</v>
      </c>
    </row>
    <row r="42" spans="2:4" x14ac:dyDescent="0.25">
      <c r="B42" s="237">
        <v>36</v>
      </c>
      <c r="C42" s="238" t="s">
        <v>1188</v>
      </c>
      <c r="D42" s="239">
        <v>76407</v>
      </c>
    </row>
    <row r="43" spans="2:4" x14ac:dyDescent="0.25">
      <c r="B43" s="241">
        <v>36</v>
      </c>
      <c r="C43" s="238" t="s">
        <v>1188</v>
      </c>
      <c r="D43" s="239">
        <v>147380</v>
      </c>
    </row>
    <row r="44" spans="2:4" x14ac:dyDescent="0.25">
      <c r="B44" s="237">
        <v>37</v>
      </c>
      <c r="C44" s="238" t="s">
        <v>1189</v>
      </c>
      <c r="D44" s="239">
        <v>816984.58</v>
      </c>
    </row>
    <row r="45" spans="2:4" x14ac:dyDescent="0.25">
      <c r="B45" s="237">
        <v>39</v>
      </c>
      <c r="C45" s="238" t="s">
        <v>1190</v>
      </c>
      <c r="D45" s="239">
        <v>23888.880000000001</v>
      </c>
    </row>
    <row r="46" spans="2:4" x14ac:dyDescent="0.25">
      <c r="B46" s="237">
        <v>39</v>
      </c>
      <c r="C46" s="238" t="s">
        <v>1190</v>
      </c>
      <c r="D46" s="239">
        <v>100000</v>
      </c>
    </row>
    <row r="47" spans="2:4" x14ac:dyDescent="0.25">
      <c r="B47" s="237">
        <v>39</v>
      </c>
      <c r="C47" s="238" t="s">
        <v>1190</v>
      </c>
      <c r="D47" s="239">
        <v>117425.75</v>
      </c>
    </row>
    <row r="48" spans="2:4" x14ac:dyDescent="0.25">
      <c r="B48" s="237">
        <v>39</v>
      </c>
      <c r="C48" s="238" t="s">
        <v>1190</v>
      </c>
      <c r="D48" s="239">
        <v>248999.84</v>
      </c>
    </row>
    <row r="49" spans="2:4" x14ac:dyDescent="0.25">
      <c r="B49" s="237">
        <v>39</v>
      </c>
      <c r="C49" s="238" t="s">
        <v>1190</v>
      </c>
      <c r="D49" s="239">
        <v>434666.69</v>
      </c>
    </row>
    <row r="50" spans="2:4" x14ac:dyDescent="0.25">
      <c r="B50" s="237">
        <v>39</v>
      </c>
      <c r="C50" s="238" t="s">
        <v>1190</v>
      </c>
      <c r="D50" s="239">
        <v>551149.15</v>
      </c>
    </row>
    <row r="51" spans="2:4" x14ac:dyDescent="0.25">
      <c r="B51" s="237">
        <v>41</v>
      </c>
      <c r="C51" s="238" t="s">
        <v>1191</v>
      </c>
      <c r="D51" s="239">
        <v>143345.03</v>
      </c>
    </row>
    <row r="52" spans="2:4" x14ac:dyDescent="0.25">
      <c r="B52" s="237">
        <v>43</v>
      </c>
      <c r="C52" s="238" t="s">
        <v>1192</v>
      </c>
      <c r="D52" s="239">
        <v>2871.79</v>
      </c>
    </row>
    <row r="53" spans="2:4" x14ac:dyDescent="0.25">
      <c r="B53" s="237">
        <v>43</v>
      </c>
      <c r="C53" s="238" t="s">
        <v>1192</v>
      </c>
      <c r="D53" s="239">
        <v>9435</v>
      </c>
    </row>
    <row r="54" spans="2:4" x14ac:dyDescent="0.25">
      <c r="B54" s="237">
        <v>43</v>
      </c>
      <c r="C54" s="238" t="s">
        <v>1192</v>
      </c>
      <c r="D54" s="239">
        <v>46997.62</v>
      </c>
    </row>
    <row r="55" spans="2:4" x14ac:dyDescent="0.25">
      <c r="B55" s="237">
        <v>43</v>
      </c>
      <c r="C55" s="238" t="s">
        <v>1192</v>
      </c>
      <c r="D55" s="239">
        <v>1070529</v>
      </c>
    </row>
    <row r="56" spans="2:4" x14ac:dyDescent="0.25">
      <c r="B56" s="237">
        <v>49</v>
      </c>
      <c r="C56" s="238" t="s">
        <v>1193</v>
      </c>
      <c r="D56" s="239">
        <v>5857.42</v>
      </c>
    </row>
    <row r="57" spans="2:4" x14ac:dyDescent="0.25">
      <c r="B57" s="237">
        <v>49</v>
      </c>
      <c r="C57" s="238" t="s">
        <v>1193</v>
      </c>
      <c r="D57" s="239">
        <v>13005.47</v>
      </c>
    </row>
    <row r="58" spans="2:4" x14ac:dyDescent="0.25">
      <c r="B58" s="237">
        <v>49</v>
      </c>
      <c r="C58" s="238" t="s">
        <v>1193</v>
      </c>
      <c r="D58" s="239">
        <v>30000</v>
      </c>
    </row>
    <row r="59" spans="2:4" x14ac:dyDescent="0.25">
      <c r="B59" s="237">
        <v>49</v>
      </c>
      <c r="C59" s="238" t="s">
        <v>1193</v>
      </c>
      <c r="D59" s="239">
        <v>37755.980000000003</v>
      </c>
    </row>
    <row r="60" spans="2:4" x14ac:dyDescent="0.25">
      <c r="B60" s="237">
        <v>49</v>
      </c>
      <c r="C60" s="238" t="s">
        <v>1193</v>
      </c>
      <c r="D60" s="239">
        <v>40766.370000000003</v>
      </c>
    </row>
    <row r="61" spans="2:4" x14ac:dyDescent="0.25">
      <c r="B61" s="237">
        <v>49</v>
      </c>
      <c r="C61" s="238" t="s">
        <v>1193</v>
      </c>
      <c r="D61" s="239">
        <v>46000</v>
      </c>
    </row>
    <row r="62" spans="2:4" x14ac:dyDescent="0.25">
      <c r="B62" s="237">
        <v>49</v>
      </c>
      <c r="C62" s="238" t="s">
        <v>1193</v>
      </c>
      <c r="D62" s="239">
        <v>124829.29</v>
      </c>
    </row>
    <row r="63" spans="2:4" x14ac:dyDescent="0.25">
      <c r="B63" s="237">
        <v>49</v>
      </c>
      <c r="C63" s="238" t="s">
        <v>1193</v>
      </c>
      <c r="D63" s="239">
        <v>124950.45</v>
      </c>
    </row>
    <row r="64" spans="2:4" x14ac:dyDescent="0.25">
      <c r="B64" s="241">
        <v>49</v>
      </c>
      <c r="C64" s="238" t="s">
        <v>1193</v>
      </c>
      <c r="D64" s="239">
        <v>125010</v>
      </c>
    </row>
    <row r="65" spans="2:4" x14ac:dyDescent="0.25">
      <c r="B65" s="237">
        <v>49</v>
      </c>
      <c r="C65" s="238" t="s">
        <v>1193</v>
      </c>
      <c r="D65" s="239">
        <v>145492.91</v>
      </c>
    </row>
    <row r="66" spans="2:4" x14ac:dyDescent="0.25">
      <c r="B66" s="237">
        <v>49</v>
      </c>
      <c r="C66" s="238" t="s">
        <v>1193</v>
      </c>
      <c r="D66" s="239">
        <v>256032</v>
      </c>
    </row>
    <row r="67" spans="2:4" x14ac:dyDescent="0.25">
      <c r="B67" s="237">
        <v>49</v>
      </c>
      <c r="C67" s="238" t="s">
        <v>1193</v>
      </c>
      <c r="D67" s="239">
        <v>272832.08</v>
      </c>
    </row>
    <row r="68" spans="2:4" x14ac:dyDescent="0.25">
      <c r="B68" s="237">
        <v>49</v>
      </c>
      <c r="C68" s="238" t="s">
        <v>1193</v>
      </c>
      <c r="D68" s="239">
        <v>288358.93</v>
      </c>
    </row>
    <row r="69" spans="2:4" x14ac:dyDescent="0.25">
      <c r="B69" s="237">
        <v>49</v>
      </c>
      <c r="C69" s="238" t="s">
        <v>1193</v>
      </c>
      <c r="D69" s="239">
        <v>331074.81</v>
      </c>
    </row>
    <row r="70" spans="2:4" x14ac:dyDescent="0.25">
      <c r="B70" s="237">
        <v>49</v>
      </c>
      <c r="C70" s="238" t="s">
        <v>1193</v>
      </c>
      <c r="D70" s="239">
        <v>663647.57999999996</v>
      </c>
    </row>
    <row r="71" spans="2:4" x14ac:dyDescent="0.25">
      <c r="B71" s="237">
        <v>49</v>
      </c>
      <c r="C71" s="238" t="s">
        <v>1193</v>
      </c>
      <c r="D71" s="239">
        <v>1118196</v>
      </c>
    </row>
    <row r="72" spans="2:4" x14ac:dyDescent="0.25">
      <c r="B72" s="237">
        <v>51</v>
      </c>
      <c r="C72" s="238" t="s">
        <v>1194</v>
      </c>
      <c r="D72" s="239">
        <v>95410.96</v>
      </c>
    </row>
    <row r="73" spans="2:4" x14ac:dyDescent="0.25">
      <c r="B73" s="237">
        <v>51</v>
      </c>
      <c r="C73" s="238" t="s">
        <v>1194</v>
      </c>
      <c r="D73" s="239">
        <v>564592.84</v>
      </c>
    </row>
    <row r="74" spans="2:4" x14ac:dyDescent="0.25">
      <c r="B74" s="237">
        <v>53</v>
      </c>
      <c r="C74" s="238" t="s">
        <v>1195</v>
      </c>
      <c r="D74" s="239">
        <v>8616.32</v>
      </c>
    </row>
    <row r="75" spans="2:4" x14ac:dyDescent="0.25">
      <c r="B75" s="237">
        <v>53</v>
      </c>
      <c r="C75" s="238" t="s">
        <v>1195</v>
      </c>
      <c r="D75" s="239">
        <v>20616.560000000001</v>
      </c>
    </row>
    <row r="76" spans="2:4" x14ac:dyDescent="0.25">
      <c r="B76" s="237">
        <v>53</v>
      </c>
      <c r="C76" s="238" t="s">
        <v>1195</v>
      </c>
      <c r="D76" s="239">
        <v>27811.75</v>
      </c>
    </row>
    <row r="77" spans="2:4" x14ac:dyDescent="0.25">
      <c r="B77" s="237">
        <v>53</v>
      </c>
      <c r="C77" s="238" t="s">
        <v>1195</v>
      </c>
      <c r="D77" s="239">
        <v>95319.3</v>
      </c>
    </row>
    <row r="78" spans="2:4" x14ac:dyDescent="0.25">
      <c r="B78" s="237">
        <v>53</v>
      </c>
      <c r="C78" s="238" t="s">
        <v>1195</v>
      </c>
      <c r="D78" s="239">
        <v>104160.14</v>
      </c>
    </row>
    <row r="79" spans="2:4" x14ac:dyDescent="0.25">
      <c r="B79" s="237">
        <v>69</v>
      </c>
      <c r="C79" s="238" t="s">
        <v>1196</v>
      </c>
      <c r="D79" s="239">
        <v>2485.79</v>
      </c>
    </row>
    <row r="80" spans="2:4" x14ac:dyDescent="0.25">
      <c r="B80" s="237">
        <v>69</v>
      </c>
      <c r="C80" s="238" t="s">
        <v>1196</v>
      </c>
      <c r="D80" s="239">
        <v>3454.23</v>
      </c>
    </row>
    <row r="81" spans="2:4" x14ac:dyDescent="0.25">
      <c r="B81" s="237">
        <v>69</v>
      </c>
      <c r="C81" s="238" t="s">
        <v>1196</v>
      </c>
      <c r="D81" s="239">
        <v>14702.86</v>
      </c>
    </row>
    <row r="82" spans="2:4" x14ac:dyDescent="0.25">
      <c r="B82" s="237">
        <v>69</v>
      </c>
      <c r="C82" s="238" t="s">
        <v>1196</v>
      </c>
      <c r="D82" s="239">
        <v>113045.48</v>
      </c>
    </row>
    <row r="83" spans="2:4" x14ac:dyDescent="0.25">
      <c r="B83" s="237">
        <v>69</v>
      </c>
      <c r="C83" s="238" t="s">
        <v>1196</v>
      </c>
      <c r="D83" s="239">
        <v>136276.63</v>
      </c>
    </row>
    <row r="84" spans="2:4" x14ac:dyDescent="0.25">
      <c r="B84" s="237">
        <v>69</v>
      </c>
      <c r="C84" s="238" t="s">
        <v>1196</v>
      </c>
      <c r="D84" s="239">
        <v>142405.60999999999</v>
      </c>
    </row>
    <row r="85" spans="2:4" x14ac:dyDescent="0.25">
      <c r="B85" s="241">
        <v>69</v>
      </c>
      <c r="C85" s="238" t="s">
        <v>1196</v>
      </c>
      <c r="D85" s="239">
        <v>143989.67000000001</v>
      </c>
    </row>
    <row r="86" spans="2:4" x14ac:dyDescent="0.25">
      <c r="B86" s="237">
        <v>69</v>
      </c>
      <c r="C86" s="238" t="s">
        <v>1196</v>
      </c>
      <c r="D86" s="239">
        <v>223533.84</v>
      </c>
    </row>
    <row r="87" spans="2:4" x14ac:dyDescent="0.25">
      <c r="B87" s="237">
        <v>69</v>
      </c>
      <c r="C87" s="238" t="s">
        <v>1196</v>
      </c>
      <c r="D87" s="239">
        <v>225161.91</v>
      </c>
    </row>
    <row r="88" spans="2:4" x14ac:dyDescent="0.25">
      <c r="B88" s="237">
        <v>69</v>
      </c>
      <c r="C88" s="238" t="s">
        <v>1196</v>
      </c>
      <c r="D88" s="239">
        <v>589513.88</v>
      </c>
    </row>
    <row r="89" spans="2:4" x14ac:dyDescent="0.25">
      <c r="B89" s="237">
        <v>69</v>
      </c>
      <c r="C89" s="238" t="s">
        <v>1196</v>
      </c>
      <c r="D89" s="239">
        <v>1173013.93</v>
      </c>
    </row>
    <row r="90" spans="2:4" x14ac:dyDescent="0.25">
      <c r="B90" s="237">
        <v>69</v>
      </c>
      <c r="C90" s="238" t="s">
        <v>1196</v>
      </c>
      <c r="D90" s="239">
        <v>2521497.17</v>
      </c>
    </row>
    <row r="91" spans="2:4" x14ac:dyDescent="0.25">
      <c r="B91" s="237">
        <v>71</v>
      </c>
      <c r="C91" s="238" t="s">
        <v>1197</v>
      </c>
      <c r="D91" s="239">
        <v>14416.25</v>
      </c>
    </row>
    <row r="92" spans="2:4" x14ac:dyDescent="0.25">
      <c r="B92" s="237">
        <v>71</v>
      </c>
      <c r="C92" s="238" t="s">
        <v>1197</v>
      </c>
      <c r="D92" s="239">
        <v>74000</v>
      </c>
    </row>
    <row r="93" spans="2:4" x14ac:dyDescent="0.25">
      <c r="B93" s="237">
        <v>71</v>
      </c>
      <c r="C93" s="238" t="s">
        <v>1197</v>
      </c>
      <c r="D93" s="239">
        <v>214005.21</v>
      </c>
    </row>
    <row r="94" spans="2:4" x14ac:dyDescent="0.25">
      <c r="B94" s="237">
        <v>71</v>
      </c>
      <c r="C94" s="238" t="s">
        <v>1197</v>
      </c>
      <c r="D94" s="239">
        <v>304081</v>
      </c>
    </row>
    <row r="95" spans="2:4" x14ac:dyDescent="0.25">
      <c r="B95" s="237">
        <v>71</v>
      </c>
      <c r="C95" s="238" t="s">
        <v>1197</v>
      </c>
      <c r="D95" s="239">
        <v>1269698</v>
      </c>
    </row>
    <row r="96" spans="2:4" x14ac:dyDescent="0.25">
      <c r="B96" s="237">
        <v>71</v>
      </c>
      <c r="C96" s="238" t="s">
        <v>1197</v>
      </c>
      <c r="D96" s="239">
        <v>2292194</v>
      </c>
    </row>
    <row r="97" spans="2:4" x14ac:dyDescent="0.25">
      <c r="B97" s="237">
        <v>71</v>
      </c>
      <c r="C97" s="238" t="s">
        <v>1197</v>
      </c>
      <c r="D97" s="239">
        <v>3749201</v>
      </c>
    </row>
    <row r="98" spans="2:4" x14ac:dyDescent="0.25">
      <c r="B98" s="237">
        <v>71</v>
      </c>
      <c r="C98" s="238" t="s">
        <v>1197</v>
      </c>
      <c r="D98" s="239">
        <v>4528101.4800000004</v>
      </c>
    </row>
    <row r="99" spans="2:4" x14ac:dyDescent="0.25">
      <c r="B99" s="237">
        <v>71</v>
      </c>
      <c r="C99" s="238" t="s">
        <v>1197</v>
      </c>
      <c r="D99" s="239">
        <v>5515334.7000000002</v>
      </c>
    </row>
    <row r="100" spans="2:4" x14ac:dyDescent="0.25">
      <c r="B100" s="237">
        <v>73</v>
      </c>
      <c r="C100" s="238" t="s">
        <v>1198</v>
      </c>
      <c r="D100" s="239">
        <v>81312.929999999993</v>
      </c>
    </row>
    <row r="101" spans="2:4" x14ac:dyDescent="0.25">
      <c r="B101" s="237">
        <v>81</v>
      </c>
      <c r="C101" s="238" t="s">
        <v>1199</v>
      </c>
      <c r="D101" s="239">
        <v>1200</v>
      </c>
    </row>
    <row r="102" spans="2:4" x14ac:dyDescent="0.25">
      <c r="B102" s="237">
        <v>81</v>
      </c>
      <c r="C102" s="238" t="s">
        <v>1199</v>
      </c>
      <c r="D102" s="239">
        <v>11088</v>
      </c>
    </row>
    <row r="103" spans="2:4" x14ac:dyDescent="0.25">
      <c r="B103" s="237">
        <v>81</v>
      </c>
      <c r="C103" s="238" t="s">
        <v>1199</v>
      </c>
      <c r="D103" s="239">
        <v>15750</v>
      </c>
    </row>
    <row r="104" spans="2:4" x14ac:dyDescent="0.25">
      <c r="B104" s="237">
        <v>81</v>
      </c>
      <c r="C104" s="238" t="s">
        <v>1199</v>
      </c>
      <c r="D104" s="239">
        <v>25000</v>
      </c>
    </row>
    <row r="105" spans="2:4" x14ac:dyDescent="0.25">
      <c r="B105" s="237">
        <v>81</v>
      </c>
      <c r="C105" s="238" t="s">
        <v>1199</v>
      </c>
      <c r="D105" s="239">
        <v>25000</v>
      </c>
    </row>
    <row r="106" spans="2:4" x14ac:dyDescent="0.25">
      <c r="B106" s="241">
        <v>81</v>
      </c>
      <c r="C106" s="238" t="s">
        <v>1199</v>
      </c>
      <c r="D106" s="239">
        <v>30463</v>
      </c>
    </row>
    <row r="107" spans="2:4" x14ac:dyDescent="0.25">
      <c r="B107" s="237">
        <v>81</v>
      </c>
      <c r="C107" s="238" t="s">
        <v>1199</v>
      </c>
      <c r="D107" s="239">
        <v>46904.1</v>
      </c>
    </row>
    <row r="108" spans="2:4" x14ac:dyDescent="0.25">
      <c r="B108" s="237">
        <v>81</v>
      </c>
      <c r="C108" s="238" t="s">
        <v>1199</v>
      </c>
      <c r="D108" s="239">
        <v>85000</v>
      </c>
    </row>
    <row r="109" spans="2:4" x14ac:dyDescent="0.25">
      <c r="B109" s="237">
        <v>81</v>
      </c>
      <c r="C109" s="238" t="s">
        <v>1199</v>
      </c>
      <c r="D109" s="239">
        <v>145176</v>
      </c>
    </row>
    <row r="110" spans="2:4" x14ac:dyDescent="0.25">
      <c r="B110" s="237">
        <v>81</v>
      </c>
      <c r="C110" s="238" t="s">
        <v>1199</v>
      </c>
      <c r="D110" s="239">
        <v>156376</v>
      </c>
    </row>
    <row r="111" spans="2:4" x14ac:dyDescent="0.25">
      <c r="B111" s="237">
        <v>81</v>
      </c>
      <c r="C111" s="238" t="s">
        <v>1199</v>
      </c>
      <c r="D111" s="239">
        <v>161236</v>
      </c>
    </row>
    <row r="112" spans="2:4" x14ac:dyDescent="0.25">
      <c r="B112" s="237">
        <v>81</v>
      </c>
      <c r="C112" s="238" t="s">
        <v>1199</v>
      </c>
      <c r="D112" s="239">
        <v>175000</v>
      </c>
    </row>
    <row r="113" spans="2:4" x14ac:dyDescent="0.25">
      <c r="B113" s="237">
        <v>81</v>
      </c>
      <c r="C113" s="238" t="s">
        <v>1199</v>
      </c>
      <c r="D113" s="239">
        <v>225976.13</v>
      </c>
    </row>
    <row r="114" spans="2:4" x14ac:dyDescent="0.25">
      <c r="B114" s="237">
        <v>81</v>
      </c>
      <c r="C114" s="238" t="s">
        <v>1199</v>
      </c>
      <c r="D114" s="239">
        <v>255200</v>
      </c>
    </row>
    <row r="115" spans="2:4" x14ac:dyDescent="0.25">
      <c r="B115" s="237">
        <v>81</v>
      </c>
      <c r="C115" s="238" t="s">
        <v>1199</v>
      </c>
      <c r="D115" s="239">
        <v>269925.7</v>
      </c>
    </row>
    <row r="116" spans="2:4" x14ac:dyDescent="0.25">
      <c r="B116" s="237">
        <v>81</v>
      </c>
      <c r="C116" s="238" t="s">
        <v>1199</v>
      </c>
      <c r="D116" s="239">
        <v>295400</v>
      </c>
    </row>
    <row r="117" spans="2:4" x14ac:dyDescent="0.25">
      <c r="B117" s="237">
        <v>81</v>
      </c>
      <c r="C117" s="238" t="s">
        <v>1199</v>
      </c>
      <c r="D117" s="239">
        <v>375000</v>
      </c>
    </row>
    <row r="118" spans="2:4" x14ac:dyDescent="0.25">
      <c r="B118" s="237">
        <v>81</v>
      </c>
      <c r="C118" s="238" t="s">
        <v>1199</v>
      </c>
      <c r="D118" s="239">
        <v>606137.5</v>
      </c>
    </row>
    <row r="119" spans="2:4" x14ac:dyDescent="0.25">
      <c r="B119" s="237">
        <v>81</v>
      </c>
      <c r="C119" s="238" t="s">
        <v>1199</v>
      </c>
      <c r="D119" s="239">
        <v>630329.59999999998</v>
      </c>
    </row>
    <row r="120" spans="2:4" x14ac:dyDescent="0.25">
      <c r="B120" s="237">
        <v>81</v>
      </c>
      <c r="C120" s="238" t="s">
        <v>1199</v>
      </c>
      <c r="D120" s="239">
        <v>860074.3</v>
      </c>
    </row>
    <row r="121" spans="2:4" x14ac:dyDescent="0.25">
      <c r="B121" s="237">
        <v>81</v>
      </c>
      <c r="C121" s="238" t="s">
        <v>1199</v>
      </c>
      <c r="D121" s="239">
        <v>1262566.3999999999</v>
      </c>
    </row>
    <row r="122" spans="2:4" x14ac:dyDescent="0.25">
      <c r="B122" s="237">
        <v>83</v>
      </c>
      <c r="C122" s="238" t="s">
        <v>1200</v>
      </c>
      <c r="D122" s="239">
        <v>545</v>
      </c>
    </row>
    <row r="123" spans="2:4" x14ac:dyDescent="0.25">
      <c r="B123" s="237">
        <v>83</v>
      </c>
      <c r="C123" s="238" t="s">
        <v>1200</v>
      </c>
      <c r="D123" s="239">
        <v>1900</v>
      </c>
    </row>
    <row r="124" spans="2:4" x14ac:dyDescent="0.25">
      <c r="B124" s="237">
        <v>83</v>
      </c>
      <c r="C124" s="238" t="s">
        <v>1200</v>
      </c>
      <c r="D124" s="239">
        <v>5500</v>
      </c>
    </row>
    <row r="125" spans="2:4" x14ac:dyDescent="0.25">
      <c r="B125" s="237">
        <v>83</v>
      </c>
      <c r="C125" s="238" t="s">
        <v>1200</v>
      </c>
      <c r="D125" s="239">
        <v>7536.36</v>
      </c>
    </row>
    <row r="126" spans="2:4" x14ac:dyDescent="0.25">
      <c r="B126" s="237">
        <v>83</v>
      </c>
      <c r="C126" s="238" t="s">
        <v>1200</v>
      </c>
      <c r="D126" s="239">
        <v>15348.74</v>
      </c>
    </row>
    <row r="127" spans="2:4" x14ac:dyDescent="0.25">
      <c r="B127" s="241">
        <v>83</v>
      </c>
      <c r="C127" s="238" t="s">
        <v>1200</v>
      </c>
      <c r="D127" s="239">
        <v>17500</v>
      </c>
    </row>
    <row r="128" spans="2:4" x14ac:dyDescent="0.25">
      <c r="B128" s="237">
        <v>83</v>
      </c>
      <c r="C128" s="238" t="s">
        <v>1200</v>
      </c>
      <c r="D128" s="239">
        <v>29997.26</v>
      </c>
    </row>
    <row r="129" spans="2:4" x14ac:dyDescent="0.25">
      <c r="B129" s="237">
        <v>83</v>
      </c>
      <c r="C129" s="238" t="s">
        <v>1200</v>
      </c>
      <c r="D129" s="239">
        <v>40760.75</v>
      </c>
    </row>
    <row r="130" spans="2:4" x14ac:dyDescent="0.25">
      <c r="B130" s="237">
        <v>83</v>
      </c>
      <c r="C130" s="238" t="s">
        <v>1200</v>
      </c>
      <c r="D130" s="239">
        <v>50000</v>
      </c>
    </row>
    <row r="131" spans="2:4" x14ac:dyDescent="0.25">
      <c r="B131" s="237">
        <v>83</v>
      </c>
      <c r="C131" s="238" t="s">
        <v>1200</v>
      </c>
      <c r="D131" s="239">
        <v>50146.68</v>
      </c>
    </row>
    <row r="132" spans="2:4" x14ac:dyDescent="0.25">
      <c r="B132" s="237">
        <v>83</v>
      </c>
      <c r="C132" s="238" t="s">
        <v>1200</v>
      </c>
      <c r="D132" s="239">
        <v>66853.7</v>
      </c>
    </row>
    <row r="133" spans="2:4" x14ac:dyDescent="0.25">
      <c r="B133" s="237">
        <v>83</v>
      </c>
      <c r="C133" s="238" t="s">
        <v>1200</v>
      </c>
      <c r="D133" s="239">
        <v>81978.679999999993</v>
      </c>
    </row>
    <row r="134" spans="2:4" x14ac:dyDescent="0.25">
      <c r="B134" s="237">
        <v>83</v>
      </c>
      <c r="C134" s="238" t="s">
        <v>1200</v>
      </c>
      <c r="D134" s="239">
        <v>82979.44</v>
      </c>
    </row>
    <row r="135" spans="2:4" x14ac:dyDescent="0.25">
      <c r="B135" s="237">
        <v>83</v>
      </c>
      <c r="C135" s="238" t="s">
        <v>1200</v>
      </c>
      <c r="D135" s="239">
        <v>94201.94</v>
      </c>
    </row>
    <row r="136" spans="2:4" x14ac:dyDescent="0.25">
      <c r="B136" s="237">
        <v>83</v>
      </c>
      <c r="C136" s="238" t="s">
        <v>1200</v>
      </c>
      <c r="D136" s="239">
        <v>94445.81</v>
      </c>
    </row>
    <row r="137" spans="2:4" x14ac:dyDescent="0.25">
      <c r="B137" s="237">
        <v>83</v>
      </c>
      <c r="C137" s="238" t="s">
        <v>1200</v>
      </c>
      <c r="D137" s="239">
        <v>100166</v>
      </c>
    </row>
    <row r="138" spans="2:4" x14ac:dyDescent="0.25">
      <c r="B138" s="237">
        <v>83</v>
      </c>
      <c r="C138" s="238" t="s">
        <v>1200</v>
      </c>
      <c r="D138" s="239">
        <v>108873.23</v>
      </c>
    </row>
    <row r="139" spans="2:4" x14ac:dyDescent="0.25">
      <c r="B139" s="237">
        <v>83</v>
      </c>
      <c r="C139" s="238" t="s">
        <v>1200</v>
      </c>
      <c r="D139" s="239">
        <v>116567.23</v>
      </c>
    </row>
    <row r="140" spans="2:4" x14ac:dyDescent="0.25">
      <c r="B140" s="237">
        <v>83</v>
      </c>
      <c r="C140" s="238" t="s">
        <v>1200</v>
      </c>
      <c r="D140" s="239">
        <v>142496.01999999999</v>
      </c>
    </row>
    <row r="141" spans="2:4" x14ac:dyDescent="0.25">
      <c r="B141" s="237">
        <v>83</v>
      </c>
      <c r="C141" s="238" t="s">
        <v>1200</v>
      </c>
      <c r="D141" s="239">
        <v>175293.81</v>
      </c>
    </row>
    <row r="142" spans="2:4" x14ac:dyDescent="0.25">
      <c r="B142" s="237">
        <v>83</v>
      </c>
      <c r="C142" s="238" t="s">
        <v>1200</v>
      </c>
      <c r="D142" s="239">
        <v>181737.5</v>
      </c>
    </row>
    <row r="143" spans="2:4" x14ac:dyDescent="0.25">
      <c r="B143" s="237">
        <v>83</v>
      </c>
      <c r="C143" s="238" t="s">
        <v>1200</v>
      </c>
      <c r="D143" s="239">
        <v>259889.98</v>
      </c>
    </row>
    <row r="144" spans="2:4" x14ac:dyDescent="0.25">
      <c r="B144" s="237">
        <v>83</v>
      </c>
      <c r="C144" s="238" t="s">
        <v>1200</v>
      </c>
      <c r="D144" s="239">
        <v>449259.59</v>
      </c>
    </row>
    <row r="145" spans="2:4" x14ac:dyDescent="0.25">
      <c r="B145" s="237">
        <v>83</v>
      </c>
      <c r="C145" s="238" t="s">
        <v>1200</v>
      </c>
      <c r="D145" s="239">
        <v>609323.15</v>
      </c>
    </row>
    <row r="146" spans="2:4" x14ac:dyDescent="0.25">
      <c r="B146" s="237">
        <v>83</v>
      </c>
      <c r="C146" s="238" t="s">
        <v>1200</v>
      </c>
      <c r="D146" s="239">
        <v>1997068.22</v>
      </c>
    </row>
    <row r="147" spans="2:4" x14ac:dyDescent="0.25">
      <c r="B147" s="237">
        <v>96</v>
      </c>
      <c r="C147" s="238" t="s">
        <v>1201</v>
      </c>
      <c r="D147" s="239">
        <v>-13566.41</v>
      </c>
    </row>
    <row r="148" spans="2:4" x14ac:dyDescent="0.25">
      <c r="B148" s="240"/>
      <c r="C148" s="240"/>
      <c r="D148" s="240"/>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B2:F15804"/>
  <sheetViews>
    <sheetView workbookViewId="0">
      <selection activeCell="B5" sqref="B5"/>
    </sheetView>
  </sheetViews>
  <sheetFormatPr defaultRowHeight="15" x14ac:dyDescent="0.25"/>
  <cols>
    <col min="2" max="3" width="12.7109375" customWidth="1"/>
    <col min="4" max="4" width="12.7109375" style="12" customWidth="1"/>
    <col min="5" max="5" width="27.7109375" style="116" customWidth="1"/>
    <col min="6" max="6" width="25.7109375" style="116" customWidth="1"/>
  </cols>
  <sheetData>
    <row r="2" spans="2:6" x14ac:dyDescent="0.25">
      <c r="B2" s="228" t="s">
        <v>1202</v>
      </c>
      <c r="C2" s="228" t="s">
        <v>1203</v>
      </c>
      <c r="D2" s="228" t="s">
        <v>1204</v>
      </c>
      <c r="E2" s="228" t="s">
        <v>28</v>
      </c>
      <c r="F2" s="228" t="s">
        <v>1180</v>
      </c>
    </row>
    <row r="3" spans="2:6" x14ac:dyDescent="0.25">
      <c r="B3" s="243" t="s">
        <v>1205</v>
      </c>
      <c r="C3" s="237">
        <v>99</v>
      </c>
      <c r="D3" s="237" t="s">
        <v>1206</v>
      </c>
      <c r="E3" s="238" t="s">
        <v>1207</v>
      </c>
      <c r="F3" s="239">
        <v>141709.38</v>
      </c>
    </row>
    <row r="4" spans="2:6" x14ac:dyDescent="0.25">
      <c r="B4" s="243" t="s">
        <v>1205</v>
      </c>
      <c r="C4" s="237">
        <v>13</v>
      </c>
      <c r="D4" s="237" t="s">
        <v>1208</v>
      </c>
      <c r="E4" s="238" t="s">
        <v>1209</v>
      </c>
      <c r="F4" s="239">
        <v>595488.84</v>
      </c>
    </row>
    <row r="5" spans="2:6" x14ac:dyDescent="0.25">
      <c r="B5" s="243" t="s">
        <v>1205</v>
      </c>
      <c r="C5" s="237">
        <v>14</v>
      </c>
      <c r="D5" s="237" t="s">
        <v>1208</v>
      </c>
      <c r="E5" s="238" t="s">
        <v>1209</v>
      </c>
      <c r="F5" s="239">
        <v>39049.47</v>
      </c>
    </row>
    <row r="6" spans="2:6" x14ac:dyDescent="0.25">
      <c r="B6" s="243" t="s">
        <v>1205</v>
      </c>
      <c r="C6" s="237">
        <v>15</v>
      </c>
      <c r="D6" s="237" t="s">
        <v>1208</v>
      </c>
      <c r="E6" s="238" t="s">
        <v>1209</v>
      </c>
      <c r="F6" s="239">
        <v>315406.21000000002</v>
      </c>
    </row>
    <row r="7" spans="2:6" x14ac:dyDescent="0.25">
      <c r="B7" s="243" t="s">
        <v>1205</v>
      </c>
      <c r="C7" s="237">
        <v>17</v>
      </c>
      <c r="D7" s="237" t="s">
        <v>1208</v>
      </c>
      <c r="E7" s="238" t="s">
        <v>1209</v>
      </c>
      <c r="F7" s="239">
        <v>99716.66</v>
      </c>
    </row>
    <row r="8" spans="2:6" x14ac:dyDescent="0.25">
      <c r="B8" s="243" t="s">
        <v>1205</v>
      </c>
      <c r="C8" s="237">
        <v>98</v>
      </c>
      <c r="D8" s="237" t="s">
        <v>1208</v>
      </c>
      <c r="E8" s="238" t="s">
        <v>1209</v>
      </c>
      <c r="F8" s="239">
        <v>585656.86</v>
      </c>
    </row>
    <row r="9" spans="2:6" x14ac:dyDescent="0.25">
      <c r="B9" s="243" t="s">
        <v>1205</v>
      </c>
      <c r="C9" s="237">
        <v>13</v>
      </c>
      <c r="D9" s="237" t="s">
        <v>1210</v>
      </c>
      <c r="E9" s="238" t="s">
        <v>1211</v>
      </c>
      <c r="F9" s="239">
        <v>198869.36</v>
      </c>
    </row>
    <row r="10" spans="2:6" x14ac:dyDescent="0.25">
      <c r="B10" s="243" t="s">
        <v>1205</v>
      </c>
      <c r="C10" s="237">
        <v>14</v>
      </c>
      <c r="D10" s="237" t="s">
        <v>1210</v>
      </c>
      <c r="E10" s="238" t="s">
        <v>1211</v>
      </c>
      <c r="F10" s="239">
        <v>13650.29</v>
      </c>
    </row>
    <row r="11" spans="2:6" x14ac:dyDescent="0.25">
      <c r="B11" s="243" t="s">
        <v>1205</v>
      </c>
      <c r="C11" s="237">
        <v>15</v>
      </c>
      <c r="D11" s="237" t="s">
        <v>1210</v>
      </c>
      <c r="E11" s="238" t="s">
        <v>1211</v>
      </c>
      <c r="F11" s="239">
        <v>104820.7</v>
      </c>
    </row>
    <row r="12" spans="2:6" x14ac:dyDescent="0.25">
      <c r="B12" s="243" t="s">
        <v>1205</v>
      </c>
      <c r="C12" s="237">
        <v>17</v>
      </c>
      <c r="D12" s="237" t="s">
        <v>1210</v>
      </c>
      <c r="E12" s="238" t="s">
        <v>1211</v>
      </c>
      <c r="F12" s="239">
        <v>34108.839999999997</v>
      </c>
    </row>
    <row r="13" spans="2:6" x14ac:dyDescent="0.25">
      <c r="B13" s="243" t="s">
        <v>1205</v>
      </c>
      <c r="C13" s="237">
        <v>98</v>
      </c>
      <c r="D13" s="237" t="s">
        <v>1210</v>
      </c>
      <c r="E13" s="238" t="s">
        <v>1211</v>
      </c>
      <c r="F13" s="242">
        <v>-48567.93</v>
      </c>
    </row>
    <row r="14" spans="2:6" x14ac:dyDescent="0.25">
      <c r="B14" s="243" t="s">
        <v>1205</v>
      </c>
      <c r="C14" s="237">
        <v>13</v>
      </c>
      <c r="D14" s="237" t="s">
        <v>1212</v>
      </c>
      <c r="E14" s="238" t="s">
        <v>1213</v>
      </c>
      <c r="F14" s="239">
        <v>4676.3</v>
      </c>
    </row>
    <row r="15" spans="2:6" x14ac:dyDescent="0.25">
      <c r="B15" s="243" t="s">
        <v>1205</v>
      </c>
      <c r="C15" s="237">
        <v>14</v>
      </c>
      <c r="D15" s="237" t="s">
        <v>1212</v>
      </c>
      <c r="E15" s="238" t="s">
        <v>1213</v>
      </c>
      <c r="F15" s="239">
        <v>206.96</v>
      </c>
    </row>
    <row r="16" spans="2:6" x14ac:dyDescent="0.25">
      <c r="B16" s="243" t="s">
        <v>1205</v>
      </c>
      <c r="C16" s="237">
        <v>15</v>
      </c>
      <c r="D16" s="237" t="s">
        <v>1212</v>
      </c>
      <c r="E16" s="238" t="s">
        <v>1213</v>
      </c>
      <c r="F16" s="239">
        <v>2778.32</v>
      </c>
    </row>
    <row r="17" spans="2:6" x14ac:dyDescent="0.25">
      <c r="B17" s="243" t="s">
        <v>1205</v>
      </c>
      <c r="C17" s="237">
        <v>17</v>
      </c>
      <c r="D17" s="237" t="s">
        <v>1212</v>
      </c>
      <c r="E17" s="238" t="s">
        <v>1213</v>
      </c>
      <c r="F17" s="239">
        <v>742.6</v>
      </c>
    </row>
    <row r="18" spans="2:6" x14ac:dyDescent="0.25">
      <c r="B18" s="243" t="s">
        <v>1205</v>
      </c>
      <c r="C18" s="237">
        <v>98</v>
      </c>
      <c r="D18" s="237" t="s">
        <v>1212</v>
      </c>
      <c r="E18" s="238" t="s">
        <v>1213</v>
      </c>
      <c r="F18" s="239">
        <v>3972.02</v>
      </c>
    </row>
    <row r="19" spans="2:6" x14ac:dyDescent="0.25">
      <c r="B19" s="243" t="s">
        <v>1205</v>
      </c>
      <c r="C19" s="237">
        <v>13</v>
      </c>
      <c r="D19" s="237" t="s">
        <v>1214</v>
      </c>
      <c r="E19" s="238" t="s">
        <v>1215</v>
      </c>
      <c r="F19" s="239">
        <v>194160.37</v>
      </c>
    </row>
    <row r="20" spans="2:6" x14ac:dyDescent="0.25">
      <c r="B20" s="243" t="s">
        <v>1205</v>
      </c>
      <c r="C20" s="237">
        <v>14</v>
      </c>
      <c r="D20" s="237" t="s">
        <v>1214</v>
      </c>
      <c r="E20" s="238" t="s">
        <v>1215</v>
      </c>
      <c r="F20" s="239">
        <v>85.39</v>
      </c>
    </row>
    <row r="21" spans="2:6" x14ac:dyDescent="0.25">
      <c r="B21" s="243" t="s">
        <v>1205</v>
      </c>
      <c r="C21" s="237">
        <v>15</v>
      </c>
      <c r="D21" s="237" t="s">
        <v>1214</v>
      </c>
      <c r="E21" s="238" t="s">
        <v>1215</v>
      </c>
      <c r="F21" s="239">
        <v>57930.52</v>
      </c>
    </row>
    <row r="22" spans="2:6" x14ac:dyDescent="0.25">
      <c r="B22" s="243" t="s">
        <v>1205</v>
      </c>
      <c r="C22" s="237">
        <v>17</v>
      </c>
      <c r="D22" s="237" t="s">
        <v>1214</v>
      </c>
      <c r="E22" s="238" t="s">
        <v>1215</v>
      </c>
      <c r="F22" s="239">
        <v>6769.53</v>
      </c>
    </row>
    <row r="23" spans="2:6" x14ac:dyDescent="0.25">
      <c r="B23" s="243" t="s">
        <v>1205</v>
      </c>
      <c r="C23" s="237">
        <v>98</v>
      </c>
      <c r="D23" s="237" t="s">
        <v>1214</v>
      </c>
      <c r="E23" s="238" t="s">
        <v>1215</v>
      </c>
      <c r="F23" s="239">
        <v>41046.129999999997</v>
      </c>
    </row>
    <row r="24" spans="2:6" x14ac:dyDescent="0.25">
      <c r="B24" s="243" t="s">
        <v>1205</v>
      </c>
      <c r="C24" s="237">
        <v>12</v>
      </c>
      <c r="D24" s="237" t="s">
        <v>1216</v>
      </c>
      <c r="E24" s="238" t="s">
        <v>1217</v>
      </c>
      <c r="F24" s="242">
        <v>-13.89</v>
      </c>
    </row>
    <row r="25" spans="2:6" x14ac:dyDescent="0.25">
      <c r="B25" s="243" t="s">
        <v>1205</v>
      </c>
      <c r="C25" s="237">
        <v>13</v>
      </c>
      <c r="D25" s="237" t="s">
        <v>1216</v>
      </c>
      <c r="E25" s="238" t="s">
        <v>1217</v>
      </c>
      <c r="F25" s="239">
        <v>11748.08</v>
      </c>
    </row>
    <row r="26" spans="2:6" x14ac:dyDescent="0.25">
      <c r="B26" s="243" t="s">
        <v>1205</v>
      </c>
      <c r="C26" s="237">
        <v>15</v>
      </c>
      <c r="D26" s="237" t="s">
        <v>1216</v>
      </c>
      <c r="E26" s="238" t="s">
        <v>1217</v>
      </c>
      <c r="F26" s="239">
        <v>0</v>
      </c>
    </row>
    <row r="27" spans="2:6" x14ac:dyDescent="0.25">
      <c r="B27" s="243" t="s">
        <v>1205</v>
      </c>
      <c r="C27" s="237">
        <v>17</v>
      </c>
      <c r="D27" s="237" t="s">
        <v>1216</v>
      </c>
      <c r="E27" s="238" t="s">
        <v>1217</v>
      </c>
      <c r="F27" s="239">
        <v>865.27</v>
      </c>
    </row>
    <row r="28" spans="2:6" x14ac:dyDescent="0.25">
      <c r="B28" s="243" t="s">
        <v>1205</v>
      </c>
      <c r="C28" s="237">
        <v>98</v>
      </c>
      <c r="D28" s="237" t="s">
        <v>1216</v>
      </c>
      <c r="E28" s="238" t="s">
        <v>1217</v>
      </c>
      <c r="F28" s="239">
        <v>7559.68</v>
      </c>
    </row>
    <row r="29" spans="2:6" x14ac:dyDescent="0.25">
      <c r="B29" s="243" t="s">
        <v>1205</v>
      </c>
      <c r="C29" s="237">
        <v>98</v>
      </c>
      <c r="D29" s="237" t="s">
        <v>1218</v>
      </c>
      <c r="E29" s="238" t="s">
        <v>1219</v>
      </c>
      <c r="F29" s="239">
        <v>0</v>
      </c>
    </row>
    <row r="30" spans="2:6" x14ac:dyDescent="0.25">
      <c r="B30" s="243" t="s">
        <v>1205</v>
      </c>
      <c r="C30" s="237">
        <v>99</v>
      </c>
      <c r="D30" s="237" t="s">
        <v>1206</v>
      </c>
      <c r="E30" s="238" t="s">
        <v>1207</v>
      </c>
      <c r="F30" s="239">
        <v>48962.48</v>
      </c>
    </row>
    <row r="31" spans="2:6" x14ac:dyDescent="0.25">
      <c r="B31" s="243" t="s">
        <v>1205</v>
      </c>
      <c r="C31" s="237">
        <v>12</v>
      </c>
      <c r="D31" s="237" t="s">
        <v>1220</v>
      </c>
      <c r="E31" s="238" t="s">
        <v>1221</v>
      </c>
      <c r="F31" s="239">
        <v>304900</v>
      </c>
    </row>
    <row r="32" spans="2:6" x14ac:dyDescent="0.25">
      <c r="B32" s="243" t="s">
        <v>1205</v>
      </c>
      <c r="C32" s="237">
        <v>12</v>
      </c>
      <c r="D32" s="237" t="s">
        <v>1208</v>
      </c>
      <c r="E32" s="238" t="s">
        <v>1209</v>
      </c>
      <c r="F32" s="239">
        <v>78674.759999999995</v>
      </c>
    </row>
    <row r="33" spans="2:6" x14ac:dyDescent="0.25">
      <c r="B33" s="243" t="s">
        <v>1205</v>
      </c>
      <c r="C33" s="237">
        <v>13</v>
      </c>
      <c r="D33" s="237" t="s">
        <v>1208</v>
      </c>
      <c r="E33" s="238" t="s">
        <v>1209</v>
      </c>
      <c r="F33" s="239">
        <v>79181.31</v>
      </c>
    </row>
    <row r="34" spans="2:6" x14ac:dyDescent="0.25">
      <c r="B34" s="243" t="s">
        <v>1205</v>
      </c>
      <c r="C34" s="237">
        <v>14</v>
      </c>
      <c r="D34" s="237" t="s">
        <v>1208</v>
      </c>
      <c r="E34" s="238" t="s">
        <v>1209</v>
      </c>
      <c r="F34" s="239">
        <v>140550.04</v>
      </c>
    </row>
    <row r="35" spans="2:6" x14ac:dyDescent="0.25">
      <c r="B35" s="243" t="s">
        <v>1205</v>
      </c>
      <c r="C35" s="237">
        <v>22</v>
      </c>
      <c r="D35" s="237" t="s">
        <v>1208</v>
      </c>
      <c r="E35" s="238" t="s">
        <v>1209</v>
      </c>
      <c r="F35" s="239">
        <v>89137</v>
      </c>
    </row>
    <row r="36" spans="2:6" x14ac:dyDescent="0.25">
      <c r="B36" s="243" t="s">
        <v>1205</v>
      </c>
      <c r="C36" s="237">
        <v>12</v>
      </c>
      <c r="D36" s="237" t="s">
        <v>1210</v>
      </c>
      <c r="E36" s="238" t="s">
        <v>1211</v>
      </c>
      <c r="F36" s="239">
        <v>96231.16</v>
      </c>
    </row>
    <row r="37" spans="2:6" x14ac:dyDescent="0.25">
      <c r="B37" s="243" t="s">
        <v>1205</v>
      </c>
      <c r="C37" s="237">
        <v>13</v>
      </c>
      <c r="D37" s="237" t="s">
        <v>1210</v>
      </c>
      <c r="E37" s="238" t="s">
        <v>1211</v>
      </c>
      <c r="F37" s="239">
        <v>19605.25</v>
      </c>
    </row>
    <row r="38" spans="2:6" x14ac:dyDescent="0.25">
      <c r="B38" s="243" t="s">
        <v>1205</v>
      </c>
      <c r="C38" s="237">
        <v>14</v>
      </c>
      <c r="D38" s="237" t="s">
        <v>1210</v>
      </c>
      <c r="E38" s="238" t="s">
        <v>1211</v>
      </c>
      <c r="F38" s="239">
        <v>42335.23</v>
      </c>
    </row>
    <row r="39" spans="2:6" x14ac:dyDescent="0.25">
      <c r="B39" s="243" t="s">
        <v>1205</v>
      </c>
      <c r="C39" s="237">
        <v>22</v>
      </c>
      <c r="D39" s="237" t="s">
        <v>1210</v>
      </c>
      <c r="E39" s="238" t="s">
        <v>1211</v>
      </c>
      <c r="F39" s="239">
        <v>22179.48</v>
      </c>
    </row>
    <row r="40" spans="2:6" x14ac:dyDescent="0.25">
      <c r="B40" s="243" t="s">
        <v>1205</v>
      </c>
      <c r="C40" s="237">
        <v>11</v>
      </c>
      <c r="D40" s="237" t="s">
        <v>1212</v>
      </c>
      <c r="E40" s="238" t="s">
        <v>1213</v>
      </c>
      <c r="F40" s="239">
        <v>5264.99</v>
      </c>
    </row>
    <row r="41" spans="2:6" x14ac:dyDescent="0.25">
      <c r="B41" s="243" t="s">
        <v>1205</v>
      </c>
      <c r="C41" s="237">
        <v>12</v>
      </c>
      <c r="D41" s="237" t="s">
        <v>1212</v>
      </c>
      <c r="E41" s="238" t="s">
        <v>1213</v>
      </c>
      <c r="F41" s="239">
        <v>2244.19</v>
      </c>
    </row>
    <row r="42" spans="2:6" x14ac:dyDescent="0.25">
      <c r="B42" s="243" t="s">
        <v>1205</v>
      </c>
      <c r="C42" s="237">
        <v>14</v>
      </c>
      <c r="D42" s="237" t="s">
        <v>1212</v>
      </c>
      <c r="E42" s="238" t="s">
        <v>1213</v>
      </c>
      <c r="F42" s="239">
        <v>323.89</v>
      </c>
    </row>
    <row r="43" spans="2:6" x14ac:dyDescent="0.25">
      <c r="B43" s="243" t="s">
        <v>1205</v>
      </c>
      <c r="C43" s="237">
        <v>16</v>
      </c>
      <c r="D43" s="237" t="s">
        <v>1212</v>
      </c>
      <c r="E43" s="238" t="s">
        <v>1213</v>
      </c>
      <c r="F43" s="239">
        <v>0</v>
      </c>
    </row>
    <row r="44" spans="2:6" x14ac:dyDescent="0.25">
      <c r="B44" s="243" t="s">
        <v>1205</v>
      </c>
      <c r="C44" s="237">
        <v>11</v>
      </c>
      <c r="D44" s="237" t="s">
        <v>1214</v>
      </c>
      <c r="E44" s="238" t="s">
        <v>1215</v>
      </c>
      <c r="F44" s="239">
        <v>36176</v>
      </c>
    </row>
    <row r="45" spans="2:6" x14ac:dyDescent="0.25">
      <c r="B45" s="243" t="s">
        <v>1205</v>
      </c>
      <c r="C45" s="237">
        <v>12</v>
      </c>
      <c r="D45" s="237" t="s">
        <v>1214</v>
      </c>
      <c r="E45" s="238" t="s">
        <v>1215</v>
      </c>
      <c r="F45" s="239">
        <v>12376.75</v>
      </c>
    </row>
    <row r="46" spans="2:6" x14ac:dyDescent="0.25">
      <c r="B46" s="243" t="s">
        <v>1205</v>
      </c>
      <c r="C46" s="237">
        <v>14</v>
      </c>
      <c r="D46" s="237" t="s">
        <v>1214</v>
      </c>
      <c r="E46" s="238" t="s">
        <v>1215</v>
      </c>
      <c r="F46" s="239">
        <v>1405.42</v>
      </c>
    </row>
    <row r="47" spans="2:6" x14ac:dyDescent="0.25">
      <c r="B47" s="243" t="s">
        <v>1205</v>
      </c>
      <c r="C47" s="237">
        <v>16</v>
      </c>
      <c r="D47" s="237" t="s">
        <v>1214</v>
      </c>
      <c r="E47" s="238" t="s">
        <v>1215</v>
      </c>
      <c r="F47" s="239">
        <v>0</v>
      </c>
    </row>
    <row r="48" spans="2:6" x14ac:dyDescent="0.25">
      <c r="B48" s="243" t="s">
        <v>1205</v>
      </c>
      <c r="C48" s="237">
        <v>11</v>
      </c>
      <c r="D48" s="237" t="s">
        <v>1216</v>
      </c>
      <c r="E48" s="238" t="s">
        <v>1217</v>
      </c>
      <c r="F48" s="239">
        <v>20553.009999999998</v>
      </c>
    </row>
    <row r="49" spans="2:6" x14ac:dyDescent="0.25">
      <c r="B49" s="243" t="s">
        <v>1205</v>
      </c>
      <c r="C49" s="237">
        <v>12</v>
      </c>
      <c r="D49" s="237" t="s">
        <v>1216</v>
      </c>
      <c r="E49" s="238" t="s">
        <v>1217</v>
      </c>
      <c r="F49" s="239">
        <v>13362.09</v>
      </c>
    </row>
    <row r="50" spans="2:6" x14ac:dyDescent="0.25">
      <c r="B50" s="243" t="s">
        <v>1205</v>
      </c>
      <c r="C50" s="237">
        <v>14</v>
      </c>
      <c r="D50" s="237" t="s">
        <v>1216</v>
      </c>
      <c r="E50" s="238" t="s">
        <v>1217</v>
      </c>
      <c r="F50" s="239">
        <v>965.4</v>
      </c>
    </row>
    <row r="51" spans="2:6" x14ac:dyDescent="0.25">
      <c r="B51" s="243" t="s">
        <v>1205</v>
      </c>
      <c r="C51" s="237">
        <v>98</v>
      </c>
      <c r="D51" s="237" t="s">
        <v>1210</v>
      </c>
      <c r="E51" s="238" t="s">
        <v>1211</v>
      </c>
      <c r="F51" s="239">
        <v>286364</v>
      </c>
    </row>
    <row r="52" spans="2:6" x14ac:dyDescent="0.25">
      <c r="B52" s="243" t="s">
        <v>1205</v>
      </c>
      <c r="C52" s="237">
        <v>98</v>
      </c>
      <c r="D52" s="237" t="s">
        <v>1210</v>
      </c>
      <c r="E52" s="238" t="s">
        <v>1211</v>
      </c>
      <c r="F52" s="242">
        <v>-2410055</v>
      </c>
    </row>
    <row r="53" spans="2:6" x14ac:dyDescent="0.25">
      <c r="B53" s="243" t="s">
        <v>1205</v>
      </c>
      <c r="C53" s="237">
        <v>83</v>
      </c>
      <c r="D53" s="237" t="s">
        <v>1214</v>
      </c>
      <c r="E53" s="238" t="s">
        <v>1215</v>
      </c>
      <c r="F53" s="239">
        <v>17297</v>
      </c>
    </row>
    <row r="54" spans="2:6" x14ac:dyDescent="0.25">
      <c r="B54" s="243" t="s">
        <v>1205</v>
      </c>
      <c r="C54" s="237">
        <v>98</v>
      </c>
      <c r="D54" s="237" t="s">
        <v>1214</v>
      </c>
      <c r="E54" s="238" t="s">
        <v>1215</v>
      </c>
      <c r="F54" s="242">
        <v>-61667</v>
      </c>
    </row>
    <row r="55" spans="2:6" x14ac:dyDescent="0.25">
      <c r="B55" s="243" t="s">
        <v>1205</v>
      </c>
      <c r="C55" s="237">
        <v>89</v>
      </c>
      <c r="D55" s="237" t="s">
        <v>1218</v>
      </c>
      <c r="E55" s="238" t="s">
        <v>1219</v>
      </c>
      <c r="F55" s="239">
        <v>53030</v>
      </c>
    </row>
    <row r="56" spans="2:6" x14ac:dyDescent="0.25">
      <c r="B56" s="243" t="s">
        <v>1205</v>
      </c>
      <c r="C56" s="237">
        <v>98</v>
      </c>
      <c r="D56" s="237" t="s">
        <v>1218</v>
      </c>
      <c r="E56" s="238" t="s">
        <v>1219</v>
      </c>
      <c r="F56" s="242">
        <v>-17775</v>
      </c>
    </row>
    <row r="57" spans="2:6" x14ac:dyDescent="0.25">
      <c r="B57" s="243" t="s">
        <v>1205</v>
      </c>
      <c r="C57" s="237">
        <v>98</v>
      </c>
      <c r="D57" s="237" t="s">
        <v>1208</v>
      </c>
      <c r="E57" s="238" t="s">
        <v>1209</v>
      </c>
      <c r="F57" s="239">
        <v>170874.02</v>
      </c>
    </row>
    <row r="58" spans="2:6" x14ac:dyDescent="0.25">
      <c r="B58" s="243" t="s">
        <v>1205</v>
      </c>
      <c r="C58" s="237">
        <v>98</v>
      </c>
      <c r="D58" s="237" t="s">
        <v>1210</v>
      </c>
      <c r="E58" s="238" t="s">
        <v>1211</v>
      </c>
      <c r="F58" s="242">
        <v>-199225.05</v>
      </c>
    </row>
    <row r="59" spans="2:6" x14ac:dyDescent="0.25">
      <c r="B59" s="243" t="s">
        <v>1222</v>
      </c>
      <c r="C59" s="237">
        <v>99</v>
      </c>
      <c r="D59" s="237" t="s">
        <v>1206</v>
      </c>
      <c r="E59" s="238" t="s">
        <v>1207</v>
      </c>
      <c r="F59" s="239">
        <v>10544.44</v>
      </c>
    </row>
    <row r="60" spans="2:6" x14ac:dyDescent="0.25">
      <c r="B60" s="243" t="s">
        <v>1222</v>
      </c>
      <c r="C60" s="237">
        <v>99</v>
      </c>
      <c r="D60" s="237" t="s">
        <v>1223</v>
      </c>
      <c r="E60" s="238" t="s">
        <v>1224</v>
      </c>
      <c r="F60" s="242">
        <v>-12731.78</v>
      </c>
    </row>
    <row r="61" spans="2:6" x14ac:dyDescent="0.25">
      <c r="B61" s="243" t="s">
        <v>1222</v>
      </c>
      <c r="C61" s="237">
        <v>73</v>
      </c>
      <c r="D61" s="237" t="s">
        <v>1212</v>
      </c>
      <c r="E61" s="238" t="s">
        <v>1213</v>
      </c>
      <c r="F61" s="239">
        <v>226.53</v>
      </c>
    </row>
    <row r="62" spans="2:6" x14ac:dyDescent="0.25">
      <c r="B62" s="243" t="s">
        <v>1222</v>
      </c>
      <c r="C62" s="237">
        <v>73</v>
      </c>
      <c r="D62" s="237" t="s">
        <v>1214</v>
      </c>
      <c r="E62" s="238" t="s">
        <v>1215</v>
      </c>
      <c r="F62" s="239">
        <v>4445.2700000000004</v>
      </c>
    </row>
    <row r="63" spans="2:6" x14ac:dyDescent="0.25">
      <c r="B63" s="243" t="s">
        <v>1222</v>
      </c>
      <c r="C63" s="237">
        <v>73</v>
      </c>
      <c r="D63" s="237" t="s">
        <v>1218</v>
      </c>
      <c r="E63" s="238" t="s">
        <v>1219</v>
      </c>
      <c r="F63" s="239">
        <v>0</v>
      </c>
    </row>
    <row r="64" spans="2:6" x14ac:dyDescent="0.25">
      <c r="B64" s="243" t="s">
        <v>1222</v>
      </c>
      <c r="C64" s="237">
        <v>99</v>
      </c>
      <c r="D64" s="237" t="s">
        <v>1223</v>
      </c>
      <c r="E64" s="238" t="s">
        <v>1224</v>
      </c>
      <c r="F64" s="242">
        <v>-15462.1</v>
      </c>
    </row>
    <row r="65" spans="2:6" x14ac:dyDescent="0.25">
      <c r="B65" s="243" t="s">
        <v>1222</v>
      </c>
      <c r="C65" s="237">
        <v>75</v>
      </c>
      <c r="D65" s="237" t="s">
        <v>1212</v>
      </c>
      <c r="E65" s="238" t="s">
        <v>1213</v>
      </c>
      <c r="F65" s="239">
        <v>5580.77</v>
      </c>
    </row>
    <row r="66" spans="2:6" x14ac:dyDescent="0.25">
      <c r="B66" s="243" t="s">
        <v>1222</v>
      </c>
      <c r="C66" s="237">
        <v>75</v>
      </c>
      <c r="D66" s="237" t="s">
        <v>1214</v>
      </c>
      <c r="E66" s="238" t="s">
        <v>1215</v>
      </c>
      <c r="F66" s="239">
        <v>10389.56</v>
      </c>
    </row>
    <row r="67" spans="2:6" x14ac:dyDescent="0.25">
      <c r="B67" s="243" t="s">
        <v>1222</v>
      </c>
      <c r="C67" s="237">
        <v>75</v>
      </c>
      <c r="D67" s="237" t="s">
        <v>1216</v>
      </c>
      <c r="E67" s="238" t="s">
        <v>1217</v>
      </c>
      <c r="F67" s="239">
        <v>16.399999999999999</v>
      </c>
    </row>
    <row r="68" spans="2:6" x14ac:dyDescent="0.25">
      <c r="B68" s="243" t="s">
        <v>1222</v>
      </c>
      <c r="C68" s="237">
        <v>99</v>
      </c>
      <c r="D68" s="237" t="s">
        <v>1206</v>
      </c>
      <c r="E68" s="238" t="s">
        <v>1207</v>
      </c>
      <c r="F68" s="239">
        <v>12993.14</v>
      </c>
    </row>
    <row r="69" spans="2:6" x14ac:dyDescent="0.25">
      <c r="B69" s="243" t="s">
        <v>1222</v>
      </c>
      <c r="C69" s="237">
        <v>99</v>
      </c>
      <c r="D69" s="237" t="s">
        <v>1223</v>
      </c>
      <c r="E69" s="238" t="s">
        <v>1224</v>
      </c>
      <c r="F69" s="242">
        <v>-453965.63</v>
      </c>
    </row>
    <row r="70" spans="2:6" x14ac:dyDescent="0.25">
      <c r="B70" s="243" t="s">
        <v>1222</v>
      </c>
      <c r="C70" s="237">
        <v>60</v>
      </c>
      <c r="D70" s="237" t="s">
        <v>1208</v>
      </c>
      <c r="E70" s="238" t="s">
        <v>1209</v>
      </c>
      <c r="F70" s="239">
        <v>106748.26</v>
      </c>
    </row>
    <row r="71" spans="2:6" x14ac:dyDescent="0.25">
      <c r="B71" s="243" t="s">
        <v>1222</v>
      </c>
      <c r="C71" s="237">
        <v>60</v>
      </c>
      <c r="D71" s="237" t="s">
        <v>1210</v>
      </c>
      <c r="E71" s="238" t="s">
        <v>1211</v>
      </c>
      <c r="F71" s="239">
        <v>38728.9</v>
      </c>
    </row>
    <row r="72" spans="2:6" x14ac:dyDescent="0.25">
      <c r="B72" s="243" t="s">
        <v>1222</v>
      </c>
      <c r="C72" s="237">
        <v>60</v>
      </c>
      <c r="D72" s="237" t="s">
        <v>1212</v>
      </c>
      <c r="E72" s="238" t="s">
        <v>1213</v>
      </c>
      <c r="F72" s="239">
        <v>31031.52</v>
      </c>
    </row>
    <row r="73" spans="2:6" x14ac:dyDescent="0.25">
      <c r="B73" s="243" t="s">
        <v>1222</v>
      </c>
      <c r="C73" s="237">
        <v>60</v>
      </c>
      <c r="D73" s="237" t="s">
        <v>1214</v>
      </c>
      <c r="E73" s="238" t="s">
        <v>1215</v>
      </c>
      <c r="F73" s="239">
        <v>247701.55</v>
      </c>
    </row>
    <row r="74" spans="2:6" x14ac:dyDescent="0.25">
      <c r="B74" s="243" t="s">
        <v>1222</v>
      </c>
      <c r="C74" s="237">
        <v>60</v>
      </c>
      <c r="D74" s="237" t="s">
        <v>1216</v>
      </c>
      <c r="E74" s="238" t="s">
        <v>1217</v>
      </c>
      <c r="F74" s="239">
        <v>29.4</v>
      </c>
    </row>
    <row r="75" spans="2:6" x14ac:dyDescent="0.25">
      <c r="B75" s="243" t="s">
        <v>1222</v>
      </c>
      <c r="C75" s="237">
        <v>60</v>
      </c>
      <c r="D75" s="237" t="s">
        <v>1218</v>
      </c>
      <c r="E75" s="238" t="s">
        <v>1219</v>
      </c>
      <c r="F75" s="239">
        <v>0</v>
      </c>
    </row>
    <row r="76" spans="2:6" x14ac:dyDescent="0.25">
      <c r="B76" s="243" t="s">
        <v>1222</v>
      </c>
      <c r="C76" s="237">
        <v>99</v>
      </c>
      <c r="D76" s="237" t="s">
        <v>1206</v>
      </c>
      <c r="E76" s="238" t="s">
        <v>1207</v>
      </c>
      <c r="F76" s="239">
        <v>38842.67</v>
      </c>
    </row>
    <row r="77" spans="2:6" x14ac:dyDescent="0.25">
      <c r="B77" s="243" t="s">
        <v>1222</v>
      </c>
      <c r="C77" s="237">
        <v>99</v>
      </c>
      <c r="D77" s="237" t="s">
        <v>1223</v>
      </c>
      <c r="E77" s="238" t="s">
        <v>1224</v>
      </c>
      <c r="F77" s="242">
        <v>-790735.91</v>
      </c>
    </row>
    <row r="78" spans="2:6" x14ac:dyDescent="0.25">
      <c r="B78" s="243" t="s">
        <v>1222</v>
      </c>
      <c r="C78" s="237">
        <v>98</v>
      </c>
      <c r="D78" s="237" t="s">
        <v>1208</v>
      </c>
      <c r="E78" s="238" t="s">
        <v>1209</v>
      </c>
      <c r="F78" s="239">
        <v>422639.38</v>
      </c>
    </row>
    <row r="79" spans="2:6" x14ac:dyDescent="0.25">
      <c r="B79" s="243" t="s">
        <v>1222</v>
      </c>
      <c r="C79" s="237">
        <v>98</v>
      </c>
      <c r="D79" s="237" t="s">
        <v>1210</v>
      </c>
      <c r="E79" s="238" t="s">
        <v>1211</v>
      </c>
      <c r="F79" s="239">
        <v>148058.79</v>
      </c>
    </row>
    <row r="80" spans="2:6" x14ac:dyDescent="0.25">
      <c r="B80" s="243" t="s">
        <v>1222</v>
      </c>
      <c r="C80" s="237">
        <v>98</v>
      </c>
      <c r="D80" s="237" t="s">
        <v>1212</v>
      </c>
      <c r="E80" s="238" t="s">
        <v>1213</v>
      </c>
      <c r="F80" s="239">
        <v>82715.62</v>
      </c>
    </row>
    <row r="81" spans="2:6" x14ac:dyDescent="0.25">
      <c r="B81" s="243" t="s">
        <v>1222</v>
      </c>
      <c r="C81" s="237">
        <v>98</v>
      </c>
      <c r="D81" s="237" t="s">
        <v>1214</v>
      </c>
      <c r="E81" s="238" t="s">
        <v>1215</v>
      </c>
      <c r="F81" s="239">
        <v>29701.279999999999</v>
      </c>
    </row>
    <row r="82" spans="2:6" x14ac:dyDescent="0.25">
      <c r="B82" s="243" t="s">
        <v>1222</v>
      </c>
      <c r="C82" s="237">
        <v>98</v>
      </c>
      <c r="D82" s="237" t="s">
        <v>1216</v>
      </c>
      <c r="E82" s="238" t="s">
        <v>1217</v>
      </c>
      <c r="F82" s="239">
        <v>6133.35</v>
      </c>
    </row>
    <row r="83" spans="2:6" x14ac:dyDescent="0.25">
      <c r="B83" s="243" t="s">
        <v>1222</v>
      </c>
      <c r="C83" s="237">
        <v>99</v>
      </c>
      <c r="D83" s="237" t="s">
        <v>1223</v>
      </c>
      <c r="E83" s="238" t="s">
        <v>1224</v>
      </c>
      <c r="F83" s="242">
        <v>-45000</v>
      </c>
    </row>
    <row r="84" spans="2:6" x14ac:dyDescent="0.25">
      <c r="B84" s="243" t="s">
        <v>1222</v>
      </c>
      <c r="C84" s="237">
        <v>98</v>
      </c>
      <c r="D84" s="237" t="s">
        <v>1212</v>
      </c>
      <c r="E84" s="238" t="s">
        <v>1213</v>
      </c>
      <c r="F84" s="239">
        <v>43455.37</v>
      </c>
    </row>
    <row r="85" spans="2:6" x14ac:dyDescent="0.25">
      <c r="B85" s="243" t="s">
        <v>1222</v>
      </c>
      <c r="C85" s="237">
        <v>89</v>
      </c>
      <c r="D85" s="237" t="s">
        <v>1218</v>
      </c>
      <c r="E85" s="238" t="s">
        <v>1219</v>
      </c>
      <c r="F85" s="239">
        <v>150360</v>
      </c>
    </row>
    <row r="86" spans="2:6" x14ac:dyDescent="0.25">
      <c r="B86" s="243" t="s">
        <v>1222</v>
      </c>
      <c r="C86" s="237">
        <v>89</v>
      </c>
      <c r="D86" s="237" t="s">
        <v>1218</v>
      </c>
      <c r="E86" s="238" t="s">
        <v>1219</v>
      </c>
      <c r="F86" s="239">
        <v>39730.26</v>
      </c>
    </row>
    <row r="87" spans="2:6" x14ac:dyDescent="0.25">
      <c r="B87" s="237">
        <v>12</v>
      </c>
      <c r="C87" s="237">
        <v>99</v>
      </c>
      <c r="D87" s="237" t="s">
        <v>1206</v>
      </c>
      <c r="E87" s="238" t="s">
        <v>1207</v>
      </c>
      <c r="F87" s="239">
        <v>148.96</v>
      </c>
    </row>
    <row r="88" spans="2:6" x14ac:dyDescent="0.25">
      <c r="B88" s="237">
        <v>12</v>
      </c>
      <c r="C88" s="237">
        <v>98</v>
      </c>
      <c r="D88" s="237" t="s">
        <v>1220</v>
      </c>
      <c r="E88" s="238" t="s">
        <v>1221</v>
      </c>
      <c r="F88" s="239">
        <v>810.1</v>
      </c>
    </row>
    <row r="89" spans="2:6" x14ac:dyDescent="0.25">
      <c r="B89" s="237">
        <v>12</v>
      </c>
      <c r="C89" s="237">
        <v>98</v>
      </c>
      <c r="D89" s="237" t="s">
        <v>1208</v>
      </c>
      <c r="E89" s="238" t="s">
        <v>1209</v>
      </c>
      <c r="F89" s="239">
        <v>826.52</v>
      </c>
    </row>
    <row r="90" spans="2:6" x14ac:dyDescent="0.25">
      <c r="B90" s="237">
        <v>12</v>
      </c>
      <c r="C90" s="237">
        <v>98</v>
      </c>
      <c r="D90" s="237" t="s">
        <v>1210</v>
      </c>
      <c r="E90" s="238" t="s">
        <v>1211</v>
      </c>
      <c r="F90" s="239">
        <v>477.81</v>
      </c>
    </row>
    <row r="91" spans="2:6" x14ac:dyDescent="0.25">
      <c r="B91" s="237">
        <v>12</v>
      </c>
      <c r="C91" s="237">
        <v>98</v>
      </c>
      <c r="D91" s="237" t="s">
        <v>1212</v>
      </c>
      <c r="E91" s="238" t="s">
        <v>1213</v>
      </c>
      <c r="F91" s="239">
        <v>0</v>
      </c>
    </row>
    <row r="92" spans="2:6" x14ac:dyDescent="0.25">
      <c r="B92" s="237">
        <v>12</v>
      </c>
      <c r="C92" s="237">
        <v>98</v>
      </c>
      <c r="D92" s="237" t="s">
        <v>1214</v>
      </c>
      <c r="E92" s="238" t="s">
        <v>1215</v>
      </c>
      <c r="F92" s="239">
        <v>3969.83</v>
      </c>
    </row>
    <row r="93" spans="2:6" x14ac:dyDescent="0.25">
      <c r="B93" s="237">
        <v>12</v>
      </c>
      <c r="C93" s="237">
        <v>27</v>
      </c>
      <c r="D93" s="237" t="s">
        <v>1216</v>
      </c>
      <c r="E93" s="238" t="s">
        <v>1217</v>
      </c>
      <c r="F93" s="239">
        <v>170.25</v>
      </c>
    </row>
    <row r="94" spans="2:6" x14ac:dyDescent="0.25">
      <c r="B94" s="237">
        <v>12</v>
      </c>
      <c r="C94" s="237">
        <v>98</v>
      </c>
      <c r="D94" s="237" t="s">
        <v>1216</v>
      </c>
      <c r="E94" s="238" t="s">
        <v>1217</v>
      </c>
      <c r="F94" s="239">
        <v>194.12</v>
      </c>
    </row>
    <row r="95" spans="2:6" x14ac:dyDescent="0.25">
      <c r="B95" s="237">
        <v>12</v>
      </c>
      <c r="C95" s="237">
        <v>99</v>
      </c>
      <c r="D95" s="237" t="s">
        <v>1206</v>
      </c>
      <c r="E95" s="238" t="s">
        <v>1207</v>
      </c>
      <c r="F95" s="239">
        <v>8527.1</v>
      </c>
    </row>
    <row r="96" spans="2:6" x14ac:dyDescent="0.25">
      <c r="B96" s="237">
        <v>12</v>
      </c>
      <c r="C96" s="237">
        <v>27</v>
      </c>
      <c r="D96" s="237" t="s">
        <v>1220</v>
      </c>
      <c r="E96" s="238" t="s">
        <v>1221</v>
      </c>
      <c r="F96" s="239">
        <v>123262.51</v>
      </c>
    </row>
    <row r="97" spans="2:6" x14ac:dyDescent="0.25">
      <c r="B97" s="237">
        <v>12</v>
      </c>
      <c r="C97" s="237">
        <v>98</v>
      </c>
      <c r="D97" s="237" t="s">
        <v>1208</v>
      </c>
      <c r="E97" s="238" t="s">
        <v>1209</v>
      </c>
      <c r="F97" s="239">
        <v>46185.61</v>
      </c>
    </row>
    <row r="98" spans="2:6" x14ac:dyDescent="0.25">
      <c r="B98" s="237">
        <v>12</v>
      </c>
      <c r="C98" s="237">
        <v>27</v>
      </c>
      <c r="D98" s="237" t="s">
        <v>1210</v>
      </c>
      <c r="E98" s="238" t="s">
        <v>1211</v>
      </c>
      <c r="F98" s="239">
        <v>38851.339999999997</v>
      </c>
    </row>
    <row r="99" spans="2:6" x14ac:dyDescent="0.25">
      <c r="B99" s="237">
        <v>12</v>
      </c>
      <c r="C99" s="237">
        <v>98</v>
      </c>
      <c r="D99" s="237" t="s">
        <v>1210</v>
      </c>
      <c r="E99" s="238" t="s">
        <v>1211</v>
      </c>
      <c r="F99" s="239">
        <v>15119.24</v>
      </c>
    </row>
    <row r="100" spans="2:6" x14ac:dyDescent="0.25">
      <c r="B100" s="237">
        <v>12</v>
      </c>
      <c r="C100" s="237">
        <v>27</v>
      </c>
      <c r="D100" s="237" t="s">
        <v>1212</v>
      </c>
      <c r="E100" s="238" t="s">
        <v>1213</v>
      </c>
      <c r="F100" s="239">
        <v>4423.58</v>
      </c>
    </row>
    <row r="101" spans="2:6" x14ac:dyDescent="0.25">
      <c r="B101" s="237">
        <v>12</v>
      </c>
      <c r="C101" s="237">
        <v>98</v>
      </c>
      <c r="D101" s="237" t="s">
        <v>1212</v>
      </c>
      <c r="E101" s="238" t="s">
        <v>1213</v>
      </c>
      <c r="F101" s="239">
        <v>34.29</v>
      </c>
    </row>
    <row r="102" spans="2:6" x14ac:dyDescent="0.25">
      <c r="B102" s="237">
        <v>12</v>
      </c>
      <c r="C102" s="237">
        <v>27</v>
      </c>
      <c r="D102" s="237" t="s">
        <v>1214</v>
      </c>
      <c r="E102" s="238" t="s">
        <v>1215</v>
      </c>
      <c r="F102" s="239">
        <v>1285.5</v>
      </c>
    </row>
    <row r="103" spans="2:6" x14ac:dyDescent="0.25">
      <c r="B103" s="237">
        <v>12</v>
      </c>
      <c r="C103" s="237">
        <v>98</v>
      </c>
      <c r="D103" s="237" t="s">
        <v>1214</v>
      </c>
      <c r="E103" s="238" t="s">
        <v>1215</v>
      </c>
      <c r="F103" s="239">
        <v>488.44</v>
      </c>
    </row>
    <row r="104" spans="2:6" x14ac:dyDescent="0.25">
      <c r="B104" s="237">
        <v>12</v>
      </c>
      <c r="C104" s="237">
        <v>27</v>
      </c>
      <c r="D104" s="237" t="s">
        <v>1216</v>
      </c>
      <c r="E104" s="238" t="s">
        <v>1217</v>
      </c>
      <c r="F104" s="239">
        <v>9026.17</v>
      </c>
    </row>
    <row r="105" spans="2:6" x14ac:dyDescent="0.25">
      <c r="B105" s="237">
        <v>12</v>
      </c>
      <c r="C105" s="237">
        <v>98</v>
      </c>
      <c r="D105" s="237" t="s">
        <v>1216</v>
      </c>
      <c r="E105" s="238" t="s">
        <v>1217</v>
      </c>
      <c r="F105" s="239">
        <v>2250.6</v>
      </c>
    </row>
    <row r="106" spans="2:6" x14ac:dyDescent="0.25">
      <c r="B106" s="237">
        <v>12</v>
      </c>
      <c r="C106" s="237">
        <v>99</v>
      </c>
      <c r="D106" s="237" t="s">
        <v>1206</v>
      </c>
      <c r="E106" s="238" t="s">
        <v>1207</v>
      </c>
      <c r="F106" s="239">
        <v>2855.49</v>
      </c>
    </row>
    <row r="107" spans="2:6" x14ac:dyDescent="0.25">
      <c r="B107" s="237">
        <v>12</v>
      </c>
      <c r="C107" s="237">
        <v>98</v>
      </c>
      <c r="D107" s="237" t="s">
        <v>1208</v>
      </c>
      <c r="E107" s="238" t="s">
        <v>1209</v>
      </c>
      <c r="F107" s="239">
        <v>61965.91</v>
      </c>
    </row>
    <row r="108" spans="2:6" x14ac:dyDescent="0.25">
      <c r="B108" s="237">
        <v>12</v>
      </c>
      <c r="C108" s="237">
        <v>98</v>
      </c>
      <c r="D108" s="237" t="s">
        <v>1210</v>
      </c>
      <c r="E108" s="238" t="s">
        <v>1211</v>
      </c>
      <c r="F108" s="239">
        <v>20009.32</v>
      </c>
    </row>
    <row r="109" spans="2:6" x14ac:dyDescent="0.25">
      <c r="B109" s="237">
        <v>12</v>
      </c>
      <c r="C109" s="237">
        <v>98</v>
      </c>
      <c r="D109" s="237" t="s">
        <v>1212</v>
      </c>
      <c r="E109" s="238" t="s">
        <v>1213</v>
      </c>
      <c r="F109" s="239">
        <v>0</v>
      </c>
    </row>
    <row r="110" spans="2:6" x14ac:dyDescent="0.25">
      <c r="B110" s="237">
        <v>12</v>
      </c>
      <c r="C110" s="237">
        <v>98</v>
      </c>
      <c r="D110" s="237" t="s">
        <v>1214</v>
      </c>
      <c r="E110" s="238" t="s">
        <v>1215</v>
      </c>
      <c r="F110" s="239">
        <v>3913.24</v>
      </c>
    </row>
    <row r="111" spans="2:6" x14ac:dyDescent="0.25">
      <c r="B111" s="237">
        <v>12</v>
      </c>
      <c r="C111" s="237">
        <v>98</v>
      </c>
      <c r="D111" s="237" t="s">
        <v>1216</v>
      </c>
      <c r="E111" s="238" t="s">
        <v>1217</v>
      </c>
      <c r="F111" s="239">
        <v>945</v>
      </c>
    </row>
    <row r="112" spans="2:6" x14ac:dyDescent="0.25">
      <c r="B112" s="237">
        <v>12</v>
      </c>
      <c r="C112" s="237">
        <v>99</v>
      </c>
      <c r="D112" s="237" t="s">
        <v>1206</v>
      </c>
      <c r="E112" s="238" t="s">
        <v>1207</v>
      </c>
      <c r="F112" s="239">
        <v>45111.74</v>
      </c>
    </row>
    <row r="113" spans="2:6" x14ac:dyDescent="0.25">
      <c r="B113" s="237">
        <v>12</v>
      </c>
      <c r="C113" s="237">
        <v>27</v>
      </c>
      <c r="D113" s="237" t="s">
        <v>1220</v>
      </c>
      <c r="E113" s="238" t="s">
        <v>1221</v>
      </c>
      <c r="F113" s="239">
        <v>42713.05</v>
      </c>
    </row>
    <row r="114" spans="2:6" x14ac:dyDescent="0.25">
      <c r="B114" s="237">
        <v>12</v>
      </c>
      <c r="C114" s="237">
        <v>98</v>
      </c>
      <c r="D114" s="237" t="s">
        <v>1220</v>
      </c>
      <c r="E114" s="238" t="s">
        <v>1221</v>
      </c>
      <c r="F114" s="239">
        <v>29348.560000000001</v>
      </c>
    </row>
    <row r="115" spans="2:6" x14ac:dyDescent="0.25">
      <c r="B115" s="237">
        <v>12</v>
      </c>
      <c r="C115" s="237">
        <v>27</v>
      </c>
      <c r="D115" s="237" t="s">
        <v>1208</v>
      </c>
      <c r="E115" s="238" t="s">
        <v>1209</v>
      </c>
      <c r="F115" s="239">
        <v>29538.58</v>
      </c>
    </row>
    <row r="116" spans="2:6" x14ac:dyDescent="0.25">
      <c r="B116" s="237">
        <v>12</v>
      </c>
      <c r="C116" s="237">
        <v>98</v>
      </c>
      <c r="D116" s="237" t="s">
        <v>1208</v>
      </c>
      <c r="E116" s="238" t="s">
        <v>1209</v>
      </c>
      <c r="F116" s="239">
        <v>65223.79</v>
      </c>
    </row>
    <row r="117" spans="2:6" x14ac:dyDescent="0.25">
      <c r="B117" s="237">
        <v>12</v>
      </c>
      <c r="C117" s="237">
        <v>27</v>
      </c>
      <c r="D117" s="237" t="s">
        <v>1210</v>
      </c>
      <c r="E117" s="238" t="s">
        <v>1211</v>
      </c>
      <c r="F117" s="239">
        <v>25367.13</v>
      </c>
    </row>
    <row r="118" spans="2:6" x14ac:dyDescent="0.25">
      <c r="B118" s="237">
        <v>12</v>
      </c>
      <c r="C118" s="237">
        <v>98</v>
      </c>
      <c r="D118" s="237" t="s">
        <v>1210</v>
      </c>
      <c r="E118" s="238" t="s">
        <v>1211</v>
      </c>
      <c r="F118" s="239">
        <v>39839.370000000003</v>
      </c>
    </row>
    <row r="119" spans="2:6" x14ac:dyDescent="0.25">
      <c r="B119" s="237">
        <v>12</v>
      </c>
      <c r="C119" s="237">
        <v>27</v>
      </c>
      <c r="D119" s="237" t="s">
        <v>1212</v>
      </c>
      <c r="E119" s="238" t="s">
        <v>1213</v>
      </c>
      <c r="F119" s="239">
        <v>1896.58</v>
      </c>
    </row>
    <row r="120" spans="2:6" x14ac:dyDescent="0.25">
      <c r="B120" s="237">
        <v>12</v>
      </c>
      <c r="C120" s="237">
        <v>98</v>
      </c>
      <c r="D120" s="237" t="s">
        <v>1212</v>
      </c>
      <c r="E120" s="238" t="s">
        <v>1213</v>
      </c>
      <c r="F120" s="239">
        <v>234.66</v>
      </c>
    </row>
    <row r="121" spans="2:6" x14ac:dyDescent="0.25">
      <c r="B121" s="237">
        <v>12</v>
      </c>
      <c r="C121" s="237">
        <v>27</v>
      </c>
      <c r="D121" s="237" t="s">
        <v>1214</v>
      </c>
      <c r="E121" s="238" t="s">
        <v>1215</v>
      </c>
      <c r="F121" s="239">
        <v>20142.22</v>
      </c>
    </row>
    <row r="122" spans="2:6" x14ac:dyDescent="0.25">
      <c r="B122" s="237">
        <v>12</v>
      </c>
      <c r="C122" s="237">
        <v>98</v>
      </c>
      <c r="D122" s="237" t="s">
        <v>1214</v>
      </c>
      <c r="E122" s="238" t="s">
        <v>1215</v>
      </c>
      <c r="F122" s="239">
        <v>313.64</v>
      </c>
    </row>
    <row r="123" spans="2:6" x14ac:dyDescent="0.25">
      <c r="B123" s="237">
        <v>12</v>
      </c>
      <c r="C123" s="237">
        <v>27</v>
      </c>
      <c r="D123" s="237" t="s">
        <v>1216</v>
      </c>
      <c r="E123" s="238" t="s">
        <v>1217</v>
      </c>
      <c r="F123" s="239">
        <v>674.62</v>
      </c>
    </row>
    <row r="124" spans="2:6" x14ac:dyDescent="0.25">
      <c r="B124" s="237">
        <v>12</v>
      </c>
      <c r="C124" s="237">
        <v>98</v>
      </c>
      <c r="D124" s="237" t="s">
        <v>1216</v>
      </c>
      <c r="E124" s="238" t="s">
        <v>1217</v>
      </c>
      <c r="F124" s="239">
        <v>2173.5</v>
      </c>
    </row>
    <row r="125" spans="2:6" x14ac:dyDescent="0.25">
      <c r="B125" s="237">
        <v>12</v>
      </c>
      <c r="C125" s="237">
        <v>99</v>
      </c>
      <c r="D125" s="237" t="s">
        <v>1206</v>
      </c>
      <c r="E125" s="238" t="s">
        <v>1207</v>
      </c>
      <c r="F125" s="239">
        <v>25048.87</v>
      </c>
    </row>
    <row r="126" spans="2:6" x14ac:dyDescent="0.25">
      <c r="B126" s="237">
        <v>12</v>
      </c>
      <c r="C126" s="237">
        <v>98</v>
      </c>
      <c r="D126" s="237" t="s">
        <v>1208</v>
      </c>
      <c r="E126" s="238" t="s">
        <v>1209</v>
      </c>
      <c r="F126" s="239">
        <v>358890.43</v>
      </c>
    </row>
    <row r="127" spans="2:6" x14ac:dyDescent="0.25">
      <c r="B127" s="237">
        <v>12</v>
      </c>
      <c r="C127" s="237">
        <v>98</v>
      </c>
      <c r="D127" s="237" t="s">
        <v>1210</v>
      </c>
      <c r="E127" s="238" t="s">
        <v>1211</v>
      </c>
      <c r="F127" s="239">
        <v>121271.22</v>
      </c>
    </row>
    <row r="128" spans="2:6" x14ac:dyDescent="0.25">
      <c r="B128" s="237">
        <v>12</v>
      </c>
      <c r="C128" s="237">
        <v>98</v>
      </c>
      <c r="D128" s="237" t="s">
        <v>1212</v>
      </c>
      <c r="E128" s="238" t="s">
        <v>1213</v>
      </c>
      <c r="F128" s="239">
        <v>1114.8699999999999</v>
      </c>
    </row>
    <row r="129" spans="2:6" x14ac:dyDescent="0.25">
      <c r="B129" s="237">
        <v>12</v>
      </c>
      <c r="C129" s="237">
        <v>98</v>
      </c>
      <c r="D129" s="237" t="s">
        <v>1214</v>
      </c>
      <c r="E129" s="238" t="s">
        <v>1215</v>
      </c>
      <c r="F129" s="239">
        <v>76667.45</v>
      </c>
    </row>
    <row r="130" spans="2:6" x14ac:dyDescent="0.25">
      <c r="B130" s="237">
        <v>12</v>
      </c>
      <c r="C130" s="237">
        <v>98</v>
      </c>
      <c r="D130" s="237" t="s">
        <v>1216</v>
      </c>
      <c r="E130" s="238" t="s">
        <v>1217</v>
      </c>
      <c r="F130" s="239">
        <v>14718.91</v>
      </c>
    </row>
    <row r="131" spans="2:6" x14ac:dyDescent="0.25">
      <c r="B131" s="237">
        <v>12</v>
      </c>
      <c r="C131" s="237">
        <v>99</v>
      </c>
      <c r="D131" s="237" t="s">
        <v>1206</v>
      </c>
      <c r="E131" s="238" t="s">
        <v>1207</v>
      </c>
      <c r="F131" s="239">
        <v>88663.35</v>
      </c>
    </row>
    <row r="132" spans="2:6" x14ac:dyDescent="0.25">
      <c r="B132" s="237">
        <v>12</v>
      </c>
      <c r="C132" s="237">
        <v>27</v>
      </c>
      <c r="D132" s="237" t="s">
        <v>1220</v>
      </c>
      <c r="E132" s="238" t="s">
        <v>1221</v>
      </c>
      <c r="F132" s="239">
        <v>554555.23</v>
      </c>
    </row>
    <row r="133" spans="2:6" x14ac:dyDescent="0.25">
      <c r="B133" s="237">
        <v>12</v>
      </c>
      <c r="C133" s="237">
        <v>98</v>
      </c>
      <c r="D133" s="237" t="s">
        <v>1220</v>
      </c>
      <c r="E133" s="238" t="s">
        <v>1221</v>
      </c>
      <c r="F133" s="239">
        <v>117653.67</v>
      </c>
    </row>
    <row r="134" spans="2:6" x14ac:dyDescent="0.25">
      <c r="B134" s="237">
        <v>12</v>
      </c>
      <c r="C134" s="237">
        <v>27</v>
      </c>
      <c r="D134" s="237" t="s">
        <v>1208</v>
      </c>
      <c r="E134" s="238" t="s">
        <v>1209</v>
      </c>
      <c r="F134" s="239">
        <v>449548.72</v>
      </c>
    </row>
    <row r="135" spans="2:6" x14ac:dyDescent="0.25">
      <c r="B135" s="237">
        <v>12</v>
      </c>
      <c r="C135" s="237">
        <v>98</v>
      </c>
      <c r="D135" s="237" t="s">
        <v>1208</v>
      </c>
      <c r="E135" s="238" t="s">
        <v>1209</v>
      </c>
      <c r="F135" s="239">
        <v>98181.96</v>
      </c>
    </row>
    <row r="136" spans="2:6" x14ac:dyDescent="0.25">
      <c r="B136" s="237">
        <v>12</v>
      </c>
      <c r="C136" s="237">
        <v>27</v>
      </c>
      <c r="D136" s="237" t="s">
        <v>1210</v>
      </c>
      <c r="E136" s="238" t="s">
        <v>1211</v>
      </c>
      <c r="F136" s="239">
        <v>404022.99</v>
      </c>
    </row>
    <row r="137" spans="2:6" x14ac:dyDescent="0.25">
      <c r="B137" s="237">
        <v>12</v>
      </c>
      <c r="C137" s="237">
        <v>98</v>
      </c>
      <c r="D137" s="237" t="s">
        <v>1210</v>
      </c>
      <c r="E137" s="238" t="s">
        <v>1211</v>
      </c>
      <c r="F137" s="239">
        <v>74280.52</v>
      </c>
    </row>
    <row r="138" spans="2:6" x14ac:dyDescent="0.25">
      <c r="B138" s="237">
        <v>12</v>
      </c>
      <c r="C138" s="237">
        <v>27</v>
      </c>
      <c r="D138" s="237" t="s">
        <v>1212</v>
      </c>
      <c r="E138" s="238" t="s">
        <v>1213</v>
      </c>
      <c r="F138" s="239">
        <v>16232.51</v>
      </c>
    </row>
    <row r="139" spans="2:6" x14ac:dyDescent="0.25">
      <c r="B139" s="237">
        <v>12</v>
      </c>
      <c r="C139" s="237">
        <v>98</v>
      </c>
      <c r="D139" s="237" t="s">
        <v>1212</v>
      </c>
      <c r="E139" s="238" t="s">
        <v>1213</v>
      </c>
      <c r="F139" s="239">
        <v>10383.93</v>
      </c>
    </row>
    <row r="140" spans="2:6" x14ac:dyDescent="0.25">
      <c r="B140" s="237">
        <v>12</v>
      </c>
      <c r="C140" s="237">
        <v>27</v>
      </c>
      <c r="D140" s="237" t="s">
        <v>1214</v>
      </c>
      <c r="E140" s="238" t="s">
        <v>1215</v>
      </c>
      <c r="F140" s="239">
        <v>294936.65000000002</v>
      </c>
    </row>
    <row r="141" spans="2:6" x14ac:dyDescent="0.25">
      <c r="B141" s="237">
        <v>12</v>
      </c>
      <c r="C141" s="237">
        <v>98</v>
      </c>
      <c r="D141" s="237" t="s">
        <v>1214</v>
      </c>
      <c r="E141" s="238" t="s">
        <v>1215</v>
      </c>
      <c r="F141" s="239">
        <v>11194.51</v>
      </c>
    </row>
    <row r="142" spans="2:6" x14ac:dyDescent="0.25">
      <c r="B142" s="237">
        <v>12</v>
      </c>
      <c r="C142" s="237">
        <v>27</v>
      </c>
      <c r="D142" s="237" t="s">
        <v>1216</v>
      </c>
      <c r="E142" s="238" t="s">
        <v>1217</v>
      </c>
      <c r="F142" s="239">
        <v>304.16000000000003</v>
      </c>
    </row>
    <row r="143" spans="2:6" x14ac:dyDescent="0.25">
      <c r="B143" s="237">
        <v>12</v>
      </c>
      <c r="C143" s="237">
        <v>98</v>
      </c>
      <c r="D143" s="237" t="s">
        <v>1216</v>
      </c>
      <c r="E143" s="238" t="s">
        <v>1217</v>
      </c>
      <c r="F143" s="239">
        <v>6092.82</v>
      </c>
    </row>
    <row r="144" spans="2:6" x14ac:dyDescent="0.25">
      <c r="B144" s="237">
        <v>12</v>
      </c>
      <c r="C144" s="237">
        <v>99</v>
      </c>
      <c r="D144" s="237" t="s">
        <v>1206</v>
      </c>
      <c r="E144" s="238" t="s">
        <v>1207</v>
      </c>
      <c r="F144" s="239">
        <v>38593.35</v>
      </c>
    </row>
    <row r="145" spans="2:6" x14ac:dyDescent="0.25">
      <c r="B145" s="237">
        <v>12</v>
      </c>
      <c r="C145" s="237">
        <v>27</v>
      </c>
      <c r="D145" s="237" t="s">
        <v>1220</v>
      </c>
      <c r="E145" s="238" t="s">
        <v>1221</v>
      </c>
      <c r="F145" s="239">
        <v>353954.35</v>
      </c>
    </row>
    <row r="146" spans="2:6" x14ac:dyDescent="0.25">
      <c r="B146" s="237">
        <v>12</v>
      </c>
      <c r="C146" s="237">
        <v>98</v>
      </c>
      <c r="D146" s="237" t="s">
        <v>1220</v>
      </c>
      <c r="E146" s="238" t="s">
        <v>1221</v>
      </c>
      <c r="F146" s="239">
        <v>101347.03</v>
      </c>
    </row>
    <row r="147" spans="2:6" x14ac:dyDescent="0.25">
      <c r="B147" s="237">
        <v>12</v>
      </c>
      <c r="C147" s="237">
        <v>27</v>
      </c>
      <c r="D147" s="237" t="s">
        <v>1208</v>
      </c>
      <c r="E147" s="238" t="s">
        <v>1209</v>
      </c>
      <c r="F147" s="239">
        <v>72017.899999999994</v>
      </c>
    </row>
    <row r="148" spans="2:6" x14ac:dyDescent="0.25">
      <c r="B148" s="237">
        <v>12</v>
      </c>
      <c r="C148" s="237">
        <v>98</v>
      </c>
      <c r="D148" s="237" t="s">
        <v>1208</v>
      </c>
      <c r="E148" s="238" t="s">
        <v>1209</v>
      </c>
      <c r="F148" s="239">
        <v>95439.27</v>
      </c>
    </row>
    <row r="149" spans="2:6" x14ac:dyDescent="0.25">
      <c r="B149" s="237">
        <v>12</v>
      </c>
      <c r="C149" s="237">
        <v>27</v>
      </c>
      <c r="D149" s="237" t="s">
        <v>1210</v>
      </c>
      <c r="E149" s="238" t="s">
        <v>1211</v>
      </c>
      <c r="F149" s="239">
        <v>145870.96</v>
      </c>
    </row>
    <row r="150" spans="2:6" x14ac:dyDescent="0.25">
      <c r="B150" s="237">
        <v>12</v>
      </c>
      <c r="C150" s="237">
        <v>98</v>
      </c>
      <c r="D150" s="237" t="s">
        <v>1210</v>
      </c>
      <c r="E150" s="238" t="s">
        <v>1211</v>
      </c>
      <c r="F150" s="239">
        <v>68244.02</v>
      </c>
    </row>
    <row r="151" spans="2:6" x14ac:dyDescent="0.25">
      <c r="B151" s="237">
        <v>12</v>
      </c>
      <c r="C151" s="237">
        <v>27</v>
      </c>
      <c r="D151" s="237" t="s">
        <v>1212</v>
      </c>
      <c r="E151" s="238" t="s">
        <v>1213</v>
      </c>
      <c r="F151" s="239">
        <v>18037.43</v>
      </c>
    </row>
    <row r="152" spans="2:6" x14ac:dyDescent="0.25">
      <c r="B152" s="237">
        <v>12</v>
      </c>
      <c r="C152" s="237">
        <v>98</v>
      </c>
      <c r="D152" s="237" t="s">
        <v>1212</v>
      </c>
      <c r="E152" s="238" t="s">
        <v>1213</v>
      </c>
      <c r="F152" s="239">
        <v>10125.1</v>
      </c>
    </row>
    <row r="153" spans="2:6" x14ac:dyDescent="0.25">
      <c r="B153" s="237">
        <v>12</v>
      </c>
      <c r="C153" s="237">
        <v>27</v>
      </c>
      <c r="D153" s="237" t="s">
        <v>1214</v>
      </c>
      <c r="E153" s="238" t="s">
        <v>1215</v>
      </c>
      <c r="F153" s="239">
        <v>137447.24</v>
      </c>
    </row>
    <row r="154" spans="2:6" x14ac:dyDescent="0.25">
      <c r="B154" s="237">
        <v>12</v>
      </c>
      <c r="C154" s="237">
        <v>98</v>
      </c>
      <c r="D154" s="237" t="s">
        <v>1214</v>
      </c>
      <c r="E154" s="238" t="s">
        <v>1215</v>
      </c>
      <c r="F154" s="239">
        <v>9932.3799999999992</v>
      </c>
    </row>
    <row r="155" spans="2:6" x14ac:dyDescent="0.25">
      <c r="B155" s="237">
        <v>12</v>
      </c>
      <c r="C155" s="237">
        <v>27</v>
      </c>
      <c r="D155" s="237" t="s">
        <v>1216</v>
      </c>
      <c r="E155" s="238" t="s">
        <v>1217</v>
      </c>
      <c r="F155" s="239">
        <v>77.709999999999994</v>
      </c>
    </row>
    <row r="156" spans="2:6" x14ac:dyDescent="0.25">
      <c r="B156" s="237">
        <v>12</v>
      </c>
      <c r="C156" s="237">
        <v>98</v>
      </c>
      <c r="D156" s="237" t="s">
        <v>1216</v>
      </c>
      <c r="E156" s="238" t="s">
        <v>1217</v>
      </c>
      <c r="F156" s="239">
        <v>5432.38</v>
      </c>
    </row>
    <row r="157" spans="2:6" x14ac:dyDescent="0.25">
      <c r="B157" s="237">
        <v>12</v>
      </c>
      <c r="C157" s="237">
        <v>99</v>
      </c>
      <c r="D157" s="237" t="s">
        <v>1206</v>
      </c>
      <c r="E157" s="238" t="s">
        <v>1207</v>
      </c>
      <c r="F157" s="239">
        <v>129897.12</v>
      </c>
    </row>
    <row r="158" spans="2:6" x14ac:dyDescent="0.25">
      <c r="B158" s="237">
        <v>12</v>
      </c>
      <c r="C158" s="237">
        <v>27</v>
      </c>
      <c r="D158" s="237" t="s">
        <v>1220</v>
      </c>
      <c r="E158" s="238" t="s">
        <v>1221</v>
      </c>
      <c r="F158" s="239">
        <v>637705.67000000004</v>
      </c>
    </row>
    <row r="159" spans="2:6" x14ac:dyDescent="0.25">
      <c r="B159" s="237">
        <v>12</v>
      </c>
      <c r="C159" s="237">
        <v>98</v>
      </c>
      <c r="D159" s="237" t="s">
        <v>1220</v>
      </c>
      <c r="E159" s="238" t="s">
        <v>1221</v>
      </c>
      <c r="F159" s="239">
        <v>164626.35999999999</v>
      </c>
    </row>
    <row r="160" spans="2:6" x14ac:dyDescent="0.25">
      <c r="B160" s="237">
        <v>12</v>
      </c>
      <c r="C160" s="237">
        <v>27</v>
      </c>
      <c r="D160" s="237" t="s">
        <v>1208</v>
      </c>
      <c r="E160" s="238" t="s">
        <v>1209</v>
      </c>
      <c r="F160" s="239">
        <v>785169.77</v>
      </c>
    </row>
    <row r="161" spans="2:6" x14ac:dyDescent="0.25">
      <c r="B161" s="237">
        <v>12</v>
      </c>
      <c r="C161" s="237">
        <v>98</v>
      </c>
      <c r="D161" s="237" t="s">
        <v>1208</v>
      </c>
      <c r="E161" s="238" t="s">
        <v>1209</v>
      </c>
      <c r="F161" s="239">
        <v>110143.02</v>
      </c>
    </row>
    <row r="162" spans="2:6" x14ac:dyDescent="0.25">
      <c r="B162" s="237">
        <v>12</v>
      </c>
      <c r="C162" s="237">
        <v>27</v>
      </c>
      <c r="D162" s="237" t="s">
        <v>1210</v>
      </c>
      <c r="E162" s="238" t="s">
        <v>1211</v>
      </c>
      <c r="F162" s="239">
        <v>607358.1</v>
      </c>
    </row>
    <row r="163" spans="2:6" x14ac:dyDescent="0.25">
      <c r="B163" s="237">
        <v>12</v>
      </c>
      <c r="C163" s="237">
        <v>98</v>
      </c>
      <c r="D163" s="237" t="s">
        <v>1210</v>
      </c>
      <c r="E163" s="238" t="s">
        <v>1211</v>
      </c>
      <c r="F163" s="239">
        <v>90466.04</v>
      </c>
    </row>
    <row r="164" spans="2:6" x14ac:dyDescent="0.25">
      <c r="B164" s="237">
        <v>12</v>
      </c>
      <c r="C164" s="237">
        <v>27</v>
      </c>
      <c r="D164" s="237" t="s">
        <v>1212</v>
      </c>
      <c r="E164" s="238" t="s">
        <v>1213</v>
      </c>
      <c r="F164" s="239">
        <v>71689.740000000005</v>
      </c>
    </row>
    <row r="165" spans="2:6" x14ac:dyDescent="0.25">
      <c r="B165" s="237">
        <v>12</v>
      </c>
      <c r="C165" s="237">
        <v>98</v>
      </c>
      <c r="D165" s="237" t="s">
        <v>1212</v>
      </c>
      <c r="E165" s="238" t="s">
        <v>1213</v>
      </c>
      <c r="F165" s="239">
        <v>8125.25</v>
      </c>
    </row>
    <row r="166" spans="2:6" x14ac:dyDescent="0.25">
      <c r="B166" s="237">
        <v>12</v>
      </c>
      <c r="C166" s="237">
        <v>27</v>
      </c>
      <c r="D166" s="237" t="s">
        <v>1214</v>
      </c>
      <c r="E166" s="238" t="s">
        <v>1215</v>
      </c>
      <c r="F166" s="239">
        <v>528638.93999999994</v>
      </c>
    </row>
    <row r="167" spans="2:6" x14ac:dyDescent="0.25">
      <c r="B167" s="237">
        <v>12</v>
      </c>
      <c r="C167" s="237">
        <v>98</v>
      </c>
      <c r="D167" s="237" t="s">
        <v>1214</v>
      </c>
      <c r="E167" s="238" t="s">
        <v>1215</v>
      </c>
      <c r="F167" s="239">
        <v>18146.18</v>
      </c>
    </row>
    <row r="168" spans="2:6" x14ac:dyDescent="0.25">
      <c r="B168" s="237">
        <v>12</v>
      </c>
      <c r="C168" s="237">
        <v>27</v>
      </c>
      <c r="D168" s="237" t="s">
        <v>1216</v>
      </c>
      <c r="E168" s="238" t="s">
        <v>1217</v>
      </c>
      <c r="F168" s="239">
        <v>1461.15</v>
      </c>
    </row>
    <row r="169" spans="2:6" x14ac:dyDescent="0.25">
      <c r="B169" s="237">
        <v>12</v>
      </c>
      <c r="C169" s="237">
        <v>98</v>
      </c>
      <c r="D169" s="237" t="s">
        <v>1216</v>
      </c>
      <c r="E169" s="238" t="s">
        <v>1217</v>
      </c>
      <c r="F169" s="239">
        <v>6776.43</v>
      </c>
    </row>
    <row r="170" spans="2:6" x14ac:dyDescent="0.25">
      <c r="B170" s="237">
        <v>12</v>
      </c>
      <c r="C170" s="237">
        <v>89</v>
      </c>
      <c r="D170" s="237" t="s">
        <v>1218</v>
      </c>
      <c r="E170" s="238" t="s">
        <v>1219</v>
      </c>
      <c r="F170" s="239">
        <v>20873.04</v>
      </c>
    </row>
    <row r="171" spans="2:6" x14ac:dyDescent="0.25">
      <c r="B171" s="237">
        <v>12</v>
      </c>
      <c r="C171" s="237">
        <v>89</v>
      </c>
      <c r="D171" s="237" t="s">
        <v>1218</v>
      </c>
      <c r="E171" s="238" t="s">
        <v>1219</v>
      </c>
      <c r="F171" s="239">
        <v>19711.68</v>
      </c>
    </row>
    <row r="172" spans="2:6" x14ac:dyDescent="0.25">
      <c r="B172" s="237">
        <v>12</v>
      </c>
      <c r="C172" s="237">
        <v>89</v>
      </c>
      <c r="D172" s="237" t="s">
        <v>1218</v>
      </c>
      <c r="E172" s="238" t="s">
        <v>1219</v>
      </c>
      <c r="F172" s="239">
        <v>4549.2</v>
      </c>
    </row>
    <row r="173" spans="2:6" x14ac:dyDescent="0.25">
      <c r="B173" s="237">
        <v>12</v>
      </c>
      <c r="C173" s="237">
        <v>99</v>
      </c>
      <c r="D173" s="237" t="s">
        <v>1206</v>
      </c>
      <c r="E173" s="238" t="s">
        <v>1207</v>
      </c>
      <c r="F173" s="239">
        <v>16604.21</v>
      </c>
    </row>
    <row r="174" spans="2:6" x14ac:dyDescent="0.25">
      <c r="B174" s="237">
        <v>12</v>
      </c>
      <c r="C174" s="237">
        <v>98</v>
      </c>
      <c r="D174" s="237" t="s">
        <v>1220</v>
      </c>
      <c r="E174" s="238" t="s">
        <v>1221</v>
      </c>
      <c r="F174" s="239">
        <v>0</v>
      </c>
    </row>
    <row r="175" spans="2:6" x14ac:dyDescent="0.25">
      <c r="B175" s="237">
        <v>12</v>
      </c>
      <c r="C175" s="237">
        <v>98</v>
      </c>
      <c r="D175" s="237" t="s">
        <v>1208</v>
      </c>
      <c r="E175" s="238" t="s">
        <v>1209</v>
      </c>
      <c r="F175" s="239">
        <v>196186.48</v>
      </c>
    </row>
    <row r="176" spans="2:6" x14ac:dyDescent="0.25">
      <c r="B176" s="237">
        <v>12</v>
      </c>
      <c r="C176" s="237">
        <v>98</v>
      </c>
      <c r="D176" s="237" t="s">
        <v>1210</v>
      </c>
      <c r="E176" s="238" t="s">
        <v>1211</v>
      </c>
      <c r="F176" s="239">
        <v>60277.15</v>
      </c>
    </row>
    <row r="177" spans="2:6" x14ac:dyDescent="0.25">
      <c r="B177" s="237">
        <v>12</v>
      </c>
      <c r="C177" s="237">
        <v>98</v>
      </c>
      <c r="D177" s="237" t="s">
        <v>1212</v>
      </c>
      <c r="E177" s="238" t="s">
        <v>1213</v>
      </c>
      <c r="F177" s="239">
        <v>2588.08</v>
      </c>
    </row>
    <row r="178" spans="2:6" x14ac:dyDescent="0.25">
      <c r="B178" s="237">
        <v>12</v>
      </c>
      <c r="C178" s="237">
        <v>98</v>
      </c>
      <c r="D178" s="237" t="s">
        <v>1214</v>
      </c>
      <c r="E178" s="238" t="s">
        <v>1215</v>
      </c>
      <c r="F178" s="239">
        <v>254856.68</v>
      </c>
    </row>
    <row r="179" spans="2:6" x14ac:dyDescent="0.25">
      <c r="B179" s="237">
        <v>12</v>
      </c>
      <c r="C179" s="237">
        <v>98</v>
      </c>
      <c r="D179" s="237" t="s">
        <v>1216</v>
      </c>
      <c r="E179" s="238" t="s">
        <v>1217</v>
      </c>
      <c r="F179" s="239">
        <v>12001.35</v>
      </c>
    </row>
    <row r="180" spans="2:6" x14ac:dyDescent="0.25">
      <c r="B180" s="237">
        <v>12</v>
      </c>
      <c r="C180" s="237">
        <v>99</v>
      </c>
      <c r="D180" s="237" t="s">
        <v>1206</v>
      </c>
      <c r="E180" s="238" t="s">
        <v>1207</v>
      </c>
      <c r="F180" s="239">
        <v>3367.8</v>
      </c>
    </row>
    <row r="181" spans="2:6" x14ac:dyDescent="0.25">
      <c r="B181" s="237">
        <v>12</v>
      </c>
      <c r="C181" s="237">
        <v>98</v>
      </c>
      <c r="D181" s="237" t="s">
        <v>1208</v>
      </c>
      <c r="E181" s="238" t="s">
        <v>1209</v>
      </c>
      <c r="F181" s="239">
        <v>32906.14</v>
      </c>
    </row>
    <row r="182" spans="2:6" x14ac:dyDescent="0.25">
      <c r="B182" s="237">
        <v>12</v>
      </c>
      <c r="C182" s="237">
        <v>98</v>
      </c>
      <c r="D182" s="237" t="s">
        <v>1210</v>
      </c>
      <c r="E182" s="238" t="s">
        <v>1211</v>
      </c>
      <c r="F182" s="239">
        <v>10459.26</v>
      </c>
    </row>
    <row r="183" spans="2:6" x14ac:dyDescent="0.25">
      <c r="B183" s="237">
        <v>12</v>
      </c>
      <c r="C183" s="237">
        <v>98</v>
      </c>
      <c r="D183" s="237" t="s">
        <v>1212</v>
      </c>
      <c r="E183" s="238" t="s">
        <v>1213</v>
      </c>
      <c r="F183" s="239">
        <v>4376.09</v>
      </c>
    </row>
    <row r="184" spans="2:6" x14ac:dyDescent="0.25">
      <c r="B184" s="237">
        <v>12</v>
      </c>
      <c r="C184" s="237">
        <v>98</v>
      </c>
      <c r="D184" s="237" t="s">
        <v>1214</v>
      </c>
      <c r="E184" s="238" t="s">
        <v>1215</v>
      </c>
      <c r="F184" s="239">
        <v>7230.35</v>
      </c>
    </row>
    <row r="185" spans="2:6" x14ac:dyDescent="0.25">
      <c r="B185" s="237">
        <v>12</v>
      </c>
      <c r="C185" s="237">
        <v>98</v>
      </c>
      <c r="D185" s="237" t="s">
        <v>1216</v>
      </c>
      <c r="E185" s="238" t="s">
        <v>1217</v>
      </c>
      <c r="F185" s="239">
        <v>2877.11</v>
      </c>
    </row>
    <row r="186" spans="2:6" x14ac:dyDescent="0.25">
      <c r="B186" s="237">
        <v>16</v>
      </c>
      <c r="C186" s="237">
        <v>99</v>
      </c>
      <c r="D186" s="237" t="s">
        <v>1206</v>
      </c>
      <c r="E186" s="238" t="s">
        <v>1207</v>
      </c>
      <c r="F186" s="239">
        <v>7897.03</v>
      </c>
    </row>
    <row r="187" spans="2:6" x14ac:dyDescent="0.25">
      <c r="B187" s="237">
        <v>16</v>
      </c>
      <c r="C187" s="237">
        <v>99</v>
      </c>
      <c r="D187" s="237" t="s">
        <v>1223</v>
      </c>
      <c r="E187" s="238" t="s">
        <v>1224</v>
      </c>
      <c r="F187" s="242">
        <v>-6537.5</v>
      </c>
    </row>
    <row r="188" spans="2:6" x14ac:dyDescent="0.25">
      <c r="B188" s="237">
        <v>16</v>
      </c>
      <c r="C188" s="237">
        <v>98</v>
      </c>
      <c r="D188" s="237" t="s">
        <v>1208</v>
      </c>
      <c r="E188" s="238" t="s">
        <v>1209</v>
      </c>
      <c r="F188" s="239">
        <v>58433.66</v>
      </c>
    </row>
    <row r="189" spans="2:6" x14ac:dyDescent="0.25">
      <c r="B189" s="237">
        <v>16</v>
      </c>
      <c r="C189" s="237">
        <v>98</v>
      </c>
      <c r="D189" s="237" t="s">
        <v>1210</v>
      </c>
      <c r="E189" s="238" t="s">
        <v>1211</v>
      </c>
      <c r="F189" s="239">
        <v>26406.58</v>
      </c>
    </row>
    <row r="190" spans="2:6" x14ac:dyDescent="0.25">
      <c r="B190" s="237">
        <v>16</v>
      </c>
      <c r="C190" s="237">
        <v>98</v>
      </c>
      <c r="D190" s="237" t="s">
        <v>1212</v>
      </c>
      <c r="E190" s="238" t="s">
        <v>1213</v>
      </c>
      <c r="F190" s="239">
        <v>70.260000000000005</v>
      </c>
    </row>
    <row r="191" spans="2:6" x14ac:dyDescent="0.25">
      <c r="B191" s="237">
        <v>16</v>
      </c>
      <c r="C191" s="237">
        <v>98</v>
      </c>
      <c r="D191" s="237" t="s">
        <v>1214</v>
      </c>
      <c r="E191" s="238" t="s">
        <v>1215</v>
      </c>
      <c r="F191" s="239">
        <v>42006.38</v>
      </c>
    </row>
    <row r="192" spans="2:6" x14ac:dyDescent="0.25">
      <c r="B192" s="237">
        <v>16</v>
      </c>
      <c r="C192" s="237">
        <v>98</v>
      </c>
      <c r="D192" s="237" t="s">
        <v>1214</v>
      </c>
      <c r="E192" s="238" t="s">
        <v>1215</v>
      </c>
      <c r="F192" s="239">
        <v>0</v>
      </c>
    </row>
    <row r="193" spans="2:6" x14ac:dyDescent="0.25">
      <c r="B193" s="237">
        <v>16</v>
      </c>
      <c r="C193" s="237">
        <v>99</v>
      </c>
      <c r="D193" s="237" t="s">
        <v>1206</v>
      </c>
      <c r="E193" s="238" t="s">
        <v>1207</v>
      </c>
      <c r="F193" s="239">
        <v>1602.45</v>
      </c>
    </row>
    <row r="194" spans="2:6" x14ac:dyDescent="0.25">
      <c r="B194" s="237">
        <v>16</v>
      </c>
      <c r="C194" s="237">
        <v>98</v>
      </c>
      <c r="D194" s="237" t="s">
        <v>1220</v>
      </c>
      <c r="E194" s="238" t="s">
        <v>1221</v>
      </c>
      <c r="F194" s="239">
        <v>2036.24</v>
      </c>
    </row>
    <row r="195" spans="2:6" x14ac:dyDescent="0.25">
      <c r="B195" s="237">
        <v>16</v>
      </c>
      <c r="C195" s="237">
        <v>98</v>
      </c>
      <c r="D195" s="237" t="s">
        <v>1208</v>
      </c>
      <c r="E195" s="238" t="s">
        <v>1209</v>
      </c>
      <c r="F195" s="239">
        <v>4030.93</v>
      </c>
    </row>
    <row r="196" spans="2:6" x14ac:dyDescent="0.25">
      <c r="B196" s="237">
        <v>16</v>
      </c>
      <c r="C196" s="237">
        <v>21</v>
      </c>
      <c r="D196" s="237" t="s">
        <v>1210</v>
      </c>
      <c r="E196" s="238" t="s">
        <v>1211</v>
      </c>
      <c r="F196" s="239">
        <v>0</v>
      </c>
    </row>
    <row r="197" spans="2:6" x14ac:dyDescent="0.25">
      <c r="B197" s="237">
        <v>16</v>
      </c>
      <c r="C197" s="237">
        <v>98</v>
      </c>
      <c r="D197" s="237" t="s">
        <v>1210</v>
      </c>
      <c r="E197" s="238" t="s">
        <v>1211</v>
      </c>
      <c r="F197" s="239">
        <v>2203.04</v>
      </c>
    </row>
    <row r="198" spans="2:6" x14ac:dyDescent="0.25">
      <c r="B198" s="237">
        <v>16</v>
      </c>
      <c r="C198" s="237">
        <v>21</v>
      </c>
      <c r="D198" s="237" t="s">
        <v>1212</v>
      </c>
      <c r="E198" s="238" t="s">
        <v>1213</v>
      </c>
      <c r="F198" s="239">
        <v>23554.39</v>
      </c>
    </row>
    <row r="199" spans="2:6" x14ac:dyDescent="0.25">
      <c r="B199" s="237">
        <v>16</v>
      </c>
      <c r="C199" s="237">
        <v>21</v>
      </c>
      <c r="D199" s="237" t="s">
        <v>1214</v>
      </c>
      <c r="E199" s="238" t="s">
        <v>1215</v>
      </c>
      <c r="F199" s="239">
        <v>42785.74</v>
      </c>
    </row>
    <row r="200" spans="2:6" x14ac:dyDescent="0.25">
      <c r="B200" s="237">
        <v>16</v>
      </c>
      <c r="C200" s="237">
        <v>21</v>
      </c>
      <c r="D200" s="237" t="s">
        <v>1216</v>
      </c>
      <c r="E200" s="238" t="s">
        <v>1217</v>
      </c>
      <c r="F200" s="239">
        <v>122.53</v>
      </c>
    </row>
    <row r="201" spans="2:6" x14ac:dyDescent="0.25">
      <c r="B201" s="237">
        <v>16</v>
      </c>
      <c r="C201" s="237">
        <v>99</v>
      </c>
      <c r="D201" s="237" t="s">
        <v>1206</v>
      </c>
      <c r="E201" s="238" t="s">
        <v>1207</v>
      </c>
      <c r="F201" s="239">
        <v>1186.25</v>
      </c>
    </row>
    <row r="202" spans="2:6" x14ac:dyDescent="0.25">
      <c r="B202" s="237">
        <v>16</v>
      </c>
      <c r="C202" s="237">
        <v>21</v>
      </c>
      <c r="D202" s="237" t="s">
        <v>1208</v>
      </c>
      <c r="E202" s="238" t="s">
        <v>1209</v>
      </c>
      <c r="F202" s="239">
        <v>27500.66</v>
      </c>
    </row>
    <row r="203" spans="2:6" x14ac:dyDescent="0.25">
      <c r="B203" s="237">
        <v>16</v>
      </c>
      <c r="C203" s="237">
        <v>21</v>
      </c>
      <c r="D203" s="237" t="s">
        <v>1210</v>
      </c>
      <c r="E203" s="238" t="s">
        <v>1211</v>
      </c>
      <c r="F203" s="239">
        <v>8729.07</v>
      </c>
    </row>
    <row r="204" spans="2:6" x14ac:dyDescent="0.25">
      <c r="B204" s="237">
        <v>16</v>
      </c>
      <c r="C204" s="237">
        <v>21</v>
      </c>
      <c r="D204" s="237" t="s">
        <v>1212</v>
      </c>
      <c r="E204" s="238" t="s">
        <v>1213</v>
      </c>
      <c r="F204" s="239">
        <v>0</v>
      </c>
    </row>
    <row r="205" spans="2:6" x14ac:dyDescent="0.25">
      <c r="B205" s="237">
        <v>16</v>
      </c>
      <c r="C205" s="237">
        <v>21</v>
      </c>
      <c r="D205" s="237" t="s">
        <v>1214</v>
      </c>
      <c r="E205" s="238" t="s">
        <v>1215</v>
      </c>
      <c r="F205" s="239">
        <v>70273.899999999994</v>
      </c>
    </row>
    <row r="206" spans="2:6" x14ac:dyDescent="0.25">
      <c r="B206" s="237">
        <v>16</v>
      </c>
      <c r="C206" s="237">
        <v>21</v>
      </c>
      <c r="D206" s="237" t="s">
        <v>1216</v>
      </c>
      <c r="E206" s="238" t="s">
        <v>1217</v>
      </c>
      <c r="F206" s="239">
        <v>261.16000000000003</v>
      </c>
    </row>
    <row r="207" spans="2:6" x14ac:dyDescent="0.25">
      <c r="B207" s="237">
        <v>16</v>
      </c>
      <c r="C207" s="237">
        <v>99</v>
      </c>
      <c r="D207" s="237" t="s">
        <v>1206</v>
      </c>
      <c r="E207" s="238" t="s">
        <v>1207</v>
      </c>
      <c r="F207" s="239">
        <v>6868.52</v>
      </c>
    </row>
    <row r="208" spans="2:6" x14ac:dyDescent="0.25">
      <c r="B208" s="237">
        <v>16</v>
      </c>
      <c r="C208" s="237">
        <v>21</v>
      </c>
      <c r="D208" s="237" t="s">
        <v>1208</v>
      </c>
      <c r="E208" s="238" t="s">
        <v>1209</v>
      </c>
      <c r="F208" s="239">
        <v>108244.54</v>
      </c>
    </row>
    <row r="209" spans="2:6" x14ac:dyDescent="0.25">
      <c r="B209" s="237">
        <v>16</v>
      </c>
      <c r="C209" s="237">
        <v>21</v>
      </c>
      <c r="D209" s="237" t="s">
        <v>1210</v>
      </c>
      <c r="E209" s="238" t="s">
        <v>1211</v>
      </c>
      <c r="F209" s="239">
        <v>33763.360000000001</v>
      </c>
    </row>
    <row r="210" spans="2:6" x14ac:dyDescent="0.25">
      <c r="B210" s="237">
        <v>16</v>
      </c>
      <c r="C210" s="237">
        <v>21</v>
      </c>
      <c r="D210" s="237" t="s">
        <v>1212</v>
      </c>
      <c r="E210" s="238" t="s">
        <v>1213</v>
      </c>
      <c r="F210" s="239">
        <v>2886.39</v>
      </c>
    </row>
    <row r="211" spans="2:6" x14ac:dyDescent="0.25">
      <c r="B211" s="237">
        <v>16</v>
      </c>
      <c r="C211" s="237">
        <v>21</v>
      </c>
      <c r="D211" s="237" t="s">
        <v>1214</v>
      </c>
      <c r="E211" s="238" t="s">
        <v>1215</v>
      </c>
      <c r="F211" s="239">
        <v>32385.54</v>
      </c>
    </row>
    <row r="212" spans="2:6" x14ac:dyDescent="0.25">
      <c r="B212" s="237">
        <v>16</v>
      </c>
      <c r="C212" s="237">
        <v>21</v>
      </c>
      <c r="D212" s="237" t="s">
        <v>1216</v>
      </c>
      <c r="E212" s="238" t="s">
        <v>1217</v>
      </c>
      <c r="F212" s="239">
        <v>3353.12</v>
      </c>
    </row>
    <row r="213" spans="2:6" x14ac:dyDescent="0.25">
      <c r="B213" s="237">
        <v>16</v>
      </c>
      <c r="C213" s="237">
        <v>99</v>
      </c>
      <c r="D213" s="237" t="s">
        <v>1206</v>
      </c>
      <c r="E213" s="238" t="s">
        <v>1207</v>
      </c>
      <c r="F213" s="239">
        <v>17.5</v>
      </c>
    </row>
    <row r="214" spans="2:6" x14ac:dyDescent="0.25">
      <c r="B214" s="237">
        <v>16</v>
      </c>
      <c r="C214" s="237">
        <v>21</v>
      </c>
      <c r="D214" s="237" t="s">
        <v>1212</v>
      </c>
      <c r="E214" s="238" t="s">
        <v>1213</v>
      </c>
      <c r="F214" s="239">
        <v>661.04</v>
      </c>
    </row>
    <row r="215" spans="2:6" x14ac:dyDescent="0.25">
      <c r="B215" s="237">
        <v>16</v>
      </c>
      <c r="C215" s="237">
        <v>21</v>
      </c>
      <c r="D215" s="237" t="s">
        <v>1214</v>
      </c>
      <c r="E215" s="238" t="s">
        <v>1215</v>
      </c>
      <c r="F215" s="239">
        <v>75.06</v>
      </c>
    </row>
    <row r="216" spans="2:6" x14ac:dyDescent="0.25">
      <c r="B216" s="237">
        <v>16</v>
      </c>
      <c r="C216" s="237">
        <v>99</v>
      </c>
      <c r="D216" s="237" t="s">
        <v>1206</v>
      </c>
      <c r="E216" s="238" t="s">
        <v>1207</v>
      </c>
      <c r="F216" s="239">
        <v>8302.4599999999991</v>
      </c>
    </row>
    <row r="217" spans="2:6" x14ac:dyDescent="0.25">
      <c r="B217" s="237">
        <v>16</v>
      </c>
      <c r="C217" s="237">
        <v>98</v>
      </c>
      <c r="D217" s="237" t="s">
        <v>1208</v>
      </c>
      <c r="E217" s="238" t="s">
        <v>1209</v>
      </c>
      <c r="F217" s="239">
        <v>79415.92</v>
      </c>
    </row>
    <row r="218" spans="2:6" x14ac:dyDescent="0.25">
      <c r="B218" s="237">
        <v>16</v>
      </c>
      <c r="C218" s="237">
        <v>98</v>
      </c>
      <c r="D218" s="237" t="s">
        <v>1210</v>
      </c>
      <c r="E218" s="238" t="s">
        <v>1211</v>
      </c>
      <c r="F218" s="239">
        <v>28927.64</v>
      </c>
    </row>
    <row r="219" spans="2:6" x14ac:dyDescent="0.25">
      <c r="B219" s="237">
        <v>16</v>
      </c>
      <c r="C219" s="237">
        <v>21</v>
      </c>
      <c r="D219" s="237" t="s">
        <v>1212</v>
      </c>
      <c r="E219" s="238" t="s">
        <v>1213</v>
      </c>
      <c r="F219" s="239">
        <v>357.88</v>
      </c>
    </row>
    <row r="220" spans="2:6" x14ac:dyDescent="0.25">
      <c r="B220" s="237">
        <v>16</v>
      </c>
      <c r="C220" s="237">
        <v>98</v>
      </c>
      <c r="D220" s="237" t="s">
        <v>1212</v>
      </c>
      <c r="E220" s="238" t="s">
        <v>1213</v>
      </c>
      <c r="F220" s="239">
        <v>3330.47</v>
      </c>
    </row>
    <row r="221" spans="2:6" x14ac:dyDescent="0.25">
      <c r="B221" s="237">
        <v>16</v>
      </c>
      <c r="C221" s="237">
        <v>21</v>
      </c>
      <c r="D221" s="237" t="s">
        <v>1214</v>
      </c>
      <c r="E221" s="238" t="s">
        <v>1215</v>
      </c>
      <c r="F221" s="239">
        <v>141262.21</v>
      </c>
    </row>
    <row r="222" spans="2:6" x14ac:dyDescent="0.25">
      <c r="B222" s="237">
        <v>16</v>
      </c>
      <c r="C222" s="237">
        <v>98</v>
      </c>
      <c r="D222" s="237" t="s">
        <v>1214</v>
      </c>
      <c r="E222" s="238" t="s">
        <v>1215</v>
      </c>
      <c r="F222" s="239">
        <v>57240.639999999999</v>
      </c>
    </row>
    <row r="223" spans="2:6" x14ac:dyDescent="0.25">
      <c r="B223" s="237">
        <v>16</v>
      </c>
      <c r="C223" s="237">
        <v>98</v>
      </c>
      <c r="D223" s="237" t="s">
        <v>1216</v>
      </c>
      <c r="E223" s="238" t="s">
        <v>1217</v>
      </c>
      <c r="F223" s="239">
        <v>956.58</v>
      </c>
    </row>
    <row r="224" spans="2:6" x14ac:dyDescent="0.25">
      <c r="B224" s="237">
        <v>16</v>
      </c>
      <c r="C224" s="237">
        <v>99</v>
      </c>
      <c r="D224" s="237" t="s">
        <v>1206</v>
      </c>
      <c r="E224" s="238" t="s">
        <v>1207</v>
      </c>
      <c r="F224" s="239">
        <v>11369.17</v>
      </c>
    </row>
    <row r="225" spans="2:6" x14ac:dyDescent="0.25">
      <c r="B225" s="237">
        <v>16</v>
      </c>
      <c r="C225" s="237">
        <v>21</v>
      </c>
      <c r="D225" s="237" t="s">
        <v>1208</v>
      </c>
      <c r="E225" s="238" t="s">
        <v>1209</v>
      </c>
      <c r="F225" s="239">
        <v>147578.48000000001</v>
      </c>
    </row>
    <row r="226" spans="2:6" x14ac:dyDescent="0.25">
      <c r="B226" s="237">
        <v>16</v>
      </c>
      <c r="C226" s="237">
        <v>21</v>
      </c>
      <c r="D226" s="237" t="s">
        <v>1210</v>
      </c>
      <c r="E226" s="238" t="s">
        <v>1211</v>
      </c>
      <c r="F226" s="239">
        <v>52443.3</v>
      </c>
    </row>
    <row r="227" spans="2:6" x14ac:dyDescent="0.25">
      <c r="B227" s="237">
        <v>16</v>
      </c>
      <c r="C227" s="237">
        <v>21</v>
      </c>
      <c r="D227" s="237" t="s">
        <v>1212</v>
      </c>
      <c r="E227" s="238" t="s">
        <v>1213</v>
      </c>
      <c r="F227" s="239">
        <v>0</v>
      </c>
    </row>
    <row r="228" spans="2:6" x14ac:dyDescent="0.25">
      <c r="B228" s="237">
        <v>16</v>
      </c>
      <c r="C228" s="237">
        <v>21</v>
      </c>
      <c r="D228" s="237" t="s">
        <v>1214</v>
      </c>
      <c r="E228" s="238" t="s">
        <v>1215</v>
      </c>
      <c r="F228" s="239">
        <v>15210.1</v>
      </c>
    </row>
    <row r="229" spans="2:6" x14ac:dyDescent="0.25">
      <c r="B229" s="237">
        <v>16</v>
      </c>
      <c r="C229" s="237">
        <v>99</v>
      </c>
      <c r="D229" s="237" t="s">
        <v>1206</v>
      </c>
      <c r="E229" s="238" t="s">
        <v>1207</v>
      </c>
      <c r="F229" s="239">
        <v>1651.25</v>
      </c>
    </row>
    <row r="230" spans="2:6" x14ac:dyDescent="0.25">
      <c r="B230" s="237">
        <v>16</v>
      </c>
      <c r="C230" s="237">
        <v>21</v>
      </c>
      <c r="D230" s="237" t="s">
        <v>1208</v>
      </c>
      <c r="E230" s="238" t="s">
        <v>1209</v>
      </c>
      <c r="F230" s="239">
        <v>0</v>
      </c>
    </row>
    <row r="231" spans="2:6" x14ac:dyDescent="0.25">
      <c r="B231" s="237">
        <v>16</v>
      </c>
      <c r="C231" s="237">
        <v>98</v>
      </c>
      <c r="D231" s="237" t="s">
        <v>1208</v>
      </c>
      <c r="E231" s="238" t="s">
        <v>1209</v>
      </c>
      <c r="F231" s="239">
        <v>29903.79</v>
      </c>
    </row>
    <row r="232" spans="2:6" x14ac:dyDescent="0.25">
      <c r="B232" s="237">
        <v>16</v>
      </c>
      <c r="C232" s="237">
        <v>21</v>
      </c>
      <c r="D232" s="237" t="s">
        <v>1210</v>
      </c>
      <c r="E232" s="238" t="s">
        <v>1211</v>
      </c>
      <c r="F232" s="239">
        <v>0</v>
      </c>
    </row>
    <row r="233" spans="2:6" x14ac:dyDescent="0.25">
      <c r="B233" s="237">
        <v>16</v>
      </c>
      <c r="C233" s="237">
        <v>98</v>
      </c>
      <c r="D233" s="237" t="s">
        <v>1210</v>
      </c>
      <c r="E233" s="238" t="s">
        <v>1211</v>
      </c>
      <c r="F233" s="239">
        <v>10167.549999999999</v>
      </c>
    </row>
    <row r="234" spans="2:6" x14ac:dyDescent="0.25">
      <c r="B234" s="237">
        <v>16</v>
      </c>
      <c r="C234" s="237">
        <v>98</v>
      </c>
      <c r="D234" s="237" t="s">
        <v>1212</v>
      </c>
      <c r="E234" s="238" t="s">
        <v>1213</v>
      </c>
      <c r="F234" s="239">
        <v>569.36</v>
      </c>
    </row>
    <row r="235" spans="2:6" x14ac:dyDescent="0.25">
      <c r="B235" s="237">
        <v>16</v>
      </c>
      <c r="C235" s="237">
        <v>21</v>
      </c>
      <c r="D235" s="237" t="s">
        <v>1214</v>
      </c>
      <c r="E235" s="238" t="s">
        <v>1215</v>
      </c>
      <c r="F235" s="239">
        <v>1590.7</v>
      </c>
    </row>
    <row r="236" spans="2:6" x14ac:dyDescent="0.25">
      <c r="B236" s="237">
        <v>16</v>
      </c>
      <c r="C236" s="237">
        <v>98</v>
      </c>
      <c r="D236" s="237" t="s">
        <v>1214</v>
      </c>
      <c r="E236" s="238" t="s">
        <v>1215</v>
      </c>
      <c r="F236" s="239">
        <v>22358.400000000001</v>
      </c>
    </row>
    <row r="237" spans="2:6" x14ac:dyDescent="0.25">
      <c r="B237" s="237">
        <v>16</v>
      </c>
      <c r="C237" s="237">
        <v>21</v>
      </c>
      <c r="D237" s="237" t="s">
        <v>1216</v>
      </c>
      <c r="E237" s="238" t="s">
        <v>1217</v>
      </c>
      <c r="F237" s="239">
        <v>0</v>
      </c>
    </row>
    <row r="238" spans="2:6" x14ac:dyDescent="0.25">
      <c r="B238" s="237">
        <v>16</v>
      </c>
      <c r="C238" s="237">
        <v>98</v>
      </c>
      <c r="D238" s="237" t="s">
        <v>1216</v>
      </c>
      <c r="E238" s="238" t="s">
        <v>1217</v>
      </c>
      <c r="F238" s="239">
        <v>50.96</v>
      </c>
    </row>
    <row r="239" spans="2:6" x14ac:dyDescent="0.25">
      <c r="B239" s="237">
        <v>16</v>
      </c>
      <c r="C239" s="237">
        <v>99</v>
      </c>
      <c r="D239" s="237" t="s">
        <v>1206</v>
      </c>
      <c r="E239" s="238" t="s">
        <v>1207</v>
      </c>
      <c r="F239" s="239">
        <v>3844</v>
      </c>
    </row>
    <row r="240" spans="2:6" x14ac:dyDescent="0.25">
      <c r="B240" s="237">
        <v>16</v>
      </c>
      <c r="C240" s="237">
        <v>21</v>
      </c>
      <c r="D240" s="237" t="s">
        <v>1208</v>
      </c>
      <c r="E240" s="238" t="s">
        <v>1209</v>
      </c>
      <c r="F240" s="239">
        <v>89634.79</v>
      </c>
    </row>
    <row r="241" spans="2:6" x14ac:dyDescent="0.25">
      <c r="B241" s="237">
        <v>16</v>
      </c>
      <c r="C241" s="237">
        <v>21</v>
      </c>
      <c r="D241" s="237" t="s">
        <v>1210</v>
      </c>
      <c r="E241" s="238" t="s">
        <v>1211</v>
      </c>
      <c r="F241" s="239">
        <v>26592.400000000001</v>
      </c>
    </row>
    <row r="242" spans="2:6" x14ac:dyDescent="0.25">
      <c r="B242" s="237">
        <v>16</v>
      </c>
      <c r="C242" s="237">
        <v>21</v>
      </c>
      <c r="D242" s="237" t="s">
        <v>1212</v>
      </c>
      <c r="E242" s="238" t="s">
        <v>1213</v>
      </c>
      <c r="F242" s="239">
        <v>152.88999999999999</v>
      </c>
    </row>
    <row r="243" spans="2:6" x14ac:dyDescent="0.25">
      <c r="B243" s="237">
        <v>16</v>
      </c>
      <c r="C243" s="237">
        <v>21</v>
      </c>
      <c r="D243" s="237" t="s">
        <v>1214</v>
      </c>
      <c r="E243" s="238" t="s">
        <v>1215</v>
      </c>
      <c r="F243" s="239">
        <v>2900.07</v>
      </c>
    </row>
    <row r="244" spans="2:6" x14ac:dyDescent="0.25">
      <c r="B244" s="237">
        <v>16</v>
      </c>
      <c r="C244" s="237">
        <v>21</v>
      </c>
      <c r="D244" s="237" t="s">
        <v>1216</v>
      </c>
      <c r="E244" s="238" t="s">
        <v>1217</v>
      </c>
      <c r="F244" s="239">
        <v>4056.58</v>
      </c>
    </row>
    <row r="245" spans="2:6" x14ac:dyDescent="0.25">
      <c r="B245" s="237">
        <v>16</v>
      </c>
      <c r="C245" s="237">
        <v>99</v>
      </c>
      <c r="D245" s="237" t="s">
        <v>1206</v>
      </c>
      <c r="E245" s="238" t="s">
        <v>1207</v>
      </c>
      <c r="F245" s="239">
        <v>30236.25</v>
      </c>
    </row>
    <row r="246" spans="2:6" x14ac:dyDescent="0.25">
      <c r="B246" s="237">
        <v>16</v>
      </c>
      <c r="C246" s="237">
        <v>21</v>
      </c>
      <c r="D246" s="237" t="s">
        <v>1208</v>
      </c>
      <c r="E246" s="238" t="s">
        <v>1209</v>
      </c>
      <c r="F246" s="239">
        <v>157081.14000000001</v>
      </c>
    </row>
    <row r="247" spans="2:6" x14ac:dyDescent="0.25">
      <c r="B247" s="237">
        <v>16</v>
      </c>
      <c r="C247" s="237">
        <v>21</v>
      </c>
      <c r="D247" s="237" t="s">
        <v>1210</v>
      </c>
      <c r="E247" s="238" t="s">
        <v>1211</v>
      </c>
      <c r="F247" s="239">
        <v>50402.68</v>
      </c>
    </row>
    <row r="248" spans="2:6" x14ac:dyDescent="0.25">
      <c r="B248" s="237">
        <v>16</v>
      </c>
      <c r="C248" s="237">
        <v>21</v>
      </c>
      <c r="D248" s="237" t="s">
        <v>1212</v>
      </c>
      <c r="E248" s="238" t="s">
        <v>1213</v>
      </c>
      <c r="F248" s="239">
        <v>4770.51</v>
      </c>
    </row>
    <row r="249" spans="2:6" x14ac:dyDescent="0.25">
      <c r="B249" s="237">
        <v>16</v>
      </c>
      <c r="C249" s="237">
        <v>21</v>
      </c>
      <c r="D249" s="237" t="s">
        <v>1214</v>
      </c>
      <c r="E249" s="238" t="s">
        <v>1215</v>
      </c>
      <c r="F249" s="239">
        <v>11827.5</v>
      </c>
    </row>
    <row r="250" spans="2:6" x14ac:dyDescent="0.25">
      <c r="B250" s="237">
        <v>16</v>
      </c>
      <c r="C250" s="237">
        <v>21</v>
      </c>
      <c r="D250" s="237" t="s">
        <v>1216</v>
      </c>
      <c r="E250" s="238" t="s">
        <v>1217</v>
      </c>
      <c r="F250" s="239">
        <v>5465.09</v>
      </c>
    </row>
    <row r="251" spans="2:6" x14ac:dyDescent="0.25">
      <c r="B251" s="237">
        <v>16</v>
      </c>
      <c r="C251" s="237">
        <v>98</v>
      </c>
      <c r="D251" s="237" t="s">
        <v>1208</v>
      </c>
      <c r="E251" s="238" t="s">
        <v>1209</v>
      </c>
      <c r="F251" s="239">
        <v>8351.4699999999993</v>
      </c>
    </row>
    <row r="252" spans="2:6" x14ac:dyDescent="0.25">
      <c r="B252" s="237">
        <v>16</v>
      </c>
      <c r="C252" s="237">
        <v>98</v>
      </c>
      <c r="D252" s="237" t="s">
        <v>1210</v>
      </c>
      <c r="E252" s="238" t="s">
        <v>1211</v>
      </c>
      <c r="F252" s="239">
        <v>2354.09</v>
      </c>
    </row>
    <row r="253" spans="2:6" x14ac:dyDescent="0.25">
      <c r="B253" s="237">
        <v>16</v>
      </c>
      <c r="C253" s="237">
        <v>21</v>
      </c>
      <c r="D253" s="237" t="s">
        <v>1212</v>
      </c>
      <c r="E253" s="238" t="s">
        <v>1213</v>
      </c>
      <c r="F253" s="239">
        <v>1760.6</v>
      </c>
    </row>
    <row r="254" spans="2:6" x14ac:dyDescent="0.25">
      <c r="B254" s="237">
        <v>16</v>
      </c>
      <c r="C254" s="237">
        <v>98</v>
      </c>
      <c r="D254" s="237" t="s">
        <v>1214</v>
      </c>
      <c r="E254" s="238" t="s">
        <v>1215</v>
      </c>
      <c r="F254" s="239">
        <v>2.29</v>
      </c>
    </row>
    <row r="255" spans="2:6" x14ac:dyDescent="0.25">
      <c r="B255" s="237">
        <v>16</v>
      </c>
      <c r="C255" s="237">
        <v>98</v>
      </c>
      <c r="D255" s="237" t="s">
        <v>1216</v>
      </c>
      <c r="E255" s="238" t="s">
        <v>1217</v>
      </c>
      <c r="F255" s="239">
        <v>652.96</v>
      </c>
    </row>
    <row r="256" spans="2:6" x14ac:dyDescent="0.25">
      <c r="B256" s="237">
        <v>16</v>
      </c>
      <c r="C256" s="237">
        <v>99</v>
      </c>
      <c r="D256" s="237" t="s">
        <v>1206</v>
      </c>
      <c r="E256" s="238" t="s">
        <v>1207</v>
      </c>
      <c r="F256" s="239">
        <v>383.48</v>
      </c>
    </row>
    <row r="257" spans="2:6" x14ac:dyDescent="0.25">
      <c r="B257" s="237">
        <v>16</v>
      </c>
      <c r="C257" s="237">
        <v>98</v>
      </c>
      <c r="D257" s="237" t="s">
        <v>1208</v>
      </c>
      <c r="E257" s="238" t="s">
        <v>1209</v>
      </c>
      <c r="F257" s="239">
        <v>1955.98</v>
      </c>
    </row>
    <row r="258" spans="2:6" x14ac:dyDescent="0.25">
      <c r="B258" s="237">
        <v>16</v>
      </c>
      <c r="C258" s="237">
        <v>98</v>
      </c>
      <c r="D258" s="237" t="s">
        <v>1210</v>
      </c>
      <c r="E258" s="238" t="s">
        <v>1211</v>
      </c>
      <c r="F258" s="239">
        <v>755.51</v>
      </c>
    </row>
    <row r="259" spans="2:6" x14ac:dyDescent="0.25">
      <c r="B259" s="237">
        <v>16</v>
      </c>
      <c r="C259" s="237">
        <v>98</v>
      </c>
      <c r="D259" s="237" t="s">
        <v>1212</v>
      </c>
      <c r="E259" s="238" t="s">
        <v>1213</v>
      </c>
      <c r="F259" s="239">
        <v>5204.17</v>
      </c>
    </row>
    <row r="260" spans="2:6" x14ac:dyDescent="0.25">
      <c r="B260" s="237">
        <v>16</v>
      </c>
      <c r="C260" s="237">
        <v>98</v>
      </c>
      <c r="D260" s="237" t="s">
        <v>1214</v>
      </c>
      <c r="E260" s="238" t="s">
        <v>1215</v>
      </c>
      <c r="F260" s="239">
        <v>320.39</v>
      </c>
    </row>
    <row r="261" spans="2:6" x14ac:dyDescent="0.25">
      <c r="B261" s="237">
        <v>16</v>
      </c>
      <c r="C261" s="237">
        <v>99</v>
      </c>
      <c r="D261" s="237" t="s">
        <v>1206</v>
      </c>
      <c r="E261" s="238" t="s">
        <v>1207</v>
      </c>
      <c r="F261" s="239">
        <v>11284.92</v>
      </c>
    </row>
    <row r="262" spans="2:6" x14ac:dyDescent="0.25">
      <c r="B262" s="237">
        <v>16</v>
      </c>
      <c r="C262" s="237">
        <v>21</v>
      </c>
      <c r="D262" s="237" t="s">
        <v>1208</v>
      </c>
      <c r="E262" s="238" t="s">
        <v>1209</v>
      </c>
      <c r="F262" s="239">
        <v>125181.98</v>
      </c>
    </row>
    <row r="263" spans="2:6" x14ac:dyDescent="0.25">
      <c r="B263" s="237">
        <v>16</v>
      </c>
      <c r="C263" s="237">
        <v>21</v>
      </c>
      <c r="D263" s="237" t="s">
        <v>1210</v>
      </c>
      <c r="E263" s="238" t="s">
        <v>1211</v>
      </c>
      <c r="F263" s="239">
        <v>41002.31</v>
      </c>
    </row>
    <row r="264" spans="2:6" x14ac:dyDescent="0.25">
      <c r="B264" s="237">
        <v>16</v>
      </c>
      <c r="C264" s="237">
        <v>21</v>
      </c>
      <c r="D264" s="237" t="s">
        <v>1212</v>
      </c>
      <c r="E264" s="238" t="s">
        <v>1213</v>
      </c>
      <c r="F264" s="239">
        <v>2256.92</v>
      </c>
    </row>
    <row r="265" spans="2:6" x14ac:dyDescent="0.25">
      <c r="B265" s="237">
        <v>16</v>
      </c>
      <c r="C265" s="237">
        <v>21</v>
      </c>
      <c r="D265" s="237" t="s">
        <v>1214</v>
      </c>
      <c r="E265" s="238" t="s">
        <v>1215</v>
      </c>
      <c r="F265" s="239">
        <v>116180.47</v>
      </c>
    </row>
    <row r="266" spans="2:6" x14ac:dyDescent="0.25">
      <c r="B266" s="237">
        <v>16</v>
      </c>
      <c r="C266" s="237">
        <v>21</v>
      </c>
      <c r="D266" s="237" t="s">
        <v>1216</v>
      </c>
      <c r="E266" s="238" t="s">
        <v>1217</v>
      </c>
      <c r="F266" s="239">
        <v>2359.0100000000002</v>
      </c>
    </row>
    <row r="267" spans="2:6" x14ac:dyDescent="0.25">
      <c r="B267" s="237">
        <v>16</v>
      </c>
      <c r="C267" s="237">
        <v>99</v>
      </c>
      <c r="D267" s="237" t="s">
        <v>1206</v>
      </c>
      <c r="E267" s="238" t="s">
        <v>1207</v>
      </c>
      <c r="F267" s="239">
        <v>1.3</v>
      </c>
    </row>
    <row r="268" spans="2:6" x14ac:dyDescent="0.25">
      <c r="B268" s="237">
        <v>16</v>
      </c>
      <c r="C268" s="237">
        <v>21</v>
      </c>
      <c r="D268" s="237" t="s">
        <v>1208</v>
      </c>
      <c r="E268" s="238" t="s">
        <v>1209</v>
      </c>
      <c r="F268" s="239">
        <v>161639.04000000001</v>
      </c>
    </row>
    <row r="269" spans="2:6" x14ac:dyDescent="0.25">
      <c r="B269" s="237">
        <v>16</v>
      </c>
      <c r="C269" s="237">
        <v>21</v>
      </c>
      <c r="D269" s="237" t="s">
        <v>1210</v>
      </c>
      <c r="E269" s="238" t="s">
        <v>1211</v>
      </c>
      <c r="F269" s="239">
        <v>48477.63</v>
      </c>
    </row>
    <row r="270" spans="2:6" x14ac:dyDescent="0.25">
      <c r="B270" s="237">
        <v>16</v>
      </c>
      <c r="C270" s="237">
        <v>21</v>
      </c>
      <c r="D270" s="237" t="s">
        <v>1214</v>
      </c>
      <c r="E270" s="238" t="s">
        <v>1215</v>
      </c>
      <c r="F270" s="239">
        <v>11.38</v>
      </c>
    </row>
    <row r="271" spans="2:6" x14ac:dyDescent="0.25">
      <c r="B271" s="237">
        <v>18</v>
      </c>
      <c r="C271" s="237">
        <v>99</v>
      </c>
      <c r="D271" s="237" t="s">
        <v>1206</v>
      </c>
      <c r="E271" s="238" t="s">
        <v>1207</v>
      </c>
      <c r="F271" s="239">
        <v>10023.870000000001</v>
      </c>
    </row>
    <row r="272" spans="2:6" x14ac:dyDescent="0.25">
      <c r="B272" s="237">
        <v>18</v>
      </c>
      <c r="C272" s="237">
        <v>21</v>
      </c>
      <c r="D272" s="237" t="s">
        <v>1208</v>
      </c>
      <c r="E272" s="238" t="s">
        <v>1209</v>
      </c>
      <c r="F272" s="239">
        <v>130808.23</v>
      </c>
    </row>
    <row r="273" spans="2:6" x14ac:dyDescent="0.25">
      <c r="B273" s="237">
        <v>18</v>
      </c>
      <c r="C273" s="237">
        <v>21</v>
      </c>
      <c r="D273" s="237" t="s">
        <v>1210</v>
      </c>
      <c r="E273" s="238" t="s">
        <v>1211</v>
      </c>
      <c r="F273" s="239">
        <v>41464.54</v>
      </c>
    </row>
    <row r="274" spans="2:6" x14ac:dyDescent="0.25">
      <c r="B274" s="237">
        <v>18</v>
      </c>
      <c r="C274" s="237">
        <v>21</v>
      </c>
      <c r="D274" s="237" t="s">
        <v>1212</v>
      </c>
      <c r="E274" s="238" t="s">
        <v>1213</v>
      </c>
      <c r="F274" s="239">
        <v>1298.69</v>
      </c>
    </row>
    <row r="275" spans="2:6" x14ac:dyDescent="0.25">
      <c r="B275" s="237">
        <v>18</v>
      </c>
      <c r="C275" s="237">
        <v>21</v>
      </c>
      <c r="D275" s="237" t="s">
        <v>1214</v>
      </c>
      <c r="E275" s="238" t="s">
        <v>1215</v>
      </c>
      <c r="F275" s="239">
        <v>3262.98</v>
      </c>
    </row>
    <row r="276" spans="2:6" x14ac:dyDescent="0.25">
      <c r="B276" s="237">
        <v>18</v>
      </c>
      <c r="C276" s="237">
        <v>21</v>
      </c>
      <c r="D276" s="237" t="s">
        <v>1216</v>
      </c>
      <c r="E276" s="238" t="s">
        <v>1217</v>
      </c>
      <c r="F276" s="239">
        <v>3040.77</v>
      </c>
    </row>
    <row r="277" spans="2:6" x14ac:dyDescent="0.25">
      <c r="B277" s="237">
        <v>19</v>
      </c>
      <c r="C277" s="237">
        <v>99</v>
      </c>
      <c r="D277" s="237" t="s">
        <v>1206</v>
      </c>
      <c r="E277" s="238" t="s">
        <v>1207</v>
      </c>
      <c r="F277" s="239">
        <v>6462.51</v>
      </c>
    </row>
    <row r="278" spans="2:6" x14ac:dyDescent="0.25">
      <c r="B278" s="237">
        <v>19</v>
      </c>
      <c r="C278" s="237">
        <v>98</v>
      </c>
      <c r="D278" s="237" t="s">
        <v>1208</v>
      </c>
      <c r="E278" s="238" t="s">
        <v>1209</v>
      </c>
      <c r="F278" s="239">
        <v>55627.82</v>
      </c>
    </row>
    <row r="279" spans="2:6" x14ac:dyDescent="0.25">
      <c r="B279" s="237">
        <v>19</v>
      </c>
      <c r="C279" s="237">
        <v>98</v>
      </c>
      <c r="D279" s="237" t="s">
        <v>1210</v>
      </c>
      <c r="E279" s="238" t="s">
        <v>1211</v>
      </c>
      <c r="F279" s="239">
        <v>19474.060000000001</v>
      </c>
    </row>
    <row r="280" spans="2:6" x14ac:dyDescent="0.25">
      <c r="B280" s="237">
        <v>19</v>
      </c>
      <c r="C280" s="237">
        <v>98</v>
      </c>
      <c r="D280" s="237" t="s">
        <v>1212</v>
      </c>
      <c r="E280" s="238" t="s">
        <v>1213</v>
      </c>
      <c r="F280" s="239">
        <v>4072.34</v>
      </c>
    </row>
    <row r="281" spans="2:6" x14ac:dyDescent="0.25">
      <c r="B281" s="237">
        <v>19</v>
      </c>
      <c r="C281" s="237">
        <v>98</v>
      </c>
      <c r="D281" s="237" t="s">
        <v>1214</v>
      </c>
      <c r="E281" s="238" t="s">
        <v>1215</v>
      </c>
      <c r="F281" s="239">
        <v>1539.94</v>
      </c>
    </row>
    <row r="282" spans="2:6" x14ac:dyDescent="0.25">
      <c r="B282" s="237">
        <v>19</v>
      </c>
      <c r="C282" s="237">
        <v>98</v>
      </c>
      <c r="D282" s="237" t="s">
        <v>1216</v>
      </c>
      <c r="E282" s="238" t="s">
        <v>1217</v>
      </c>
      <c r="F282" s="239">
        <v>2741.82</v>
      </c>
    </row>
    <row r="283" spans="2:6" x14ac:dyDescent="0.25">
      <c r="B283" s="237">
        <v>20</v>
      </c>
      <c r="C283" s="237">
        <v>27</v>
      </c>
      <c r="D283" s="237" t="s">
        <v>1208</v>
      </c>
      <c r="E283" s="238" t="s">
        <v>1209</v>
      </c>
      <c r="F283" s="239">
        <v>4620.71</v>
      </c>
    </row>
    <row r="284" spans="2:6" x14ac:dyDescent="0.25">
      <c r="B284" s="237">
        <v>20</v>
      </c>
      <c r="C284" s="237">
        <v>27</v>
      </c>
      <c r="D284" s="237" t="s">
        <v>1210</v>
      </c>
      <c r="E284" s="238" t="s">
        <v>1211</v>
      </c>
      <c r="F284" s="239">
        <v>885.42</v>
      </c>
    </row>
    <row r="285" spans="2:6" x14ac:dyDescent="0.25">
      <c r="B285" s="237">
        <v>20</v>
      </c>
      <c r="C285" s="237">
        <v>99</v>
      </c>
      <c r="D285" s="237" t="s">
        <v>1206</v>
      </c>
      <c r="E285" s="238" t="s">
        <v>1207</v>
      </c>
      <c r="F285" s="239">
        <v>0</v>
      </c>
    </row>
    <row r="286" spans="2:6" x14ac:dyDescent="0.25">
      <c r="B286" s="237">
        <v>20</v>
      </c>
      <c r="C286" s="237">
        <v>21</v>
      </c>
      <c r="D286" s="237" t="s">
        <v>1208</v>
      </c>
      <c r="E286" s="238" t="s">
        <v>1209</v>
      </c>
      <c r="F286" s="239">
        <v>0</v>
      </c>
    </row>
    <row r="287" spans="2:6" x14ac:dyDescent="0.25">
      <c r="B287" s="237">
        <v>20</v>
      </c>
      <c r="C287" s="237">
        <v>98</v>
      </c>
      <c r="D287" s="237" t="s">
        <v>1208</v>
      </c>
      <c r="E287" s="238" t="s">
        <v>1209</v>
      </c>
      <c r="F287" s="239">
        <v>0</v>
      </c>
    </row>
    <row r="288" spans="2:6" x14ac:dyDescent="0.25">
      <c r="B288" s="237">
        <v>20</v>
      </c>
      <c r="C288" s="237">
        <v>21</v>
      </c>
      <c r="D288" s="237" t="s">
        <v>1210</v>
      </c>
      <c r="E288" s="238" t="s">
        <v>1211</v>
      </c>
      <c r="F288" s="239">
        <v>0</v>
      </c>
    </row>
    <row r="289" spans="2:6" x14ac:dyDescent="0.25">
      <c r="B289" s="237">
        <v>20</v>
      </c>
      <c r="C289" s="237">
        <v>98</v>
      </c>
      <c r="D289" s="237" t="s">
        <v>1210</v>
      </c>
      <c r="E289" s="238" t="s">
        <v>1211</v>
      </c>
      <c r="F289" s="239">
        <v>0</v>
      </c>
    </row>
    <row r="290" spans="2:6" x14ac:dyDescent="0.25">
      <c r="B290" s="237">
        <v>20</v>
      </c>
      <c r="C290" s="237">
        <v>98</v>
      </c>
      <c r="D290" s="237" t="s">
        <v>1212</v>
      </c>
      <c r="E290" s="238" t="s">
        <v>1213</v>
      </c>
      <c r="F290" s="239">
        <v>2871.79</v>
      </c>
    </row>
    <row r="291" spans="2:6" x14ac:dyDescent="0.25">
      <c r="B291" s="237">
        <v>20</v>
      </c>
      <c r="C291" s="237">
        <v>99</v>
      </c>
      <c r="D291" s="237" t="s">
        <v>1206</v>
      </c>
      <c r="E291" s="238" t="s">
        <v>1207</v>
      </c>
      <c r="F291" s="239">
        <v>3892.84</v>
      </c>
    </row>
    <row r="292" spans="2:6" x14ac:dyDescent="0.25">
      <c r="B292" s="237">
        <v>20</v>
      </c>
      <c r="C292" s="237">
        <v>21</v>
      </c>
      <c r="D292" s="237" t="s">
        <v>1208</v>
      </c>
      <c r="E292" s="238" t="s">
        <v>1209</v>
      </c>
      <c r="F292" s="239">
        <v>54935.519999999997</v>
      </c>
    </row>
    <row r="293" spans="2:6" x14ac:dyDescent="0.25">
      <c r="B293" s="237">
        <v>20</v>
      </c>
      <c r="C293" s="237">
        <v>98</v>
      </c>
      <c r="D293" s="237" t="s">
        <v>1208</v>
      </c>
      <c r="E293" s="238" t="s">
        <v>1209</v>
      </c>
      <c r="F293" s="239">
        <v>9521.43</v>
      </c>
    </row>
    <row r="294" spans="2:6" x14ac:dyDescent="0.25">
      <c r="B294" s="237">
        <v>20</v>
      </c>
      <c r="C294" s="237">
        <v>21</v>
      </c>
      <c r="D294" s="237" t="s">
        <v>1210</v>
      </c>
      <c r="E294" s="238" t="s">
        <v>1211</v>
      </c>
      <c r="F294" s="239">
        <v>24760.94</v>
      </c>
    </row>
    <row r="295" spans="2:6" x14ac:dyDescent="0.25">
      <c r="B295" s="237">
        <v>20</v>
      </c>
      <c r="C295" s="237">
        <v>98</v>
      </c>
      <c r="D295" s="237" t="s">
        <v>1210</v>
      </c>
      <c r="E295" s="238" t="s">
        <v>1211</v>
      </c>
      <c r="F295" s="239">
        <v>3475.52</v>
      </c>
    </row>
    <row r="296" spans="2:6" x14ac:dyDescent="0.25">
      <c r="B296" s="237">
        <v>20</v>
      </c>
      <c r="C296" s="237">
        <v>98</v>
      </c>
      <c r="D296" s="237" t="s">
        <v>1212</v>
      </c>
      <c r="E296" s="238" t="s">
        <v>1213</v>
      </c>
      <c r="F296" s="239">
        <v>13452.71</v>
      </c>
    </row>
    <row r="297" spans="2:6" x14ac:dyDescent="0.25">
      <c r="B297" s="237">
        <v>20</v>
      </c>
      <c r="C297" s="237">
        <v>98</v>
      </c>
      <c r="D297" s="237" t="s">
        <v>1214</v>
      </c>
      <c r="E297" s="238" t="s">
        <v>1215</v>
      </c>
      <c r="F297" s="239">
        <v>21352.97</v>
      </c>
    </row>
    <row r="298" spans="2:6" x14ac:dyDescent="0.25">
      <c r="B298" s="237">
        <v>20</v>
      </c>
      <c r="C298" s="237">
        <v>21</v>
      </c>
      <c r="D298" s="237" t="s">
        <v>1216</v>
      </c>
      <c r="E298" s="238" t="s">
        <v>1217</v>
      </c>
      <c r="F298" s="239">
        <v>0</v>
      </c>
    </row>
    <row r="299" spans="2:6" x14ac:dyDescent="0.25">
      <c r="B299" s="237">
        <v>20</v>
      </c>
      <c r="C299" s="237">
        <v>98</v>
      </c>
      <c r="D299" s="237" t="s">
        <v>1216</v>
      </c>
      <c r="E299" s="238" t="s">
        <v>1217</v>
      </c>
      <c r="F299" s="239">
        <v>3074.59</v>
      </c>
    </row>
    <row r="300" spans="2:6" x14ac:dyDescent="0.25">
      <c r="B300" s="237">
        <v>20</v>
      </c>
      <c r="C300" s="237">
        <v>21</v>
      </c>
      <c r="D300" s="237" t="s">
        <v>1208</v>
      </c>
      <c r="E300" s="238" t="s">
        <v>1209</v>
      </c>
      <c r="F300" s="239">
        <v>1670.4</v>
      </c>
    </row>
    <row r="301" spans="2:6" x14ac:dyDescent="0.25">
      <c r="B301" s="237">
        <v>20</v>
      </c>
      <c r="C301" s="237">
        <v>21</v>
      </c>
      <c r="D301" s="237" t="s">
        <v>1210</v>
      </c>
      <c r="E301" s="238" t="s">
        <v>1211</v>
      </c>
      <c r="F301" s="239">
        <v>669.39</v>
      </c>
    </row>
    <row r="302" spans="2:6" x14ac:dyDescent="0.25">
      <c r="B302" s="237">
        <v>20</v>
      </c>
      <c r="C302" s="237">
        <v>99</v>
      </c>
      <c r="D302" s="237" t="s">
        <v>1206</v>
      </c>
      <c r="E302" s="238" t="s">
        <v>1207</v>
      </c>
      <c r="F302" s="239">
        <v>1433.44</v>
      </c>
    </row>
    <row r="303" spans="2:6" x14ac:dyDescent="0.25">
      <c r="B303" s="237">
        <v>20</v>
      </c>
      <c r="C303" s="237">
        <v>21</v>
      </c>
      <c r="D303" s="237" t="s">
        <v>1208</v>
      </c>
      <c r="E303" s="238" t="s">
        <v>1209</v>
      </c>
      <c r="F303" s="239">
        <v>4448.1000000000004</v>
      </c>
    </row>
    <row r="304" spans="2:6" x14ac:dyDescent="0.25">
      <c r="B304" s="237">
        <v>20</v>
      </c>
      <c r="C304" s="237">
        <v>27</v>
      </c>
      <c r="D304" s="237" t="s">
        <v>1208</v>
      </c>
      <c r="E304" s="238" t="s">
        <v>1209</v>
      </c>
      <c r="F304" s="239">
        <v>914.96</v>
      </c>
    </row>
    <row r="305" spans="2:6" x14ac:dyDescent="0.25">
      <c r="B305" s="237">
        <v>20</v>
      </c>
      <c r="C305" s="237">
        <v>98</v>
      </c>
      <c r="D305" s="237" t="s">
        <v>1208</v>
      </c>
      <c r="E305" s="238" t="s">
        <v>1209</v>
      </c>
      <c r="F305" s="239">
        <v>3600.94</v>
      </c>
    </row>
    <row r="306" spans="2:6" x14ac:dyDescent="0.25">
      <c r="B306" s="237">
        <v>20</v>
      </c>
      <c r="C306" s="237">
        <v>21</v>
      </c>
      <c r="D306" s="237" t="s">
        <v>1210</v>
      </c>
      <c r="E306" s="238" t="s">
        <v>1211</v>
      </c>
      <c r="F306" s="239">
        <v>1763.27</v>
      </c>
    </row>
    <row r="307" spans="2:6" x14ac:dyDescent="0.25">
      <c r="B307" s="237">
        <v>20</v>
      </c>
      <c r="C307" s="237">
        <v>27</v>
      </c>
      <c r="D307" s="237" t="s">
        <v>1210</v>
      </c>
      <c r="E307" s="238" t="s">
        <v>1211</v>
      </c>
      <c r="F307" s="239">
        <v>371.13</v>
      </c>
    </row>
    <row r="308" spans="2:6" x14ac:dyDescent="0.25">
      <c r="B308" s="237">
        <v>20</v>
      </c>
      <c r="C308" s="237">
        <v>98</v>
      </c>
      <c r="D308" s="237" t="s">
        <v>1210</v>
      </c>
      <c r="E308" s="238" t="s">
        <v>1211</v>
      </c>
      <c r="F308" s="239">
        <v>1190</v>
      </c>
    </row>
    <row r="309" spans="2:6" x14ac:dyDescent="0.25">
      <c r="B309" s="237">
        <v>20</v>
      </c>
      <c r="C309" s="237">
        <v>98</v>
      </c>
      <c r="D309" s="237" t="s">
        <v>1212</v>
      </c>
      <c r="E309" s="238" t="s">
        <v>1213</v>
      </c>
      <c r="F309" s="239">
        <v>0</v>
      </c>
    </row>
    <row r="310" spans="2:6" x14ac:dyDescent="0.25">
      <c r="B310" s="237">
        <v>20</v>
      </c>
      <c r="C310" s="237">
        <v>98</v>
      </c>
      <c r="D310" s="237" t="s">
        <v>1214</v>
      </c>
      <c r="E310" s="238" t="s">
        <v>1215</v>
      </c>
      <c r="F310" s="239">
        <v>105.88</v>
      </c>
    </row>
    <row r="311" spans="2:6" x14ac:dyDescent="0.25">
      <c r="B311" s="237">
        <v>20</v>
      </c>
      <c r="C311" s="237">
        <v>98</v>
      </c>
      <c r="D311" s="237" t="s">
        <v>1216</v>
      </c>
      <c r="E311" s="238" t="s">
        <v>1217</v>
      </c>
      <c r="F311" s="239">
        <v>0</v>
      </c>
    </row>
    <row r="312" spans="2:6" x14ac:dyDescent="0.25">
      <c r="B312" s="237">
        <v>20</v>
      </c>
      <c r="C312" s="237">
        <v>99</v>
      </c>
      <c r="D312" s="237" t="s">
        <v>1206</v>
      </c>
      <c r="E312" s="238" t="s">
        <v>1207</v>
      </c>
      <c r="F312" s="239">
        <v>3410.73</v>
      </c>
    </row>
    <row r="313" spans="2:6" x14ac:dyDescent="0.25">
      <c r="B313" s="237">
        <v>20</v>
      </c>
      <c r="C313" s="237">
        <v>21</v>
      </c>
      <c r="D313" s="237" t="s">
        <v>1208</v>
      </c>
      <c r="E313" s="238" t="s">
        <v>1209</v>
      </c>
      <c r="F313" s="239">
        <v>4179.43</v>
      </c>
    </row>
    <row r="314" spans="2:6" x14ac:dyDescent="0.25">
      <c r="B314" s="237">
        <v>20</v>
      </c>
      <c r="C314" s="237">
        <v>27</v>
      </c>
      <c r="D314" s="237" t="s">
        <v>1208</v>
      </c>
      <c r="E314" s="238" t="s">
        <v>1209</v>
      </c>
      <c r="F314" s="239">
        <v>168580.02</v>
      </c>
    </row>
    <row r="315" spans="2:6" x14ac:dyDescent="0.25">
      <c r="B315" s="237">
        <v>20</v>
      </c>
      <c r="C315" s="237">
        <v>98</v>
      </c>
      <c r="D315" s="237" t="s">
        <v>1208</v>
      </c>
      <c r="E315" s="238" t="s">
        <v>1209</v>
      </c>
      <c r="F315" s="239">
        <v>4030.72</v>
      </c>
    </row>
    <row r="316" spans="2:6" x14ac:dyDescent="0.25">
      <c r="B316" s="237">
        <v>20</v>
      </c>
      <c r="C316" s="237">
        <v>21</v>
      </c>
      <c r="D316" s="237" t="s">
        <v>1210</v>
      </c>
      <c r="E316" s="238" t="s">
        <v>1211</v>
      </c>
      <c r="F316" s="239">
        <v>1665.92</v>
      </c>
    </row>
    <row r="317" spans="2:6" x14ac:dyDescent="0.25">
      <c r="B317" s="237">
        <v>20</v>
      </c>
      <c r="C317" s="237">
        <v>27</v>
      </c>
      <c r="D317" s="237" t="s">
        <v>1210</v>
      </c>
      <c r="E317" s="238" t="s">
        <v>1211</v>
      </c>
      <c r="F317" s="239">
        <v>75901.58</v>
      </c>
    </row>
    <row r="318" spans="2:6" x14ac:dyDescent="0.25">
      <c r="B318" s="237">
        <v>20</v>
      </c>
      <c r="C318" s="237">
        <v>98</v>
      </c>
      <c r="D318" s="237" t="s">
        <v>1210</v>
      </c>
      <c r="E318" s="238" t="s">
        <v>1211</v>
      </c>
      <c r="F318" s="239">
        <v>1239.78</v>
      </c>
    </row>
    <row r="319" spans="2:6" x14ac:dyDescent="0.25">
      <c r="B319" s="237">
        <v>20</v>
      </c>
      <c r="C319" s="237">
        <v>98</v>
      </c>
      <c r="D319" s="237" t="s">
        <v>1212</v>
      </c>
      <c r="E319" s="238" t="s">
        <v>1213</v>
      </c>
      <c r="F319" s="239">
        <v>61.25</v>
      </c>
    </row>
    <row r="320" spans="2:6" x14ac:dyDescent="0.25">
      <c r="B320" s="237">
        <v>20</v>
      </c>
      <c r="C320" s="237">
        <v>98</v>
      </c>
      <c r="D320" s="237" t="s">
        <v>1214</v>
      </c>
      <c r="E320" s="238" t="s">
        <v>1215</v>
      </c>
      <c r="F320" s="239">
        <v>164.78</v>
      </c>
    </row>
    <row r="321" spans="2:6" x14ac:dyDescent="0.25">
      <c r="B321" s="237">
        <v>20</v>
      </c>
      <c r="C321" s="237">
        <v>21</v>
      </c>
      <c r="D321" s="237" t="s">
        <v>1216</v>
      </c>
      <c r="E321" s="238" t="s">
        <v>1217</v>
      </c>
      <c r="F321" s="239">
        <v>57.4</v>
      </c>
    </row>
    <row r="322" spans="2:6" x14ac:dyDescent="0.25">
      <c r="B322" s="237">
        <v>20</v>
      </c>
      <c r="C322" s="237">
        <v>27</v>
      </c>
      <c r="D322" s="237" t="s">
        <v>1216</v>
      </c>
      <c r="E322" s="238" t="s">
        <v>1217</v>
      </c>
      <c r="F322" s="239">
        <v>0</v>
      </c>
    </row>
    <row r="323" spans="2:6" x14ac:dyDescent="0.25">
      <c r="B323" s="237">
        <v>20</v>
      </c>
      <c r="C323" s="237">
        <v>98</v>
      </c>
      <c r="D323" s="237" t="s">
        <v>1216</v>
      </c>
      <c r="E323" s="238" t="s">
        <v>1217</v>
      </c>
      <c r="F323" s="239">
        <v>424.78</v>
      </c>
    </row>
    <row r="324" spans="2:6" x14ac:dyDescent="0.25">
      <c r="B324" s="237">
        <v>20</v>
      </c>
      <c r="C324" s="237">
        <v>99</v>
      </c>
      <c r="D324" s="237" t="s">
        <v>1206</v>
      </c>
      <c r="E324" s="238" t="s">
        <v>1207</v>
      </c>
      <c r="F324" s="239">
        <v>4096.3999999999996</v>
      </c>
    </row>
    <row r="325" spans="2:6" x14ac:dyDescent="0.25">
      <c r="B325" s="237">
        <v>20</v>
      </c>
      <c r="C325" s="237">
        <v>21</v>
      </c>
      <c r="D325" s="237" t="s">
        <v>1208</v>
      </c>
      <c r="E325" s="238" t="s">
        <v>1209</v>
      </c>
      <c r="F325" s="239">
        <v>75028.7</v>
      </c>
    </row>
    <row r="326" spans="2:6" x14ac:dyDescent="0.25">
      <c r="B326" s="237">
        <v>20</v>
      </c>
      <c r="C326" s="237">
        <v>27</v>
      </c>
      <c r="D326" s="237" t="s">
        <v>1208</v>
      </c>
      <c r="E326" s="238" t="s">
        <v>1209</v>
      </c>
      <c r="F326" s="239">
        <v>14120.42</v>
      </c>
    </row>
    <row r="327" spans="2:6" x14ac:dyDescent="0.25">
      <c r="B327" s="237">
        <v>20</v>
      </c>
      <c r="C327" s="237">
        <v>98</v>
      </c>
      <c r="D327" s="237" t="s">
        <v>1208</v>
      </c>
      <c r="E327" s="238" t="s">
        <v>1209</v>
      </c>
      <c r="F327" s="239">
        <v>66.64</v>
      </c>
    </row>
    <row r="328" spans="2:6" x14ac:dyDescent="0.25">
      <c r="B328" s="237">
        <v>20</v>
      </c>
      <c r="C328" s="237">
        <v>21</v>
      </c>
      <c r="D328" s="237" t="s">
        <v>1210</v>
      </c>
      <c r="E328" s="238" t="s">
        <v>1211</v>
      </c>
      <c r="F328" s="239">
        <v>27813.919999999998</v>
      </c>
    </row>
    <row r="329" spans="2:6" x14ac:dyDescent="0.25">
      <c r="B329" s="237">
        <v>20</v>
      </c>
      <c r="C329" s="237">
        <v>27</v>
      </c>
      <c r="D329" s="237" t="s">
        <v>1210</v>
      </c>
      <c r="E329" s="238" t="s">
        <v>1211</v>
      </c>
      <c r="F329" s="239">
        <v>6736.71</v>
      </c>
    </row>
    <row r="330" spans="2:6" x14ac:dyDescent="0.25">
      <c r="B330" s="237">
        <v>20</v>
      </c>
      <c r="C330" s="237">
        <v>98</v>
      </c>
      <c r="D330" s="237" t="s">
        <v>1210</v>
      </c>
      <c r="E330" s="238" t="s">
        <v>1211</v>
      </c>
      <c r="F330" s="239">
        <v>25.82</v>
      </c>
    </row>
    <row r="331" spans="2:6" x14ac:dyDescent="0.25">
      <c r="B331" s="237">
        <v>20</v>
      </c>
      <c r="C331" s="237">
        <v>98</v>
      </c>
      <c r="D331" s="237" t="s">
        <v>1212</v>
      </c>
      <c r="E331" s="238" t="s">
        <v>1213</v>
      </c>
      <c r="F331" s="239">
        <v>10.73</v>
      </c>
    </row>
    <row r="332" spans="2:6" x14ac:dyDescent="0.25">
      <c r="B332" s="237">
        <v>20</v>
      </c>
      <c r="C332" s="237">
        <v>98</v>
      </c>
      <c r="D332" s="237" t="s">
        <v>1214</v>
      </c>
      <c r="E332" s="238" t="s">
        <v>1215</v>
      </c>
      <c r="F332" s="239">
        <v>128.66999999999999</v>
      </c>
    </row>
    <row r="333" spans="2:6" x14ac:dyDescent="0.25">
      <c r="B333" s="237">
        <v>20</v>
      </c>
      <c r="C333" s="237">
        <v>21</v>
      </c>
      <c r="D333" s="237" t="s">
        <v>1216</v>
      </c>
      <c r="E333" s="238" t="s">
        <v>1217</v>
      </c>
      <c r="F333" s="239">
        <v>75.599999999999994</v>
      </c>
    </row>
    <row r="334" spans="2:6" x14ac:dyDescent="0.25">
      <c r="B334" s="237">
        <v>20</v>
      </c>
      <c r="C334" s="237">
        <v>98</v>
      </c>
      <c r="D334" s="237" t="s">
        <v>1216</v>
      </c>
      <c r="E334" s="238" t="s">
        <v>1217</v>
      </c>
      <c r="F334" s="239">
        <v>0</v>
      </c>
    </row>
    <row r="335" spans="2:6" x14ac:dyDescent="0.25">
      <c r="B335" s="237">
        <v>20</v>
      </c>
      <c r="C335" s="237">
        <v>98</v>
      </c>
      <c r="D335" s="237" t="s">
        <v>1208</v>
      </c>
      <c r="E335" s="238" t="s">
        <v>1209</v>
      </c>
      <c r="F335" s="239">
        <v>0</v>
      </c>
    </row>
    <row r="336" spans="2:6" x14ac:dyDescent="0.25">
      <c r="B336" s="237">
        <v>20</v>
      </c>
      <c r="C336" s="237">
        <v>98</v>
      </c>
      <c r="D336" s="237" t="s">
        <v>1210</v>
      </c>
      <c r="E336" s="238" t="s">
        <v>1211</v>
      </c>
      <c r="F336" s="239">
        <v>0</v>
      </c>
    </row>
    <row r="337" spans="2:6" x14ac:dyDescent="0.25">
      <c r="B337" s="237">
        <v>20</v>
      </c>
      <c r="C337" s="237">
        <v>98</v>
      </c>
      <c r="D337" s="237" t="s">
        <v>1212</v>
      </c>
      <c r="E337" s="238" t="s">
        <v>1213</v>
      </c>
      <c r="F337" s="239">
        <v>0</v>
      </c>
    </row>
    <row r="338" spans="2:6" x14ac:dyDescent="0.25">
      <c r="B338" s="237">
        <v>20</v>
      </c>
      <c r="C338" s="237">
        <v>99</v>
      </c>
      <c r="D338" s="237" t="s">
        <v>1206</v>
      </c>
      <c r="E338" s="238" t="s">
        <v>1207</v>
      </c>
      <c r="F338" s="239">
        <v>0</v>
      </c>
    </row>
    <row r="339" spans="2:6" x14ac:dyDescent="0.25">
      <c r="B339" s="237">
        <v>20</v>
      </c>
      <c r="C339" s="237">
        <v>27</v>
      </c>
      <c r="D339" s="237" t="s">
        <v>1208</v>
      </c>
      <c r="E339" s="238" t="s">
        <v>1209</v>
      </c>
      <c r="F339" s="239">
        <v>4677.8900000000003</v>
      </c>
    </row>
    <row r="340" spans="2:6" x14ac:dyDescent="0.25">
      <c r="B340" s="237">
        <v>20</v>
      </c>
      <c r="C340" s="237">
        <v>27</v>
      </c>
      <c r="D340" s="237" t="s">
        <v>1210</v>
      </c>
      <c r="E340" s="238" t="s">
        <v>1211</v>
      </c>
      <c r="F340" s="239">
        <v>2014.11</v>
      </c>
    </row>
    <row r="341" spans="2:6" x14ac:dyDescent="0.25">
      <c r="B341" s="237">
        <v>20</v>
      </c>
      <c r="C341" s="237">
        <v>98</v>
      </c>
      <c r="D341" s="237" t="s">
        <v>1216</v>
      </c>
      <c r="E341" s="238" t="s">
        <v>1217</v>
      </c>
      <c r="F341" s="239">
        <v>0</v>
      </c>
    </row>
    <row r="342" spans="2:6" x14ac:dyDescent="0.25">
      <c r="B342" s="237">
        <v>20</v>
      </c>
      <c r="C342" s="237">
        <v>99</v>
      </c>
      <c r="D342" s="237" t="s">
        <v>1206</v>
      </c>
      <c r="E342" s="238" t="s">
        <v>1207</v>
      </c>
      <c r="F342" s="239">
        <v>576.64</v>
      </c>
    </row>
    <row r="343" spans="2:6" x14ac:dyDescent="0.25">
      <c r="B343" s="237">
        <v>20</v>
      </c>
      <c r="C343" s="237">
        <v>27</v>
      </c>
      <c r="D343" s="237" t="s">
        <v>1208</v>
      </c>
      <c r="E343" s="238" t="s">
        <v>1209</v>
      </c>
      <c r="F343" s="239">
        <v>13612.76</v>
      </c>
    </row>
    <row r="344" spans="2:6" x14ac:dyDescent="0.25">
      <c r="B344" s="237">
        <v>20</v>
      </c>
      <c r="C344" s="237">
        <v>27</v>
      </c>
      <c r="D344" s="237" t="s">
        <v>1210</v>
      </c>
      <c r="E344" s="238" t="s">
        <v>1211</v>
      </c>
      <c r="F344" s="239">
        <v>4417.3900000000003</v>
      </c>
    </row>
    <row r="345" spans="2:6" x14ac:dyDescent="0.25">
      <c r="B345" s="237">
        <v>20</v>
      </c>
      <c r="C345" s="237">
        <v>27</v>
      </c>
      <c r="D345" s="237" t="s">
        <v>1216</v>
      </c>
      <c r="E345" s="238" t="s">
        <v>1217</v>
      </c>
      <c r="F345" s="239">
        <v>1265.05</v>
      </c>
    </row>
    <row r="346" spans="2:6" x14ac:dyDescent="0.25">
      <c r="B346" s="237">
        <v>20</v>
      </c>
      <c r="C346" s="237">
        <v>99</v>
      </c>
      <c r="D346" s="237" t="s">
        <v>1206</v>
      </c>
      <c r="E346" s="238" t="s">
        <v>1207</v>
      </c>
      <c r="F346" s="239">
        <v>2225.04</v>
      </c>
    </row>
    <row r="347" spans="2:6" x14ac:dyDescent="0.25">
      <c r="B347" s="237">
        <v>20</v>
      </c>
      <c r="C347" s="237">
        <v>21</v>
      </c>
      <c r="D347" s="237" t="s">
        <v>1208</v>
      </c>
      <c r="E347" s="238" t="s">
        <v>1209</v>
      </c>
      <c r="F347" s="239">
        <v>12408.81</v>
      </c>
    </row>
    <row r="348" spans="2:6" x14ac:dyDescent="0.25">
      <c r="B348" s="237">
        <v>20</v>
      </c>
      <c r="C348" s="237">
        <v>27</v>
      </c>
      <c r="D348" s="237" t="s">
        <v>1208</v>
      </c>
      <c r="E348" s="238" t="s">
        <v>1209</v>
      </c>
      <c r="F348" s="239">
        <v>58026.239999999998</v>
      </c>
    </row>
    <row r="349" spans="2:6" x14ac:dyDescent="0.25">
      <c r="B349" s="237">
        <v>20</v>
      </c>
      <c r="C349" s="237">
        <v>98</v>
      </c>
      <c r="D349" s="237" t="s">
        <v>1208</v>
      </c>
      <c r="E349" s="238" t="s">
        <v>1209</v>
      </c>
      <c r="F349" s="239">
        <v>1862.85</v>
      </c>
    </row>
    <row r="350" spans="2:6" x14ac:dyDescent="0.25">
      <c r="B350" s="237">
        <v>20</v>
      </c>
      <c r="C350" s="237">
        <v>21</v>
      </c>
      <c r="D350" s="237" t="s">
        <v>1210</v>
      </c>
      <c r="E350" s="238" t="s">
        <v>1211</v>
      </c>
      <c r="F350" s="239">
        <v>4812</v>
      </c>
    </row>
    <row r="351" spans="2:6" x14ac:dyDescent="0.25">
      <c r="B351" s="237">
        <v>20</v>
      </c>
      <c r="C351" s="237">
        <v>27</v>
      </c>
      <c r="D351" s="237" t="s">
        <v>1210</v>
      </c>
      <c r="E351" s="238" t="s">
        <v>1211</v>
      </c>
      <c r="F351" s="239">
        <v>25407.13</v>
      </c>
    </row>
    <row r="352" spans="2:6" x14ac:dyDescent="0.25">
      <c r="B352" s="237">
        <v>20</v>
      </c>
      <c r="C352" s="237">
        <v>98</v>
      </c>
      <c r="D352" s="237" t="s">
        <v>1210</v>
      </c>
      <c r="E352" s="238" t="s">
        <v>1211</v>
      </c>
      <c r="F352" s="239">
        <v>790</v>
      </c>
    </row>
    <row r="353" spans="2:6" x14ac:dyDescent="0.25">
      <c r="B353" s="237">
        <v>20</v>
      </c>
      <c r="C353" s="237">
        <v>98</v>
      </c>
      <c r="D353" s="237" t="s">
        <v>1212</v>
      </c>
      <c r="E353" s="238" t="s">
        <v>1213</v>
      </c>
      <c r="F353" s="239">
        <v>0</v>
      </c>
    </row>
    <row r="354" spans="2:6" x14ac:dyDescent="0.25">
      <c r="B354" s="237">
        <v>20</v>
      </c>
      <c r="C354" s="237">
        <v>98</v>
      </c>
      <c r="D354" s="237" t="s">
        <v>1214</v>
      </c>
      <c r="E354" s="238" t="s">
        <v>1215</v>
      </c>
      <c r="F354" s="239">
        <v>212.09</v>
      </c>
    </row>
    <row r="355" spans="2:6" x14ac:dyDescent="0.25">
      <c r="B355" s="237">
        <v>20</v>
      </c>
      <c r="C355" s="237">
        <v>98</v>
      </c>
      <c r="D355" s="237" t="s">
        <v>1216</v>
      </c>
      <c r="E355" s="238" t="s">
        <v>1217</v>
      </c>
      <c r="F355" s="239">
        <v>226.08</v>
      </c>
    </row>
    <row r="356" spans="2:6" x14ac:dyDescent="0.25">
      <c r="B356" s="237">
        <v>20</v>
      </c>
      <c r="C356" s="237">
        <v>99</v>
      </c>
      <c r="D356" s="237" t="s">
        <v>1206</v>
      </c>
      <c r="E356" s="238" t="s">
        <v>1207</v>
      </c>
      <c r="F356" s="239">
        <v>0</v>
      </c>
    </row>
    <row r="357" spans="2:6" x14ac:dyDescent="0.25">
      <c r="B357" s="237">
        <v>20</v>
      </c>
      <c r="C357" s="237">
        <v>98</v>
      </c>
      <c r="D357" s="237" t="s">
        <v>1208</v>
      </c>
      <c r="E357" s="238" t="s">
        <v>1209</v>
      </c>
      <c r="F357" s="239">
        <v>0</v>
      </c>
    </row>
    <row r="358" spans="2:6" x14ac:dyDescent="0.25">
      <c r="B358" s="237">
        <v>20</v>
      </c>
      <c r="C358" s="237">
        <v>98</v>
      </c>
      <c r="D358" s="237" t="s">
        <v>1210</v>
      </c>
      <c r="E358" s="238" t="s">
        <v>1211</v>
      </c>
      <c r="F358" s="239">
        <v>0</v>
      </c>
    </row>
    <row r="359" spans="2:6" x14ac:dyDescent="0.25">
      <c r="B359" s="237">
        <v>20</v>
      </c>
      <c r="C359" s="237">
        <v>99</v>
      </c>
      <c r="D359" s="237" t="s">
        <v>1206</v>
      </c>
      <c r="E359" s="238" t="s">
        <v>1207</v>
      </c>
      <c r="F359" s="239">
        <v>5192.08</v>
      </c>
    </row>
    <row r="360" spans="2:6" x14ac:dyDescent="0.25">
      <c r="B360" s="237">
        <v>20</v>
      </c>
      <c r="C360" s="237">
        <v>21</v>
      </c>
      <c r="D360" s="237" t="s">
        <v>1208</v>
      </c>
      <c r="E360" s="238" t="s">
        <v>1209</v>
      </c>
      <c r="F360" s="239">
        <v>0</v>
      </c>
    </row>
    <row r="361" spans="2:6" x14ac:dyDescent="0.25">
      <c r="B361" s="237">
        <v>20</v>
      </c>
      <c r="C361" s="237">
        <v>27</v>
      </c>
      <c r="D361" s="237" t="s">
        <v>1208</v>
      </c>
      <c r="E361" s="238" t="s">
        <v>1209</v>
      </c>
      <c r="F361" s="239">
        <v>1564243.66</v>
      </c>
    </row>
    <row r="362" spans="2:6" x14ac:dyDescent="0.25">
      <c r="B362" s="237">
        <v>20</v>
      </c>
      <c r="C362" s="237">
        <v>98</v>
      </c>
      <c r="D362" s="237" t="s">
        <v>1208</v>
      </c>
      <c r="E362" s="238" t="s">
        <v>1209</v>
      </c>
      <c r="F362" s="239">
        <v>171962.94</v>
      </c>
    </row>
    <row r="363" spans="2:6" x14ac:dyDescent="0.25">
      <c r="B363" s="237">
        <v>20</v>
      </c>
      <c r="C363" s="237">
        <v>21</v>
      </c>
      <c r="D363" s="237" t="s">
        <v>1210</v>
      </c>
      <c r="E363" s="238" t="s">
        <v>1211</v>
      </c>
      <c r="F363" s="239">
        <v>0</v>
      </c>
    </row>
    <row r="364" spans="2:6" x14ac:dyDescent="0.25">
      <c r="B364" s="237">
        <v>20</v>
      </c>
      <c r="C364" s="237">
        <v>27</v>
      </c>
      <c r="D364" s="237" t="s">
        <v>1210</v>
      </c>
      <c r="E364" s="238" t="s">
        <v>1211</v>
      </c>
      <c r="F364" s="239">
        <v>531791.93000000005</v>
      </c>
    </row>
    <row r="365" spans="2:6" x14ac:dyDescent="0.25">
      <c r="B365" s="237">
        <v>20</v>
      </c>
      <c r="C365" s="237">
        <v>98</v>
      </c>
      <c r="D365" s="237" t="s">
        <v>1210</v>
      </c>
      <c r="E365" s="238" t="s">
        <v>1211</v>
      </c>
      <c r="F365" s="239">
        <v>59014.57</v>
      </c>
    </row>
    <row r="366" spans="2:6" x14ac:dyDescent="0.25">
      <c r="B366" s="237">
        <v>20</v>
      </c>
      <c r="C366" s="237">
        <v>98</v>
      </c>
      <c r="D366" s="237" t="s">
        <v>1212</v>
      </c>
      <c r="E366" s="238" t="s">
        <v>1213</v>
      </c>
      <c r="F366" s="239">
        <v>15595.26</v>
      </c>
    </row>
    <row r="367" spans="2:6" x14ac:dyDescent="0.25">
      <c r="B367" s="237">
        <v>20</v>
      </c>
      <c r="C367" s="237">
        <v>98</v>
      </c>
      <c r="D367" s="237" t="s">
        <v>1214</v>
      </c>
      <c r="E367" s="238" t="s">
        <v>1215</v>
      </c>
      <c r="F367" s="239">
        <v>18040.349999999999</v>
      </c>
    </row>
    <row r="368" spans="2:6" x14ac:dyDescent="0.25">
      <c r="B368" s="237">
        <v>20</v>
      </c>
      <c r="C368" s="237">
        <v>21</v>
      </c>
      <c r="D368" s="237" t="s">
        <v>1216</v>
      </c>
      <c r="E368" s="238" t="s">
        <v>1217</v>
      </c>
      <c r="F368" s="239">
        <v>565.80999999999995</v>
      </c>
    </row>
    <row r="369" spans="2:6" x14ac:dyDescent="0.25">
      <c r="B369" s="237">
        <v>20</v>
      </c>
      <c r="C369" s="237">
        <v>27</v>
      </c>
      <c r="D369" s="237" t="s">
        <v>1216</v>
      </c>
      <c r="E369" s="238" t="s">
        <v>1217</v>
      </c>
      <c r="F369" s="239">
        <v>1893.46</v>
      </c>
    </row>
    <row r="370" spans="2:6" x14ac:dyDescent="0.25">
      <c r="B370" s="237">
        <v>20</v>
      </c>
      <c r="C370" s="237">
        <v>98</v>
      </c>
      <c r="D370" s="237" t="s">
        <v>1216</v>
      </c>
      <c r="E370" s="238" t="s">
        <v>1217</v>
      </c>
      <c r="F370" s="239">
        <v>1973.65</v>
      </c>
    </row>
    <row r="371" spans="2:6" x14ac:dyDescent="0.25">
      <c r="B371" s="237">
        <v>20</v>
      </c>
      <c r="C371" s="237">
        <v>99</v>
      </c>
      <c r="D371" s="237" t="s">
        <v>1206</v>
      </c>
      <c r="E371" s="238" t="s">
        <v>1207</v>
      </c>
      <c r="F371" s="239">
        <v>96074.49</v>
      </c>
    </row>
    <row r="372" spans="2:6" x14ac:dyDescent="0.25">
      <c r="B372" s="237">
        <v>20</v>
      </c>
      <c r="C372" s="237">
        <v>21</v>
      </c>
      <c r="D372" s="237" t="s">
        <v>1208</v>
      </c>
      <c r="E372" s="238" t="s">
        <v>1209</v>
      </c>
      <c r="F372" s="239">
        <v>281066.75</v>
      </c>
    </row>
    <row r="373" spans="2:6" x14ac:dyDescent="0.25">
      <c r="B373" s="237">
        <v>20</v>
      </c>
      <c r="C373" s="237">
        <v>27</v>
      </c>
      <c r="D373" s="237" t="s">
        <v>1208</v>
      </c>
      <c r="E373" s="238" t="s">
        <v>1209</v>
      </c>
      <c r="F373" s="239">
        <v>171132.22</v>
      </c>
    </row>
    <row r="374" spans="2:6" x14ac:dyDescent="0.25">
      <c r="B374" s="237">
        <v>20</v>
      </c>
      <c r="C374" s="237">
        <v>98</v>
      </c>
      <c r="D374" s="237" t="s">
        <v>1208</v>
      </c>
      <c r="E374" s="238" t="s">
        <v>1209</v>
      </c>
      <c r="F374" s="239">
        <v>43265.43</v>
      </c>
    </row>
    <row r="375" spans="2:6" x14ac:dyDescent="0.25">
      <c r="B375" s="237">
        <v>20</v>
      </c>
      <c r="C375" s="237">
        <v>21</v>
      </c>
      <c r="D375" s="237" t="s">
        <v>1210</v>
      </c>
      <c r="E375" s="238" t="s">
        <v>1211</v>
      </c>
      <c r="F375" s="239">
        <v>90486.45</v>
      </c>
    </row>
    <row r="376" spans="2:6" x14ac:dyDescent="0.25">
      <c r="B376" s="237">
        <v>20</v>
      </c>
      <c r="C376" s="237">
        <v>27</v>
      </c>
      <c r="D376" s="237" t="s">
        <v>1210</v>
      </c>
      <c r="E376" s="238" t="s">
        <v>1211</v>
      </c>
      <c r="F376" s="239">
        <v>57973.23</v>
      </c>
    </row>
    <row r="377" spans="2:6" x14ac:dyDescent="0.25">
      <c r="B377" s="237">
        <v>20</v>
      </c>
      <c r="C377" s="237">
        <v>98</v>
      </c>
      <c r="D377" s="237" t="s">
        <v>1210</v>
      </c>
      <c r="E377" s="238" t="s">
        <v>1211</v>
      </c>
      <c r="F377" s="239">
        <v>14017.53</v>
      </c>
    </row>
    <row r="378" spans="2:6" x14ac:dyDescent="0.25">
      <c r="B378" s="237">
        <v>20</v>
      </c>
      <c r="C378" s="237">
        <v>98</v>
      </c>
      <c r="D378" s="237" t="s">
        <v>1214</v>
      </c>
      <c r="E378" s="238" t="s">
        <v>1215</v>
      </c>
      <c r="F378" s="239">
        <v>21505.48</v>
      </c>
    </row>
    <row r="379" spans="2:6" x14ac:dyDescent="0.25">
      <c r="B379" s="237">
        <v>20</v>
      </c>
      <c r="C379" s="237">
        <v>21</v>
      </c>
      <c r="D379" s="237" t="s">
        <v>1216</v>
      </c>
      <c r="E379" s="238" t="s">
        <v>1217</v>
      </c>
      <c r="F379" s="239">
        <v>2031.14</v>
      </c>
    </row>
    <row r="380" spans="2:6" x14ac:dyDescent="0.25">
      <c r="B380" s="237">
        <v>20</v>
      </c>
      <c r="C380" s="237">
        <v>98</v>
      </c>
      <c r="D380" s="237" t="s">
        <v>1216</v>
      </c>
      <c r="E380" s="238" t="s">
        <v>1217</v>
      </c>
      <c r="F380" s="239">
        <v>11428.57</v>
      </c>
    </row>
    <row r="381" spans="2:6" x14ac:dyDescent="0.25">
      <c r="B381" s="237">
        <v>20</v>
      </c>
      <c r="C381" s="237">
        <v>99</v>
      </c>
      <c r="D381" s="237" t="s">
        <v>1206</v>
      </c>
      <c r="E381" s="238" t="s">
        <v>1207</v>
      </c>
      <c r="F381" s="239">
        <v>3878.83</v>
      </c>
    </row>
    <row r="382" spans="2:6" x14ac:dyDescent="0.25">
      <c r="B382" s="237">
        <v>20</v>
      </c>
      <c r="C382" s="237">
        <v>21</v>
      </c>
      <c r="D382" s="237" t="s">
        <v>1208</v>
      </c>
      <c r="E382" s="238" t="s">
        <v>1209</v>
      </c>
      <c r="F382" s="239">
        <v>12640.76</v>
      </c>
    </row>
    <row r="383" spans="2:6" x14ac:dyDescent="0.25">
      <c r="B383" s="237">
        <v>20</v>
      </c>
      <c r="C383" s="237">
        <v>27</v>
      </c>
      <c r="D383" s="237" t="s">
        <v>1208</v>
      </c>
      <c r="E383" s="238" t="s">
        <v>1209</v>
      </c>
      <c r="F383" s="239">
        <v>126776.39</v>
      </c>
    </row>
    <row r="384" spans="2:6" x14ac:dyDescent="0.25">
      <c r="B384" s="237">
        <v>20</v>
      </c>
      <c r="C384" s="237">
        <v>98</v>
      </c>
      <c r="D384" s="237" t="s">
        <v>1208</v>
      </c>
      <c r="E384" s="238" t="s">
        <v>1209</v>
      </c>
      <c r="F384" s="239">
        <v>4923.0600000000004</v>
      </c>
    </row>
    <row r="385" spans="2:6" x14ac:dyDescent="0.25">
      <c r="B385" s="237">
        <v>20</v>
      </c>
      <c r="C385" s="237">
        <v>21</v>
      </c>
      <c r="D385" s="237" t="s">
        <v>1210</v>
      </c>
      <c r="E385" s="238" t="s">
        <v>1211</v>
      </c>
      <c r="F385" s="239">
        <v>5041.34</v>
      </c>
    </row>
    <row r="386" spans="2:6" x14ac:dyDescent="0.25">
      <c r="B386" s="237">
        <v>20</v>
      </c>
      <c r="C386" s="237">
        <v>27</v>
      </c>
      <c r="D386" s="237" t="s">
        <v>1210</v>
      </c>
      <c r="E386" s="238" t="s">
        <v>1211</v>
      </c>
      <c r="F386" s="239">
        <v>56406.27</v>
      </c>
    </row>
    <row r="387" spans="2:6" x14ac:dyDescent="0.25">
      <c r="B387" s="237">
        <v>20</v>
      </c>
      <c r="C387" s="237">
        <v>98</v>
      </c>
      <c r="D387" s="237" t="s">
        <v>1210</v>
      </c>
      <c r="E387" s="238" t="s">
        <v>1211</v>
      </c>
      <c r="F387" s="239">
        <v>1588.82</v>
      </c>
    </row>
    <row r="388" spans="2:6" x14ac:dyDescent="0.25">
      <c r="B388" s="237">
        <v>20</v>
      </c>
      <c r="C388" s="237">
        <v>98</v>
      </c>
      <c r="D388" s="237" t="s">
        <v>1212</v>
      </c>
      <c r="E388" s="238" t="s">
        <v>1213</v>
      </c>
      <c r="F388" s="239">
        <v>23.12</v>
      </c>
    </row>
    <row r="389" spans="2:6" x14ac:dyDescent="0.25">
      <c r="B389" s="237">
        <v>20</v>
      </c>
      <c r="C389" s="237">
        <v>98</v>
      </c>
      <c r="D389" s="237" t="s">
        <v>1214</v>
      </c>
      <c r="E389" s="238" t="s">
        <v>1215</v>
      </c>
      <c r="F389" s="239">
        <v>25.59</v>
      </c>
    </row>
    <row r="390" spans="2:6" x14ac:dyDescent="0.25">
      <c r="B390" s="237">
        <v>20</v>
      </c>
      <c r="C390" s="237">
        <v>21</v>
      </c>
      <c r="D390" s="237" t="s">
        <v>1216</v>
      </c>
      <c r="E390" s="238" t="s">
        <v>1217</v>
      </c>
      <c r="F390" s="239">
        <v>79.8</v>
      </c>
    </row>
    <row r="391" spans="2:6" x14ac:dyDescent="0.25">
      <c r="B391" s="237">
        <v>20</v>
      </c>
      <c r="C391" s="237">
        <v>98</v>
      </c>
      <c r="D391" s="237" t="s">
        <v>1216</v>
      </c>
      <c r="E391" s="238" t="s">
        <v>1217</v>
      </c>
      <c r="F391" s="239">
        <v>274.14</v>
      </c>
    </row>
    <row r="392" spans="2:6" x14ac:dyDescent="0.25">
      <c r="B392" s="237">
        <v>20</v>
      </c>
      <c r="C392" s="237">
        <v>99</v>
      </c>
      <c r="D392" s="237" t="s">
        <v>1206</v>
      </c>
      <c r="E392" s="238" t="s">
        <v>1207</v>
      </c>
      <c r="F392" s="239">
        <v>8979.02</v>
      </c>
    </row>
    <row r="393" spans="2:6" x14ac:dyDescent="0.25">
      <c r="B393" s="237">
        <v>20</v>
      </c>
      <c r="C393" s="237">
        <v>21</v>
      </c>
      <c r="D393" s="237" t="s">
        <v>1208</v>
      </c>
      <c r="E393" s="238" t="s">
        <v>1209</v>
      </c>
      <c r="F393" s="239">
        <v>59194.13</v>
      </c>
    </row>
    <row r="394" spans="2:6" x14ac:dyDescent="0.25">
      <c r="B394" s="237">
        <v>20</v>
      </c>
      <c r="C394" s="237">
        <v>27</v>
      </c>
      <c r="D394" s="237" t="s">
        <v>1208</v>
      </c>
      <c r="E394" s="238" t="s">
        <v>1209</v>
      </c>
      <c r="F394" s="239">
        <v>53697.120000000003</v>
      </c>
    </row>
    <row r="395" spans="2:6" x14ac:dyDescent="0.25">
      <c r="B395" s="237">
        <v>20</v>
      </c>
      <c r="C395" s="237">
        <v>98</v>
      </c>
      <c r="D395" s="237" t="s">
        <v>1208</v>
      </c>
      <c r="E395" s="238" t="s">
        <v>1209</v>
      </c>
      <c r="F395" s="239">
        <v>7991.84</v>
      </c>
    </row>
    <row r="396" spans="2:6" x14ac:dyDescent="0.25">
      <c r="B396" s="237">
        <v>20</v>
      </c>
      <c r="C396" s="237">
        <v>21</v>
      </c>
      <c r="D396" s="237" t="s">
        <v>1210</v>
      </c>
      <c r="E396" s="238" t="s">
        <v>1211</v>
      </c>
      <c r="F396" s="239">
        <v>21367.439999999999</v>
      </c>
    </row>
    <row r="397" spans="2:6" x14ac:dyDescent="0.25">
      <c r="B397" s="237">
        <v>20</v>
      </c>
      <c r="C397" s="237">
        <v>27</v>
      </c>
      <c r="D397" s="237" t="s">
        <v>1210</v>
      </c>
      <c r="E397" s="238" t="s">
        <v>1211</v>
      </c>
      <c r="F397" s="239">
        <v>24578.46</v>
      </c>
    </row>
    <row r="398" spans="2:6" x14ac:dyDescent="0.25">
      <c r="B398" s="237">
        <v>20</v>
      </c>
      <c r="C398" s="237">
        <v>98</v>
      </c>
      <c r="D398" s="237" t="s">
        <v>1210</v>
      </c>
      <c r="E398" s="238" t="s">
        <v>1211</v>
      </c>
      <c r="F398" s="239">
        <v>2907.6</v>
      </c>
    </row>
    <row r="399" spans="2:6" x14ac:dyDescent="0.25">
      <c r="B399" s="237">
        <v>20</v>
      </c>
      <c r="C399" s="237">
        <v>21</v>
      </c>
      <c r="D399" s="237" t="s">
        <v>1212</v>
      </c>
      <c r="E399" s="238" t="s">
        <v>1213</v>
      </c>
      <c r="F399" s="239">
        <v>39.57</v>
      </c>
    </row>
    <row r="400" spans="2:6" x14ac:dyDescent="0.25">
      <c r="B400" s="237">
        <v>20</v>
      </c>
      <c r="C400" s="237">
        <v>98</v>
      </c>
      <c r="D400" s="237" t="s">
        <v>1212</v>
      </c>
      <c r="E400" s="238" t="s">
        <v>1213</v>
      </c>
      <c r="F400" s="239">
        <v>0</v>
      </c>
    </row>
    <row r="401" spans="2:6" x14ac:dyDescent="0.25">
      <c r="B401" s="237">
        <v>20</v>
      </c>
      <c r="C401" s="237">
        <v>98</v>
      </c>
      <c r="D401" s="237" t="s">
        <v>1214</v>
      </c>
      <c r="E401" s="238" t="s">
        <v>1215</v>
      </c>
      <c r="F401" s="239">
        <v>268</v>
      </c>
    </row>
    <row r="402" spans="2:6" x14ac:dyDescent="0.25">
      <c r="B402" s="237">
        <v>20</v>
      </c>
      <c r="C402" s="237">
        <v>98</v>
      </c>
      <c r="D402" s="237" t="s">
        <v>1216</v>
      </c>
      <c r="E402" s="238" t="s">
        <v>1217</v>
      </c>
      <c r="F402" s="239">
        <v>28</v>
      </c>
    </row>
    <row r="403" spans="2:6" x14ac:dyDescent="0.25">
      <c r="B403" s="237">
        <v>20</v>
      </c>
      <c r="C403" s="237">
        <v>99</v>
      </c>
      <c r="D403" s="237" t="s">
        <v>1206</v>
      </c>
      <c r="E403" s="238" t="s">
        <v>1207</v>
      </c>
      <c r="F403" s="239">
        <v>2270.52</v>
      </c>
    </row>
    <row r="404" spans="2:6" x14ac:dyDescent="0.25">
      <c r="B404" s="237">
        <v>20</v>
      </c>
      <c r="C404" s="237">
        <v>21</v>
      </c>
      <c r="D404" s="237" t="s">
        <v>1208</v>
      </c>
      <c r="E404" s="238" t="s">
        <v>1209</v>
      </c>
      <c r="F404" s="239">
        <v>524.27</v>
      </c>
    </row>
    <row r="405" spans="2:6" x14ac:dyDescent="0.25">
      <c r="B405" s="237">
        <v>20</v>
      </c>
      <c r="C405" s="237">
        <v>27</v>
      </c>
      <c r="D405" s="237" t="s">
        <v>1208</v>
      </c>
      <c r="E405" s="238" t="s">
        <v>1209</v>
      </c>
      <c r="F405" s="239">
        <v>54066.78</v>
      </c>
    </row>
    <row r="406" spans="2:6" x14ac:dyDescent="0.25">
      <c r="B406" s="237">
        <v>20</v>
      </c>
      <c r="C406" s="237">
        <v>98</v>
      </c>
      <c r="D406" s="237" t="s">
        <v>1208</v>
      </c>
      <c r="E406" s="238" t="s">
        <v>1209</v>
      </c>
      <c r="F406" s="239">
        <v>377.29</v>
      </c>
    </row>
    <row r="407" spans="2:6" x14ac:dyDescent="0.25">
      <c r="B407" s="237">
        <v>20</v>
      </c>
      <c r="C407" s="237">
        <v>21</v>
      </c>
      <c r="D407" s="237" t="s">
        <v>1210</v>
      </c>
      <c r="E407" s="238" t="s">
        <v>1211</v>
      </c>
      <c r="F407" s="239">
        <v>153.01</v>
      </c>
    </row>
    <row r="408" spans="2:6" x14ac:dyDescent="0.25">
      <c r="B408" s="237">
        <v>20</v>
      </c>
      <c r="C408" s="237">
        <v>27</v>
      </c>
      <c r="D408" s="237" t="s">
        <v>1210</v>
      </c>
      <c r="E408" s="238" t="s">
        <v>1211</v>
      </c>
      <c r="F408" s="239">
        <v>17546.650000000001</v>
      </c>
    </row>
    <row r="409" spans="2:6" x14ac:dyDescent="0.25">
      <c r="B409" s="237">
        <v>20</v>
      </c>
      <c r="C409" s="237">
        <v>98</v>
      </c>
      <c r="D409" s="237" t="s">
        <v>1210</v>
      </c>
      <c r="E409" s="238" t="s">
        <v>1211</v>
      </c>
      <c r="F409" s="239">
        <v>166.76</v>
      </c>
    </row>
    <row r="410" spans="2:6" x14ac:dyDescent="0.25">
      <c r="B410" s="237">
        <v>20</v>
      </c>
      <c r="C410" s="237">
        <v>98</v>
      </c>
      <c r="D410" s="237" t="s">
        <v>1212</v>
      </c>
      <c r="E410" s="238" t="s">
        <v>1213</v>
      </c>
      <c r="F410" s="239">
        <v>43.71</v>
      </c>
    </row>
    <row r="411" spans="2:6" x14ac:dyDescent="0.25">
      <c r="B411" s="237">
        <v>20</v>
      </c>
      <c r="C411" s="237">
        <v>27</v>
      </c>
      <c r="D411" s="237" t="s">
        <v>1216</v>
      </c>
      <c r="E411" s="238" t="s">
        <v>1217</v>
      </c>
      <c r="F411" s="239">
        <v>326.11</v>
      </c>
    </row>
    <row r="412" spans="2:6" x14ac:dyDescent="0.25">
      <c r="B412" s="237">
        <v>20</v>
      </c>
      <c r="C412" s="237">
        <v>98</v>
      </c>
      <c r="D412" s="237" t="s">
        <v>1216</v>
      </c>
      <c r="E412" s="238" t="s">
        <v>1217</v>
      </c>
      <c r="F412" s="239">
        <v>276.07</v>
      </c>
    </row>
    <row r="413" spans="2:6" x14ac:dyDescent="0.25">
      <c r="B413" s="237">
        <v>20</v>
      </c>
      <c r="C413" s="237">
        <v>99</v>
      </c>
      <c r="D413" s="237" t="s">
        <v>1206</v>
      </c>
      <c r="E413" s="238" t="s">
        <v>1207</v>
      </c>
      <c r="F413" s="239">
        <v>19153.689999999999</v>
      </c>
    </row>
    <row r="414" spans="2:6" x14ac:dyDescent="0.25">
      <c r="B414" s="237">
        <v>20</v>
      </c>
      <c r="C414" s="237">
        <v>21</v>
      </c>
      <c r="D414" s="237" t="s">
        <v>1208</v>
      </c>
      <c r="E414" s="238" t="s">
        <v>1209</v>
      </c>
      <c r="F414" s="239">
        <v>18328</v>
      </c>
    </row>
    <row r="415" spans="2:6" x14ac:dyDescent="0.25">
      <c r="B415" s="237">
        <v>20</v>
      </c>
      <c r="C415" s="237">
        <v>27</v>
      </c>
      <c r="D415" s="237" t="s">
        <v>1208</v>
      </c>
      <c r="E415" s="238" t="s">
        <v>1209</v>
      </c>
      <c r="F415" s="239">
        <v>226130.14</v>
      </c>
    </row>
    <row r="416" spans="2:6" x14ac:dyDescent="0.25">
      <c r="B416" s="237">
        <v>20</v>
      </c>
      <c r="C416" s="237">
        <v>98</v>
      </c>
      <c r="D416" s="237" t="s">
        <v>1208</v>
      </c>
      <c r="E416" s="238" t="s">
        <v>1209</v>
      </c>
      <c r="F416" s="239">
        <v>33263.919999999998</v>
      </c>
    </row>
    <row r="417" spans="2:6" x14ac:dyDescent="0.25">
      <c r="B417" s="237">
        <v>20</v>
      </c>
      <c r="C417" s="237">
        <v>21</v>
      </c>
      <c r="D417" s="237" t="s">
        <v>1210</v>
      </c>
      <c r="E417" s="238" t="s">
        <v>1211</v>
      </c>
      <c r="F417" s="239">
        <v>5823.33</v>
      </c>
    </row>
    <row r="418" spans="2:6" x14ac:dyDescent="0.25">
      <c r="B418" s="237">
        <v>20</v>
      </c>
      <c r="C418" s="237">
        <v>27</v>
      </c>
      <c r="D418" s="237" t="s">
        <v>1210</v>
      </c>
      <c r="E418" s="238" t="s">
        <v>1211</v>
      </c>
      <c r="F418" s="239">
        <v>79620.06</v>
      </c>
    </row>
    <row r="419" spans="2:6" x14ac:dyDescent="0.25">
      <c r="B419" s="237">
        <v>20</v>
      </c>
      <c r="C419" s="237">
        <v>98</v>
      </c>
      <c r="D419" s="237" t="s">
        <v>1210</v>
      </c>
      <c r="E419" s="238" t="s">
        <v>1211</v>
      </c>
      <c r="F419" s="239">
        <v>13287.72</v>
      </c>
    </row>
    <row r="420" spans="2:6" x14ac:dyDescent="0.25">
      <c r="B420" s="237">
        <v>20</v>
      </c>
      <c r="C420" s="237">
        <v>98</v>
      </c>
      <c r="D420" s="237" t="s">
        <v>1212</v>
      </c>
      <c r="E420" s="238" t="s">
        <v>1213</v>
      </c>
      <c r="F420" s="239">
        <v>555.16</v>
      </c>
    </row>
    <row r="421" spans="2:6" x14ac:dyDescent="0.25">
      <c r="B421" s="237">
        <v>20</v>
      </c>
      <c r="C421" s="237">
        <v>98</v>
      </c>
      <c r="D421" s="237" t="s">
        <v>1214</v>
      </c>
      <c r="E421" s="238" t="s">
        <v>1215</v>
      </c>
      <c r="F421" s="239">
        <v>3376.76</v>
      </c>
    </row>
    <row r="422" spans="2:6" x14ac:dyDescent="0.25">
      <c r="B422" s="237">
        <v>20</v>
      </c>
      <c r="C422" s="237">
        <v>21</v>
      </c>
      <c r="D422" s="237" t="s">
        <v>1216</v>
      </c>
      <c r="E422" s="238" t="s">
        <v>1217</v>
      </c>
      <c r="F422" s="239">
        <v>324.82</v>
      </c>
    </row>
    <row r="423" spans="2:6" x14ac:dyDescent="0.25">
      <c r="B423" s="237">
        <v>20</v>
      </c>
      <c r="C423" s="237">
        <v>27</v>
      </c>
      <c r="D423" s="237" t="s">
        <v>1216</v>
      </c>
      <c r="E423" s="238" t="s">
        <v>1217</v>
      </c>
      <c r="F423" s="239">
        <v>24.12</v>
      </c>
    </row>
    <row r="424" spans="2:6" x14ac:dyDescent="0.25">
      <c r="B424" s="237">
        <v>20</v>
      </c>
      <c r="C424" s="237">
        <v>98</v>
      </c>
      <c r="D424" s="237" t="s">
        <v>1216</v>
      </c>
      <c r="E424" s="238" t="s">
        <v>1217</v>
      </c>
      <c r="F424" s="239">
        <v>843.35</v>
      </c>
    </row>
    <row r="425" spans="2:6" x14ac:dyDescent="0.25">
      <c r="B425" s="237">
        <v>20</v>
      </c>
      <c r="C425" s="237">
        <v>99</v>
      </c>
      <c r="D425" s="237" t="s">
        <v>1206</v>
      </c>
      <c r="E425" s="238" t="s">
        <v>1207</v>
      </c>
      <c r="F425" s="239">
        <v>1021.42</v>
      </c>
    </row>
    <row r="426" spans="2:6" x14ac:dyDescent="0.25">
      <c r="B426" s="237">
        <v>20</v>
      </c>
      <c r="C426" s="237">
        <v>21</v>
      </c>
      <c r="D426" s="237" t="s">
        <v>1220</v>
      </c>
      <c r="E426" s="238" t="s">
        <v>1221</v>
      </c>
      <c r="F426" s="239">
        <v>0</v>
      </c>
    </row>
    <row r="427" spans="2:6" x14ac:dyDescent="0.25">
      <c r="B427" s="237">
        <v>20</v>
      </c>
      <c r="C427" s="237">
        <v>27</v>
      </c>
      <c r="D427" s="237" t="s">
        <v>1208</v>
      </c>
      <c r="E427" s="238" t="s">
        <v>1209</v>
      </c>
      <c r="F427" s="239">
        <v>53282.46</v>
      </c>
    </row>
    <row r="428" spans="2:6" x14ac:dyDescent="0.25">
      <c r="B428" s="237">
        <v>20</v>
      </c>
      <c r="C428" s="237">
        <v>98</v>
      </c>
      <c r="D428" s="237" t="s">
        <v>1208</v>
      </c>
      <c r="E428" s="238" t="s">
        <v>1209</v>
      </c>
      <c r="F428" s="239">
        <v>4427.54</v>
      </c>
    </row>
    <row r="429" spans="2:6" x14ac:dyDescent="0.25">
      <c r="B429" s="237">
        <v>20</v>
      </c>
      <c r="C429" s="237">
        <v>21</v>
      </c>
      <c r="D429" s="237" t="s">
        <v>1210</v>
      </c>
      <c r="E429" s="238" t="s">
        <v>1211</v>
      </c>
      <c r="F429" s="239">
        <v>0</v>
      </c>
    </row>
    <row r="430" spans="2:6" x14ac:dyDescent="0.25">
      <c r="B430" s="237">
        <v>20</v>
      </c>
      <c r="C430" s="237">
        <v>27</v>
      </c>
      <c r="D430" s="237" t="s">
        <v>1210</v>
      </c>
      <c r="E430" s="238" t="s">
        <v>1211</v>
      </c>
      <c r="F430" s="239">
        <v>25692.78</v>
      </c>
    </row>
    <row r="431" spans="2:6" x14ac:dyDescent="0.25">
      <c r="B431" s="237">
        <v>20</v>
      </c>
      <c r="C431" s="237">
        <v>98</v>
      </c>
      <c r="D431" s="237" t="s">
        <v>1210</v>
      </c>
      <c r="E431" s="238" t="s">
        <v>1211</v>
      </c>
      <c r="F431" s="239">
        <v>1580.37</v>
      </c>
    </row>
    <row r="432" spans="2:6" x14ac:dyDescent="0.25">
      <c r="B432" s="237">
        <v>20</v>
      </c>
      <c r="C432" s="237">
        <v>98</v>
      </c>
      <c r="D432" s="237" t="s">
        <v>1212</v>
      </c>
      <c r="E432" s="238" t="s">
        <v>1213</v>
      </c>
      <c r="F432" s="239">
        <v>12.25</v>
      </c>
    </row>
    <row r="433" spans="2:6" x14ac:dyDescent="0.25">
      <c r="B433" s="237">
        <v>20</v>
      </c>
      <c r="C433" s="237">
        <v>98</v>
      </c>
      <c r="D433" s="237" t="s">
        <v>1214</v>
      </c>
      <c r="E433" s="238" t="s">
        <v>1215</v>
      </c>
      <c r="F433" s="239">
        <v>120</v>
      </c>
    </row>
    <row r="434" spans="2:6" x14ac:dyDescent="0.25">
      <c r="B434" s="237">
        <v>20</v>
      </c>
      <c r="C434" s="237">
        <v>21</v>
      </c>
      <c r="D434" s="237" t="s">
        <v>1216</v>
      </c>
      <c r="E434" s="238" t="s">
        <v>1217</v>
      </c>
      <c r="F434" s="239">
        <v>0</v>
      </c>
    </row>
    <row r="435" spans="2:6" x14ac:dyDescent="0.25">
      <c r="B435" s="237">
        <v>20</v>
      </c>
      <c r="C435" s="237">
        <v>98</v>
      </c>
      <c r="D435" s="237" t="s">
        <v>1216</v>
      </c>
      <c r="E435" s="238" t="s">
        <v>1217</v>
      </c>
      <c r="F435" s="239">
        <v>286.98</v>
      </c>
    </row>
    <row r="436" spans="2:6" x14ac:dyDescent="0.25">
      <c r="B436" s="237">
        <v>20</v>
      </c>
      <c r="C436" s="237">
        <v>99</v>
      </c>
      <c r="D436" s="237" t="s">
        <v>1206</v>
      </c>
      <c r="E436" s="238" t="s">
        <v>1207</v>
      </c>
      <c r="F436" s="239">
        <v>13998.95</v>
      </c>
    </row>
    <row r="437" spans="2:6" x14ac:dyDescent="0.25">
      <c r="B437" s="237">
        <v>20</v>
      </c>
      <c r="C437" s="237">
        <v>21</v>
      </c>
      <c r="D437" s="237" t="s">
        <v>1208</v>
      </c>
      <c r="E437" s="238" t="s">
        <v>1209</v>
      </c>
      <c r="F437" s="239">
        <v>12413.03</v>
      </c>
    </row>
    <row r="438" spans="2:6" x14ac:dyDescent="0.25">
      <c r="B438" s="237">
        <v>20</v>
      </c>
      <c r="C438" s="237">
        <v>27</v>
      </c>
      <c r="D438" s="237" t="s">
        <v>1208</v>
      </c>
      <c r="E438" s="238" t="s">
        <v>1209</v>
      </c>
      <c r="F438" s="239">
        <v>329700.38</v>
      </c>
    </row>
    <row r="439" spans="2:6" x14ac:dyDescent="0.25">
      <c r="B439" s="237">
        <v>20</v>
      </c>
      <c r="C439" s="237">
        <v>98</v>
      </c>
      <c r="D439" s="237" t="s">
        <v>1208</v>
      </c>
      <c r="E439" s="238" t="s">
        <v>1209</v>
      </c>
      <c r="F439" s="239">
        <v>34876.239999999998</v>
      </c>
    </row>
    <row r="440" spans="2:6" x14ac:dyDescent="0.25">
      <c r="B440" s="237">
        <v>20</v>
      </c>
      <c r="C440" s="237">
        <v>21</v>
      </c>
      <c r="D440" s="237" t="s">
        <v>1210</v>
      </c>
      <c r="E440" s="238" t="s">
        <v>1211</v>
      </c>
      <c r="F440" s="239">
        <v>4977.1099999999997</v>
      </c>
    </row>
    <row r="441" spans="2:6" x14ac:dyDescent="0.25">
      <c r="B441" s="237">
        <v>20</v>
      </c>
      <c r="C441" s="237">
        <v>27</v>
      </c>
      <c r="D441" s="237" t="s">
        <v>1210</v>
      </c>
      <c r="E441" s="238" t="s">
        <v>1211</v>
      </c>
      <c r="F441" s="239">
        <v>143417.04999999999</v>
      </c>
    </row>
    <row r="442" spans="2:6" x14ac:dyDescent="0.25">
      <c r="B442" s="237">
        <v>20</v>
      </c>
      <c r="C442" s="237">
        <v>98</v>
      </c>
      <c r="D442" s="237" t="s">
        <v>1210</v>
      </c>
      <c r="E442" s="238" t="s">
        <v>1211</v>
      </c>
      <c r="F442" s="239">
        <v>13123.18</v>
      </c>
    </row>
    <row r="443" spans="2:6" x14ac:dyDescent="0.25">
      <c r="B443" s="237">
        <v>20</v>
      </c>
      <c r="C443" s="237">
        <v>98</v>
      </c>
      <c r="D443" s="237" t="s">
        <v>1212</v>
      </c>
      <c r="E443" s="238" t="s">
        <v>1213</v>
      </c>
      <c r="F443" s="239">
        <v>586.41</v>
      </c>
    </row>
    <row r="444" spans="2:6" x14ac:dyDescent="0.25">
      <c r="B444" s="237">
        <v>20</v>
      </c>
      <c r="C444" s="237">
        <v>98</v>
      </c>
      <c r="D444" s="237" t="s">
        <v>1214</v>
      </c>
      <c r="E444" s="238" t="s">
        <v>1215</v>
      </c>
      <c r="F444" s="239">
        <v>436.2</v>
      </c>
    </row>
    <row r="445" spans="2:6" x14ac:dyDescent="0.25">
      <c r="B445" s="237">
        <v>20</v>
      </c>
      <c r="C445" s="237">
        <v>21</v>
      </c>
      <c r="D445" s="237" t="s">
        <v>1216</v>
      </c>
      <c r="E445" s="238" t="s">
        <v>1217</v>
      </c>
      <c r="F445" s="239">
        <v>287</v>
      </c>
    </row>
    <row r="446" spans="2:6" x14ac:dyDescent="0.25">
      <c r="B446" s="237">
        <v>20</v>
      </c>
      <c r="C446" s="237">
        <v>98</v>
      </c>
      <c r="D446" s="237" t="s">
        <v>1216</v>
      </c>
      <c r="E446" s="238" t="s">
        <v>1217</v>
      </c>
      <c r="F446" s="239">
        <v>343.04</v>
      </c>
    </row>
    <row r="447" spans="2:6" x14ac:dyDescent="0.25">
      <c r="B447" s="237">
        <v>20</v>
      </c>
      <c r="C447" s="237">
        <v>99</v>
      </c>
      <c r="D447" s="237" t="s">
        <v>1206</v>
      </c>
      <c r="E447" s="238" t="s">
        <v>1207</v>
      </c>
      <c r="F447" s="239">
        <v>5139.12</v>
      </c>
    </row>
    <row r="448" spans="2:6" x14ac:dyDescent="0.25">
      <c r="B448" s="237">
        <v>20</v>
      </c>
      <c r="C448" s="237">
        <v>21</v>
      </c>
      <c r="D448" s="237" t="s">
        <v>1208</v>
      </c>
      <c r="E448" s="238" t="s">
        <v>1209</v>
      </c>
      <c r="F448" s="239">
        <v>11161.73</v>
      </c>
    </row>
    <row r="449" spans="2:6" x14ac:dyDescent="0.25">
      <c r="B449" s="237">
        <v>20</v>
      </c>
      <c r="C449" s="237">
        <v>27</v>
      </c>
      <c r="D449" s="237" t="s">
        <v>1208</v>
      </c>
      <c r="E449" s="238" t="s">
        <v>1209</v>
      </c>
      <c r="F449" s="239">
        <v>159048.29999999999</v>
      </c>
    </row>
    <row r="450" spans="2:6" x14ac:dyDescent="0.25">
      <c r="B450" s="237">
        <v>20</v>
      </c>
      <c r="C450" s="237">
        <v>98</v>
      </c>
      <c r="D450" s="237" t="s">
        <v>1208</v>
      </c>
      <c r="E450" s="238" t="s">
        <v>1209</v>
      </c>
      <c r="F450" s="239">
        <v>3491.23</v>
      </c>
    </row>
    <row r="451" spans="2:6" x14ac:dyDescent="0.25">
      <c r="B451" s="237">
        <v>20</v>
      </c>
      <c r="C451" s="237">
        <v>21</v>
      </c>
      <c r="D451" s="237" t="s">
        <v>1210</v>
      </c>
      <c r="E451" s="238" t="s">
        <v>1211</v>
      </c>
      <c r="F451" s="239">
        <v>4057.75</v>
      </c>
    </row>
    <row r="452" spans="2:6" x14ac:dyDescent="0.25">
      <c r="B452" s="237">
        <v>20</v>
      </c>
      <c r="C452" s="237">
        <v>27</v>
      </c>
      <c r="D452" s="237" t="s">
        <v>1210</v>
      </c>
      <c r="E452" s="238" t="s">
        <v>1211</v>
      </c>
      <c r="F452" s="239">
        <v>70136.350000000006</v>
      </c>
    </row>
    <row r="453" spans="2:6" x14ac:dyDescent="0.25">
      <c r="B453" s="237">
        <v>20</v>
      </c>
      <c r="C453" s="237">
        <v>98</v>
      </c>
      <c r="D453" s="237" t="s">
        <v>1210</v>
      </c>
      <c r="E453" s="238" t="s">
        <v>1211</v>
      </c>
      <c r="F453" s="239">
        <v>1475.26</v>
      </c>
    </row>
    <row r="454" spans="2:6" x14ac:dyDescent="0.25">
      <c r="B454" s="237">
        <v>20</v>
      </c>
      <c r="C454" s="237">
        <v>98</v>
      </c>
      <c r="D454" s="237" t="s">
        <v>1214</v>
      </c>
      <c r="E454" s="238" t="s">
        <v>1215</v>
      </c>
      <c r="F454" s="239">
        <v>47.5</v>
      </c>
    </row>
    <row r="455" spans="2:6" x14ac:dyDescent="0.25">
      <c r="B455" s="237">
        <v>20</v>
      </c>
      <c r="C455" s="237">
        <v>21</v>
      </c>
      <c r="D455" s="237" t="s">
        <v>1216</v>
      </c>
      <c r="E455" s="238" t="s">
        <v>1217</v>
      </c>
      <c r="F455" s="239">
        <v>281.06</v>
      </c>
    </row>
    <row r="456" spans="2:6" x14ac:dyDescent="0.25">
      <c r="B456" s="237">
        <v>20</v>
      </c>
      <c r="C456" s="237">
        <v>98</v>
      </c>
      <c r="D456" s="237" t="s">
        <v>1216</v>
      </c>
      <c r="E456" s="238" t="s">
        <v>1217</v>
      </c>
      <c r="F456" s="239">
        <v>590.83000000000004</v>
      </c>
    </row>
    <row r="457" spans="2:6" x14ac:dyDescent="0.25">
      <c r="B457" s="237">
        <v>20</v>
      </c>
      <c r="C457" s="237">
        <v>21</v>
      </c>
      <c r="D457" s="237" t="s">
        <v>1208</v>
      </c>
      <c r="E457" s="238" t="s">
        <v>1209</v>
      </c>
      <c r="F457" s="239">
        <v>3804.94</v>
      </c>
    </row>
    <row r="458" spans="2:6" x14ac:dyDescent="0.25">
      <c r="B458" s="237">
        <v>20</v>
      </c>
      <c r="C458" s="237">
        <v>27</v>
      </c>
      <c r="D458" s="237" t="s">
        <v>1208</v>
      </c>
      <c r="E458" s="238" t="s">
        <v>1209</v>
      </c>
      <c r="F458" s="239">
        <v>49089.2</v>
      </c>
    </row>
    <row r="459" spans="2:6" x14ac:dyDescent="0.25">
      <c r="B459" s="237">
        <v>20</v>
      </c>
      <c r="C459" s="237">
        <v>98</v>
      </c>
      <c r="D459" s="237" t="s">
        <v>1208</v>
      </c>
      <c r="E459" s="238" t="s">
        <v>1209</v>
      </c>
      <c r="F459" s="239">
        <v>259.42</v>
      </c>
    </row>
    <row r="460" spans="2:6" x14ac:dyDescent="0.25">
      <c r="B460" s="237">
        <v>20</v>
      </c>
      <c r="C460" s="237">
        <v>21</v>
      </c>
      <c r="D460" s="237" t="s">
        <v>1210</v>
      </c>
      <c r="E460" s="238" t="s">
        <v>1211</v>
      </c>
      <c r="F460" s="239">
        <v>1261.3699999999999</v>
      </c>
    </row>
    <row r="461" spans="2:6" x14ac:dyDescent="0.25">
      <c r="B461" s="237">
        <v>20</v>
      </c>
      <c r="C461" s="237">
        <v>27</v>
      </c>
      <c r="D461" s="237" t="s">
        <v>1210</v>
      </c>
      <c r="E461" s="238" t="s">
        <v>1211</v>
      </c>
      <c r="F461" s="239">
        <v>17262.900000000001</v>
      </c>
    </row>
    <row r="462" spans="2:6" x14ac:dyDescent="0.25">
      <c r="B462" s="237">
        <v>20</v>
      </c>
      <c r="C462" s="237">
        <v>98</v>
      </c>
      <c r="D462" s="237" t="s">
        <v>1210</v>
      </c>
      <c r="E462" s="238" t="s">
        <v>1211</v>
      </c>
      <c r="F462" s="239">
        <v>100.05</v>
      </c>
    </row>
    <row r="463" spans="2:6" x14ac:dyDescent="0.25">
      <c r="B463" s="237">
        <v>22</v>
      </c>
      <c r="C463" s="237">
        <v>98</v>
      </c>
      <c r="D463" s="237" t="s">
        <v>1220</v>
      </c>
      <c r="E463" s="238" t="s">
        <v>1221</v>
      </c>
      <c r="F463" s="239">
        <v>2076.4299999999998</v>
      </c>
    </row>
    <row r="464" spans="2:6" x14ac:dyDescent="0.25">
      <c r="B464" s="237">
        <v>22</v>
      </c>
      <c r="C464" s="237">
        <v>98</v>
      </c>
      <c r="D464" s="237" t="s">
        <v>1210</v>
      </c>
      <c r="E464" s="238" t="s">
        <v>1211</v>
      </c>
      <c r="F464" s="239">
        <v>179.47</v>
      </c>
    </row>
    <row r="465" spans="2:6" x14ac:dyDescent="0.25">
      <c r="B465" s="237">
        <v>22</v>
      </c>
      <c r="C465" s="237">
        <v>98</v>
      </c>
      <c r="D465" s="237" t="s">
        <v>1212</v>
      </c>
      <c r="E465" s="238" t="s">
        <v>1213</v>
      </c>
      <c r="F465" s="239">
        <v>0</v>
      </c>
    </row>
    <row r="466" spans="2:6" x14ac:dyDescent="0.25">
      <c r="B466" s="237">
        <v>22</v>
      </c>
      <c r="C466" s="237">
        <v>99</v>
      </c>
      <c r="D466" s="237" t="s">
        <v>1206</v>
      </c>
      <c r="E466" s="238" t="s">
        <v>1207</v>
      </c>
      <c r="F466" s="239">
        <v>7053</v>
      </c>
    </row>
    <row r="467" spans="2:6" x14ac:dyDescent="0.25">
      <c r="B467" s="237">
        <v>22</v>
      </c>
      <c r="C467" s="237">
        <v>27</v>
      </c>
      <c r="D467" s="237" t="s">
        <v>1220</v>
      </c>
      <c r="E467" s="238" t="s">
        <v>1221</v>
      </c>
      <c r="F467" s="239">
        <v>25705.45</v>
      </c>
    </row>
    <row r="468" spans="2:6" x14ac:dyDescent="0.25">
      <c r="B468" s="237">
        <v>22</v>
      </c>
      <c r="C468" s="237">
        <v>27</v>
      </c>
      <c r="D468" s="237" t="s">
        <v>1210</v>
      </c>
      <c r="E468" s="238" t="s">
        <v>1211</v>
      </c>
      <c r="F468" s="239">
        <v>2211.59</v>
      </c>
    </row>
    <row r="469" spans="2:6" x14ac:dyDescent="0.25">
      <c r="B469" s="237">
        <v>22</v>
      </c>
      <c r="C469" s="237">
        <v>27</v>
      </c>
      <c r="D469" s="237" t="s">
        <v>1212</v>
      </c>
      <c r="E469" s="238" t="s">
        <v>1213</v>
      </c>
      <c r="F469" s="239">
        <v>0</v>
      </c>
    </row>
    <row r="470" spans="2:6" x14ac:dyDescent="0.25">
      <c r="B470" s="237">
        <v>22</v>
      </c>
      <c r="C470" s="237">
        <v>27</v>
      </c>
      <c r="D470" s="237" t="s">
        <v>1214</v>
      </c>
      <c r="E470" s="238" t="s">
        <v>1215</v>
      </c>
      <c r="F470" s="239">
        <v>5678</v>
      </c>
    </row>
    <row r="471" spans="2:6" x14ac:dyDescent="0.25">
      <c r="B471" s="237">
        <v>22</v>
      </c>
      <c r="C471" s="237">
        <v>27</v>
      </c>
      <c r="D471" s="237" t="s">
        <v>1216</v>
      </c>
      <c r="E471" s="238" t="s">
        <v>1217</v>
      </c>
      <c r="F471" s="239">
        <v>0</v>
      </c>
    </row>
    <row r="472" spans="2:6" x14ac:dyDescent="0.25">
      <c r="B472" s="237">
        <v>24</v>
      </c>
      <c r="C472" s="237">
        <v>99</v>
      </c>
      <c r="D472" s="237" t="s">
        <v>1206</v>
      </c>
      <c r="E472" s="238" t="s">
        <v>1207</v>
      </c>
      <c r="F472" s="239">
        <v>142.25</v>
      </c>
    </row>
    <row r="473" spans="2:6" x14ac:dyDescent="0.25">
      <c r="B473" s="237">
        <v>24</v>
      </c>
      <c r="C473" s="237">
        <v>98</v>
      </c>
      <c r="D473" s="237" t="s">
        <v>1208</v>
      </c>
      <c r="E473" s="238" t="s">
        <v>1209</v>
      </c>
      <c r="F473" s="239">
        <v>11148.03</v>
      </c>
    </row>
    <row r="474" spans="2:6" x14ac:dyDescent="0.25">
      <c r="B474" s="237">
        <v>24</v>
      </c>
      <c r="C474" s="237">
        <v>98</v>
      </c>
      <c r="D474" s="237" t="s">
        <v>1210</v>
      </c>
      <c r="E474" s="238" t="s">
        <v>1211</v>
      </c>
      <c r="F474" s="239">
        <v>3447.52</v>
      </c>
    </row>
    <row r="475" spans="2:6" x14ac:dyDescent="0.25">
      <c r="B475" s="237">
        <v>24</v>
      </c>
      <c r="C475" s="237">
        <v>98</v>
      </c>
      <c r="D475" s="237" t="s">
        <v>1212</v>
      </c>
      <c r="E475" s="238" t="s">
        <v>1213</v>
      </c>
      <c r="F475" s="239">
        <v>13026.6</v>
      </c>
    </row>
    <row r="476" spans="2:6" x14ac:dyDescent="0.25">
      <c r="B476" s="237">
        <v>24</v>
      </c>
      <c r="C476" s="237">
        <v>98</v>
      </c>
      <c r="D476" s="237" t="s">
        <v>1214</v>
      </c>
      <c r="E476" s="238" t="s">
        <v>1215</v>
      </c>
      <c r="F476" s="239">
        <v>13669.01</v>
      </c>
    </row>
    <row r="477" spans="2:6" x14ac:dyDescent="0.25">
      <c r="B477" s="237">
        <v>24</v>
      </c>
      <c r="C477" s="237">
        <v>98</v>
      </c>
      <c r="D477" s="237" t="s">
        <v>1216</v>
      </c>
      <c r="E477" s="238" t="s">
        <v>1217</v>
      </c>
      <c r="F477" s="239">
        <v>907.36</v>
      </c>
    </row>
    <row r="478" spans="2:6" x14ac:dyDescent="0.25">
      <c r="B478" s="237">
        <v>24</v>
      </c>
      <c r="C478" s="237">
        <v>99</v>
      </c>
      <c r="D478" s="237" t="s">
        <v>1206</v>
      </c>
      <c r="E478" s="238" t="s">
        <v>1207</v>
      </c>
      <c r="F478" s="239">
        <v>7208</v>
      </c>
    </row>
    <row r="479" spans="2:6" x14ac:dyDescent="0.25">
      <c r="B479" s="237">
        <v>24</v>
      </c>
      <c r="C479" s="237">
        <v>98</v>
      </c>
      <c r="D479" s="237" t="s">
        <v>1208</v>
      </c>
      <c r="E479" s="238" t="s">
        <v>1209</v>
      </c>
      <c r="F479" s="239">
        <v>205903.49</v>
      </c>
    </row>
    <row r="480" spans="2:6" x14ac:dyDescent="0.25">
      <c r="B480" s="237">
        <v>24</v>
      </c>
      <c r="C480" s="237">
        <v>98</v>
      </c>
      <c r="D480" s="237" t="s">
        <v>1210</v>
      </c>
      <c r="E480" s="238" t="s">
        <v>1211</v>
      </c>
      <c r="F480" s="239">
        <v>73140.820000000007</v>
      </c>
    </row>
    <row r="481" spans="2:6" x14ac:dyDescent="0.25">
      <c r="B481" s="237">
        <v>24</v>
      </c>
      <c r="C481" s="237">
        <v>98</v>
      </c>
      <c r="D481" s="237" t="s">
        <v>1212</v>
      </c>
      <c r="E481" s="238" t="s">
        <v>1213</v>
      </c>
      <c r="F481" s="239">
        <v>57869.5</v>
      </c>
    </row>
    <row r="482" spans="2:6" x14ac:dyDescent="0.25">
      <c r="B482" s="237">
        <v>24</v>
      </c>
      <c r="C482" s="237">
        <v>98</v>
      </c>
      <c r="D482" s="237" t="s">
        <v>1214</v>
      </c>
      <c r="E482" s="238" t="s">
        <v>1215</v>
      </c>
      <c r="F482" s="239">
        <v>26595.78</v>
      </c>
    </row>
    <row r="483" spans="2:6" x14ac:dyDescent="0.25">
      <c r="B483" s="237">
        <v>24</v>
      </c>
      <c r="C483" s="237">
        <v>98</v>
      </c>
      <c r="D483" s="237" t="s">
        <v>1216</v>
      </c>
      <c r="E483" s="238" t="s">
        <v>1217</v>
      </c>
      <c r="F483" s="239">
        <v>1086.0899999999999</v>
      </c>
    </row>
    <row r="484" spans="2:6" x14ac:dyDescent="0.25">
      <c r="B484" s="237">
        <v>24</v>
      </c>
      <c r="C484" s="237">
        <v>99</v>
      </c>
      <c r="D484" s="237" t="s">
        <v>1206</v>
      </c>
      <c r="E484" s="238" t="s">
        <v>1207</v>
      </c>
      <c r="F484" s="239">
        <v>34494.22</v>
      </c>
    </row>
    <row r="485" spans="2:6" x14ac:dyDescent="0.25">
      <c r="B485" s="237">
        <v>24</v>
      </c>
      <c r="C485" s="237">
        <v>21</v>
      </c>
      <c r="D485" s="237" t="s">
        <v>1208</v>
      </c>
      <c r="E485" s="238" t="s">
        <v>1209</v>
      </c>
      <c r="F485" s="239">
        <v>426733.78</v>
      </c>
    </row>
    <row r="486" spans="2:6" x14ac:dyDescent="0.25">
      <c r="B486" s="237">
        <v>24</v>
      </c>
      <c r="C486" s="237">
        <v>21</v>
      </c>
      <c r="D486" s="237" t="s">
        <v>1210</v>
      </c>
      <c r="E486" s="238" t="s">
        <v>1211</v>
      </c>
      <c r="F486" s="239">
        <v>137295.01</v>
      </c>
    </row>
    <row r="487" spans="2:6" x14ac:dyDescent="0.25">
      <c r="B487" s="237">
        <v>24</v>
      </c>
      <c r="C487" s="237">
        <v>21</v>
      </c>
      <c r="D487" s="237" t="s">
        <v>1212</v>
      </c>
      <c r="E487" s="238" t="s">
        <v>1213</v>
      </c>
      <c r="F487" s="239">
        <v>11016.11</v>
      </c>
    </row>
    <row r="488" spans="2:6" x14ac:dyDescent="0.25">
      <c r="B488" s="237">
        <v>24</v>
      </c>
      <c r="C488" s="237">
        <v>21</v>
      </c>
      <c r="D488" s="237" t="s">
        <v>1214</v>
      </c>
      <c r="E488" s="238" t="s">
        <v>1215</v>
      </c>
      <c r="F488" s="239">
        <v>27255.75</v>
      </c>
    </row>
    <row r="489" spans="2:6" x14ac:dyDescent="0.25">
      <c r="B489" s="237">
        <v>24</v>
      </c>
      <c r="C489" s="237">
        <v>21</v>
      </c>
      <c r="D489" s="237" t="s">
        <v>1216</v>
      </c>
      <c r="E489" s="238" t="s">
        <v>1217</v>
      </c>
      <c r="F489" s="239">
        <v>18549.29</v>
      </c>
    </row>
    <row r="490" spans="2:6" x14ac:dyDescent="0.25">
      <c r="B490" s="237">
        <v>24</v>
      </c>
      <c r="C490" s="237">
        <v>99</v>
      </c>
      <c r="D490" s="237" t="s">
        <v>1206</v>
      </c>
      <c r="E490" s="238" t="s">
        <v>1207</v>
      </c>
      <c r="F490" s="239">
        <v>0</v>
      </c>
    </row>
    <row r="491" spans="2:6" x14ac:dyDescent="0.25">
      <c r="B491" s="237">
        <v>24</v>
      </c>
      <c r="C491" s="237">
        <v>98</v>
      </c>
      <c r="D491" s="237" t="s">
        <v>1208</v>
      </c>
      <c r="E491" s="238" t="s">
        <v>1209</v>
      </c>
      <c r="F491" s="239">
        <v>17878.41</v>
      </c>
    </row>
    <row r="492" spans="2:6" x14ac:dyDescent="0.25">
      <c r="B492" s="237">
        <v>24</v>
      </c>
      <c r="C492" s="237">
        <v>98</v>
      </c>
      <c r="D492" s="237" t="s">
        <v>1210</v>
      </c>
      <c r="E492" s="238" t="s">
        <v>1211</v>
      </c>
      <c r="F492" s="239">
        <v>5387.4</v>
      </c>
    </row>
    <row r="493" spans="2:6" x14ac:dyDescent="0.25">
      <c r="B493" s="237">
        <v>24</v>
      </c>
      <c r="C493" s="237">
        <v>98</v>
      </c>
      <c r="D493" s="237" t="s">
        <v>1212</v>
      </c>
      <c r="E493" s="238" t="s">
        <v>1213</v>
      </c>
      <c r="F493" s="239">
        <v>54.44</v>
      </c>
    </row>
    <row r="494" spans="2:6" x14ac:dyDescent="0.25">
      <c r="B494" s="237">
        <v>24</v>
      </c>
      <c r="C494" s="237">
        <v>98</v>
      </c>
      <c r="D494" s="237" t="s">
        <v>1214</v>
      </c>
      <c r="E494" s="238" t="s">
        <v>1215</v>
      </c>
      <c r="F494" s="239">
        <v>15383.33</v>
      </c>
    </row>
    <row r="495" spans="2:6" x14ac:dyDescent="0.25">
      <c r="B495" s="237">
        <v>24</v>
      </c>
      <c r="C495" s="237">
        <v>98</v>
      </c>
      <c r="D495" s="237" t="s">
        <v>1216</v>
      </c>
      <c r="E495" s="238" t="s">
        <v>1217</v>
      </c>
      <c r="F495" s="239">
        <v>709.14</v>
      </c>
    </row>
    <row r="496" spans="2:6" x14ac:dyDescent="0.25">
      <c r="B496" s="237">
        <v>24</v>
      </c>
      <c r="C496" s="237">
        <v>99</v>
      </c>
      <c r="D496" s="237" t="s">
        <v>1206</v>
      </c>
      <c r="E496" s="238" t="s">
        <v>1207</v>
      </c>
      <c r="F496" s="239">
        <v>26.25</v>
      </c>
    </row>
    <row r="497" spans="2:6" x14ac:dyDescent="0.25">
      <c r="B497" s="237">
        <v>24</v>
      </c>
      <c r="C497" s="237">
        <v>98</v>
      </c>
      <c r="D497" s="237" t="s">
        <v>1208</v>
      </c>
      <c r="E497" s="238" t="s">
        <v>1209</v>
      </c>
      <c r="F497" s="239">
        <v>0</v>
      </c>
    </row>
    <row r="498" spans="2:6" x14ac:dyDescent="0.25">
      <c r="B498" s="237">
        <v>24</v>
      </c>
      <c r="C498" s="237">
        <v>98</v>
      </c>
      <c r="D498" s="237" t="s">
        <v>1210</v>
      </c>
      <c r="E498" s="238" t="s">
        <v>1211</v>
      </c>
      <c r="F498" s="239">
        <v>0</v>
      </c>
    </row>
    <row r="499" spans="2:6" x14ac:dyDescent="0.25">
      <c r="B499" s="237">
        <v>24</v>
      </c>
      <c r="C499" s="237">
        <v>98</v>
      </c>
      <c r="D499" s="237" t="s">
        <v>1212</v>
      </c>
      <c r="E499" s="238" t="s">
        <v>1213</v>
      </c>
      <c r="F499" s="239">
        <v>0</v>
      </c>
    </row>
    <row r="500" spans="2:6" x14ac:dyDescent="0.25">
      <c r="B500" s="237">
        <v>24</v>
      </c>
      <c r="C500" s="237">
        <v>98</v>
      </c>
      <c r="D500" s="237" t="s">
        <v>1214</v>
      </c>
      <c r="E500" s="238" t="s">
        <v>1215</v>
      </c>
      <c r="F500" s="239">
        <v>195</v>
      </c>
    </row>
    <row r="501" spans="2:6" x14ac:dyDescent="0.25">
      <c r="B501" s="237">
        <v>24</v>
      </c>
      <c r="C501" s="237">
        <v>98</v>
      </c>
      <c r="D501" s="237" t="s">
        <v>1216</v>
      </c>
      <c r="E501" s="238" t="s">
        <v>1217</v>
      </c>
      <c r="F501" s="239">
        <v>0</v>
      </c>
    </row>
    <row r="502" spans="2:6" x14ac:dyDescent="0.25">
      <c r="B502" s="237">
        <v>24</v>
      </c>
      <c r="C502" s="237">
        <v>99</v>
      </c>
      <c r="D502" s="237" t="s">
        <v>1206</v>
      </c>
      <c r="E502" s="238" t="s">
        <v>1207</v>
      </c>
      <c r="F502" s="239">
        <v>0</v>
      </c>
    </row>
    <row r="503" spans="2:6" x14ac:dyDescent="0.25">
      <c r="B503" s="237">
        <v>24</v>
      </c>
      <c r="C503" s="237">
        <v>21</v>
      </c>
      <c r="D503" s="237" t="s">
        <v>1208</v>
      </c>
      <c r="E503" s="238" t="s">
        <v>1209</v>
      </c>
      <c r="F503" s="239">
        <v>17435.349999999999</v>
      </c>
    </row>
    <row r="504" spans="2:6" x14ac:dyDescent="0.25">
      <c r="B504" s="237">
        <v>24</v>
      </c>
      <c r="C504" s="237">
        <v>21</v>
      </c>
      <c r="D504" s="237" t="s">
        <v>1210</v>
      </c>
      <c r="E504" s="238" t="s">
        <v>1211</v>
      </c>
      <c r="F504" s="239">
        <v>5354.76</v>
      </c>
    </row>
    <row r="505" spans="2:6" x14ac:dyDescent="0.25">
      <c r="B505" s="237">
        <v>24</v>
      </c>
      <c r="C505" s="237">
        <v>21</v>
      </c>
      <c r="D505" s="237" t="s">
        <v>1212</v>
      </c>
      <c r="E505" s="238" t="s">
        <v>1213</v>
      </c>
      <c r="F505" s="239">
        <v>379.99</v>
      </c>
    </row>
    <row r="506" spans="2:6" x14ac:dyDescent="0.25">
      <c r="B506" s="237">
        <v>24</v>
      </c>
      <c r="C506" s="237">
        <v>21</v>
      </c>
      <c r="D506" s="237" t="s">
        <v>1214</v>
      </c>
      <c r="E506" s="238" t="s">
        <v>1215</v>
      </c>
      <c r="F506" s="239">
        <v>3513</v>
      </c>
    </row>
    <row r="507" spans="2:6" x14ac:dyDescent="0.25">
      <c r="B507" s="237">
        <v>24</v>
      </c>
      <c r="C507" s="237">
        <v>21</v>
      </c>
      <c r="D507" s="237" t="s">
        <v>1216</v>
      </c>
      <c r="E507" s="238" t="s">
        <v>1217</v>
      </c>
      <c r="F507" s="239">
        <v>301.8</v>
      </c>
    </row>
    <row r="508" spans="2:6" x14ac:dyDescent="0.25">
      <c r="B508" s="237">
        <v>24</v>
      </c>
      <c r="C508" s="237">
        <v>99</v>
      </c>
      <c r="D508" s="237" t="s">
        <v>1206</v>
      </c>
      <c r="E508" s="238" t="s">
        <v>1207</v>
      </c>
      <c r="F508" s="239">
        <v>0</v>
      </c>
    </row>
    <row r="509" spans="2:6" x14ac:dyDescent="0.25">
      <c r="B509" s="237">
        <v>24</v>
      </c>
      <c r="C509" s="237">
        <v>21</v>
      </c>
      <c r="D509" s="237" t="s">
        <v>1208</v>
      </c>
      <c r="E509" s="238" t="s">
        <v>1209</v>
      </c>
      <c r="F509" s="239">
        <v>5625.07</v>
      </c>
    </row>
    <row r="510" spans="2:6" x14ac:dyDescent="0.25">
      <c r="B510" s="237">
        <v>24</v>
      </c>
      <c r="C510" s="237">
        <v>21</v>
      </c>
      <c r="D510" s="237" t="s">
        <v>1210</v>
      </c>
      <c r="E510" s="238" t="s">
        <v>1211</v>
      </c>
      <c r="F510" s="239">
        <v>1706.8</v>
      </c>
    </row>
    <row r="511" spans="2:6" x14ac:dyDescent="0.25">
      <c r="B511" s="237">
        <v>24</v>
      </c>
      <c r="C511" s="237">
        <v>21</v>
      </c>
      <c r="D511" s="237" t="s">
        <v>1212</v>
      </c>
      <c r="E511" s="238" t="s">
        <v>1213</v>
      </c>
      <c r="F511" s="239">
        <v>609.58000000000004</v>
      </c>
    </row>
    <row r="512" spans="2:6" x14ac:dyDescent="0.25">
      <c r="B512" s="237">
        <v>24</v>
      </c>
      <c r="C512" s="237">
        <v>21</v>
      </c>
      <c r="D512" s="237" t="s">
        <v>1214</v>
      </c>
      <c r="E512" s="238" t="s">
        <v>1215</v>
      </c>
      <c r="F512" s="239">
        <v>14209.38</v>
      </c>
    </row>
    <row r="513" spans="2:6" x14ac:dyDescent="0.25">
      <c r="B513" s="237">
        <v>26</v>
      </c>
      <c r="C513" s="237">
        <v>99</v>
      </c>
      <c r="D513" s="237" t="s">
        <v>1206</v>
      </c>
      <c r="E513" s="238" t="s">
        <v>1207</v>
      </c>
      <c r="F513" s="239">
        <v>0</v>
      </c>
    </row>
    <row r="514" spans="2:6" x14ac:dyDescent="0.25">
      <c r="B514" s="237">
        <v>26</v>
      </c>
      <c r="C514" s="237">
        <v>98</v>
      </c>
      <c r="D514" s="237" t="s">
        <v>1212</v>
      </c>
      <c r="E514" s="238" t="s">
        <v>1213</v>
      </c>
      <c r="F514" s="239">
        <v>220.8</v>
      </c>
    </row>
    <row r="515" spans="2:6" x14ac:dyDescent="0.25">
      <c r="B515" s="237">
        <v>26</v>
      </c>
      <c r="C515" s="237">
        <v>98</v>
      </c>
      <c r="D515" s="237" t="s">
        <v>1214</v>
      </c>
      <c r="E515" s="238" t="s">
        <v>1215</v>
      </c>
      <c r="F515" s="239">
        <v>66.45</v>
      </c>
    </row>
    <row r="516" spans="2:6" x14ac:dyDescent="0.25">
      <c r="B516" s="237">
        <v>26</v>
      </c>
      <c r="C516" s="237">
        <v>98</v>
      </c>
      <c r="D516" s="237" t="s">
        <v>1216</v>
      </c>
      <c r="E516" s="238" t="s">
        <v>1217</v>
      </c>
      <c r="F516" s="239">
        <v>0</v>
      </c>
    </row>
    <row r="517" spans="2:6" x14ac:dyDescent="0.25">
      <c r="B517" s="237">
        <v>30</v>
      </c>
      <c r="C517" s="237">
        <v>99</v>
      </c>
      <c r="D517" s="237" t="s">
        <v>1206</v>
      </c>
      <c r="E517" s="238" t="s">
        <v>1207</v>
      </c>
      <c r="F517" s="239">
        <v>418.85</v>
      </c>
    </row>
    <row r="518" spans="2:6" x14ac:dyDescent="0.25">
      <c r="B518" s="237">
        <v>30</v>
      </c>
      <c r="C518" s="237">
        <v>98</v>
      </c>
      <c r="D518" s="237" t="s">
        <v>1212</v>
      </c>
      <c r="E518" s="238" t="s">
        <v>1213</v>
      </c>
      <c r="F518" s="239">
        <v>315.41000000000003</v>
      </c>
    </row>
    <row r="519" spans="2:6" x14ac:dyDescent="0.25">
      <c r="B519" s="237">
        <v>30</v>
      </c>
      <c r="C519" s="237">
        <v>98</v>
      </c>
      <c r="D519" s="237" t="s">
        <v>1214</v>
      </c>
      <c r="E519" s="238" t="s">
        <v>1215</v>
      </c>
      <c r="F519" s="239">
        <v>75</v>
      </c>
    </row>
    <row r="520" spans="2:6" x14ac:dyDescent="0.25">
      <c r="B520" s="237">
        <v>30</v>
      </c>
      <c r="C520" s="237">
        <v>98</v>
      </c>
      <c r="D520" s="237" t="s">
        <v>1216</v>
      </c>
      <c r="E520" s="238" t="s">
        <v>1217</v>
      </c>
      <c r="F520" s="239">
        <v>0</v>
      </c>
    </row>
    <row r="521" spans="2:6" x14ac:dyDescent="0.25">
      <c r="B521" s="237">
        <v>30</v>
      </c>
      <c r="C521" s="237">
        <v>98</v>
      </c>
      <c r="D521" s="237" t="s">
        <v>1212</v>
      </c>
      <c r="E521" s="238" t="s">
        <v>1213</v>
      </c>
      <c r="F521" s="239">
        <v>544</v>
      </c>
    </row>
    <row r="522" spans="2:6" x14ac:dyDescent="0.25">
      <c r="B522" s="237">
        <v>30</v>
      </c>
      <c r="C522" s="237">
        <v>98</v>
      </c>
      <c r="D522" s="237" t="s">
        <v>1214</v>
      </c>
      <c r="E522" s="238" t="s">
        <v>1215</v>
      </c>
      <c r="F522" s="239">
        <v>3532.41</v>
      </c>
    </row>
    <row r="523" spans="2:6" x14ac:dyDescent="0.25">
      <c r="B523" s="237">
        <v>32</v>
      </c>
      <c r="C523" s="237">
        <v>99</v>
      </c>
      <c r="D523" s="237" t="s">
        <v>1206</v>
      </c>
      <c r="E523" s="238" t="s">
        <v>1207</v>
      </c>
      <c r="F523" s="239">
        <v>4952.1099999999997</v>
      </c>
    </row>
    <row r="524" spans="2:6" x14ac:dyDescent="0.25">
      <c r="B524" s="237">
        <v>32</v>
      </c>
      <c r="C524" s="237">
        <v>98</v>
      </c>
      <c r="D524" s="237" t="s">
        <v>1208</v>
      </c>
      <c r="E524" s="238" t="s">
        <v>1209</v>
      </c>
      <c r="F524" s="239">
        <v>69604.62</v>
      </c>
    </row>
    <row r="525" spans="2:6" x14ac:dyDescent="0.25">
      <c r="B525" s="237">
        <v>32</v>
      </c>
      <c r="C525" s="237">
        <v>98</v>
      </c>
      <c r="D525" s="237" t="s">
        <v>1210</v>
      </c>
      <c r="E525" s="238" t="s">
        <v>1211</v>
      </c>
      <c r="F525" s="239">
        <v>25198.89</v>
      </c>
    </row>
    <row r="526" spans="2:6" x14ac:dyDescent="0.25">
      <c r="B526" s="237">
        <v>32</v>
      </c>
      <c r="C526" s="237">
        <v>98</v>
      </c>
      <c r="D526" s="237" t="s">
        <v>1212</v>
      </c>
      <c r="E526" s="238" t="s">
        <v>1213</v>
      </c>
      <c r="F526" s="239">
        <v>1729.7</v>
      </c>
    </row>
    <row r="527" spans="2:6" x14ac:dyDescent="0.25">
      <c r="B527" s="237">
        <v>32</v>
      </c>
      <c r="C527" s="237">
        <v>98</v>
      </c>
      <c r="D527" s="237" t="s">
        <v>1214</v>
      </c>
      <c r="E527" s="238" t="s">
        <v>1215</v>
      </c>
      <c r="F527" s="239">
        <v>1532.19</v>
      </c>
    </row>
    <row r="528" spans="2:6" x14ac:dyDescent="0.25">
      <c r="B528" s="237">
        <v>32</v>
      </c>
      <c r="C528" s="237">
        <v>98</v>
      </c>
      <c r="D528" s="237" t="s">
        <v>1216</v>
      </c>
      <c r="E528" s="238" t="s">
        <v>1217</v>
      </c>
      <c r="F528" s="239">
        <v>4090.26</v>
      </c>
    </row>
    <row r="529" spans="2:6" x14ac:dyDescent="0.25">
      <c r="B529" s="237">
        <v>34</v>
      </c>
      <c r="C529" s="237">
        <v>98</v>
      </c>
      <c r="D529" s="237" t="s">
        <v>1208</v>
      </c>
      <c r="E529" s="238" t="s">
        <v>1209</v>
      </c>
      <c r="F529" s="239">
        <v>4591.21</v>
      </c>
    </row>
    <row r="530" spans="2:6" x14ac:dyDescent="0.25">
      <c r="B530" s="237">
        <v>34</v>
      </c>
      <c r="C530" s="237">
        <v>98</v>
      </c>
      <c r="D530" s="237" t="s">
        <v>1210</v>
      </c>
      <c r="E530" s="238" t="s">
        <v>1211</v>
      </c>
      <c r="F530" s="239">
        <v>1477.12</v>
      </c>
    </row>
    <row r="531" spans="2:6" x14ac:dyDescent="0.25">
      <c r="B531" s="237">
        <v>34</v>
      </c>
      <c r="C531" s="237">
        <v>98</v>
      </c>
      <c r="D531" s="237" t="s">
        <v>1212</v>
      </c>
      <c r="E531" s="238" t="s">
        <v>1213</v>
      </c>
      <c r="F531" s="239">
        <v>3496.3</v>
      </c>
    </row>
    <row r="532" spans="2:6" x14ac:dyDescent="0.25">
      <c r="B532" s="237">
        <v>34</v>
      </c>
      <c r="C532" s="237">
        <v>98</v>
      </c>
      <c r="D532" s="237" t="s">
        <v>1214</v>
      </c>
      <c r="E532" s="238" t="s">
        <v>1215</v>
      </c>
      <c r="F532" s="239">
        <v>0</v>
      </c>
    </row>
    <row r="533" spans="2:6" x14ac:dyDescent="0.25">
      <c r="B533" s="237">
        <v>34</v>
      </c>
      <c r="C533" s="237">
        <v>99</v>
      </c>
      <c r="D533" s="237" t="s">
        <v>1206</v>
      </c>
      <c r="E533" s="238" t="s">
        <v>1207</v>
      </c>
      <c r="F533" s="239">
        <v>22068.15</v>
      </c>
    </row>
    <row r="534" spans="2:6" x14ac:dyDescent="0.25">
      <c r="B534" s="237">
        <v>34</v>
      </c>
      <c r="C534" s="237">
        <v>98</v>
      </c>
      <c r="D534" s="237" t="s">
        <v>1208</v>
      </c>
      <c r="E534" s="238" t="s">
        <v>1209</v>
      </c>
      <c r="F534" s="239">
        <v>349617.28</v>
      </c>
    </row>
    <row r="535" spans="2:6" x14ac:dyDescent="0.25">
      <c r="B535" s="237">
        <v>34</v>
      </c>
      <c r="C535" s="237">
        <v>98</v>
      </c>
      <c r="D535" s="237" t="s">
        <v>1210</v>
      </c>
      <c r="E535" s="238" t="s">
        <v>1211</v>
      </c>
      <c r="F535" s="239">
        <v>120085.68</v>
      </c>
    </row>
    <row r="536" spans="2:6" x14ac:dyDescent="0.25">
      <c r="B536" s="237">
        <v>34</v>
      </c>
      <c r="C536" s="237">
        <v>98</v>
      </c>
      <c r="D536" s="237" t="s">
        <v>1212</v>
      </c>
      <c r="E536" s="238" t="s">
        <v>1213</v>
      </c>
      <c r="F536" s="239">
        <v>4478.8900000000003</v>
      </c>
    </row>
    <row r="537" spans="2:6" x14ac:dyDescent="0.25">
      <c r="B537" s="237">
        <v>34</v>
      </c>
      <c r="C537" s="237">
        <v>27</v>
      </c>
      <c r="D537" s="237" t="s">
        <v>1214</v>
      </c>
      <c r="E537" s="238" t="s">
        <v>1215</v>
      </c>
      <c r="F537" s="239">
        <v>512400</v>
      </c>
    </row>
    <row r="538" spans="2:6" x14ac:dyDescent="0.25">
      <c r="B538" s="237">
        <v>34</v>
      </c>
      <c r="C538" s="237">
        <v>98</v>
      </c>
      <c r="D538" s="237" t="s">
        <v>1214</v>
      </c>
      <c r="E538" s="238" t="s">
        <v>1215</v>
      </c>
      <c r="F538" s="239">
        <v>4664.08</v>
      </c>
    </row>
    <row r="539" spans="2:6" x14ac:dyDescent="0.25">
      <c r="B539" s="237">
        <v>34</v>
      </c>
      <c r="C539" s="237">
        <v>98</v>
      </c>
      <c r="D539" s="237" t="s">
        <v>1216</v>
      </c>
      <c r="E539" s="238" t="s">
        <v>1217</v>
      </c>
      <c r="F539" s="239">
        <v>5264.37</v>
      </c>
    </row>
    <row r="540" spans="2:6" x14ac:dyDescent="0.25">
      <c r="B540" s="237">
        <v>34</v>
      </c>
      <c r="C540" s="237">
        <v>99</v>
      </c>
      <c r="D540" s="237" t="s">
        <v>1206</v>
      </c>
      <c r="E540" s="238" t="s">
        <v>1207</v>
      </c>
      <c r="F540" s="239">
        <v>996.83</v>
      </c>
    </row>
    <row r="541" spans="2:6" x14ac:dyDescent="0.25">
      <c r="B541" s="237">
        <v>34</v>
      </c>
      <c r="C541" s="237">
        <v>98</v>
      </c>
      <c r="D541" s="237" t="s">
        <v>1208</v>
      </c>
      <c r="E541" s="238" t="s">
        <v>1209</v>
      </c>
      <c r="F541" s="239">
        <v>35092.879999999997</v>
      </c>
    </row>
    <row r="542" spans="2:6" x14ac:dyDescent="0.25">
      <c r="B542" s="237">
        <v>34</v>
      </c>
      <c r="C542" s="237">
        <v>98</v>
      </c>
      <c r="D542" s="237" t="s">
        <v>1210</v>
      </c>
      <c r="E542" s="238" t="s">
        <v>1211</v>
      </c>
      <c r="F542" s="239">
        <v>10984.34</v>
      </c>
    </row>
    <row r="543" spans="2:6" x14ac:dyDescent="0.25">
      <c r="B543" s="237">
        <v>34</v>
      </c>
      <c r="C543" s="237">
        <v>98</v>
      </c>
      <c r="D543" s="237" t="s">
        <v>1212</v>
      </c>
      <c r="E543" s="238" t="s">
        <v>1213</v>
      </c>
      <c r="F543" s="239">
        <v>55.15</v>
      </c>
    </row>
    <row r="544" spans="2:6" x14ac:dyDescent="0.25">
      <c r="B544" s="237">
        <v>34</v>
      </c>
      <c r="C544" s="237">
        <v>98</v>
      </c>
      <c r="D544" s="237" t="s">
        <v>1214</v>
      </c>
      <c r="E544" s="238" t="s">
        <v>1215</v>
      </c>
      <c r="F544" s="239">
        <v>169.47</v>
      </c>
    </row>
    <row r="545" spans="2:6" x14ac:dyDescent="0.25">
      <c r="B545" s="237">
        <v>34</v>
      </c>
      <c r="C545" s="237">
        <v>98</v>
      </c>
      <c r="D545" s="237" t="s">
        <v>1216</v>
      </c>
      <c r="E545" s="238" t="s">
        <v>1217</v>
      </c>
      <c r="F545" s="239">
        <v>459.69</v>
      </c>
    </row>
    <row r="546" spans="2:6" x14ac:dyDescent="0.25">
      <c r="B546" s="237">
        <v>34</v>
      </c>
      <c r="C546" s="237">
        <v>99</v>
      </c>
      <c r="D546" s="237" t="s">
        <v>1206</v>
      </c>
      <c r="E546" s="238" t="s">
        <v>1207</v>
      </c>
      <c r="F546" s="239">
        <v>130.37</v>
      </c>
    </row>
    <row r="547" spans="2:6" x14ac:dyDescent="0.25">
      <c r="B547" s="237">
        <v>34</v>
      </c>
      <c r="C547" s="237">
        <v>98</v>
      </c>
      <c r="D547" s="237" t="s">
        <v>1208</v>
      </c>
      <c r="E547" s="238" t="s">
        <v>1209</v>
      </c>
      <c r="F547" s="239">
        <v>0</v>
      </c>
    </row>
    <row r="548" spans="2:6" x14ac:dyDescent="0.25">
      <c r="B548" s="237">
        <v>34</v>
      </c>
      <c r="C548" s="237">
        <v>98</v>
      </c>
      <c r="D548" s="237" t="s">
        <v>1210</v>
      </c>
      <c r="E548" s="238" t="s">
        <v>1211</v>
      </c>
      <c r="F548" s="239">
        <v>0</v>
      </c>
    </row>
    <row r="549" spans="2:6" x14ac:dyDescent="0.25">
      <c r="B549" s="237">
        <v>34</v>
      </c>
      <c r="C549" s="237">
        <v>98</v>
      </c>
      <c r="D549" s="237" t="s">
        <v>1212</v>
      </c>
      <c r="E549" s="238" t="s">
        <v>1213</v>
      </c>
      <c r="F549" s="239">
        <v>96.11</v>
      </c>
    </row>
    <row r="550" spans="2:6" x14ac:dyDescent="0.25">
      <c r="B550" s="237">
        <v>34</v>
      </c>
      <c r="C550" s="237">
        <v>98</v>
      </c>
      <c r="D550" s="237" t="s">
        <v>1214</v>
      </c>
      <c r="E550" s="238" t="s">
        <v>1215</v>
      </c>
      <c r="F550" s="239">
        <v>303.66000000000003</v>
      </c>
    </row>
    <row r="551" spans="2:6" x14ac:dyDescent="0.25">
      <c r="B551" s="237">
        <v>34</v>
      </c>
      <c r="C551" s="237">
        <v>98</v>
      </c>
      <c r="D551" s="237" t="s">
        <v>1216</v>
      </c>
      <c r="E551" s="238" t="s">
        <v>1217</v>
      </c>
      <c r="F551" s="239">
        <v>49</v>
      </c>
    </row>
    <row r="552" spans="2:6" x14ac:dyDescent="0.25">
      <c r="B552" s="237">
        <v>36</v>
      </c>
      <c r="C552" s="237">
        <v>99</v>
      </c>
      <c r="D552" s="237" t="s">
        <v>1206</v>
      </c>
      <c r="E552" s="238" t="s">
        <v>1207</v>
      </c>
      <c r="F552" s="239">
        <v>49944.24</v>
      </c>
    </row>
    <row r="553" spans="2:6" x14ac:dyDescent="0.25">
      <c r="B553" s="237">
        <v>36</v>
      </c>
      <c r="C553" s="237">
        <v>21</v>
      </c>
      <c r="D553" s="237" t="s">
        <v>1208</v>
      </c>
      <c r="E553" s="238" t="s">
        <v>1209</v>
      </c>
      <c r="F553" s="239">
        <v>675158.79</v>
      </c>
    </row>
    <row r="554" spans="2:6" x14ac:dyDescent="0.25">
      <c r="B554" s="237">
        <v>36</v>
      </c>
      <c r="C554" s="237">
        <v>21</v>
      </c>
      <c r="D554" s="237" t="s">
        <v>1210</v>
      </c>
      <c r="E554" s="238" t="s">
        <v>1211</v>
      </c>
      <c r="F554" s="239">
        <v>219701.26</v>
      </c>
    </row>
    <row r="555" spans="2:6" x14ac:dyDescent="0.25">
      <c r="B555" s="237">
        <v>36</v>
      </c>
      <c r="C555" s="237">
        <v>21</v>
      </c>
      <c r="D555" s="237" t="s">
        <v>1212</v>
      </c>
      <c r="E555" s="238" t="s">
        <v>1213</v>
      </c>
      <c r="F555" s="239">
        <v>6933.59</v>
      </c>
    </row>
    <row r="556" spans="2:6" x14ac:dyDescent="0.25">
      <c r="B556" s="237">
        <v>36</v>
      </c>
      <c r="C556" s="237">
        <v>21</v>
      </c>
      <c r="D556" s="237" t="s">
        <v>1214</v>
      </c>
      <c r="E556" s="238" t="s">
        <v>1215</v>
      </c>
      <c r="F556" s="239">
        <v>8885.68</v>
      </c>
    </row>
    <row r="557" spans="2:6" x14ac:dyDescent="0.25">
      <c r="B557" s="237">
        <v>36</v>
      </c>
      <c r="C557" s="237">
        <v>21</v>
      </c>
      <c r="D557" s="237" t="s">
        <v>1216</v>
      </c>
      <c r="E557" s="238" t="s">
        <v>1217</v>
      </c>
      <c r="F557" s="239">
        <v>19059.45</v>
      </c>
    </row>
    <row r="558" spans="2:6" x14ac:dyDescent="0.25">
      <c r="B558" s="237">
        <v>36</v>
      </c>
      <c r="C558" s="237">
        <v>99</v>
      </c>
      <c r="D558" s="237" t="s">
        <v>1206</v>
      </c>
      <c r="E558" s="238" t="s">
        <v>1207</v>
      </c>
      <c r="F558" s="239">
        <v>4137.13</v>
      </c>
    </row>
    <row r="559" spans="2:6" x14ac:dyDescent="0.25">
      <c r="B559" s="237">
        <v>36</v>
      </c>
      <c r="C559" s="237">
        <v>27</v>
      </c>
      <c r="D559" s="237" t="s">
        <v>1208</v>
      </c>
      <c r="E559" s="238" t="s">
        <v>1209</v>
      </c>
      <c r="F559" s="239">
        <v>75535.73</v>
      </c>
    </row>
    <row r="560" spans="2:6" x14ac:dyDescent="0.25">
      <c r="B560" s="237">
        <v>36</v>
      </c>
      <c r="C560" s="237">
        <v>27</v>
      </c>
      <c r="D560" s="237" t="s">
        <v>1210</v>
      </c>
      <c r="E560" s="238" t="s">
        <v>1211</v>
      </c>
      <c r="F560" s="239">
        <v>26869.35</v>
      </c>
    </row>
    <row r="561" spans="2:6" x14ac:dyDescent="0.25">
      <c r="B561" s="237">
        <v>36</v>
      </c>
      <c r="C561" s="237">
        <v>27</v>
      </c>
      <c r="D561" s="237" t="s">
        <v>1212</v>
      </c>
      <c r="E561" s="238" t="s">
        <v>1213</v>
      </c>
      <c r="F561" s="239">
        <v>2903.09</v>
      </c>
    </row>
    <row r="562" spans="2:6" x14ac:dyDescent="0.25">
      <c r="B562" s="237">
        <v>36</v>
      </c>
      <c r="C562" s="237">
        <v>27</v>
      </c>
      <c r="D562" s="237" t="s">
        <v>1214</v>
      </c>
      <c r="E562" s="238" t="s">
        <v>1215</v>
      </c>
      <c r="F562" s="239">
        <v>1663.59</v>
      </c>
    </row>
    <row r="563" spans="2:6" x14ac:dyDescent="0.25">
      <c r="B563" s="237">
        <v>36</v>
      </c>
      <c r="C563" s="237">
        <v>27</v>
      </c>
      <c r="D563" s="237" t="s">
        <v>1216</v>
      </c>
      <c r="E563" s="238" t="s">
        <v>1217</v>
      </c>
      <c r="F563" s="239">
        <v>3229.97</v>
      </c>
    </row>
    <row r="564" spans="2:6" x14ac:dyDescent="0.25">
      <c r="B564" s="237">
        <v>42</v>
      </c>
      <c r="C564" s="237">
        <v>99</v>
      </c>
      <c r="D564" s="237" t="s">
        <v>1206</v>
      </c>
      <c r="E564" s="238" t="s">
        <v>1207</v>
      </c>
      <c r="F564" s="239">
        <v>0.32</v>
      </c>
    </row>
    <row r="565" spans="2:6" x14ac:dyDescent="0.25">
      <c r="B565" s="237">
        <v>42</v>
      </c>
      <c r="C565" s="237">
        <v>27</v>
      </c>
      <c r="D565" s="237" t="s">
        <v>1220</v>
      </c>
      <c r="E565" s="238" t="s">
        <v>1221</v>
      </c>
      <c r="F565" s="239">
        <v>435513.67</v>
      </c>
    </row>
    <row r="566" spans="2:6" x14ac:dyDescent="0.25">
      <c r="B566" s="237">
        <v>42</v>
      </c>
      <c r="C566" s="237">
        <v>98</v>
      </c>
      <c r="D566" s="237" t="s">
        <v>1220</v>
      </c>
      <c r="E566" s="238" t="s">
        <v>1221</v>
      </c>
      <c r="F566" s="239">
        <v>0</v>
      </c>
    </row>
    <row r="567" spans="2:6" x14ac:dyDescent="0.25">
      <c r="B567" s="237">
        <v>42</v>
      </c>
      <c r="C567" s="237">
        <v>27</v>
      </c>
      <c r="D567" s="237" t="s">
        <v>1208</v>
      </c>
      <c r="E567" s="238" t="s">
        <v>1209</v>
      </c>
      <c r="F567" s="239">
        <v>0</v>
      </c>
    </row>
    <row r="568" spans="2:6" x14ac:dyDescent="0.25">
      <c r="B568" s="237">
        <v>42</v>
      </c>
      <c r="C568" s="237">
        <v>98</v>
      </c>
      <c r="D568" s="237" t="s">
        <v>1208</v>
      </c>
      <c r="E568" s="238" t="s">
        <v>1209</v>
      </c>
      <c r="F568" s="239">
        <v>0</v>
      </c>
    </row>
    <row r="569" spans="2:6" x14ac:dyDescent="0.25">
      <c r="B569" s="237">
        <v>42</v>
      </c>
      <c r="C569" s="237">
        <v>27</v>
      </c>
      <c r="D569" s="237" t="s">
        <v>1210</v>
      </c>
      <c r="E569" s="238" t="s">
        <v>1211</v>
      </c>
      <c r="F569" s="239">
        <v>127038.25</v>
      </c>
    </row>
    <row r="570" spans="2:6" x14ac:dyDescent="0.25">
      <c r="B570" s="237">
        <v>42</v>
      </c>
      <c r="C570" s="237">
        <v>98</v>
      </c>
      <c r="D570" s="237" t="s">
        <v>1210</v>
      </c>
      <c r="E570" s="238" t="s">
        <v>1211</v>
      </c>
      <c r="F570" s="239">
        <v>0</v>
      </c>
    </row>
    <row r="571" spans="2:6" x14ac:dyDescent="0.25">
      <c r="B571" s="237">
        <v>42</v>
      </c>
      <c r="C571" s="237">
        <v>27</v>
      </c>
      <c r="D571" s="237" t="s">
        <v>1212</v>
      </c>
      <c r="E571" s="238" t="s">
        <v>1213</v>
      </c>
      <c r="F571" s="239">
        <v>4087.88</v>
      </c>
    </row>
    <row r="572" spans="2:6" x14ac:dyDescent="0.25">
      <c r="B572" s="237">
        <v>42</v>
      </c>
      <c r="C572" s="237">
        <v>98</v>
      </c>
      <c r="D572" s="237" t="s">
        <v>1212</v>
      </c>
      <c r="E572" s="238" t="s">
        <v>1213</v>
      </c>
      <c r="F572" s="239">
        <v>0</v>
      </c>
    </row>
    <row r="573" spans="2:6" x14ac:dyDescent="0.25">
      <c r="B573" s="237">
        <v>42</v>
      </c>
      <c r="C573" s="237">
        <v>27</v>
      </c>
      <c r="D573" s="237" t="s">
        <v>1214</v>
      </c>
      <c r="E573" s="238" t="s">
        <v>1215</v>
      </c>
      <c r="F573" s="239">
        <v>14216.65</v>
      </c>
    </row>
    <row r="574" spans="2:6" x14ac:dyDescent="0.25">
      <c r="B574" s="237">
        <v>42</v>
      </c>
      <c r="C574" s="237">
        <v>98</v>
      </c>
      <c r="D574" s="237" t="s">
        <v>1214</v>
      </c>
      <c r="E574" s="238" t="s">
        <v>1215</v>
      </c>
      <c r="F574" s="239">
        <v>0</v>
      </c>
    </row>
    <row r="575" spans="2:6" x14ac:dyDescent="0.25">
      <c r="B575" s="237">
        <v>42</v>
      </c>
      <c r="C575" s="237">
        <v>27</v>
      </c>
      <c r="D575" s="237" t="s">
        <v>1216</v>
      </c>
      <c r="E575" s="238" t="s">
        <v>1217</v>
      </c>
      <c r="F575" s="239">
        <v>1330.77</v>
      </c>
    </row>
    <row r="576" spans="2:6" x14ac:dyDescent="0.25">
      <c r="B576" s="237">
        <v>42</v>
      </c>
      <c r="C576" s="237">
        <v>98</v>
      </c>
      <c r="D576" s="237" t="s">
        <v>1216</v>
      </c>
      <c r="E576" s="238" t="s">
        <v>1217</v>
      </c>
      <c r="F576" s="239">
        <v>0</v>
      </c>
    </row>
    <row r="577" spans="2:6" x14ac:dyDescent="0.25">
      <c r="B577" s="237">
        <v>46</v>
      </c>
      <c r="C577" s="237">
        <v>99</v>
      </c>
      <c r="D577" s="237" t="s">
        <v>1206</v>
      </c>
      <c r="E577" s="238" t="s">
        <v>1207</v>
      </c>
      <c r="F577" s="239">
        <v>9908.7999999999993</v>
      </c>
    </row>
    <row r="578" spans="2:6" x14ac:dyDescent="0.25">
      <c r="B578" s="237">
        <v>46</v>
      </c>
      <c r="C578" s="237">
        <v>98</v>
      </c>
      <c r="D578" s="237" t="s">
        <v>1208</v>
      </c>
      <c r="E578" s="238" t="s">
        <v>1209</v>
      </c>
      <c r="F578" s="239">
        <v>63827.46</v>
      </c>
    </row>
    <row r="579" spans="2:6" x14ac:dyDescent="0.25">
      <c r="B579" s="237">
        <v>46</v>
      </c>
      <c r="C579" s="237">
        <v>98</v>
      </c>
      <c r="D579" s="237" t="s">
        <v>1210</v>
      </c>
      <c r="E579" s="238" t="s">
        <v>1211</v>
      </c>
      <c r="F579" s="239">
        <v>26800.12</v>
      </c>
    </row>
    <row r="580" spans="2:6" x14ac:dyDescent="0.25">
      <c r="B580" s="237">
        <v>46</v>
      </c>
      <c r="C580" s="237">
        <v>98</v>
      </c>
      <c r="D580" s="237" t="s">
        <v>1212</v>
      </c>
      <c r="E580" s="238" t="s">
        <v>1213</v>
      </c>
      <c r="F580" s="239">
        <v>23774.22</v>
      </c>
    </row>
    <row r="581" spans="2:6" x14ac:dyDescent="0.25">
      <c r="B581" s="237">
        <v>46</v>
      </c>
      <c r="C581" s="237">
        <v>98</v>
      </c>
      <c r="D581" s="237" t="s">
        <v>1214</v>
      </c>
      <c r="E581" s="238" t="s">
        <v>1215</v>
      </c>
      <c r="F581" s="239">
        <v>1512.47</v>
      </c>
    </row>
    <row r="582" spans="2:6" x14ac:dyDescent="0.25">
      <c r="B582" s="237">
        <v>46</v>
      </c>
      <c r="C582" s="237">
        <v>98</v>
      </c>
      <c r="D582" s="237" t="s">
        <v>1216</v>
      </c>
      <c r="E582" s="238" t="s">
        <v>1217</v>
      </c>
      <c r="F582" s="239">
        <v>2551.73</v>
      </c>
    </row>
    <row r="583" spans="2:6" x14ac:dyDescent="0.25">
      <c r="B583" s="237">
        <v>59</v>
      </c>
      <c r="C583" s="237">
        <v>99</v>
      </c>
      <c r="D583" s="237" t="s">
        <v>1206</v>
      </c>
      <c r="E583" s="238" t="s">
        <v>1207</v>
      </c>
      <c r="F583" s="239">
        <v>2090.35</v>
      </c>
    </row>
    <row r="584" spans="2:6" x14ac:dyDescent="0.25">
      <c r="B584" s="237">
        <v>59</v>
      </c>
      <c r="C584" s="237">
        <v>21</v>
      </c>
      <c r="D584" s="237" t="s">
        <v>1208</v>
      </c>
      <c r="E584" s="238" t="s">
        <v>1209</v>
      </c>
      <c r="F584" s="239">
        <v>7759.95</v>
      </c>
    </row>
    <row r="585" spans="2:6" x14ac:dyDescent="0.25">
      <c r="B585" s="237">
        <v>59</v>
      </c>
      <c r="C585" s="237">
        <v>21</v>
      </c>
      <c r="D585" s="237" t="s">
        <v>1210</v>
      </c>
      <c r="E585" s="238" t="s">
        <v>1211</v>
      </c>
      <c r="F585" s="239">
        <v>3296.78</v>
      </c>
    </row>
    <row r="586" spans="2:6" x14ac:dyDescent="0.25">
      <c r="B586" s="237">
        <v>59</v>
      </c>
      <c r="C586" s="237">
        <v>21</v>
      </c>
      <c r="D586" s="237" t="s">
        <v>1212</v>
      </c>
      <c r="E586" s="238" t="s">
        <v>1213</v>
      </c>
      <c r="F586" s="239">
        <v>54358.559999999998</v>
      </c>
    </row>
    <row r="587" spans="2:6" x14ac:dyDescent="0.25">
      <c r="B587" s="237">
        <v>59</v>
      </c>
      <c r="C587" s="237">
        <v>21</v>
      </c>
      <c r="D587" s="237" t="s">
        <v>1214</v>
      </c>
      <c r="E587" s="238" t="s">
        <v>1215</v>
      </c>
      <c r="F587" s="239">
        <v>41837.57</v>
      </c>
    </row>
    <row r="588" spans="2:6" x14ac:dyDescent="0.25">
      <c r="B588" s="237">
        <v>59</v>
      </c>
      <c r="C588" s="237">
        <v>21</v>
      </c>
      <c r="D588" s="237" t="s">
        <v>1216</v>
      </c>
      <c r="E588" s="238" t="s">
        <v>1217</v>
      </c>
      <c r="F588" s="239">
        <v>3225.56</v>
      </c>
    </row>
    <row r="589" spans="2:6" x14ac:dyDescent="0.25">
      <c r="B589" s="237">
        <v>59</v>
      </c>
      <c r="C589" s="237">
        <v>99</v>
      </c>
      <c r="D589" s="237" t="s">
        <v>1206</v>
      </c>
      <c r="E589" s="238" t="s">
        <v>1207</v>
      </c>
      <c r="F589" s="239">
        <v>287.5</v>
      </c>
    </row>
    <row r="590" spans="2:6" x14ac:dyDescent="0.25">
      <c r="B590" s="237">
        <v>59</v>
      </c>
      <c r="C590" s="237">
        <v>21</v>
      </c>
      <c r="D590" s="237" t="s">
        <v>1208</v>
      </c>
      <c r="E590" s="238" t="s">
        <v>1209</v>
      </c>
      <c r="F590" s="239">
        <v>668.52</v>
      </c>
    </row>
    <row r="591" spans="2:6" x14ac:dyDescent="0.25">
      <c r="B591" s="237">
        <v>59</v>
      </c>
      <c r="C591" s="237">
        <v>21</v>
      </c>
      <c r="D591" s="237" t="s">
        <v>1210</v>
      </c>
      <c r="E591" s="238" t="s">
        <v>1211</v>
      </c>
      <c r="F591" s="239">
        <v>217.06</v>
      </c>
    </row>
    <row r="592" spans="2:6" x14ac:dyDescent="0.25">
      <c r="B592" s="237">
        <v>59</v>
      </c>
      <c r="C592" s="237">
        <v>21</v>
      </c>
      <c r="D592" s="237" t="s">
        <v>1212</v>
      </c>
      <c r="E592" s="238" t="s">
        <v>1213</v>
      </c>
      <c r="F592" s="239">
        <v>70.95</v>
      </c>
    </row>
    <row r="593" spans="2:6" x14ac:dyDescent="0.25">
      <c r="B593" s="237">
        <v>59</v>
      </c>
      <c r="C593" s="237">
        <v>21</v>
      </c>
      <c r="D593" s="237" t="s">
        <v>1214</v>
      </c>
      <c r="E593" s="238" t="s">
        <v>1215</v>
      </c>
      <c r="F593" s="239">
        <v>282.14999999999998</v>
      </c>
    </row>
    <row r="594" spans="2:6" x14ac:dyDescent="0.25">
      <c r="B594" s="237">
        <v>59</v>
      </c>
      <c r="C594" s="237">
        <v>21</v>
      </c>
      <c r="D594" s="237" t="s">
        <v>1216</v>
      </c>
      <c r="E594" s="238" t="s">
        <v>1217</v>
      </c>
      <c r="F594" s="239">
        <v>59.5</v>
      </c>
    </row>
    <row r="595" spans="2:6" x14ac:dyDescent="0.25">
      <c r="B595" s="237">
        <v>59</v>
      </c>
      <c r="C595" s="237">
        <v>99</v>
      </c>
      <c r="D595" s="237" t="s">
        <v>1206</v>
      </c>
      <c r="E595" s="238" t="s">
        <v>1207</v>
      </c>
      <c r="F595" s="239">
        <v>2883.2</v>
      </c>
    </row>
    <row r="596" spans="2:6" x14ac:dyDescent="0.25">
      <c r="B596" s="237">
        <v>59</v>
      </c>
      <c r="C596" s="237">
        <v>27</v>
      </c>
      <c r="D596" s="237" t="s">
        <v>1220</v>
      </c>
      <c r="E596" s="238" t="s">
        <v>1221</v>
      </c>
      <c r="F596" s="239">
        <v>61224.73</v>
      </c>
    </row>
    <row r="597" spans="2:6" x14ac:dyDescent="0.25">
      <c r="B597" s="237">
        <v>59</v>
      </c>
      <c r="C597" s="237">
        <v>27</v>
      </c>
      <c r="D597" s="237" t="s">
        <v>1210</v>
      </c>
      <c r="E597" s="238" t="s">
        <v>1211</v>
      </c>
      <c r="F597" s="239">
        <v>19450.400000000001</v>
      </c>
    </row>
    <row r="598" spans="2:6" x14ac:dyDescent="0.25">
      <c r="B598" s="237">
        <v>59</v>
      </c>
      <c r="C598" s="237">
        <v>27</v>
      </c>
      <c r="D598" s="237" t="s">
        <v>1212</v>
      </c>
      <c r="E598" s="238" t="s">
        <v>1213</v>
      </c>
      <c r="F598" s="239">
        <v>14354.96</v>
      </c>
    </row>
    <row r="599" spans="2:6" x14ac:dyDescent="0.25">
      <c r="B599" s="237">
        <v>59</v>
      </c>
      <c r="C599" s="237">
        <v>27</v>
      </c>
      <c r="D599" s="237" t="s">
        <v>1214</v>
      </c>
      <c r="E599" s="238" t="s">
        <v>1215</v>
      </c>
      <c r="F599" s="239">
        <v>0</v>
      </c>
    </row>
    <row r="600" spans="2:6" x14ac:dyDescent="0.25">
      <c r="B600" s="237">
        <v>59</v>
      </c>
      <c r="C600" s="237">
        <v>27</v>
      </c>
      <c r="D600" s="237" t="s">
        <v>1212</v>
      </c>
      <c r="E600" s="238" t="s">
        <v>1213</v>
      </c>
      <c r="F600" s="239">
        <v>34014.400000000001</v>
      </c>
    </row>
    <row r="601" spans="2:6" x14ac:dyDescent="0.25">
      <c r="B601" s="237">
        <v>59</v>
      </c>
      <c r="C601" s="237">
        <v>27</v>
      </c>
      <c r="D601" s="237" t="s">
        <v>1212</v>
      </c>
      <c r="E601" s="238" t="s">
        <v>1213</v>
      </c>
      <c r="F601" s="239">
        <v>0</v>
      </c>
    </row>
    <row r="602" spans="2:6" x14ac:dyDescent="0.25">
      <c r="B602" s="237">
        <v>59</v>
      </c>
      <c r="C602" s="237">
        <v>27</v>
      </c>
      <c r="D602" s="237" t="s">
        <v>1214</v>
      </c>
      <c r="E602" s="238" t="s">
        <v>1215</v>
      </c>
      <c r="F602" s="239">
        <v>1600</v>
      </c>
    </row>
    <row r="603" spans="2:6" x14ac:dyDescent="0.25">
      <c r="B603" s="237">
        <v>59</v>
      </c>
      <c r="C603" s="237">
        <v>99</v>
      </c>
      <c r="D603" s="237" t="s">
        <v>1206</v>
      </c>
      <c r="E603" s="238" t="s">
        <v>1207</v>
      </c>
      <c r="F603" s="239">
        <v>4425.7</v>
      </c>
    </row>
    <row r="604" spans="2:6" x14ac:dyDescent="0.25">
      <c r="B604" s="237">
        <v>59</v>
      </c>
      <c r="C604" s="237">
        <v>27</v>
      </c>
      <c r="D604" s="237" t="s">
        <v>1208</v>
      </c>
      <c r="E604" s="238" t="s">
        <v>1209</v>
      </c>
      <c r="F604" s="239">
        <v>52763.85</v>
      </c>
    </row>
    <row r="605" spans="2:6" x14ac:dyDescent="0.25">
      <c r="B605" s="237">
        <v>59</v>
      </c>
      <c r="C605" s="237">
        <v>98</v>
      </c>
      <c r="D605" s="237" t="s">
        <v>1208</v>
      </c>
      <c r="E605" s="238" t="s">
        <v>1209</v>
      </c>
      <c r="F605" s="239">
        <v>7219.49</v>
      </c>
    </row>
    <row r="606" spans="2:6" x14ac:dyDescent="0.25">
      <c r="B606" s="237">
        <v>59</v>
      </c>
      <c r="C606" s="237">
        <v>27</v>
      </c>
      <c r="D606" s="237" t="s">
        <v>1210</v>
      </c>
      <c r="E606" s="238" t="s">
        <v>1211</v>
      </c>
      <c r="F606" s="239">
        <v>22364.86</v>
      </c>
    </row>
    <row r="607" spans="2:6" x14ac:dyDescent="0.25">
      <c r="B607" s="237">
        <v>59</v>
      </c>
      <c r="C607" s="237">
        <v>98</v>
      </c>
      <c r="D607" s="237" t="s">
        <v>1210</v>
      </c>
      <c r="E607" s="238" t="s">
        <v>1211</v>
      </c>
      <c r="F607" s="239">
        <v>2413.96</v>
      </c>
    </row>
    <row r="608" spans="2:6" x14ac:dyDescent="0.25">
      <c r="B608" s="237">
        <v>59</v>
      </c>
      <c r="C608" s="237">
        <v>98</v>
      </c>
      <c r="D608" s="237" t="s">
        <v>1212</v>
      </c>
      <c r="E608" s="238" t="s">
        <v>1213</v>
      </c>
      <c r="F608" s="239">
        <v>0</v>
      </c>
    </row>
    <row r="609" spans="2:6" x14ac:dyDescent="0.25">
      <c r="B609" s="237">
        <v>59</v>
      </c>
      <c r="C609" s="237">
        <v>98</v>
      </c>
      <c r="D609" s="237" t="s">
        <v>1214</v>
      </c>
      <c r="E609" s="238" t="s">
        <v>1215</v>
      </c>
      <c r="F609" s="239">
        <v>415.45</v>
      </c>
    </row>
    <row r="610" spans="2:6" x14ac:dyDescent="0.25">
      <c r="B610" s="237">
        <v>59</v>
      </c>
      <c r="C610" s="237">
        <v>98</v>
      </c>
      <c r="D610" s="237" t="s">
        <v>1216</v>
      </c>
      <c r="E610" s="238" t="s">
        <v>1217</v>
      </c>
      <c r="F610" s="239">
        <v>0</v>
      </c>
    </row>
    <row r="611" spans="2:6" x14ac:dyDescent="0.25">
      <c r="B611" s="237">
        <v>59</v>
      </c>
      <c r="C611" s="237">
        <v>99</v>
      </c>
      <c r="D611" s="237" t="s">
        <v>1206</v>
      </c>
      <c r="E611" s="238" t="s">
        <v>1207</v>
      </c>
      <c r="F611" s="239">
        <v>39047.61</v>
      </c>
    </row>
    <row r="612" spans="2:6" x14ac:dyDescent="0.25">
      <c r="B612" s="237">
        <v>59</v>
      </c>
      <c r="C612" s="237">
        <v>21</v>
      </c>
      <c r="D612" s="237" t="s">
        <v>1208</v>
      </c>
      <c r="E612" s="238" t="s">
        <v>1209</v>
      </c>
      <c r="F612" s="239">
        <v>353982.49</v>
      </c>
    </row>
    <row r="613" spans="2:6" x14ac:dyDescent="0.25">
      <c r="B613" s="237">
        <v>59</v>
      </c>
      <c r="C613" s="237">
        <v>27</v>
      </c>
      <c r="D613" s="237" t="s">
        <v>1208</v>
      </c>
      <c r="E613" s="238" t="s">
        <v>1209</v>
      </c>
      <c r="F613" s="239">
        <v>343950.75</v>
      </c>
    </row>
    <row r="614" spans="2:6" x14ac:dyDescent="0.25">
      <c r="B614" s="237">
        <v>59</v>
      </c>
      <c r="C614" s="237">
        <v>98</v>
      </c>
      <c r="D614" s="237" t="s">
        <v>1208</v>
      </c>
      <c r="E614" s="238" t="s">
        <v>1209</v>
      </c>
      <c r="F614" s="239">
        <v>33424.129999999997</v>
      </c>
    </row>
    <row r="615" spans="2:6" x14ac:dyDescent="0.25">
      <c r="B615" s="237">
        <v>59</v>
      </c>
      <c r="C615" s="237">
        <v>21</v>
      </c>
      <c r="D615" s="237" t="s">
        <v>1210</v>
      </c>
      <c r="E615" s="238" t="s">
        <v>1211</v>
      </c>
      <c r="F615" s="239">
        <v>114505.15</v>
      </c>
    </row>
    <row r="616" spans="2:6" x14ac:dyDescent="0.25">
      <c r="B616" s="237">
        <v>59</v>
      </c>
      <c r="C616" s="237">
        <v>27</v>
      </c>
      <c r="D616" s="237" t="s">
        <v>1210</v>
      </c>
      <c r="E616" s="238" t="s">
        <v>1211</v>
      </c>
      <c r="F616" s="239">
        <v>139455.82</v>
      </c>
    </row>
    <row r="617" spans="2:6" x14ac:dyDescent="0.25">
      <c r="B617" s="237">
        <v>59</v>
      </c>
      <c r="C617" s="237">
        <v>98</v>
      </c>
      <c r="D617" s="237" t="s">
        <v>1210</v>
      </c>
      <c r="E617" s="238" t="s">
        <v>1211</v>
      </c>
      <c r="F617" s="239">
        <v>11091.55</v>
      </c>
    </row>
    <row r="618" spans="2:6" x14ac:dyDescent="0.25">
      <c r="B618" s="237">
        <v>59</v>
      </c>
      <c r="C618" s="237">
        <v>98</v>
      </c>
      <c r="D618" s="237" t="s">
        <v>1212</v>
      </c>
      <c r="E618" s="238" t="s">
        <v>1213</v>
      </c>
      <c r="F618" s="239">
        <v>2009.74</v>
      </c>
    </row>
    <row r="619" spans="2:6" x14ac:dyDescent="0.25">
      <c r="B619" s="237">
        <v>59</v>
      </c>
      <c r="C619" s="237">
        <v>21</v>
      </c>
      <c r="D619" s="237" t="s">
        <v>1214</v>
      </c>
      <c r="E619" s="238" t="s">
        <v>1215</v>
      </c>
      <c r="F619" s="239">
        <v>10449.379999999999</v>
      </c>
    </row>
    <row r="620" spans="2:6" x14ac:dyDescent="0.25">
      <c r="B620" s="237">
        <v>59</v>
      </c>
      <c r="C620" s="237">
        <v>98</v>
      </c>
      <c r="D620" s="237" t="s">
        <v>1214</v>
      </c>
      <c r="E620" s="238" t="s">
        <v>1215</v>
      </c>
      <c r="F620" s="239">
        <v>26765.54</v>
      </c>
    </row>
    <row r="621" spans="2:6" x14ac:dyDescent="0.25">
      <c r="B621" s="237">
        <v>59</v>
      </c>
      <c r="C621" s="237">
        <v>21</v>
      </c>
      <c r="D621" s="237" t="s">
        <v>1216</v>
      </c>
      <c r="E621" s="238" t="s">
        <v>1217</v>
      </c>
      <c r="F621" s="239">
        <v>13251.8</v>
      </c>
    </row>
    <row r="622" spans="2:6" x14ac:dyDescent="0.25">
      <c r="B622" s="237">
        <v>59</v>
      </c>
      <c r="C622" s="237">
        <v>98</v>
      </c>
      <c r="D622" s="237" t="s">
        <v>1216</v>
      </c>
      <c r="E622" s="238" t="s">
        <v>1217</v>
      </c>
      <c r="F622" s="239">
        <v>14730.03</v>
      </c>
    </row>
    <row r="623" spans="2:6" x14ac:dyDescent="0.25">
      <c r="B623" s="237">
        <v>59</v>
      </c>
      <c r="C623" s="237">
        <v>98</v>
      </c>
      <c r="D623" s="237" t="s">
        <v>1214</v>
      </c>
      <c r="E623" s="238" t="s">
        <v>1215</v>
      </c>
      <c r="F623" s="239">
        <v>44500</v>
      </c>
    </row>
    <row r="624" spans="2:6" x14ac:dyDescent="0.25">
      <c r="B624" s="237">
        <v>59</v>
      </c>
      <c r="C624" s="237">
        <v>99</v>
      </c>
      <c r="D624" s="237" t="s">
        <v>1206</v>
      </c>
      <c r="E624" s="238" t="s">
        <v>1207</v>
      </c>
      <c r="F624" s="239">
        <v>7750.99</v>
      </c>
    </row>
    <row r="625" spans="2:6" x14ac:dyDescent="0.25">
      <c r="B625" s="237">
        <v>59</v>
      </c>
      <c r="C625" s="237">
        <v>21</v>
      </c>
      <c r="D625" s="237" t="s">
        <v>1208</v>
      </c>
      <c r="E625" s="238" t="s">
        <v>1209</v>
      </c>
      <c r="F625" s="239">
        <v>92739.94</v>
      </c>
    </row>
    <row r="626" spans="2:6" x14ac:dyDescent="0.25">
      <c r="B626" s="237">
        <v>59</v>
      </c>
      <c r="C626" s="237">
        <v>21</v>
      </c>
      <c r="D626" s="237" t="s">
        <v>1210</v>
      </c>
      <c r="E626" s="238" t="s">
        <v>1211</v>
      </c>
      <c r="F626" s="239">
        <v>28201.31</v>
      </c>
    </row>
    <row r="627" spans="2:6" x14ac:dyDescent="0.25">
      <c r="B627" s="237">
        <v>59</v>
      </c>
      <c r="C627" s="237">
        <v>21</v>
      </c>
      <c r="D627" s="237" t="s">
        <v>1212</v>
      </c>
      <c r="E627" s="238" t="s">
        <v>1213</v>
      </c>
      <c r="F627" s="239">
        <v>855.34</v>
      </c>
    </row>
    <row r="628" spans="2:6" x14ac:dyDescent="0.25">
      <c r="B628" s="237">
        <v>59</v>
      </c>
      <c r="C628" s="237">
        <v>21</v>
      </c>
      <c r="D628" s="237" t="s">
        <v>1214</v>
      </c>
      <c r="E628" s="238" t="s">
        <v>1215</v>
      </c>
      <c r="F628" s="239">
        <v>4626.83</v>
      </c>
    </row>
    <row r="629" spans="2:6" x14ac:dyDescent="0.25">
      <c r="B629" s="237">
        <v>59</v>
      </c>
      <c r="C629" s="237">
        <v>21</v>
      </c>
      <c r="D629" s="237" t="s">
        <v>1216</v>
      </c>
      <c r="E629" s="238" t="s">
        <v>1217</v>
      </c>
      <c r="F629" s="239">
        <v>1090.8399999999999</v>
      </c>
    </row>
    <row r="630" spans="2:6" x14ac:dyDescent="0.25">
      <c r="B630" s="237">
        <v>59</v>
      </c>
      <c r="C630" s="237">
        <v>99</v>
      </c>
      <c r="D630" s="237" t="s">
        <v>1206</v>
      </c>
      <c r="E630" s="238" t="s">
        <v>1207</v>
      </c>
      <c r="F630" s="239">
        <v>11862.88</v>
      </c>
    </row>
    <row r="631" spans="2:6" x14ac:dyDescent="0.25">
      <c r="B631" s="237">
        <v>59</v>
      </c>
      <c r="C631" s="237">
        <v>21</v>
      </c>
      <c r="D631" s="237" t="s">
        <v>1208</v>
      </c>
      <c r="E631" s="238" t="s">
        <v>1209</v>
      </c>
      <c r="F631" s="239">
        <v>36764.51</v>
      </c>
    </row>
    <row r="632" spans="2:6" x14ac:dyDescent="0.25">
      <c r="B632" s="237">
        <v>59</v>
      </c>
      <c r="C632" s="237">
        <v>27</v>
      </c>
      <c r="D632" s="237" t="s">
        <v>1208</v>
      </c>
      <c r="E632" s="238" t="s">
        <v>1209</v>
      </c>
      <c r="F632" s="239">
        <v>73144.960000000006</v>
      </c>
    </row>
    <row r="633" spans="2:6" x14ac:dyDescent="0.25">
      <c r="B633" s="237">
        <v>59</v>
      </c>
      <c r="C633" s="237">
        <v>98</v>
      </c>
      <c r="D633" s="237" t="s">
        <v>1208</v>
      </c>
      <c r="E633" s="238" t="s">
        <v>1209</v>
      </c>
      <c r="F633" s="239">
        <v>14304.48</v>
      </c>
    </row>
    <row r="634" spans="2:6" x14ac:dyDescent="0.25">
      <c r="B634" s="237">
        <v>59</v>
      </c>
      <c r="C634" s="237">
        <v>21</v>
      </c>
      <c r="D634" s="237" t="s">
        <v>1210</v>
      </c>
      <c r="E634" s="238" t="s">
        <v>1211</v>
      </c>
      <c r="F634" s="239">
        <v>13846.62</v>
      </c>
    </row>
    <row r="635" spans="2:6" x14ac:dyDescent="0.25">
      <c r="B635" s="237">
        <v>59</v>
      </c>
      <c r="C635" s="237">
        <v>27</v>
      </c>
      <c r="D635" s="237" t="s">
        <v>1210</v>
      </c>
      <c r="E635" s="238" t="s">
        <v>1211</v>
      </c>
      <c r="F635" s="239">
        <v>28238.42</v>
      </c>
    </row>
    <row r="636" spans="2:6" x14ac:dyDescent="0.25">
      <c r="B636" s="237">
        <v>59</v>
      </c>
      <c r="C636" s="237">
        <v>98</v>
      </c>
      <c r="D636" s="237" t="s">
        <v>1210</v>
      </c>
      <c r="E636" s="238" t="s">
        <v>1211</v>
      </c>
      <c r="F636" s="239">
        <v>4542.45</v>
      </c>
    </row>
    <row r="637" spans="2:6" x14ac:dyDescent="0.25">
      <c r="B637" s="237">
        <v>59</v>
      </c>
      <c r="C637" s="237">
        <v>98</v>
      </c>
      <c r="D637" s="237" t="s">
        <v>1212</v>
      </c>
      <c r="E637" s="238" t="s">
        <v>1213</v>
      </c>
      <c r="F637" s="239">
        <v>236.17</v>
      </c>
    </row>
    <row r="638" spans="2:6" x14ac:dyDescent="0.25">
      <c r="B638" s="237">
        <v>59</v>
      </c>
      <c r="C638" s="237">
        <v>27</v>
      </c>
      <c r="D638" s="237" t="s">
        <v>1214</v>
      </c>
      <c r="E638" s="238" t="s">
        <v>1215</v>
      </c>
      <c r="F638" s="239">
        <v>468.38</v>
      </c>
    </row>
    <row r="639" spans="2:6" x14ac:dyDescent="0.25">
      <c r="B639" s="237">
        <v>59</v>
      </c>
      <c r="C639" s="237">
        <v>98</v>
      </c>
      <c r="D639" s="237" t="s">
        <v>1214</v>
      </c>
      <c r="E639" s="238" t="s">
        <v>1215</v>
      </c>
      <c r="F639" s="239">
        <v>1507.32</v>
      </c>
    </row>
    <row r="640" spans="2:6" x14ac:dyDescent="0.25">
      <c r="B640" s="237">
        <v>59</v>
      </c>
      <c r="C640" s="237">
        <v>27</v>
      </c>
      <c r="D640" s="237" t="s">
        <v>1216</v>
      </c>
      <c r="E640" s="238" t="s">
        <v>1217</v>
      </c>
      <c r="F640" s="239">
        <v>1432.09</v>
      </c>
    </row>
    <row r="641" spans="2:6" x14ac:dyDescent="0.25">
      <c r="B641" s="237">
        <v>59</v>
      </c>
      <c r="C641" s="237">
        <v>98</v>
      </c>
      <c r="D641" s="237" t="s">
        <v>1216</v>
      </c>
      <c r="E641" s="238" t="s">
        <v>1217</v>
      </c>
      <c r="F641" s="239">
        <v>1610.79</v>
      </c>
    </row>
    <row r="642" spans="2:6" x14ac:dyDescent="0.25">
      <c r="B642" s="237">
        <v>59</v>
      </c>
      <c r="C642" s="237">
        <v>99</v>
      </c>
      <c r="D642" s="237" t="s">
        <v>1206</v>
      </c>
      <c r="E642" s="238" t="s">
        <v>1207</v>
      </c>
      <c r="F642" s="239">
        <v>700.42</v>
      </c>
    </row>
    <row r="643" spans="2:6" x14ac:dyDescent="0.25">
      <c r="B643" s="237">
        <v>59</v>
      </c>
      <c r="C643" s="237">
        <v>21</v>
      </c>
      <c r="D643" s="237" t="s">
        <v>1208</v>
      </c>
      <c r="E643" s="238" t="s">
        <v>1209</v>
      </c>
      <c r="F643" s="239">
        <v>1275.55</v>
      </c>
    </row>
    <row r="644" spans="2:6" x14ac:dyDescent="0.25">
      <c r="B644" s="237">
        <v>59</v>
      </c>
      <c r="C644" s="237">
        <v>27</v>
      </c>
      <c r="D644" s="237" t="s">
        <v>1208</v>
      </c>
      <c r="E644" s="238" t="s">
        <v>1209</v>
      </c>
      <c r="F644" s="239">
        <v>1467.2</v>
      </c>
    </row>
    <row r="645" spans="2:6" x14ac:dyDescent="0.25">
      <c r="B645" s="237">
        <v>59</v>
      </c>
      <c r="C645" s="237">
        <v>98</v>
      </c>
      <c r="D645" s="237" t="s">
        <v>1208</v>
      </c>
      <c r="E645" s="238" t="s">
        <v>1209</v>
      </c>
      <c r="F645" s="239">
        <v>3975.51</v>
      </c>
    </row>
    <row r="646" spans="2:6" x14ac:dyDescent="0.25">
      <c r="B646" s="237">
        <v>59</v>
      </c>
      <c r="C646" s="237">
        <v>21</v>
      </c>
      <c r="D646" s="237" t="s">
        <v>1210</v>
      </c>
      <c r="E646" s="238" t="s">
        <v>1211</v>
      </c>
      <c r="F646" s="239">
        <v>426.9</v>
      </c>
    </row>
    <row r="647" spans="2:6" x14ac:dyDescent="0.25">
      <c r="B647" s="237">
        <v>59</v>
      </c>
      <c r="C647" s="237">
        <v>27</v>
      </c>
      <c r="D647" s="237" t="s">
        <v>1210</v>
      </c>
      <c r="E647" s="238" t="s">
        <v>1211</v>
      </c>
      <c r="F647" s="239">
        <v>279.07</v>
      </c>
    </row>
    <row r="648" spans="2:6" x14ac:dyDescent="0.25">
      <c r="B648" s="237">
        <v>59</v>
      </c>
      <c r="C648" s="237">
        <v>98</v>
      </c>
      <c r="D648" s="237" t="s">
        <v>1210</v>
      </c>
      <c r="E648" s="238" t="s">
        <v>1211</v>
      </c>
      <c r="F648" s="239">
        <v>1452.15</v>
      </c>
    </row>
    <row r="649" spans="2:6" x14ac:dyDescent="0.25">
      <c r="B649" s="237">
        <v>59</v>
      </c>
      <c r="C649" s="237">
        <v>98</v>
      </c>
      <c r="D649" s="237" t="s">
        <v>1212</v>
      </c>
      <c r="E649" s="238" t="s">
        <v>1213</v>
      </c>
      <c r="F649" s="239">
        <v>0</v>
      </c>
    </row>
    <row r="650" spans="2:6" x14ac:dyDescent="0.25">
      <c r="B650" s="237">
        <v>59</v>
      </c>
      <c r="C650" s="237">
        <v>98</v>
      </c>
      <c r="D650" s="237" t="s">
        <v>1214</v>
      </c>
      <c r="E650" s="238" t="s">
        <v>1215</v>
      </c>
      <c r="F650" s="239">
        <v>4245.2700000000004</v>
      </c>
    </row>
    <row r="651" spans="2:6" x14ac:dyDescent="0.25">
      <c r="B651" s="237">
        <v>59</v>
      </c>
      <c r="C651" s="237">
        <v>21</v>
      </c>
      <c r="D651" s="237" t="s">
        <v>1216</v>
      </c>
      <c r="E651" s="238" t="s">
        <v>1217</v>
      </c>
      <c r="F651" s="239">
        <v>0</v>
      </c>
    </row>
    <row r="652" spans="2:6" x14ac:dyDescent="0.25">
      <c r="B652" s="237">
        <v>59</v>
      </c>
      <c r="C652" s="237">
        <v>98</v>
      </c>
      <c r="D652" s="237" t="s">
        <v>1216</v>
      </c>
      <c r="E652" s="238" t="s">
        <v>1217</v>
      </c>
      <c r="F652" s="239">
        <v>0</v>
      </c>
    </row>
    <row r="653" spans="2:6" x14ac:dyDescent="0.25">
      <c r="B653" s="237">
        <v>59</v>
      </c>
      <c r="C653" s="237">
        <v>99</v>
      </c>
      <c r="D653" s="237" t="s">
        <v>1206</v>
      </c>
      <c r="E653" s="238" t="s">
        <v>1207</v>
      </c>
      <c r="F653" s="239">
        <v>11007.35</v>
      </c>
    </row>
    <row r="654" spans="2:6" x14ac:dyDescent="0.25">
      <c r="B654" s="237">
        <v>59</v>
      </c>
      <c r="C654" s="237">
        <v>21</v>
      </c>
      <c r="D654" s="237" t="s">
        <v>1208</v>
      </c>
      <c r="E654" s="238" t="s">
        <v>1209</v>
      </c>
      <c r="F654" s="239">
        <v>51792.59</v>
      </c>
    </row>
    <row r="655" spans="2:6" x14ac:dyDescent="0.25">
      <c r="B655" s="237">
        <v>59</v>
      </c>
      <c r="C655" s="237">
        <v>27</v>
      </c>
      <c r="D655" s="237" t="s">
        <v>1208</v>
      </c>
      <c r="E655" s="238" t="s">
        <v>1209</v>
      </c>
      <c r="F655" s="239">
        <v>193671.47</v>
      </c>
    </row>
    <row r="656" spans="2:6" x14ac:dyDescent="0.25">
      <c r="B656" s="237">
        <v>59</v>
      </c>
      <c r="C656" s="237">
        <v>98</v>
      </c>
      <c r="D656" s="237" t="s">
        <v>1208</v>
      </c>
      <c r="E656" s="238" t="s">
        <v>1209</v>
      </c>
      <c r="F656" s="239">
        <v>9555.6200000000008</v>
      </c>
    </row>
    <row r="657" spans="2:6" x14ac:dyDescent="0.25">
      <c r="B657" s="237">
        <v>59</v>
      </c>
      <c r="C657" s="237">
        <v>21</v>
      </c>
      <c r="D657" s="237" t="s">
        <v>1210</v>
      </c>
      <c r="E657" s="238" t="s">
        <v>1211</v>
      </c>
      <c r="F657" s="239">
        <v>20807.04</v>
      </c>
    </row>
    <row r="658" spans="2:6" x14ac:dyDescent="0.25">
      <c r="B658" s="237">
        <v>59</v>
      </c>
      <c r="C658" s="237">
        <v>27</v>
      </c>
      <c r="D658" s="237" t="s">
        <v>1210</v>
      </c>
      <c r="E658" s="238" t="s">
        <v>1211</v>
      </c>
      <c r="F658" s="239">
        <v>87496.39</v>
      </c>
    </row>
    <row r="659" spans="2:6" x14ac:dyDescent="0.25">
      <c r="B659" s="237">
        <v>59</v>
      </c>
      <c r="C659" s="237">
        <v>98</v>
      </c>
      <c r="D659" s="237" t="s">
        <v>1210</v>
      </c>
      <c r="E659" s="238" t="s">
        <v>1211</v>
      </c>
      <c r="F659" s="239">
        <v>3970.36</v>
      </c>
    </row>
    <row r="660" spans="2:6" x14ac:dyDescent="0.25">
      <c r="B660" s="237">
        <v>59</v>
      </c>
      <c r="C660" s="237">
        <v>98</v>
      </c>
      <c r="D660" s="237" t="s">
        <v>1212</v>
      </c>
      <c r="E660" s="238" t="s">
        <v>1213</v>
      </c>
      <c r="F660" s="239">
        <v>113.85</v>
      </c>
    </row>
    <row r="661" spans="2:6" x14ac:dyDescent="0.25">
      <c r="B661" s="237">
        <v>59</v>
      </c>
      <c r="C661" s="237">
        <v>98</v>
      </c>
      <c r="D661" s="237" t="s">
        <v>1214</v>
      </c>
      <c r="E661" s="238" t="s">
        <v>1215</v>
      </c>
      <c r="F661" s="239">
        <v>27857.15</v>
      </c>
    </row>
    <row r="662" spans="2:6" x14ac:dyDescent="0.25">
      <c r="B662" s="237">
        <v>59</v>
      </c>
      <c r="C662" s="237">
        <v>21</v>
      </c>
      <c r="D662" s="237" t="s">
        <v>1216</v>
      </c>
      <c r="E662" s="238" t="s">
        <v>1217</v>
      </c>
      <c r="F662" s="239">
        <v>251.22</v>
      </c>
    </row>
    <row r="663" spans="2:6" x14ac:dyDescent="0.25">
      <c r="B663" s="237">
        <v>59</v>
      </c>
      <c r="C663" s="237">
        <v>98</v>
      </c>
      <c r="D663" s="237" t="s">
        <v>1216</v>
      </c>
      <c r="E663" s="238" t="s">
        <v>1217</v>
      </c>
      <c r="F663" s="239">
        <v>1487.86</v>
      </c>
    </row>
    <row r="664" spans="2:6" x14ac:dyDescent="0.25">
      <c r="B664" s="237">
        <v>59</v>
      </c>
      <c r="C664" s="237">
        <v>99</v>
      </c>
      <c r="D664" s="237" t="s">
        <v>1206</v>
      </c>
      <c r="E664" s="238" t="s">
        <v>1207</v>
      </c>
      <c r="F664" s="239">
        <v>360</v>
      </c>
    </row>
    <row r="665" spans="2:6" x14ac:dyDescent="0.25">
      <c r="B665" s="237">
        <v>59</v>
      </c>
      <c r="C665" s="237">
        <v>27</v>
      </c>
      <c r="D665" s="237" t="s">
        <v>1220</v>
      </c>
      <c r="E665" s="238" t="s">
        <v>1221</v>
      </c>
      <c r="F665" s="239">
        <v>349.99</v>
      </c>
    </row>
    <row r="666" spans="2:6" x14ac:dyDescent="0.25">
      <c r="B666" s="237">
        <v>59</v>
      </c>
      <c r="C666" s="237">
        <v>98</v>
      </c>
      <c r="D666" s="237" t="s">
        <v>1220</v>
      </c>
      <c r="E666" s="238" t="s">
        <v>1221</v>
      </c>
      <c r="F666" s="239">
        <v>1170.5</v>
      </c>
    </row>
    <row r="667" spans="2:6" x14ac:dyDescent="0.25">
      <c r="B667" s="237">
        <v>59</v>
      </c>
      <c r="C667" s="237">
        <v>98</v>
      </c>
      <c r="D667" s="237" t="s">
        <v>1208</v>
      </c>
      <c r="E667" s="238" t="s">
        <v>1209</v>
      </c>
      <c r="F667" s="239">
        <v>1871.46</v>
      </c>
    </row>
    <row r="668" spans="2:6" x14ac:dyDescent="0.25">
      <c r="B668" s="237">
        <v>59</v>
      </c>
      <c r="C668" s="237">
        <v>27</v>
      </c>
      <c r="D668" s="237" t="s">
        <v>1210</v>
      </c>
      <c r="E668" s="238" t="s">
        <v>1211</v>
      </c>
      <c r="F668" s="239">
        <v>28.31</v>
      </c>
    </row>
    <row r="669" spans="2:6" x14ac:dyDescent="0.25">
      <c r="B669" s="237">
        <v>59</v>
      </c>
      <c r="C669" s="237">
        <v>98</v>
      </c>
      <c r="D669" s="237" t="s">
        <v>1210</v>
      </c>
      <c r="E669" s="238" t="s">
        <v>1211</v>
      </c>
      <c r="F669" s="239">
        <v>701.27</v>
      </c>
    </row>
    <row r="670" spans="2:6" x14ac:dyDescent="0.25">
      <c r="B670" s="237">
        <v>59</v>
      </c>
      <c r="C670" s="237">
        <v>98</v>
      </c>
      <c r="D670" s="237" t="s">
        <v>1212</v>
      </c>
      <c r="E670" s="238" t="s">
        <v>1213</v>
      </c>
      <c r="F670" s="239">
        <v>2855.45</v>
      </c>
    </row>
    <row r="671" spans="2:6" x14ac:dyDescent="0.25">
      <c r="B671" s="237">
        <v>59</v>
      </c>
      <c r="C671" s="237">
        <v>98</v>
      </c>
      <c r="D671" s="237" t="s">
        <v>1214</v>
      </c>
      <c r="E671" s="238" t="s">
        <v>1215</v>
      </c>
      <c r="F671" s="239">
        <v>3789.25</v>
      </c>
    </row>
    <row r="672" spans="2:6" x14ac:dyDescent="0.25">
      <c r="B672" s="237">
        <v>59</v>
      </c>
      <c r="C672" s="237">
        <v>98</v>
      </c>
      <c r="D672" s="237" t="s">
        <v>1216</v>
      </c>
      <c r="E672" s="238" t="s">
        <v>1217</v>
      </c>
      <c r="F672" s="239">
        <v>590.41999999999996</v>
      </c>
    </row>
    <row r="673" spans="2:6" x14ac:dyDescent="0.25">
      <c r="B673" s="237">
        <v>59</v>
      </c>
      <c r="C673" s="237">
        <v>27</v>
      </c>
      <c r="D673" s="237" t="s">
        <v>1220</v>
      </c>
      <c r="E673" s="238" t="s">
        <v>1221</v>
      </c>
      <c r="F673" s="239">
        <v>7818.3</v>
      </c>
    </row>
    <row r="674" spans="2:6" x14ac:dyDescent="0.25">
      <c r="B674" s="237">
        <v>59</v>
      </c>
      <c r="C674" s="237">
        <v>98</v>
      </c>
      <c r="D674" s="237" t="s">
        <v>1220</v>
      </c>
      <c r="E674" s="238" t="s">
        <v>1221</v>
      </c>
      <c r="F674" s="239">
        <v>921.96</v>
      </c>
    </row>
    <row r="675" spans="2:6" x14ac:dyDescent="0.25">
      <c r="B675" s="237">
        <v>59</v>
      </c>
      <c r="C675" s="237">
        <v>27</v>
      </c>
      <c r="D675" s="237" t="s">
        <v>1208</v>
      </c>
      <c r="E675" s="238" t="s">
        <v>1209</v>
      </c>
      <c r="F675" s="239">
        <v>0</v>
      </c>
    </row>
    <row r="676" spans="2:6" x14ac:dyDescent="0.25">
      <c r="B676" s="237">
        <v>59</v>
      </c>
      <c r="C676" s="237">
        <v>98</v>
      </c>
      <c r="D676" s="237" t="s">
        <v>1208</v>
      </c>
      <c r="E676" s="238" t="s">
        <v>1209</v>
      </c>
      <c r="F676" s="239">
        <v>37.99</v>
      </c>
    </row>
    <row r="677" spans="2:6" x14ac:dyDescent="0.25">
      <c r="B677" s="237">
        <v>59</v>
      </c>
      <c r="C677" s="237">
        <v>27</v>
      </c>
      <c r="D677" s="237" t="s">
        <v>1210</v>
      </c>
      <c r="E677" s="238" t="s">
        <v>1211</v>
      </c>
      <c r="F677" s="239">
        <v>1424.54</v>
      </c>
    </row>
    <row r="678" spans="2:6" x14ac:dyDescent="0.25">
      <c r="B678" s="237">
        <v>59</v>
      </c>
      <c r="C678" s="237">
        <v>98</v>
      </c>
      <c r="D678" s="237" t="s">
        <v>1210</v>
      </c>
      <c r="E678" s="238" t="s">
        <v>1211</v>
      </c>
      <c r="F678" s="239">
        <v>103.23</v>
      </c>
    </row>
    <row r="679" spans="2:6" x14ac:dyDescent="0.25">
      <c r="B679" s="237">
        <v>59</v>
      </c>
      <c r="C679" s="237">
        <v>99</v>
      </c>
      <c r="D679" s="237" t="s">
        <v>1206</v>
      </c>
      <c r="E679" s="238" t="s">
        <v>1207</v>
      </c>
      <c r="F679" s="239">
        <v>1153.28</v>
      </c>
    </row>
    <row r="680" spans="2:6" x14ac:dyDescent="0.25">
      <c r="B680" s="237">
        <v>59</v>
      </c>
      <c r="C680" s="237">
        <v>27</v>
      </c>
      <c r="D680" s="237" t="s">
        <v>1208</v>
      </c>
      <c r="E680" s="238" t="s">
        <v>1209</v>
      </c>
      <c r="F680" s="239">
        <v>16535.11</v>
      </c>
    </row>
    <row r="681" spans="2:6" x14ac:dyDescent="0.25">
      <c r="B681" s="237">
        <v>59</v>
      </c>
      <c r="C681" s="237">
        <v>27</v>
      </c>
      <c r="D681" s="237" t="s">
        <v>1210</v>
      </c>
      <c r="E681" s="238" t="s">
        <v>1211</v>
      </c>
      <c r="F681" s="239">
        <v>7900.32</v>
      </c>
    </row>
    <row r="682" spans="2:6" x14ac:dyDescent="0.25">
      <c r="B682" s="237">
        <v>59</v>
      </c>
      <c r="C682" s="237">
        <v>27</v>
      </c>
      <c r="D682" s="237" t="s">
        <v>1212</v>
      </c>
      <c r="E682" s="238" t="s">
        <v>1213</v>
      </c>
      <c r="F682" s="239">
        <v>527.08000000000004</v>
      </c>
    </row>
    <row r="683" spans="2:6" x14ac:dyDescent="0.25">
      <c r="B683" s="237">
        <v>59</v>
      </c>
      <c r="C683" s="237">
        <v>27</v>
      </c>
      <c r="D683" s="237" t="s">
        <v>1216</v>
      </c>
      <c r="E683" s="238" t="s">
        <v>1217</v>
      </c>
      <c r="F683" s="239">
        <v>0</v>
      </c>
    </row>
    <row r="684" spans="2:6" x14ac:dyDescent="0.25">
      <c r="B684" s="237">
        <v>59</v>
      </c>
      <c r="C684" s="237">
        <v>98</v>
      </c>
      <c r="D684" s="237" t="s">
        <v>1216</v>
      </c>
      <c r="E684" s="238" t="s">
        <v>1217</v>
      </c>
      <c r="F684" s="239">
        <v>28</v>
      </c>
    </row>
    <row r="685" spans="2:6" x14ac:dyDescent="0.25">
      <c r="B685" s="237">
        <v>59</v>
      </c>
      <c r="C685" s="237">
        <v>27</v>
      </c>
      <c r="D685" s="237" t="s">
        <v>1208</v>
      </c>
      <c r="E685" s="238" t="s">
        <v>1209</v>
      </c>
      <c r="F685" s="239">
        <v>6243.53</v>
      </c>
    </row>
    <row r="686" spans="2:6" x14ac:dyDescent="0.25">
      <c r="B686" s="237">
        <v>59</v>
      </c>
      <c r="C686" s="237">
        <v>27</v>
      </c>
      <c r="D686" s="237" t="s">
        <v>1210</v>
      </c>
      <c r="E686" s="238" t="s">
        <v>1211</v>
      </c>
      <c r="F686" s="239">
        <v>1137.1199999999999</v>
      </c>
    </row>
    <row r="687" spans="2:6" x14ac:dyDescent="0.25">
      <c r="B687" s="237">
        <v>59</v>
      </c>
      <c r="C687" s="237">
        <v>27</v>
      </c>
      <c r="D687" s="237" t="s">
        <v>1212</v>
      </c>
      <c r="E687" s="238" t="s">
        <v>1213</v>
      </c>
      <c r="F687" s="239">
        <v>548.91</v>
      </c>
    </row>
    <row r="688" spans="2:6" x14ac:dyDescent="0.25">
      <c r="B688" s="237">
        <v>59</v>
      </c>
      <c r="C688" s="237">
        <v>27</v>
      </c>
      <c r="D688" s="237" t="s">
        <v>1216</v>
      </c>
      <c r="E688" s="238" t="s">
        <v>1217</v>
      </c>
      <c r="F688" s="239">
        <v>0</v>
      </c>
    </row>
    <row r="689" spans="2:6" x14ac:dyDescent="0.25">
      <c r="B689" s="237">
        <v>59</v>
      </c>
      <c r="C689" s="237">
        <v>98</v>
      </c>
      <c r="D689" s="237" t="s">
        <v>1216</v>
      </c>
      <c r="E689" s="238" t="s">
        <v>1217</v>
      </c>
      <c r="F689" s="239">
        <v>170</v>
      </c>
    </row>
    <row r="690" spans="2:6" x14ac:dyDescent="0.25">
      <c r="B690" s="237">
        <v>59</v>
      </c>
      <c r="C690" s="237">
        <v>99</v>
      </c>
      <c r="D690" s="237" t="s">
        <v>1206</v>
      </c>
      <c r="E690" s="238" t="s">
        <v>1207</v>
      </c>
      <c r="F690" s="239">
        <v>12004.33</v>
      </c>
    </row>
    <row r="691" spans="2:6" x14ac:dyDescent="0.25">
      <c r="B691" s="237">
        <v>59</v>
      </c>
      <c r="C691" s="237">
        <v>27</v>
      </c>
      <c r="D691" s="237" t="s">
        <v>1220</v>
      </c>
      <c r="E691" s="238" t="s">
        <v>1221</v>
      </c>
      <c r="F691" s="239">
        <v>157260.01</v>
      </c>
    </row>
    <row r="692" spans="2:6" x14ac:dyDescent="0.25">
      <c r="B692" s="237">
        <v>59</v>
      </c>
      <c r="C692" s="237">
        <v>98</v>
      </c>
      <c r="D692" s="237" t="s">
        <v>1220</v>
      </c>
      <c r="E692" s="238" t="s">
        <v>1221</v>
      </c>
      <c r="F692" s="239">
        <v>35406.42</v>
      </c>
    </row>
    <row r="693" spans="2:6" x14ac:dyDescent="0.25">
      <c r="B693" s="237">
        <v>59</v>
      </c>
      <c r="C693" s="237">
        <v>98</v>
      </c>
      <c r="D693" s="237" t="s">
        <v>1208</v>
      </c>
      <c r="E693" s="238" t="s">
        <v>1209</v>
      </c>
      <c r="F693" s="239">
        <v>63119.25</v>
      </c>
    </row>
    <row r="694" spans="2:6" x14ac:dyDescent="0.25">
      <c r="B694" s="237">
        <v>59</v>
      </c>
      <c r="C694" s="237">
        <v>27</v>
      </c>
      <c r="D694" s="237" t="s">
        <v>1210</v>
      </c>
      <c r="E694" s="238" t="s">
        <v>1211</v>
      </c>
      <c r="F694" s="239">
        <v>43640.58</v>
      </c>
    </row>
    <row r="695" spans="2:6" x14ac:dyDescent="0.25">
      <c r="B695" s="237">
        <v>59</v>
      </c>
      <c r="C695" s="237">
        <v>98</v>
      </c>
      <c r="D695" s="237" t="s">
        <v>1210</v>
      </c>
      <c r="E695" s="238" t="s">
        <v>1211</v>
      </c>
      <c r="F695" s="239">
        <v>25250.65</v>
      </c>
    </row>
    <row r="696" spans="2:6" x14ac:dyDescent="0.25">
      <c r="B696" s="237">
        <v>59</v>
      </c>
      <c r="C696" s="237">
        <v>98</v>
      </c>
      <c r="D696" s="237" t="s">
        <v>1212</v>
      </c>
      <c r="E696" s="238" t="s">
        <v>1213</v>
      </c>
      <c r="F696" s="239">
        <v>6323.08</v>
      </c>
    </row>
    <row r="697" spans="2:6" x14ac:dyDescent="0.25">
      <c r="B697" s="237">
        <v>59</v>
      </c>
      <c r="C697" s="237">
        <v>98</v>
      </c>
      <c r="D697" s="237" t="s">
        <v>1214</v>
      </c>
      <c r="E697" s="238" t="s">
        <v>1215</v>
      </c>
      <c r="F697" s="239">
        <v>8554.16</v>
      </c>
    </row>
    <row r="698" spans="2:6" x14ac:dyDescent="0.25">
      <c r="B698" s="237">
        <v>59</v>
      </c>
      <c r="C698" s="237">
        <v>98</v>
      </c>
      <c r="D698" s="237" t="s">
        <v>1216</v>
      </c>
      <c r="E698" s="238" t="s">
        <v>1217</v>
      </c>
      <c r="F698" s="239">
        <v>13312.27</v>
      </c>
    </row>
    <row r="699" spans="2:6" x14ac:dyDescent="0.25">
      <c r="B699" s="237">
        <v>59</v>
      </c>
      <c r="C699" s="237">
        <v>99</v>
      </c>
      <c r="D699" s="237" t="s">
        <v>1206</v>
      </c>
      <c r="E699" s="238" t="s">
        <v>1207</v>
      </c>
      <c r="F699" s="239">
        <v>20160.61</v>
      </c>
    </row>
    <row r="700" spans="2:6" x14ac:dyDescent="0.25">
      <c r="B700" s="237">
        <v>59</v>
      </c>
      <c r="C700" s="237">
        <v>27</v>
      </c>
      <c r="D700" s="237" t="s">
        <v>1220</v>
      </c>
      <c r="E700" s="238" t="s">
        <v>1221</v>
      </c>
      <c r="F700" s="239">
        <v>144643.01</v>
      </c>
    </row>
    <row r="701" spans="2:6" x14ac:dyDescent="0.25">
      <c r="B701" s="237">
        <v>59</v>
      </c>
      <c r="C701" s="237">
        <v>98</v>
      </c>
      <c r="D701" s="237" t="s">
        <v>1220</v>
      </c>
      <c r="E701" s="238" t="s">
        <v>1221</v>
      </c>
      <c r="F701" s="239">
        <v>27720.17</v>
      </c>
    </row>
    <row r="702" spans="2:6" x14ac:dyDescent="0.25">
      <c r="B702" s="237">
        <v>59</v>
      </c>
      <c r="C702" s="237">
        <v>27</v>
      </c>
      <c r="D702" s="237" t="s">
        <v>1208</v>
      </c>
      <c r="E702" s="238" t="s">
        <v>1209</v>
      </c>
      <c r="F702" s="239">
        <v>7507.67</v>
      </c>
    </row>
    <row r="703" spans="2:6" x14ac:dyDescent="0.25">
      <c r="B703" s="237">
        <v>59</v>
      </c>
      <c r="C703" s="237">
        <v>98</v>
      </c>
      <c r="D703" s="237" t="s">
        <v>1208</v>
      </c>
      <c r="E703" s="238" t="s">
        <v>1209</v>
      </c>
      <c r="F703" s="239">
        <v>53310.12</v>
      </c>
    </row>
    <row r="704" spans="2:6" x14ac:dyDescent="0.25">
      <c r="B704" s="237">
        <v>59</v>
      </c>
      <c r="C704" s="237">
        <v>27</v>
      </c>
      <c r="D704" s="237" t="s">
        <v>1210</v>
      </c>
      <c r="E704" s="238" t="s">
        <v>1211</v>
      </c>
      <c r="F704" s="239">
        <v>46360.12</v>
      </c>
    </row>
    <row r="705" spans="2:6" x14ac:dyDescent="0.25">
      <c r="B705" s="237">
        <v>59</v>
      </c>
      <c r="C705" s="237">
        <v>98</v>
      </c>
      <c r="D705" s="237" t="s">
        <v>1210</v>
      </c>
      <c r="E705" s="238" t="s">
        <v>1211</v>
      </c>
      <c r="F705" s="239">
        <v>22861.1</v>
      </c>
    </row>
    <row r="706" spans="2:6" x14ac:dyDescent="0.25">
      <c r="B706" s="237">
        <v>59</v>
      </c>
      <c r="C706" s="237">
        <v>98</v>
      </c>
      <c r="D706" s="237" t="s">
        <v>1212</v>
      </c>
      <c r="E706" s="238" t="s">
        <v>1213</v>
      </c>
      <c r="F706" s="239">
        <v>8429.7999999999993</v>
      </c>
    </row>
    <row r="707" spans="2:6" x14ac:dyDescent="0.25">
      <c r="B707" s="237">
        <v>59</v>
      </c>
      <c r="C707" s="237">
        <v>98</v>
      </c>
      <c r="D707" s="237" t="s">
        <v>1214</v>
      </c>
      <c r="E707" s="238" t="s">
        <v>1215</v>
      </c>
      <c r="F707" s="239">
        <v>14565.67</v>
      </c>
    </row>
    <row r="708" spans="2:6" x14ac:dyDescent="0.25">
      <c r="B708" s="237">
        <v>59</v>
      </c>
      <c r="C708" s="237">
        <v>98</v>
      </c>
      <c r="D708" s="237" t="s">
        <v>1216</v>
      </c>
      <c r="E708" s="238" t="s">
        <v>1217</v>
      </c>
      <c r="F708" s="239">
        <v>5810.01</v>
      </c>
    </row>
    <row r="709" spans="2:6" x14ac:dyDescent="0.25">
      <c r="B709" s="237">
        <v>59</v>
      </c>
      <c r="C709" s="237">
        <v>99</v>
      </c>
      <c r="D709" s="237" t="s">
        <v>1206</v>
      </c>
      <c r="E709" s="238" t="s">
        <v>1207</v>
      </c>
      <c r="F709" s="239">
        <v>37989.31</v>
      </c>
    </row>
    <row r="710" spans="2:6" x14ac:dyDescent="0.25">
      <c r="B710" s="237">
        <v>59</v>
      </c>
      <c r="C710" s="237">
        <v>21</v>
      </c>
      <c r="D710" s="237" t="s">
        <v>1208</v>
      </c>
      <c r="E710" s="238" t="s">
        <v>1209</v>
      </c>
      <c r="F710" s="239">
        <v>285149.83</v>
      </c>
    </row>
    <row r="711" spans="2:6" x14ac:dyDescent="0.25">
      <c r="B711" s="237">
        <v>59</v>
      </c>
      <c r="C711" s="237">
        <v>98</v>
      </c>
      <c r="D711" s="237" t="s">
        <v>1208</v>
      </c>
      <c r="E711" s="238" t="s">
        <v>1209</v>
      </c>
      <c r="F711" s="239">
        <v>65457.71</v>
      </c>
    </row>
    <row r="712" spans="2:6" x14ac:dyDescent="0.25">
      <c r="B712" s="237">
        <v>59</v>
      </c>
      <c r="C712" s="237">
        <v>21</v>
      </c>
      <c r="D712" s="237" t="s">
        <v>1210</v>
      </c>
      <c r="E712" s="238" t="s">
        <v>1211</v>
      </c>
      <c r="F712" s="239">
        <v>95299.93</v>
      </c>
    </row>
    <row r="713" spans="2:6" x14ac:dyDescent="0.25">
      <c r="B713" s="237">
        <v>59</v>
      </c>
      <c r="C713" s="237">
        <v>98</v>
      </c>
      <c r="D713" s="237" t="s">
        <v>1210</v>
      </c>
      <c r="E713" s="238" t="s">
        <v>1211</v>
      </c>
      <c r="F713" s="239">
        <v>24848.03</v>
      </c>
    </row>
    <row r="714" spans="2:6" x14ac:dyDescent="0.25">
      <c r="B714" s="237">
        <v>59</v>
      </c>
      <c r="C714" s="237">
        <v>98</v>
      </c>
      <c r="D714" s="237" t="s">
        <v>1212</v>
      </c>
      <c r="E714" s="238" t="s">
        <v>1213</v>
      </c>
      <c r="F714" s="239">
        <v>1366.43</v>
      </c>
    </row>
    <row r="715" spans="2:6" x14ac:dyDescent="0.25">
      <c r="B715" s="237">
        <v>59</v>
      </c>
      <c r="C715" s="237">
        <v>21</v>
      </c>
      <c r="D715" s="237" t="s">
        <v>1214</v>
      </c>
      <c r="E715" s="238" t="s">
        <v>1215</v>
      </c>
      <c r="F715" s="239">
        <v>3410</v>
      </c>
    </row>
    <row r="716" spans="2:6" x14ac:dyDescent="0.25">
      <c r="B716" s="237">
        <v>59</v>
      </c>
      <c r="C716" s="237">
        <v>98</v>
      </c>
      <c r="D716" s="237" t="s">
        <v>1214</v>
      </c>
      <c r="E716" s="238" t="s">
        <v>1215</v>
      </c>
      <c r="F716" s="239">
        <v>18638.8</v>
      </c>
    </row>
    <row r="717" spans="2:6" x14ac:dyDescent="0.25">
      <c r="B717" s="237">
        <v>59</v>
      </c>
      <c r="C717" s="237">
        <v>21</v>
      </c>
      <c r="D717" s="237" t="s">
        <v>1216</v>
      </c>
      <c r="E717" s="238" t="s">
        <v>1217</v>
      </c>
      <c r="F717" s="239">
        <v>4402.1499999999996</v>
      </c>
    </row>
    <row r="718" spans="2:6" x14ac:dyDescent="0.25">
      <c r="B718" s="237">
        <v>59</v>
      </c>
      <c r="C718" s="237">
        <v>98</v>
      </c>
      <c r="D718" s="237" t="s">
        <v>1216</v>
      </c>
      <c r="E718" s="238" t="s">
        <v>1217</v>
      </c>
      <c r="F718" s="239">
        <v>8057.51</v>
      </c>
    </row>
    <row r="719" spans="2:6" x14ac:dyDescent="0.25">
      <c r="B719" s="237">
        <v>59</v>
      </c>
      <c r="C719" s="237">
        <v>99</v>
      </c>
      <c r="D719" s="237" t="s">
        <v>1206</v>
      </c>
      <c r="E719" s="238" t="s">
        <v>1207</v>
      </c>
      <c r="F719" s="239">
        <v>468.52</v>
      </c>
    </row>
    <row r="720" spans="2:6" x14ac:dyDescent="0.25">
      <c r="B720" s="237">
        <v>59</v>
      </c>
      <c r="C720" s="237">
        <v>27</v>
      </c>
      <c r="D720" s="237" t="s">
        <v>1220</v>
      </c>
      <c r="E720" s="238" t="s">
        <v>1221</v>
      </c>
      <c r="F720" s="239">
        <v>10220.09</v>
      </c>
    </row>
    <row r="721" spans="2:6" x14ac:dyDescent="0.25">
      <c r="B721" s="237">
        <v>59</v>
      </c>
      <c r="C721" s="237">
        <v>27</v>
      </c>
      <c r="D721" s="237" t="s">
        <v>1210</v>
      </c>
      <c r="E721" s="238" t="s">
        <v>1211</v>
      </c>
      <c r="F721" s="239">
        <v>3779.95</v>
      </c>
    </row>
    <row r="722" spans="2:6" x14ac:dyDescent="0.25">
      <c r="B722" s="237">
        <v>59</v>
      </c>
      <c r="C722" s="237">
        <v>27</v>
      </c>
      <c r="D722" s="237" t="s">
        <v>1212</v>
      </c>
      <c r="E722" s="238" t="s">
        <v>1213</v>
      </c>
      <c r="F722" s="239">
        <v>1661.64</v>
      </c>
    </row>
    <row r="723" spans="2:6" x14ac:dyDescent="0.25">
      <c r="B723" s="237">
        <v>59</v>
      </c>
      <c r="C723" s="237">
        <v>27</v>
      </c>
      <c r="D723" s="237" t="s">
        <v>1214</v>
      </c>
      <c r="E723" s="238" t="s">
        <v>1215</v>
      </c>
      <c r="F723" s="239">
        <v>2503.63</v>
      </c>
    </row>
    <row r="724" spans="2:6" x14ac:dyDescent="0.25">
      <c r="B724" s="237">
        <v>59</v>
      </c>
      <c r="C724" s="237">
        <v>98</v>
      </c>
      <c r="D724" s="237" t="s">
        <v>1214</v>
      </c>
      <c r="E724" s="238" t="s">
        <v>1215</v>
      </c>
      <c r="F724" s="239">
        <v>566.48</v>
      </c>
    </row>
    <row r="725" spans="2:6" x14ac:dyDescent="0.25">
      <c r="B725" s="237">
        <v>59</v>
      </c>
      <c r="C725" s="237">
        <v>27</v>
      </c>
      <c r="D725" s="237" t="s">
        <v>1216</v>
      </c>
      <c r="E725" s="238" t="s">
        <v>1217</v>
      </c>
      <c r="F725" s="239">
        <v>0</v>
      </c>
    </row>
    <row r="726" spans="2:6" x14ac:dyDescent="0.25">
      <c r="B726" s="237">
        <v>59</v>
      </c>
      <c r="C726" s="237">
        <v>98</v>
      </c>
      <c r="D726" s="237" t="s">
        <v>1216</v>
      </c>
      <c r="E726" s="238" t="s">
        <v>1217</v>
      </c>
      <c r="F726" s="239">
        <v>179.8</v>
      </c>
    </row>
    <row r="727" spans="2:6" x14ac:dyDescent="0.25">
      <c r="B727" s="237">
        <v>59</v>
      </c>
      <c r="C727" s="237">
        <v>99</v>
      </c>
      <c r="D727" s="237" t="s">
        <v>1206</v>
      </c>
      <c r="E727" s="238" t="s">
        <v>1207</v>
      </c>
      <c r="F727" s="239">
        <v>10690.42</v>
      </c>
    </row>
    <row r="728" spans="2:6" x14ac:dyDescent="0.25">
      <c r="B728" s="237">
        <v>59</v>
      </c>
      <c r="C728" s="237">
        <v>21</v>
      </c>
      <c r="D728" s="237" t="s">
        <v>1208</v>
      </c>
      <c r="E728" s="238" t="s">
        <v>1209</v>
      </c>
      <c r="F728" s="239">
        <v>93608.49</v>
      </c>
    </row>
    <row r="729" spans="2:6" x14ac:dyDescent="0.25">
      <c r="B729" s="237">
        <v>59</v>
      </c>
      <c r="C729" s="237">
        <v>98</v>
      </c>
      <c r="D729" s="237" t="s">
        <v>1208</v>
      </c>
      <c r="E729" s="238" t="s">
        <v>1209</v>
      </c>
      <c r="F729" s="239">
        <v>11600.77</v>
      </c>
    </row>
    <row r="730" spans="2:6" x14ac:dyDescent="0.25">
      <c r="B730" s="237">
        <v>59</v>
      </c>
      <c r="C730" s="237">
        <v>21</v>
      </c>
      <c r="D730" s="237" t="s">
        <v>1210</v>
      </c>
      <c r="E730" s="238" t="s">
        <v>1211</v>
      </c>
      <c r="F730" s="239">
        <v>26000.21</v>
      </c>
    </row>
    <row r="731" spans="2:6" x14ac:dyDescent="0.25">
      <c r="B731" s="237">
        <v>59</v>
      </c>
      <c r="C731" s="237">
        <v>98</v>
      </c>
      <c r="D731" s="237" t="s">
        <v>1210</v>
      </c>
      <c r="E731" s="238" t="s">
        <v>1211</v>
      </c>
      <c r="F731" s="239">
        <v>4528.24</v>
      </c>
    </row>
    <row r="732" spans="2:6" x14ac:dyDescent="0.25">
      <c r="B732" s="237">
        <v>59</v>
      </c>
      <c r="C732" s="237">
        <v>98</v>
      </c>
      <c r="D732" s="237" t="s">
        <v>1212</v>
      </c>
      <c r="E732" s="238" t="s">
        <v>1213</v>
      </c>
      <c r="F732" s="239">
        <v>526.4</v>
      </c>
    </row>
    <row r="733" spans="2:6" x14ac:dyDescent="0.25">
      <c r="B733" s="237">
        <v>59</v>
      </c>
      <c r="C733" s="237">
        <v>21</v>
      </c>
      <c r="D733" s="237" t="s">
        <v>1214</v>
      </c>
      <c r="E733" s="238" t="s">
        <v>1215</v>
      </c>
      <c r="F733" s="239">
        <v>0</v>
      </c>
    </row>
    <row r="734" spans="2:6" x14ac:dyDescent="0.25">
      <c r="B734" s="237">
        <v>59</v>
      </c>
      <c r="C734" s="237">
        <v>98</v>
      </c>
      <c r="D734" s="237" t="s">
        <v>1214</v>
      </c>
      <c r="E734" s="238" t="s">
        <v>1215</v>
      </c>
      <c r="F734" s="239">
        <v>764.75</v>
      </c>
    </row>
    <row r="735" spans="2:6" x14ac:dyDescent="0.25">
      <c r="B735" s="237">
        <v>59</v>
      </c>
      <c r="C735" s="237">
        <v>21</v>
      </c>
      <c r="D735" s="237" t="s">
        <v>1216</v>
      </c>
      <c r="E735" s="238" t="s">
        <v>1217</v>
      </c>
      <c r="F735" s="239">
        <v>3424.28</v>
      </c>
    </row>
    <row r="736" spans="2:6" x14ac:dyDescent="0.25">
      <c r="B736" s="237">
        <v>59</v>
      </c>
      <c r="C736" s="237">
        <v>98</v>
      </c>
      <c r="D736" s="237" t="s">
        <v>1216</v>
      </c>
      <c r="E736" s="238" t="s">
        <v>1217</v>
      </c>
      <c r="F736" s="239">
        <v>1864.24</v>
      </c>
    </row>
    <row r="737" spans="2:6" x14ac:dyDescent="0.25">
      <c r="B737" s="237">
        <v>59</v>
      </c>
      <c r="C737" s="237">
        <v>98</v>
      </c>
      <c r="D737" s="237" t="s">
        <v>1214</v>
      </c>
      <c r="E737" s="238" t="s">
        <v>1215</v>
      </c>
      <c r="F737" s="239">
        <v>3.05</v>
      </c>
    </row>
    <row r="738" spans="2:6" x14ac:dyDescent="0.25">
      <c r="B738" s="237">
        <v>59</v>
      </c>
      <c r="C738" s="237">
        <v>99</v>
      </c>
      <c r="D738" s="237" t="s">
        <v>1206</v>
      </c>
      <c r="E738" s="238" t="s">
        <v>1207</v>
      </c>
      <c r="F738" s="239">
        <v>9537.08</v>
      </c>
    </row>
    <row r="739" spans="2:6" x14ac:dyDescent="0.25">
      <c r="B739" s="237">
        <v>59</v>
      </c>
      <c r="C739" s="237">
        <v>27</v>
      </c>
      <c r="D739" s="237" t="s">
        <v>1208</v>
      </c>
      <c r="E739" s="238" t="s">
        <v>1209</v>
      </c>
      <c r="F739" s="239">
        <v>69032.88</v>
      </c>
    </row>
    <row r="740" spans="2:6" x14ac:dyDescent="0.25">
      <c r="B740" s="237">
        <v>59</v>
      </c>
      <c r="C740" s="237">
        <v>98</v>
      </c>
      <c r="D740" s="237" t="s">
        <v>1208</v>
      </c>
      <c r="E740" s="238" t="s">
        <v>1209</v>
      </c>
      <c r="F740" s="239">
        <v>39125.129999999997</v>
      </c>
    </row>
    <row r="741" spans="2:6" x14ac:dyDescent="0.25">
      <c r="B741" s="237">
        <v>59</v>
      </c>
      <c r="C741" s="237">
        <v>27</v>
      </c>
      <c r="D741" s="237" t="s">
        <v>1210</v>
      </c>
      <c r="E741" s="238" t="s">
        <v>1211</v>
      </c>
      <c r="F741" s="239">
        <v>24200.73</v>
      </c>
    </row>
    <row r="742" spans="2:6" x14ac:dyDescent="0.25">
      <c r="B742" s="237">
        <v>59</v>
      </c>
      <c r="C742" s="237">
        <v>98</v>
      </c>
      <c r="D742" s="237" t="s">
        <v>1210</v>
      </c>
      <c r="E742" s="238" t="s">
        <v>1211</v>
      </c>
      <c r="F742" s="239">
        <v>12887.11</v>
      </c>
    </row>
    <row r="743" spans="2:6" x14ac:dyDescent="0.25">
      <c r="B743" s="237">
        <v>59</v>
      </c>
      <c r="C743" s="237">
        <v>98</v>
      </c>
      <c r="D743" s="237" t="s">
        <v>1212</v>
      </c>
      <c r="E743" s="238" t="s">
        <v>1213</v>
      </c>
      <c r="F743" s="239">
        <v>5121.6400000000003</v>
      </c>
    </row>
    <row r="744" spans="2:6" x14ac:dyDescent="0.25">
      <c r="B744" s="237">
        <v>59</v>
      </c>
      <c r="C744" s="237">
        <v>98</v>
      </c>
      <c r="D744" s="237" t="s">
        <v>1214</v>
      </c>
      <c r="E744" s="238" t="s">
        <v>1215</v>
      </c>
      <c r="F744" s="239">
        <v>4994.1899999999996</v>
      </c>
    </row>
    <row r="745" spans="2:6" x14ac:dyDescent="0.25">
      <c r="B745" s="237">
        <v>59</v>
      </c>
      <c r="C745" s="237">
        <v>98</v>
      </c>
      <c r="D745" s="237" t="s">
        <v>1216</v>
      </c>
      <c r="E745" s="238" t="s">
        <v>1217</v>
      </c>
      <c r="F745" s="239">
        <v>3360.32</v>
      </c>
    </row>
    <row r="746" spans="2:6" x14ac:dyDescent="0.25">
      <c r="B746" s="237">
        <v>64</v>
      </c>
      <c r="C746" s="237">
        <v>99</v>
      </c>
      <c r="D746" s="237" t="s">
        <v>1206</v>
      </c>
      <c r="E746" s="238" t="s">
        <v>1207</v>
      </c>
      <c r="F746" s="239">
        <v>2024.92</v>
      </c>
    </row>
    <row r="747" spans="2:6" x14ac:dyDescent="0.25">
      <c r="B747" s="237">
        <v>64</v>
      </c>
      <c r="C747" s="237">
        <v>98</v>
      </c>
      <c r="D747" s="237" t="s">
        <v>1208</v>
      </c>
      <c r="E747" s="238" t="s">
        <v>1209</v>
      </c>
      <c r="F747" s="239">
        <v>12847.57</v>
      </c>
    </row>
    <row r="748" spans="2:6" x14ac:dyDescent="0.25">
      <c r="B748" s="237">
        <v>64</v>
      </c>
      <c r="C748" s="237">
        <v>98</v>
      </c>
      <c r="D748" s="237" t="s">
        <v>1210</v>
      </c>
      <c r="E748" s="238" t="s">
        <v>1211</v>
      </c>
      <c r="F748" s="239">
        <v>4281.59</v>
      </c>
    </row>
    <row r="749" spans="2:6" x14ac:dyDescent="0.25">
      <c r="B749" s="237">
        <v>64</v>
      </c>
      <c r="C749" s="237">
        <v>98</v>
      </c>
      <c r="D749" s="237" t="s">
        <v>1214</v>
      </c>
      <c r="E749" s="238" t="s">
        <v>1215</v>
      </c>
      <c r="F749" s="239">
        <v>0</v>
      </c>
    </row>
    <row r="750" spans="2:6" x14ac:dyDescent="0.25">
      <c r="B750" s="237">
        <v>64</v>
      </c>
      <c r="C750" s="237">
        <v>98</v>
      </c>
      <c r="D750" s="237" t="s">
        <v>1216</v>
      </c>
      <c r="E750" s="238" t="s">
        <v>1217</v>
      </c>
      <c r="F750" s="239">
        <v>1220.0999999999999</v>
      </c>
    </row>
    <row r="751" spans="2:6" x14ac:dyDescent="0.25">
      <c r="B751" s="237">
        <v>64</v>
      </c>
      <c r="C751" s="237">
        <v>99</v>
      </c>
      <c r="D751" s="237" t="s">
        <v>1206</v>
      </c>
      <c r="E751" s="238" t="s">
        <v>1207</v>
      </c>
      <c r="F751" s="239">
        <v>7281.12</v>
      </c>
    </row>
    <row r="752" spans="2:6" x14ac:dyDescent="0.25">
      <c r="B752" s="237">
        <v>64</v>
      </c>
      <c r="C752" s="237">
        <v>98</v>
      </c>
      <c r="D752" s="237" t="s">
        <v>1208</v>
      </c>
      <c r="E752" s="238" t="s">
        <v>1209</v>
      </c>
      <c r="F752" s="239">
        <v>91301.53</v>
      </c>
    </row>
    <row r="753" spans="2:6" x14ac:dyDescent="0.25">
      <c r="B753" s="237">
        <v>64</v>
      </c>
      <c r="C753" s="237">
        <v>98</v>
      </c>
      <c r="D753" s="237" t="s">
        <v>1210</v>
      </c>
      <c r="E753" s="238" t="s">
        <v>1211</v>
      </c>
      <c r="F753" s="239">
        <v>30412.94</v>
      </c>
    </row>
    <row r="754" spans="2:6" x14ac:dyDescent="0.25">
      <c r="B754" s="237">
        <v>64</v>
      </c>
      <c r="C754" s="237">
        <v>98</v>
      </c>
      <c r="D754" s="237" t="s">
        <v>1212</v>
      </c>
      <c r="E754" s="238" t="s">
        <v>1213</v>
      </c>
      <c r="F754" s="239">
        <v>0</v>
      </c>
    </row>
    <row r="755" spans="2:6" x14ac:dyDescent="0.25">
      <c r="B755" s="237">
        <v>64</v>
      </c>
      <c r="C755" s="237">
        <v>98</v>
      </c>
      <c r="D755" s="237" t="s">
        <v>1214</v>
      </c>
      <c r="E755" s="238" t="s">
        <v>1215</v>
      </c>
      <c r="F755" s="239">
        <v>515.1</v>
      </c>
    </row>
    <row r="756" spans="2:6" x14ac:dyDescent="0.25">
      <c r="B756" s="237">
        <v>64</v>
      </c>
      <c r="C756" s="237">
        <v>98</v>
      </c>
      <c r="D756" s="237" t="s">
        <v>1216</v>
      </c>
      <c r="E756" s="238" t="s">
        <v>1217</v>
      </c>
      <c r="F756" s="239">
        <v>572.20000000000005</v>
      </c>
    </row>
    <row r="757" spans="2:6" x14ac:dyDescent="0.25">
      <c r="B757" s="237">
        <v>64</v>
      </c>
      <c r="C757" s="237">
        <v>99</v>
      </c>
      <c r="D757" s="237" t="s">
        <v>1206</v>
      </c>
      <c r="E757" s="238" t="s">
        <v>1207</v>
      </c>
      <c r="F757" s="239">
        <v>8297.52</v>
      </c>
    </row>
    <row r="758" spans="2:6" x14ac:dyDescent="0.25">
      <c r="B758" s="237">
        <v>64</v>
      </c>
      <c r="C758" s="237">
        <v>98</v>
      </c>
      <c r="D758" s="237" t="s">
        <v>1208</v>
      </c>
      <c r="E758" s="238" t="s">
        <v>1209</v>
      </c>
      <c r="F758" s="239">
        <v>92196.35</v>
      </c>
    </row>
    <row r="759" spans="2:6" x14ac:dyDescent="0.25">
      <c r="B759" s="237">
        <v>64</v>
      </c>
      <c r="C759" s="237">
        <v>98</v>
      </c>
      <c r="D759" s="237" t="s">
        <v>1210</v>
      </c>
      <c r="E759" s="238" t="s">
        <v>1211</v>
      </c>
      <c r="F759" s="239">
        <v>30810.799999999999</v>
      </c>
    </row>
    <row r="760" spans="2:6" x14ac:dyDescent="0.25">
      <c r="B760" s="237">
        <v>64</v>
      </c>
      <c r="C760" s="237">
        <v>98</v>
      </c>
      <c r="D760" s="237" t="s">
        <v>1212</v>
      </c>
      <c r="E760" s="238" t="s">
        <v>1213</v>
      </c>
      <c r="F760" s="239">
        <v>0</v>
      </c>
    </row>
    <row r="761" spans="2:6" x14ac:dyDescent="0.25">
      <c r="B761" s="237">
        <v>64</v>
      </c>
      <c r="C761" s="237">
        <v>98</v>
      </c>
      <c r="D761" s="237" t="s">
        <v>1214</v>
      </c>
      <c r="E761" s="238" t="s">
        <v>1215</v>
      </c>
      <c r="F761" s="239">
        <v>515.36</v>
      </c>
    </row>
    <row r="762" spans="2:6" x14ac:dyDescent="0.25">
      <c r="B762" s="237">
        <v>64</v>
      </c>
      <c r="C762" s="237">
        <v>98</v>
      </c>
      <c r="D762" s="237" t="s">
        <v>1216</v>
      </c>
      <c r="E762" s="238" t="s">
        <v>1217</v>
      </c>
      <c r="F762" s="242">
        <v>-560.72</v>
      </c>
    </row>
    <row r="763" spans="2:6" x14ac:dyDescent="0.25">
      <c r="B763" s="237">
        <v>64</v>
      </c>
      <c r="C763" s="237">
        <v>89</v>
      </c>
      <c r="D763" s="237" t="s">
        <v>1218</v>
      </c>
      <c r="E763" s="238" t="s">
        <v>1219</v>
      </c>
      <c r="F763" s="239">
        <v>57192</v>
      </c>
    </row>
    <row r="764" spans="2:6" x14ac:dyDescent="0.25">
      <c r="B764" s="237">
        <v>64</v>
      </c>
      <c r="C764" s="237">
        <v>89</v>
      </c>
      <c r="D764" s="237" t="s">
        <v>1218</v>
      </c>
      <c r="E764" s="238" t="s">
        <v>1219</v>
      </c>
      <c r="F764" s="239">
        <v>46661.56</v>
      </c>
    </row>
    <row r="765" spans="2:6" x14ac:dyDescent="0.25">
      <c r="B765" s="237">
        <v>64</v>
      </c>
      <c r="C765" s="237">
        <v>98</v>
      </c>
      <c r="D765" s="237" t="s">
        <v>1218</v>
      </c>
      <c r="E765" s="238" t="s">
        <v>1219</v>
      </c>
      <c r="F765" s="239">
        <v>2916.69</v>
      </c>
    </row>
    <row r="766" spans="2:6" x14ac:dyDescent="0.25">
      <c r="B766" s="237">
        <v>64</v>
      </c>
      <c r="C766" s="237">
        <v>98</v>
      </c>
      <c r="D766" s="237" t="s">
        <v>1208</v>
      </c>
      <c r="E766" s="238" t="s">
        <v>1209</v>
      </c>
      <c r="F766" s="239">
        <v>9853.1200000000008</v>
      </c>
    </row>
    <row r="767" spans="2:6" x14ac:dyDescent="0.25">
      <c r="B767" s="237">
        <v>64</v>
      </c>
      <c r="C767" s="237">
        <v>98</v>
      </c>
      <c r="D767" s="237" t="s">
        <v>1210</v>
      </c>
      <c r="E767" s="238" t="s">
        <v>1211</v>
      </c>
      <c r="F767" s="239">
        <v>3305.2</v>
      </c>
    </row>
    <row r="768" spans="2:6" x14ac:dyDescent="0.25">
      <c r="B768" s="237">
        <v>64</v>
      </c>
      <c r="C768" s="237">
        <v>98</v>
      </c>
      <c r="D768" s="237" t="s">
        <v>1208</v>
      </c>
      <c r="E768" s="238" t="s">
        <v>1209</v>
      </c>
      <c r="F768" s="239">
        <v>71972.899999999994</v>
      </c>
    </row>
    <row r="769" spans="2:6" x14ac:dyDescent="0.25">
      <c r="B769" s="237">
        <v>64</v>
      </c>
      <c r="C769" s="237">
        <v>98</v>
      </c>
      <c r="D769" s="237" t="s">
        <v>1210</v>
      </c>
      <c r="E769" s="238" t="s">
        <v>1211</v>
      </c>
      <c r="F769" s="239">
        <v>28916.58</v>
      </c>
    </row>
    <row r="770" spans="2:6" x14ac:dyDescent="0.25">
      <c r="B770" s="237">
        <v>64</v>
      </c>
      <c r="C770" s="237">
        <v>98</v>
      </c>
      <c r="D770" s="237" t="s">
        <v>1212</v>
      </c>
      <c r="E770" s="238" t="s">
        <v>1213</v>
      </c>
      <c r="F770" s="239">
        <v>57478.79</v>
      </c>
    </row>
    <row r="771" spans="2:6" x14ac:dyDescent="0.25">
      <c r="B771" s="237">
        <v>64</v>
      </c>
      <c r="C771" s="237">
        <v>98</v>
      </c>
      <c r="D771" s="237" t="s">
        <v>1214</v>
      </c>
      <c r="E771" s="238" t="s">
        <v>1215</v>
      </c>
      <c r="F771" s="239">
        <v>31942.06</v>
      </c>
    </row>
    <row r="772" spans="2:6" x14ac:dyDescent="0.25">
      <c r="B772" s="237">
        <v>64</v>
      </c>
      <c r="C772" s="237">
        <v>98</v>
      </c>
      <c r="D772" s="237" t="s">
        <v>1216</v>
      </c>
      <c r="E772" s="238" t="s">
        <v>1217</v>
      </c>
      <c r="F772" s="239">
        <v>0</v>
      </c>
    </row>
    <row r="773" spans="2:6" x14ac:dyDescent="0.25">
      <c r="B773" s="237">
        <v>64</v>
      </c>
      <c r="C773" s="237">
        <v>99</v>
      </c>
      <c r="D773" s="237" t="s">
        <v>1206</v>
      </c>
      <c r="E773" s="238" t="s">
        <v>1207</v>
      </c>
      <c r="F773" s="239">
        <v>721</v>
      </c>
    </row>
    <row r="774" spans="2:6" x14ac:dyDescent="0.25">
      <c r="B774" s="237">
        <v>64</v>
      </c>
      <c r="C774" s="237">
        <v>98</v>
      </c>
      <c r="D774" s="237" t="s">
        <v>1208</v>
      </c>
      <c r="E774" s="238" t="s">
        <v>1209</v>
      </c>
      <c r="F774" s="239">
        <v>3639682.94</v>
      </c>
    </row>
    <row r="775" spans="2:6" x14ac:dyDescent="0.25">
      <c r="B775" s="237">
        <v>64</v>
      </c>
      <c r="C775" s="237">
        <v>98</v>
      </c>
      <c r="D775" s="237" t="s">
        <v>1210</v>
      </c>
      <c r="E775" s="238" t="s">
        <v>1211</v>
      </c>
      <c r="F775" s="239">
        <v>1187742.6299999999</v>
      </c>
    </row>
    <row r="776" spans="2:6" x14ac:dyDescent="0.25">
      <c r="B776" s="237">
        <v>64</v>
      </c>
      <c r="C776" s="237">
        <v>98</v>
      </c>
      <c r="D776" s="237" t="s">
        <v>1212</v>
      </c>
      <c r="E776" s="238" t="s">
        <v>1213</v>
      </c>
      <c r="F776" s="239">
        <v>173821.05</v>
      </c>
    </row>
    <row r="777" spans="2:6" x14ac:dyDescent="0.25">
      <c r="B777" s="237">
        <v>64</v>
      </c>
      <c r="C777" s="237">
        <v>98</v>
      </c>
      <c r="D777" s="237" t="s">
        <v>1214</v>
      </c>
      <c r="E777" s="238" t="s">
        <v>1215</v>
      </c>
      <c r="F777" s="239">
        <v>308767.57</v>
      </c>
    </row>
    <row r="778" spans="2:6" x14ac:dyDescent="0.25">
      <c r="B778" s="237">
        <v>64</v>
      </c>
      <c r="C778" s="237">
        <v>98</v>
      </c>
      <c r="D778" s="237" t="s">
        <v>1216</v>
      </c>
      <c r="E778" s="238" t="s">
        <v>1217</v>
      </c>
      <c r="F778" s="239">
        <v>13507.64</v>
      </c>
    </row>
    <row r="779" spans="2:6" x14ac:dyDescent="0.25">
      <c r="B779" s="237">
        <v>66</v>
      </c>
      <c r="C779" s="237">
        <v>99</v>
      </c>
      <c r="D779" s="237" t="s">
        <v>1206</v>
      </c>
      <c r="E779" s="238" t="s">
        <v>1207</v>
      </c>
      <c r="F779" s="239">
        <v>589.12</v>
      </c>
    </row>
    <row r="780" spans="2:6" x14ac:dyDescent="0.25">
      <c r="B780" s="237">
        <v>66</v>
      </c>
      <c r="C780" s="237">
        <v>98</v>
      </c>
      <c r="D780" s="237" t="s">
        <v>1208</v>
      </c>
      <c r="E780" s="238" t="s">
        <v>1209</v>
      </c>
      <c r="F780" s="239">
        <v>5537.38</v>
      </c>
    </row>
    <row r="781" spans="2:6" x14ac:dyDescent="0.25">
      <c r="B781" s="237">
        <v>66</v>
      </c>
      <c r="C781" s="237">
        <v>98</v>
      </c>
      <c r="D781" s="237" t="s">
        <v>1210</v>
      </c>
      <c r="E781" s="238" t="s">
        <v>1211</v>
      </c>
      <c r="F781" s="239">
        <v>1771.48</v>
      </c>
    </row>
    <row r="782" spans="2:6" x14ac:dyDescent="0.25">
      <c r="B782" s="237">
        <v>66</v>
      </c>
      <c r="C782" s="237">
        <v>98</v>
      </c>
      <c r="D782" s="237" t="s">
        <v>1212</v>
      </c>
      <c r="E782" s="238" t="s">
        <v>1213</v>
      </c>
      <c r="F782" s="239">
        <v>86.97</v>
      </c>
    </row>
    <row r="783" spans="2:6" x14ac:dyDescent="0.25">
      <c r="B783" s="237">
        <v>66</v>
      </c>
      <c r="C783" s="237">
        <v>98</v>
      </c>
      <c r="D783" s="237" t="s">
        <v>1214</v>
      </c>
      <c r="E783" s="238" t="s">
        <v>1215</v>
      </c>
      <c r="F783" s="239">
        <v>0</v>
      </c>
    </row>
    <row r="784" spans="2:6" x14ac:dyDescent="0.25">
      <c r="B784" s="237">
        <v>66</v>
      </c>
      <c r="C784" s="237">
        <v>98</v>
      </c>
      <c r="D784" s="237" t="s">
        <v>1216</v>
      </c>
      <c r="E784" s="238" t="s">
        <v>1217</v>
      </c>
      <c r="F784" s="239">
        <v>220.21</v>
      </c>
    </row>
    <row r="785" spans="2:6" x14ac:dyDescent="0.25">
      <c r="B785" s="237">
        <v>68</v>
      </c>
      <c r="C785" s="237">
        <v>98</v>
      </c>
      <c r="D785" s="237" t="s">
        <v>1212</v>
      </c>
      <c r="E785" s="238" t="s">
        <v>1213</v>
      </c>
      <c r="F785" s="239">
        <v>0</v>
      </c>
    </row>
    <row r="786" spans="2:6" x14ac:dyDescent="0.25">
      <c r="B786" s="237">
        <v>68</v>
      </c>
      <c r="C786" s="237">
        <v>98</v>
      </c>
      <c r="D786" s="237" t="s">
        <v>1214</v>
      </c>
      <c r="E786" s="238" t="s">
        <v>1215</v>
      </c>
      <c r="F786" s="239">
        <v>0</v>
      </c>
    </row>
    <row r="787" spans="2:6" x14ac:dyDescent="0.25">
      <c r="B787" s="237">
        <v>68</v>
      </c>
      <c r="C787" s="237">
        <v>98</v>
      </c>
      <c r="D787" s="237" t="s">
        <v>1208</v>
      </c>
      <c r="E787" s="238" t="s">
        <v>1209</v>
      </c>
      <c r="F787" s="239">
        <v>577.74</v>
      </c>
    </row>
    <row r="788" spans="2:6" x14ac:dyDescent="0.25">
      <c r="B788" s="237">
        <v>68</v>
      </c>
      <c r="C788" s="237">
        <v>98</v>
      </c>
      <c r="D788" s="237" t="s">
        <v>1210</v>
      </c>
      <c r="E788" s="238" t="s">
        <v>1211</v>
      </c>
      <c r="F788" s="239">
        <v>197.62</v>
      </c>
    </row>
    <row r="789" spans="2:6" x14ac:dyDescent="0.25">
      <c r="B789" s="237">
        <v>68</v>
      </c>
      <c r="C789" s="237">
        <v>98</v>
      </c>
      <c r="D789" s="237" t="s">
        <v>1214</v>
      </c>
      <c r="E789" s="238" t="s">
        <v>1215</v>
      </c>
      <c r="F789" s="239">
        <v>0</v>
      </c>
    </row>
    <row r="790" spans="2:6" x14ac:dyDescent="0.25">
      <c r="B790" s="237">
        <v>68</v>
      </c>
      <c r="C790" s="237">
        <v>98</v>
      </c>
      <c r="D790" s="237" t="s">
        <v>1216</v>
      </c>
      <c r="E790" s="238" t="s">
        <v>1217</v>
      </c>
      <c r="F790" s="239">
        <v>0</v>
      </c>
    </row>
    <row r="791" spans="2:6" x14ac:dyDescent="0.25">
      <c r="B791" s="237">
        <v>70</v>
      </c>
      <c r="C791" s="237">
        <v>99</v>
      </c>
      <c r="D791" s="237" t="s">
        <v>1206</v>
      </c>
      <c r="E791" s="238" t="s">
        <v>1207</v>
      </c>
      <c r="F791" s="239">
        <v>17.18</v>
      </c>
    </row>
    <row r="792" spans="2:6" x14ac:dyDescent="0.25">
      <c r="B792" s="237">
        <v>70</v>
      </c>
      <c r="C792" s="237">
        <v>51</v>
      </c>
      <c r="D792" s="237" t="s">
        <v>1208</v>
      </c>
      <c r="E792" s="238" t="s">
        <v>1209</v>
      </c>
      <c r="F792" s="239">
        <v>23195.37</v>
      </c>
    </row>
    <row r="793" spans="2:6" x14ac:dyDescent="0.25">
      <c r="B793" s="237">
        <v>70</v>
      </c>
      <c r="C793" s="237">
        <v>51</v>
      </c>
      <c r="D793" s="237" t="s">
        <v>1210</v>
      </c>
      <c r="E793" s="238" t="s">
        <v>1211</v>
      </c>
      <c r="F793" s="239">
        <v>4869.3100000000004</v>
      </c>
    </row>
    <row r="794" spans="2:6" x14ac:dyDescent="0.25">
      <c r="B794" s="237">
        <v>70</v>
      </c>
      <c r="C794" s="237">
        <v>51</v>
      </c>
      <c r="D794" s="237" t="s">
        <v>1212</v>
      </c>
      <c r="E794" s="238" t="s">
        <v>1213</v>
      </c>
      <c r="F794" s="239">
        <v>0</v>
      </c>
    </row>
    <row r="795" spans="2:6" x14ac:dyDescent="0.25">
      <c r="B795" s="237">
        <v>70</v>
      </c>
      <c r="C795" s="237">
        <v>51</v>
      </c>
      <c r="D795" s="237" t="s">
        <v>1214</v>
      </c>
      <c r="E795" s="238" t="s">
        <v>1215</v>
      </c>
      <c r="F795" s="239">
        <v>601.4</v>
      </c>
    </row>
    <row r="796" spans="2:6" x14ac:dyDescent="0.25">
      <c r="B796" s="237">
        <v>70</v>
      </c>
      <c r="C796" s="237">
        <v>51</v>
      </c>
      <c r="D796" s="237" t="s">
        <v>1216</v>
      </c>
      <c r="E796" s="238" t="s">
        <v>1217</v>
      </c>
      <c r="F796" s="239">
        <v>8044.21</v>
      </c>
    </row>
    <row r="797" spans="2:6" x14ac:dyDescent="0.25">
      <c r="B797" s="237">
        <v>70</v>
      </c>
      <c r="C797" s="237">
        <v>99</v>
      </c>
      <c r="D797" s="237" t="s">
        <v>1206</v>
      </c>
      <c r="E797" s="238" t="s">
        <v>1207</v>
      </c>
      <c r="F797" s="239">
        <v>7180.44</v>
      </c>
    </row>
    <row r="798" spans="2:6" x14ac:dyDescent="0.25">
      <c r="B798" s="237">
        <v>70</v>
      </c>
      <c r="C798" s="237">
        <v>51</v>
      </c>
      <c r="D798" s="237" t="s">
        <v>1208</v>
      </c>
      <c r="E798" s="238" t="s">
        <v>1209</v>
      </c>
      <c r="F798" s="239">
        <v>100513.07</v>
      </c>
    </row>
    <row r="799" spans="2:6" x14ac:dyDescent="0.25">
      <c r="B799" s="237">
        <v>70</v>
      </c>
      <c r="C799" s="237">
        <v>51</v>
      </c>
      <c r="D799" s="237" t="s">
        <v>1210</v>
      </c>
      <c r="E799" s="238" t="s">
        <v>1211</v>
      </c>
      <c r="F799" s="239">
        <v>21089.08</v>
      </c>
    </row>
    <row r="800" spans="2:6" x14ac:dyDescent="0.25">
      <c r="B800" s="237">
        <v>70</v>
      </c>
      <c r="C800" s="237">
        <v>51</v>
      </c>
      <c r="D800" s="237" t="s">
        <v>1212</v>
      </c>
      <c r="E800" s="238" t="s">
        <v>1213</v>
      </c>
      <c r="F800" s="239">
        <v>62.21</v>
      </c>
    </row>
    <row r="801" spans="2:6" x14ac:dyDescent="0.25">
      <c r="B801" s="237">
        <v>70</v>
      </c>
      <c r="C801" s="237">
        <v>51</v>
      </c>
      <c r="D801" s="237" t="s">
        <v>1214</v>
      </c>
      <c r="E801" s="238" t="s">
        <v>1215</v>
      </c>
      <c r="F801" s="239">
        <v>294.89</v>
      </c>
    </row>
    <row r="802" spans="2:6" x14ac:dyDescent="0.25">
      <c r="B802" s="237">
        <v>70</v>
      </c>
      <c r="C802" s="237">
        <v>51</v>
      </c>
      <c r="D802" s="237" t="s">
        <v>1216</v>
      </c>
      <c r="E802" s="238" t="s">
        <v>1217</v>
      </c>
      <c r="F802" s="239">
        <v>0</v>
      </c>
    </row>
    <row r="803" spans="2:6" x14ac:dyDescent="0.25">
      <c r="B803" s="237">
        <v>73</v>
      </c>
      <c r="C803" s="237">
        <v>99</v>
      </c>
      <c r="D803" s="237" t="s">
        <v>1206</v>
      </c>
      <c r="E803" s="238" t="s">
        <v>1207</v>
      </c>
      <c r="F803" s="239">
        <v>292</v>
      </c>
    </row>
    <row r="804" spans="2:6" x14ac:dyDescent="0.25">
      <c r="B804" s="237">
        <v>73</v>
      </c>
      <c r="C804" s="237">
        <v>98</v>
      </c>
      <c r="D804" s="237" t="s">
        <v>1208</v>
      </c>
      <c r="E804" s="238" t="s">
        <v>1209</v>
      </c>
      <c r="F804" s="239">
        <v>114.43</v>
      </c>
    </row>
    <row r="805" spans="2:6" x14ac:dyDescent="0.25">
      <c r="B805" s="237">
        <v>73</v>
      </c>
      <c r="C805" s="237">
        <v>98</v>
      </c>
      <c r="D805" s="237" t="s">
        <v>1210</v>
      </c>
      <c r="E805" s="238" t="s">
        <v>1211</v>
      </c>
      <c r="F805" s="239">
        <v>35.880000000000003</v>
      </c>
    </row>
    <row r="806" spans="2:6" x14ac:dyDescent="0.25">
      <c r="B806" s="237">
        <v>73</v>
      </c>
      <c r="C806" s="237">
        <v>21</v>
      </c>
      <c r="D806" s="237" t="s">
        <v>1212</v>
      </c>
      <c r="E806" s="238" t="s">
        <v>1213</v>
      </c>
      <c r="F806" s="239">
        <v>1599.51</v>
      </c>
    </row>
    <row r="807" spans="2:6" x14ac:dyDescent="0.25">
      <c r="B807" s="237">
        <v>73</v>
      </c>
      <c r="C807" s="237">
        <v>21</v>
      </c>
      <c r="D807" s="237" t="s">
        <v>1214</v>
      </c>
      <c r="E807" s="238" t="s">
        <v>1215</v>
      </c>
      <c r="F807" s="239">
        <v>960.01</v>
      </c>
    </row>
    <row r="808" spans="2:6" x14ac:dyDescent="0.25">
      <c r="B808" s="237">
        <v>73</v>
      </c>
      <c r="C808" s="237">
        <v>99</v>
      </c>
      <c r="D808" s="237" t="s">
        <v>1206</v>
      </c>
      <c r="E808" s="238" t="s">
        <v>1207</v>
      </c>
      <c r="F808" s="239">
        <v>12304.16</v>
      </c>
    </row>
    <row r="809" spans="2:6" x14ac:dyDescent="0.25">
      <c r="B809" s="237">
        <v>73</v>
      </c>
      <c r="C809" s="237">
        <v>98</v>
      </c>
      <c r="D809" s="237" t="s">
        <v>1208</v>
      </c>
      <c r="E809" s="238" t="s">
        <v>1209</v>
      </c>
      <c r="F809" s="239">
        <v>151882.14000000001</v>
      </c>
    </row>
    <row r="810" spans="2:6" x14ac:dyDescent="0.25">
      <c r="B810" s="237">
        <v>73</v>
      </c>
      <c r="C810" s="237">
        <v>98</v>
      </c>
      <c r="D810" s="237" t="s">
        <v>1210</v>
      </c>
      <c r="E810" s="238" t="s">
        <v>1211</v>
      </c>
      <c r="F810" s="239">
        <v>51491.64</v>
      </c>
    </row>
    <row r="811" spans="2:6" x14ac:dyDescent="0.25">
      <c r="B811" s="237">
        <v>73</v>
      </c>
      <c r="C811" s="237">
        <v>98</v>
      </c>
      <c r="D811" s="237" t="s">
        <v>1212</v>
      </c>
      <c r="E811" s="238" t="s">
        <v>1213</v>
      </c>
      <c r="F811" s="239">
        <v>531.88</v>
      </c>
    </row>
    <row r="812" spans="2:6" x14ac:dyDescent="0.25">
      <c r="B812" s="237">
        <v>73</v>
      </c>
      <c r="C812" s="237">
        <v>26</v>
      </c>
      <c r="D812" s="237" t="s">
        <v>1214</v>
      </c>
      <c r="E812" s="238" t="s">
        <v>1215</v>
      </c>
      <c r="F812" s="239">
        <v>522514.48</v>
      </c>
    </row>
    <row r="813" spans="2:6" x14ac:dyDescent="0.25">
      <c r="B813" s="237">
        <v>73</v>
      </c>
      <c r="C813" s="237">
        <v>98</v>
      </c>
      <c r="D813" s="237" t="s">
        <v>1214</v>
      </c>
      <c r="E813" s="238" t="s">
        <v>1215</v>
      </c>
      <c r="F813" s="239">
        <v>7003.16</v>
      </c>
    </row>
    <row r="814" spans="2:6" x14ac:dyDescent="0.25">
      <c r="B814" s="237">
        <v>73</v>
      </c>
      <c r="C814" s="237">
        <v>98</v>
      </c>
      <c r="D814" s="237" t="s">
        <v>1216</v>
      </c>
      <c r="E814" s="238" t="s">
        <v>1217</v>
      </c>
      <c r="F814" s="239">
        <v>9288.9</v>
      </c>
    </row>
    <row r="815" spans="2:6" x14ac:dyDescent="0.25">
      <c r="B815" s="237">
        <v>73</v>
      </c>
      <c r="C815" s="237">
        <v>99</v>
      </c>
      <c r="D815" s="237" t="s">
        <v>1206</v>
      </c>
      <c r="E815" s="238" t="s">
        <v>1207</v>
      </c>
      <c r="F815" s="239">
        <v>8788.16</v>
      </c>
    </row>
    <row r="816" spans="2:6" x14ac:dyDescent="0.25">
      <c r="B816" s="237">
        <v>73</v>
      </c>
      <c r="C816" s="237">
        <v>26</v>
      </c>
      <c r="D816" s="237" t="s">
        <v>1208</v>
      </c>
      <c r="E816" s="238" t="s">
        <v>1209</v>
      </c>
      <c r="F816" s="239">
        <v>127843.13</v>
      </c>
    </row>
    <row r="817" spans="2:6" x14ac:dyDescent="0.25">
      <c r="B817" s="237">
        <v>73</v>
      </c>
      <c r="C817" s="237">
        <v>26</v>
      </c>
      <c r="D817" s="237" t="s">
        <v>1210</v>
      </c>
      <c r="E817" s="238" t="s">
        <v>1211</v>
      </c>
      <c r="F817" s="239">
        <v>50397.01</v>
      </c>
    </row>
    <row r="818" spans="2:6" x14ac:dyDescent="0.25">
      <c r="B818" s="237">
        <v>73</v>
      </c>
      <c r="C818" s="237">
        <v>26</v>
      </c>
      <c r="D818" s="237" t="s">
        <v>1212</v>
      </c>
      <c r="E818" s="238" t="s">
        <v>1213</v>
      </c>
      <c r="F818" s="239">
        <v>2601.61</v>
      </c>
    </row>
    <row r="819" spans="2:6" x14ac:dyDescent="0.25">
      <c r="B819" s="237">
        <v>73</v>
      </c>
      <c r="C819" s="237">
        <v>26</v>
      </c>
      <c r="D819" s="237" t="s">
        <v>1214</v>
      </c>
      <c r="E819" s="238" t="s">
        <v>1215</v>
      </c>
      <c r="F819" s="239">
        <v>4103.16</v>
      </c>
    </row>
    <row r="820" spans="2:6" x14ac:dyDescent="0.25">
      <c r="B820" s="237">
        <v>73</v>
      </c>
      <c r="C820" s="237">
        <v>98</v>
      </c>
      <c r="D820" s="237" t="s">
        <v>1214</v>
      </c>
      <c r="E820" s="238" t="s">
        <v>1215</v>
      </c>
      <c r="F820" s="239">
        <v>340.57</v>
      </c>
    </row>
    <row r="821" spans="2:6" x14ac:dyDescent="0.25">
      <c r="B821" s="237">
        <v>73</v>
      </c>
      <c r="C821" s="237">
        <v>26</v>
      </c>
      <c r="D821" s="237" t="s">
        <v>1216</v>
      </c>
      <c r="E821" s="238" t="s">
        <v>1217</v>
      </c>
      <c r="F821" s="239">
        <v>3987.95</v>
      </c>
    </row>
    <row r="822" spans="2:6" x14ac:dyDescent="0.25">
      <c r="B822" s="237">
        <v>78</v>
      </c>
      <c r="C822" s="237">
        <v>98</v>
      </c>
      <c r="D822" s="237" t="s">
        <v>1214</v>
      </c>
      <c r="E822" s="238" t="s">
        <v>1215</v>
      </c>
      <c r="F822" s="239">
        <v>196166.7</v>
      </c>
    </row>
    <row r="823" spans="2:6" x14ac:dyDescent="0.25">
      <c r="B823" s="237">
        <v>78</v>
      </c>
      <c r="C823" s="237">
        <v>98</v>
      </c>
      <c r="D823" s="237" t="s">
        <v>1208</v>
      </c>
      <c r="E823" s="238" t="s">
        <v>1209</v>
      </c>
      <c r="F823" s="239">
        <v>1509960.93</v>
      </c>
    </row>
    <row r="824" spans="2:6" x14ac:dyDescent="0.25">
      <c r="B824" s="237">
        <v>78</v>
      </c>
      <c r="C824" s="237">
        <v>98</v>
      </c>
      <c r="D824" s="237" t="s">
        <v>1210</v>
      </c>
      <c r="E824" s="238" t="s">
        <v>1211</v>
      </c>
      <c r="F824" s="239">
        <v>487107.29</v>
      </c>
    </row>
    <row r="825" spans="2:6" x14ac:dyDescent="0.25">
      <c r="B825" s="237">
        <v>78</v>
      </c>
      <c r="C825" s="237">
        <v>98</v>
      </c>
      <c r="D825" s="237" t="s">
        <v>1214</v>
      </c>
      <c r="E825" s="238" t="s">
        <v>1215</v>
      </c>
      <c r="F825" s="239">
        <v>4528101.4800000004</v>
      </c>
    </row>
    <row r="826" spans="2:6" x14ac:dyDescent="0.25">
      <c r="B826" s="237">
        <v>89</v>
      </c>
      <c r="C826" s="237">
        <v>99</v>
      </c>
      <c r="D826" s="237" t="s">
        <v>1206</v>
      </c>
      <c r="E826" s="238" t="s">
        <v>1207</v>
      </c>
      <c r="F826" s="239">
        <v>8770.52</v>
      </c>
    </row>
    <row r="827" spans="2:6" x14ac:dyDescent="0.25">
      <c r="B827" s="237">
        <v>89</v>
      </c>
      <c r="C827" s="237">
        <v>98</v>
      </c>
      <c r="D827" s="237" t="s">
        <v>1208</v>
      </c>
      <c r="E827" s="238" t="s">
        <v>1209</v>
      </c>
      <c r="F827" s="239">
        <v>160606.39999999999</v>
      </c>
    </row>
    <row r="828" spans="2:6" x14ac:dyDescent="0.25">
      <c r="B828" s="237">
        <v>89</v>
      </c>
      <c r="C828" s="237">
        <v>98</v>
      </c>
      <c r="D828" s="237" t="s">
        <v>1210</v>
      </c>
      <c r="E828" s="238" t="s">
        <v>1211</v>
      </c>
      <c r="F828" s="239">
        <v>46179.199999999997</v>
      </c>
    </row>
    <row r="829" spans="2:6" x14ac:dyDescent="0.25">
      <c r="B829" s="237">
        <v>89</v>
      </c>
      <c r="C829" s="237">
        <v>98</v>
      </c>
      <c r="D829" s="237" t="s">
        <v>1212</v>
      </c>
      <c r="E829" s="238" t="s">
        <v>1213</v>
      </c>
      <c r="F829" s="239">
        <v>194.28</v>
      </c>
    </row>
    <row r="830" spans="2:6" x14ac:dyDescent="0.25">
      <c r="B830" s="237">
        <v>89</v>
      </c>
      <c r="C830" s="237">
        <v>98</v>
      </c>
      <c r="D830" s="237" t="s">
        <v>1214</v>
      </c>
      <c r="E830" s="238" t="s">
        <v>1215</v>
      </c>
      <c r="F830" s="239">
        <v>1195.47</v>
      </c>
    </row>
    <row r="831" spans="2:6" x14ac:dyDescent="0.25">
      <c r="B831" s="237">
        <v>89</v>
      </c>
      <c r="C831" s="237">
        <v>98</v>
      </c>
      <c r="D831" s="237" t="s">
        <v>1216</v>
      </c>
      <c r="E831" s="238" t="s">
        <v>1217</v>
      </c>
      <c r="F831" s="239">
        <v>5427.09</v>
      </c>
    </row>
    <row r="832" spans="2:6" x14ac:dyDescent="0.25">
      <c r="B832" s="237">
        <v>89</v>
      </c>
      <c r="C832" s="237">
        <v>99</v>
      </c>
      <c r="D832" s="237" t="s">
        <v>1206</v>
      </c>
      <c r="E832" s="238" t="s">
        <v>1207</v>
      </c>
      <c r="F832" s="239">
        <v>1236.57</v>
      </c>
    </row>
    <row r="833" spans="2:6" x14ac:dyDescent="0.25">
      <c r="B833" s="237">
        <v>89</v>
      </c>
      <c r="C833" s="237">
        <v>98</v>
      </c>
      <c r="D833" s="237" t="s">
        <v>1208</v>
      </c>
      <c r="E833" s="238" t="s">
        <v>1209</v>
      </c>
      <c r="F833" s="239">
        <v>12173.87</v>
      </c>
    </row>
    <row r="834" spans="2:6" x14ac:dyDescent="0.25">
      <c r="B834" s="237">
        <v>89</v>
      </c>
      <c r="C834" s="237">
        <v>98</v>
      </c>
      <c r="D834" s="237" t="s">
        <v>1210</v>
      </c>
      <c r="E834" s="238" t="s">
        <v>1211</v>
      </c>
      <c r="F834" s="239">
        <v>3926.52</v>
      </c>
    </row>
    <row r="835" spans="2:6" x14ac:dyDescent="0.25">
      <c r="B835" s="237">
        <v>89</v>
      </c>
      <c r="C835" s="237">
        <v>98</v>
      </c>
      <c r="D835" s="237" t="s">
        <v>1212</v>
      </c>
      <c r="E835" s="238" t="s">
        <v>1213</v>
      </c>
      <c r="F835" s="239">
        <v>881.61</v>
      </c>
    </row>
    <row r="836" spans="2:6" x14ac:dyDescent="0.25">
      <c r="B836" s="237">
        <v>89</v>
      </c>
      <c r="C836" s="237">
        <v>98</v>
      </c>
      <c r="D836" s="237" t="s">
        <v>1214</v>
      </c>
      <c r="E836" s="238" t="s">
        <v>1215</v>
      </c>
      <c r="F836" s="239">
        <v>187.5</v>
      </c>
    </row>
    <row r="837" spans="2:6" x14ac:dyDescent="0.25">
      <c r="B837" s="237">
        <v>89</v>
      </c>
      <c r="C837" s="237">
        <v>98</v>
      </c>
      <c r="D837" s="237" t="s">
        <v>1216</v>
      </c>
      <c r="E837" s="238" t="s">
        <v>1217</v>
      </c>
      <c r="F837" s="239">
        <v>271.58999999999997</v>
      </c>
    </row>
    <row r="838" spans="2:6" x14ac:dyDescent="0.25">
      <c r="B838" s="237">
        <v>89</v>
      </c>
      <c r="C838" s="237">
        <v>99</v>
      </c>
      <c r="D838" s="237" t="s">
        <v>1206</v>
      </c>
      <c r="E838" s="238" t="s">
        <v>1207</v>
      </c>
      <c r="F838" s="239">
        <v>4262.6000000000004</v>
      </c>
    </row>
    <row r="839" spans="2:6" x14ac:dyDescent="0.25">
      <c r="B839" s="237">
        <v>89</v>
      </c>
      <c r="C839" s="237">
        <v>98</v>
      </c>
      <c r="D839" s="237" t="s">
        <v>1208</v>
      </c>
      <c r="E839" s="238" t="s">
        <v>1209</v>
      </c>
      <c r="F839" s="239">
        <v>20851.18</v>
      </c>
    </row>
    <row r="840" spans="2:6" x14ac:dyDescent="0.25">
      <c r="B840" s="237">
        <v>89</v>
      </c>
      <c r="C840" s="237">
        <v>98</v>
      </c>
      <c r="D840" s="237" t="s">
        <v>1210</v>
      </c>
      <c r="E840" s="238" t="s">
        <v>1211</v>
      </c>
      <c r="F840" s="239">
        <v>9445.2099999999991</v>
      </c>
    </row>
    <row r="841" spans="2:6" x14ac:dyDescent="0.25">
      <c r="B841" s="237">
        <v>89</v>
      </c>
      <c r="C841" s="237">
        <v>98</v>
      </c>
      <c r="D841" s="237" t="s">
        <v>1212</v>
      </c>
      <c r="E841" s="238" t="s">
        <v>1213</v>
      </c>
      <c r="F841" s="239">
        <v>428.22</v>
      </c>
    </row>
    <row r="842" spans="2:6" x14ac:dyDescent="0.25">
      <c r="B842" s="237">
        <v>89</v>
      </c>
      <c r="C842" s="237">
        <v>98</v>
      </c>
      <c r="D842" s="237" t="s">
        <v>1214</v>
      </c>
      <c r="E842" s="238" t="s">
        <v>1215</v>
      </c>
      <c r="F842" s="239">
        <v>8572.19</v>
      </c>
    </row>
    <row r="843" spans="2:6" x14ac:dyDescent="0.25">
      <c r="B843" s="237">
        <v>89</v>
      </c>
      <c r="C843" s="237">
        <v>99</v>
      </c>
      <c r="D843" s="237" t="s">
        <v>1206</v>
      </c>
      <c r="E843" s="238" t="s">
        <v>1207</v>
      </c>
      <c r="F843" s="239">
        <v>2810.04</v>
      </c>
    </row>
    <row r="844" spans="2:6" x14ac:dyDescent="0.25">
      <c r="B844" s="237">
        <v>89</v>
      </c>
      <c r="C844" s="237">
        <v>21</v>
      </c>
      <c r="D844" s="237" t="s">
        <v>1208</v>
      </c>
      <c r="E844" s="238" t="s">
        <v>1209</v>
      </c>
      <c r="F844" s="239">
        <v>41781.910000000003</v>
      </c>
    </row>
    <row r="845" spans="2:6" x14ac:dyDescent="0.25">
      <c r="B845" s="237">
        <v>89</v>
      </c>
      <c r="C845" s="237">
        <v>21</v>
      </c>
      <c r="D845" s="237" t="s">
        <v>1210</v>
      </c>
      <c r="E845" s="238" t="s">
        <v>1211</v>
      </c>
      <c r="F845" s="239">
        <v>13690.59</v>
      </c>
    </row>
    <row r="846" spans="2:6" x14ac:dyDescent="0.25">
      <c r="B846" s="237">
        <v>89</v>
      </c>
      <c r="C846" s="237">
        <v>21</v>
      </c>
      <c r="D846" s="237" t="s">
        <v>1212</v>
      </c>
      <c r="E846" s="238" t="s">
        <v>1213</v>
      </c>
      <c r="F846" s="239">
        <v>4987.07</v>
      </c>
    </row>
    <row r="847" spans="2:6" x14ac:dyDescent="0.25">
      <c r="B847" s="237">
        <v>89</v>
      </c>
      <c r="C847" s="237">
        <v>21</v>
      </c>
      <c r="D847" s="237" t="s">
        <v>1214</v>
      </c>
      <c r="E847" s="238" t="s">
        <v>1215</v>
      </c>
      <c r="F847" s="239">
        <v>16327.01</v>
      </c>
    </row>
    <row r="848" spans="2:6" x14ac:dyDescent="0.25">
      <c r="B848" s="237">
        <v>89</v>
      </c>
      <c r="C848" s="237">
        <v>21</v>
      </c>
      <c r="D848" s="237" t="s">
        <v>1216</v>
      </c>
      <c r="E848" s="238" t="s">
        <v>1217</v>
      </c>
      <c r="F848" s="239">
        <v>1872.82</v>
      </c>
    </row>
    <row r="849" spans="2:6" x14ac:dyDescent="0.25">
      <c r="B849" s="237">
        <v>89</v>
      </c>
      <c r="C849" s="237">
        <v>99</v>
      </c>
      <c r="D849" s="237" t="s">
        <v>1206</v>
      </c>
      <c r="E849" s="238" t="s">
        <v>1207</v>
      </c>
      <c r="F849" s="239">
        <v>27605.43</v>
      </c>
    </row>
    <row r="850" spans="2:6" x14ac:dyDescent="0.25">
      <c r="B850" s="237">
        <v>89</v>
      </c>
      <c r="C850" s="237">
        <v>98</v>
      </c>
      <c r="D850" s="237" t="s">
        <v>1208</v>
      </c>
      <c r="E850" s="238" t="s">
        <v>1209</v>
      </c>
      <c r="F850" s="239">
        <v>365318.94</v>
      </c>
    </row>
    <row r="851" spans="2:6" x14ac:dyDescent="0.25">
      <c r="B851" s="237">
        <v>89</v>
      </c>
      <c r="C851" s="237">
        <v>98</v>
      </c>
      <c r="D851" s="237" t="s">
        <v>1210</v>
      </c>
      <c r="E851" s="238" t="s">
        <v>1211</v>
      </c>
      <c r="F851" s="239">
        <v>123818.87</v>
      </c>
    </row>
    <row r="852" spans="2:6" x14ac:dyDescent="0.25">
      <c r="B852" s="237">
        <v>89</v>
      </c>
      <c r="C852" s="237">
        <v>98</v>
      </c>
      <c r="D852" s="237" t="s">
        <v>1212</v>
      </c>
      <c r="E852" s="238" t="s">
        <v>1213</v>
      </c>
      <c r="F852" s="239">
        <v>1774.35</v>
      </c>
    </row>
    <row r="853" spans="2:6" x14ac:dyDescent="0.25">
      <c r="B853" s="237">
        <v>89</v>
      </c>
      <c r="C853" s="237">
        <v>98</v>
      </c>
      <c r="D853" s="237" t="s">
        <v>1214</v>
      </c>
      <c r="E853" s="238" t="s">
        <v>1215</v>
      </c>
      <c r="F853" s="239">
        <v>32152.69</v>
      </c>
    </row>
    <row r="854" spans="2:6" x14ac:dyDescent="0.25">
      <c r="B854" s="237">
        <v>89</v>
      </c>
      <c r="C854" s="237">
        <v>98</v>
      </c>
      <c r="D854" s="237" t="s">
        <v>1216</v>
      </c>
      <c r="E854" s="238" t="s">
        <v>1217</v>
      </c>
      <c r="F854" s="239">
        <v>3591.18</v>
      </c>
    </row>
    <row r="855" spans="2:6" x14ac:dyDescent="0.25">
      <c r="B855" s="237">
        <v>89</v>
      </c>
      <c r="C855" s="237">
        <v>99</v>
      </c>
      <c r="D855" s="237" t="s">
        <v>1206</v>
      </c>
      <c r="E855" s="238" t="s">
        <v>1207</v>
      </c>
      <c r="F855" s="239">
        <v>0</v>
      </c>
    </row>
    <row r="856" spans="2:6" x14ac:dyDescent="0.25">
      <c r="B856" s="237">
        <v>89</v>
      </c>
      <c r="C856" s="237">
        <v>98</v>
      </c>
      <c r="D856" s="237" t="s">
        <v>1208</v>
      </c>
      <c r="E856" s="238" t="s">
        <v>1209</v>
      </c>
      <c r="F856" s="239">
        <v>13180.4</v>
      </c>
    </row>
    <row r="857" spans="2:6" x14ac:dyDescent="0.25">
      <c r="B857" s="237">
        <v>89</v>
      </c>
      <c r="C857" s="237">
        <v>98</v>
      </c>
      <c r="D857" s="237" t="s">
        <v>1210</v>
      </c>
      <c r="E857" s="238" t="s">
        <v>1211</v>
      </c>
      <c r="F857" s="239">
        <v>4210.6000000000004</v>
      </c>
    </row>
    <row r="858" spans="2:6" x14ac:dyDescent="0.25">
      <c r="B858" s="237">
        <v>89</v>
      </c>
      <c r="C858" s="237">
        <v>98</v>
      </c>
      <c r="D858" s="237" t="s">
        <v>1212</v>
      </c>
      <c r="E858" s="238" t="s">
        <v>1213</v>
      </c>
      <c r="F858" s="239">
        <v>832.24</v>
      </c>
    </row>
    <row r="859" spans="2:6" x14ac:dyDescent="0.25">
      <c r="B859" s="237">
        <v>89</v>
      </c>
      <c r="C859" s="237">
        <v>98</v>
      </c>
      <c r="D859" s="237" t="s">
        <v>1214</v>
      </c>
      <c r="E859" s="238" t="s">
        <v>1215</v>
      </c>
      <c r="F859" s="239">
        <v>18138</v>
      </c>
    </row>
    <row r="860" spans="2:6" x14ac:dyDescent="0.25">
      <c r="B860" s="237">
        <v>89</v>
      </c>
      <c r="C860" s="237">
        <v>98</v>
      </c>
      <c r="D860" s="237" t="s">
        <v>1216</v>
      </c>
      <c r="E860" s="238" t="s">
        <v>1217</v>
      </c>
      <c r="F860" s="239">
        <v>360.16</v>
      </c>
    </row>
    <row r="861" spans="2:6" x14ac:dyDescent="0.25">
      <c r="B861" s="237">
        <v>89</v>
      </c>
      <c r="C861" s="237">
        <v>99</v>
      </c>
      <c r="D861" s="237" t="s">
        <v>1206</v>
      </c>
      <c r="E861" s="238" t="s">
        <v>1207</v>
      </c>
      <c r="F861" s="239">
        <v>0</v>
      </c>
    </row>
    <row r="862" spans="2:6" x14ac:dyDescent="0.25">
      <c r="B862" s="237">
        <v>89</v>
      </c>
      <c r="C862" s="237">
        <v>98</v>
      </c>
      <c r="D862" s="237" t="s">
        <v>1208</v>
      </c>
      <c r="E862" s="238" t="s">
        <v>1209</v>
      </c>
      <c r="F862" s="239">
        <v>3411.82</v>
      </c>
    </row>
    <row r="863" spans="2:6" x14ac:dyDescent="0.25">
      <c r="B863" s="237">
        <v>89</v>
      </c>
      <c r="C863" s="237">
        <v>98</v>
      </c>
      <c r="D863" s="237" t="s">
        <v>1210</v>
      </c>
      <c r="E863" s="238" t="s">
        <v>1211</v>
      </c>
      <c r="F863" s="239">
        <v>848.09</v>
      </c>
    </row>
    <row r="864" spans="2:6" x14ac:dyDescent="0.25">
      <c r="B864" s="237">
        <v>89</v>
      </c>
      <c r="C864" s="237">
        <v>98</v>
      </c>
      <c r="D864" s="237" t="s">
        <v>1212</v>
      </c>
      <c r="E864" s="238" t="s">
        <v>1213</v>
      </c>
      <c r="F864" s="239">
        <v>0</v>
      </c>
    </row>
    <row r="865" spans="2:6" x14ac:dyDescent="0.25">
      <c r="B865" s="237">
        <v>89</v>
      </c>
      <c r="C865" s="237">
        <v>98</v>
      </c>
      <c r="D865" s="237" t="s">
        <v>1216</v>
      </c>
      <c r="E865" s="238" t="s">
        <v>1217</v>
      </c>
      <c r="F865" s="239">
        <v>0</v>
      </c>
    </row>
    <row r="866" spans="2:6" x14ac:dyDescent="0.25">
      <c r="B866" s="237">
        <v>89</v>
      </c>
      <c r="C866" s="237">
        <v>99</v>
      </c>
      <c r="D866" s="237" t="s">
        <v>1206</v>
      </c>
      <c r="E866" s="238" t="s">
        <v>1207</v>
      </c>
      <c r="F866" s="239">
        <v>742.96</v>
      </c>
    </row>
    <row r="867" spans="2:6" x14ac:dyDescent="0.25">
      <c r="B867" s="237">
        <v>89</v>
      </c>
      <c r="C867" s="237">
        <v>98</v>
      </c>
      <c r="D867" s="237" t="s">
        <v>1208</v>
      </c>
      <c r="E867" s="238" t="s">
        <v>1209</v>
      </c>
      <c r="F867" s="239">
        <v>6752.87</v>
      </c>
    </row>
    <row r="868" spans="2:6" x14ac:dyDescent="0.25">
      <c r="B868" s="237">
        <v>89</v>
      </c>
      <c r="C868" s="237">
        <v>98</v>
      </c>
      <c r="D868" s="237" t="s">
        <v>1210</v>
      </c>
      <c r="E868" s="238" t="s">
        <v>1211</v>
      </c>
      <c r="F868" s="239">
        <v>2593.52</v>
      </c>
    </row>
    <row r="869" spans="2:6" x14ac:dyDescent="0.25">
      <c r="B869" s="237">
        <v>89</v>
      </c>
      <c r="C869" s="237">
        <v>98</v>
      </c>
      <c r="D869" s="237" t="s">
        <v>1212</v>
      </c>
      <c r="E869" s="238" t="s">
        <v>1213</v>
      </c>
      <c r="F869" s="239">
        <v>3103.42</v>
      </c>
    </row>
    <row r="870" spans="2:6" x14ac:dyDescent="0.25">
      <c r="B870" s="237">
        <v>89</v>
      </c>
      <c r="C870" s="237">
        <v>98</v>
      </c>
      <c r="D870" s="237" t="s">
        <v>1214</v>
      </c>
      <c r="E870" s="238" t="s">
        <v>1215</v>
      </c>
      <c r="F870" s="239">
        <v>2716.34</v>
      </c>
    </row>
    <row r="871" spans="2:6" x14ac:dyDescent="0.25">
      <c r="B871" s="237">
        <v>89</v>
      </c>
      <c r="C871" s="237">
        <v>98</v>
      </c>
      <c r="D871" s="237" t="s">
        <v>1216</v>
      </c>
      <c r="E871" s="238" t="s">
        <v>1217</v>
      </c>
      <c r="F871" s="239">
        <v>759.21</v>
      </c>
    </row>
    <row r="872" spans="2:6" x14ac:dyDescent="0.25">
      <c r="B872" s="237">
        <v>89</v>
      </c>
      <c r="C872" s="237">
        <v>99</v>
      </c>
      <c r="D872" s="237" t="s">
        <v>1206</v>
      </c>
      <c r="E872" s="238" t="s">
        <v>1207</v>
      </c>
      <c r="F872" s="239">
        <v>721</v>
      </c>
    </row>
    <row r="873" spans="2:6" x14ac:dyDescent="0.25">
      <c r="B873" s="237">
        <v>89</v>
      </c>
      <c r="C873" s="237">
        <v>98</v>
      </c>
      <c r="D873" s="237" t="s">
        <v>1208</v>
      </c>
      <c r="E873" s="238" t="s">
        <v>1209</v>
      </c>
      <c r="F873" s="239">
        <v>0</v>
      </c>
    </row>
    <row r="874" spans="2:6" x14ac:dyDescent="0.25">
      <c r="B874" s="237">
        <v>89</v>
      </c>
      <c r="C874" s="237">
        <v>98</v>
      </c>
      <c r="D874" s="237" t="s">
        <v>1210</v>
      </c>
      <c r="E874" s="238" t="s">
        <v>1211</v>
      </c>
      <c r="F874" s="239">
        <v>0</v>
      </c>
    </row>
    <row r="875" spans="2:6" x14ac:dyDescent="0.25">
      <c r="B875" s="237">
        <v>89</v>
      </c>
      <c r="C875" s="237">
        <v>98</v>
      </c>
      <c r="D875" s="237" t="s">
        <v>1214</v>
      </c>
      <c r="E875" s="238" t="s">
        <v>1215</v>
      </c>
      <c r="F875" s="239">
        <v>0</v>
      </c>
    </row>
    <row r="876" spans="2:6" x14ac:dyDescent="0.25">
      <c r="B876" s="237">
        <v>89</v>
      </c>
      <c r="C876" s="237">
        <v>98</v>
      </c>
      <c r="D876" s="237" t="s">
        <v>1216</v>
      </c>
      <c r="E876" s="238" t="s">
        <v>1217</v>
      </c>
      <c r="F876" s="239">
        <v>0</v>
      </c>
    </row>
    <row r="877" spans="2:6" x14ac:dyDescent="0.25">
      <c r="B877" s="237">
        <v>89</v>
      </c>
      <c r="C877" s="237">
        <v>99</v>
      </c>
      <c r="D877" s="237" t="s">
        <v>1206</v>
      </c>
      <c r="E877" s="238" t="s">
        <v>1207</v>
      </c>
      <c r="F877" s="239">
        <v>2137.48</v>
      </c>
    </row>
    <row r="878" spans="2:6" x14ac:dyDescent="0.25">
      <c r="B878" s="237">
        <v>89</v>
      </c>
      <c r="C878" s="237">
        <v>98</v>
      </c>
      <c r="D878" s="237" t="s">
        <v>1208</v>
      </c>
      <c r="E878" s="238" t="s">
        <v>1209</v>
      </c>
      <c r="F878" s="239">
        <v>51436.42</v>
      </c>
    </row>
    <row r="879" spans="2:6" x14ac:dyDescent="0.25">
      <c r="B879" s="237">
        <v>89</v>
      </c>
      <c r="C879" s="237">
        <v>98</v>
      </c>
      <c r="D879" s="237" t="s">
        <v>1210</v>
      </c>
      <c r="E879" s="238" t="s">
        <v>1211</v>
      </c>
      <c r="F879" s="239">
        <v>15571.31</v>
      </c>
    </row>
    <row r="880" spans="2:6" x14ac:dyDescent="0.25">
      <c r="B880" s="237">
        <v>89</v>
      </c>
      <c r="C880" s="237">
        <v>98</v>
      </c>
      <c r="D880" s="237" t="s">
        <v>1212</v>
      </c>
      <c r="E880" s="238" t="s">
        <v>1213</v>
      </c>
      <c r="F880" s="239">
        <v>806.94</v>
      </c>
    </row>
    <row r="881" spans="2:6" x14ac:dyDescent="0.25">
      <c r="B881" s="237">
        <v>89</v>
      </c>
      <c r="C881" s="237">
        <v>98</v>
      </c>
      <c r="D881" s="237" t="s">
        <v>1214</v>
      </c>
      <c r="E881" s="238" t="s">
        <v>1215</v>
      </c>
      <c r="F881" s="239">
        <v>15261.19</v>
      </c>
    </row>
    <row r="882" spans="2:6" x14ac:dyDescent="0.25">
      <c r="B882" s="237">
        <v>89</v>
      </c>
      <c r="C882" s="237">
        <v>98</v>
      </c>
      <c r="D882" s="237" t="s">
        <v>1216</v>
      </c>
      <c r="E882" s="238" t="s">
        <v>1217</v>
      </c>
      <c r="F882" s="239">
        <v>548.82000000000005</v>
      </c>
    </row>
    <row r="883" spans="2:6" x14ac:dyDescent="0.25">
      <c r="B883" s="237">
        <v>89</v>
      </c>
      <c r="C883" s="237">
        <v>99</v>
      </c>
      <c r="D883" s="237" t="s">
        <v>1206</v>
      </c>
      <c r="E883" s="238" t="s">
        <v>1207</v>
      </c>
      <c r="F883" s="239">
        <v>3807.75</v>
      </c>
    </row>
    <row r="884" spans="2:6" x14ac:dyDescent="0.25">
      <c r="B884" s="237">
        <v>89</v>
      </c>
      <c r="C884" s="237">
        <v>98</v>
      </c>
      <c r="D884" s="237" t="s">
        <v>1208</v>
      </c>
      <c r="E884" s="238" t="s">
        <v>1209</v>
      </c>
      <c r="F884" s="239">
        <v>48219.4</v>
      </c>
    </row>
    <row r="885" spans="2:6" x14ac:dyDescent="0.25">
      <c r="B885" s="237">
        <v>89</v>
      </c>
      <c r="C885" s="237">
        <v>98</v>
      </c>
      <c r="D885" s="237" t="s">
        <v>1210</v>
      </c>
      <c r="E885" s="238" t="s">
        <v>1211</v>
      </c>
      <c r="F885" s="239">
        <v>15385.34</v>
      </c>
    </row>
    <row r="886" spans="2:6" x14ac:dyDescent="0.25">
      <c r="B886" s="237">
        <v>89</v>
      </c>
      <c r="C886" s="237">
        <v>98</v>
      </c>
      <c r="D886" s="237" t="s">
        <v>1212</v>
      </c>
      <c r="E886" s="238" t="s">
        <v>1213</v>
      </c>
      <c r="F886" s="239">
        <v>647.76</v>
      </c>
    </row>
    <row r="887" spans="2:6" x14ac:dyDescent="0.25">
      <c r="B887" s="237">
        <v>89</v>
      </c>
      <c r="C887" s="237">
        <v>98</v>
      </c>
      <c r="D887" s="237" t="s">
        <v>1214</v>
      </c>
      <c r="E887" s="238" t="s">
        <v>1215</v>
      </c>
      <c r="F887" s="239">
        <v>5125</v>
      </c>
    </row>
    <row r="888" spans="2:6" x14ac:dyDescent="0.25">
      <c r="B888" s="237">
        <v>89</v>
      </c>
      <c r="C888" s="237">
        <v>98</v>
      </c>
      <c r="D888" s="237" t="s">
        <v>1216</v>
      </c>
      <c r="E888" s="238" t="s">
        <v>1217</v>
      </c>
      <c r="F888" s="239">
        <v>1571</v>
      </c>
    </row>
    <row r="889" spans="2:6" x14ac:dyDescent="0.25">
      <c r="B889" s="237">
        <v>89</v>
      </c>
      <c r="C889" s="237">
        <v>99</v>
      </c>
      <c r="D889" s="237" t="s">
        <v>1206</v>
      </c>
      <c r="E889" s="238" t="s">
        <v>1207</v>
      </c>
      <c r="F889" s="239">
        <v>3459.62</v>
      </c>
    </row>
    <row r="890" spans="2:6" x14ac:dyDescent="0.25">
      <c r="B890" s="237">
        <v>89</v>
      </c>
      <c r="C890" s="237">
        <v>98</v>
      </c>
      <c r="D890" s="237" t="s">
        <v>1208</v>
      </c>
      <c r="E890" s="238" t="s">
        <v>1209</v>
      </c>
      <c r="F890" s="239">
        <v>65233.73</v>
      </c>
    </row>
    <row r="891" spans="2:6" x14ac:dyDescent="0.25">
      <c r="B891" s="237">
        <v>89</v>
      </c>
      <c r="C891" s="237">
        <v>98</v>
      </c>
      <c r="D891" s="237" t="s">
        <v>1210</v>
      </c>
      <c r="E891" s="238" t="s">
        <v>1211</v>
      </c>
      <c r="F891" s="239">
        <v>19827.91</v>
      </c>
    </row>
    <row r="892" spans="2:6" x14ac:dyDescent="0.25">
      <c r="B892" s="237">
        <v>89</v>
      </c>
      <c r="C892" s="237">
        <v>98</v>
      </c>
      <c r="D892" s="237" t="s">
        <v>1212</v>
      </c>
      <c r="E892" s="238" t="s">
        <v>1213</v>
      </c>
      <c r="F892" s="239">
        <v>940.59</v>
      </c>
    </row>
    <row r="893" spans="2:6" x14ac:dyDescent="0.25">
      <c r="B893" s="237">
        <v>89</v>
      </c>
      <c r="C893" s="237">
        <v>98</v>
      </c>
      <c r="D893" s="237" t="s">
        <v>1214</v>
      </c>
      <c r="E893" s="238" t="s">
        <v>1215</v>
      </c>
      <c r="F893" s="239">
        <v>16.78</v>
      </c>
    </row>
    <row r="894" spans="2:6" x14ac:dyDescent="0.25">
      <c r="B894" s="237">
        <v>89</v>
      </c>
      <c r="C894" s="237">
        <v>98</v>
      </c>
      <c r="D894" s="237" t="s">
        <v>1216</v>
      </c>
      <c r="E894" s="238" t="s">
        <v>1217</v>
      </c>
      <c r="F894" s="239">
        <v>1142.92</v>
      </c>
    </row>
    <row r="895" spans="2:6" x14ac:dyDescent="0.25">
      <c r="B895" s="237">
        <v>89</v>
      </c>
      <c r="C895" s="237">
        <v>99</v>
      </c>
      <c r="D895" s="237" t="s">
        <v>1206</v>
      </c>
      <c r="E895" s="238" t="s">
        <v>1207</v>
      </c>
      <c r="F895" s="239">
        <v>8845.0400000000009</v>
      </c>
    </row>
    <row r="896" spans="2:6" x14ac:dyDescent="0.25">
      <c r="B896" s="237">
        <v>89</v>
      </c>
      <c r="C896" s="237">
        <v>98</v>
      </c>
      <c r="D896" s="237" t="s">
        <v>1208</v>
      </c>
      <c r="E896" s="238" t="s">
        <v>1209</v>
      </c>
      <c r="F896" s="239">
        <v>113934.18</v>
      </c>
    </row>
    <row r="897" spans="2:6" x14ac:dyDescent="0.25">
      <c r="B897" s="237">
        <v>89</v>
      </c>
      <c r="C897" s="237">
        <v>98</v>
      </c>
      <c r="D897" s="237" t="s">
        <v>1210</v>
      </c>
      <c r="E897" s="238" t="s">
        <v>1211</v>
      </c>
      <c r="F897" s="239">
        <v>39227.81</v>
      </c>
    </row>
    <row r="898" spans="2:6" x14ac:dyDescent="0.25">
      <c r="B898" s="237">
        <v>89</v>
      </c>
      <c r="C898" s="237">
        <v>98</v>
      </c>
      <c r="D898" s="237" t="s">
        <v>1212</v>
      </c>
      <c r="E898" s="238" t="s">
        <v>1213</v>
      </c>
      <c r="F898" s="239">
        <v>100</v>
      </c>
    </row>
    <row r="899" spans="2:6" x14ac:dyDescent="0.25">
      <c r="B899" s="237">
        <v>89</v>
      </c>
      <c r="C899" s="237">
        <v>98</v>
      </c>
      <c r="D899" s="237" t="s">
        <v>1214</v>
      </c>
      <c r="E899" s="238" t="s">
        <v>1215</v>
      </c>
      <c r="F899" s="239">
        <v>76733.899999999994</v>
      </c>
    </row>
    <row r="900" spans="2:6" x14ac:dyDescent="0.25">
      <c r="B900" s="237">
        <v>89</v>
      </c>
      <c r="C900" s="237">
        <v>98</v>
      </c>
      <c r="D900" s="237" t="s">
        <v>1216</v>
      </c>
      <c r="E900" s="238" t="s">
        <v>1217</v>
      </c>
      <c r="F900" s="239">
        <v>1735.58</v>
      </c>
    </row>
    <row r="901" spans="2:6" x14ac:dyDescent="0.25">
      <c r="B901" s="237">
        <v>89</v>
      </c>
      <c r="C901" s="237">
        <v>99</v>
      </c>
      <c r="D901" s="237" t="s">
        <v>1206</v>
      </c>
      <c r="E901" s="238" t="s">
        <v>1207</v>
      </c>
      <c r="F901" s="239">
        <v>10138.35</v>
      </c>
    </row>
    <row r="902" spans="2:6" x14ac:dyDescent="0.25">
      <c r="B902" s="237">
        <v>89</v>
      </c>
      <c r="C902" s="237">
        <v>98</v>
      </c>
      <c r="D902" s="237" t="s">
        <v>1208</v>
      </c>
      <c r="E902" s="238" t="s">
        <v>1209</v>
      </c>
      <c r="F902" s="239">
        <v>30965.83</v>
      </c>
    </row>
    <row r="903" spans="2:6" x14ac:dyDescent="0.25">
      <c r="B903" s="237">
        <v>89</v>
      </c>
      <c r="C903" s="237">
        <v>98</v>
      </c>
      <c r="D903" s="237" t="s">
        <v>1210</v>
      </c>
      <c r="E903" s="238" t="s">
        <v>1211</v>
      </c>
      <c r="F903" s="239">
        <v>10788.92</v>
      </c>
    </row>
    <row r="904" spans="2:6" x14ac:dyDescent="0.25">
      <c r="B904" s="237">
        <v>89</v>
      </c>
      <c r="C904" s="237">
        <v>98</v>
      </c>
      <c r="D904" s="237" t="s">
        <v>1212</v>
      </c>
      <c r="E904" s="238" t="s">
        <v>1213</v>
      </c>
      <c r="F904" s="239">
        <v>2310.7199999999998</v>
      </c>
    </row>
    <row r="905" spans="2:6" x14ac:dyDescent="0.25">
      <c r="B905" s="237">
        <v>89</v>
      </c>
      <c r="C905" s="237">
        <v>98</v>
      </c>
      <c r="D905" s="237" t="s">
        <v>1214</v>
      </c>
      <c r="E905" s="238" t="s">
        <v>1215</v>
      </c>
      <c r="F905" s="239">
        <v>6778.14</v>
      </c>
    </row>
    <row r="906" spans="2:6" x14ac:dyDescent="0.25">
      <c r="B906" s="237">
        <v>89</v>
      </c>
      <c r="C906" s="237">
        <v>98</v>
      </c>
      <c r="D906" s="237" t="s">
        <v>1216</v>
      </c>
      <c r="E906" s="238" t="s">
        <v>1217</v>
      </c>
      <c r="F906" s="239">
        <v>2591.4</v>
      </c>
    </row>
    <row r="907" spans="2:6" x14ac:dyDescent="0.25">
      <c r="B907" s="237">
        <v>89</v>
      </c>
      <c r="C907" s="237">
        <v>99</v>
      </c>
      <c r="D907" s="237" t="s">
        <v>1206</v>
      </c>
      <c r="E907" s="238" t="s">
        <v>1207</v>
      </c>
      <c r="F907" s="239">
        <v>1249.24</v>
      </c>
    </row>
    <row r="908" spans="2:6" x14ac:dyDescent="0.25">
      <c r="B908" s="237">
        <v>89</v>
      </c>
      <c r="C908" s="237">
        <v>21</v>
      </c>
      <c r="D908" s="237" t="s">
        <v>1208</v>
      </c>
      <c r="E908" s="238" t="s">
        <v>1209</v>
      </c>
      <c r="F908" s="239">
        <v>68951.460000000006</v>
      </c>
    </row>
    <row r="909" spans="2:6" x14ac:dyDescent="0.25">
      <c r="B909" s="237">
        <v>89</v>
      </c>
      <c r="C909" s="237">
        <v>21</v>
      </c>
      <c r="D909" s="237" t="s">
        <v>1210</v>
      </c>
      <c r="E909" s="238" t="s">
        <v>1211</v>
      </c>
      <c r="F909" s="239">
        <v>22865.86</v>
      </c>
    </row>
    <row r="910" spans="2:6" x14ac:dyDescent="0.25">
      <c r="B910" s="237">
        <v>89</v>
      </c>
      <c r="C910" s="237">
        <v>21</v>
      </c>
      <c r="D910" s="237" t="s">
        <v>1212</v>
      </c>
      <c r="E910" s="238" t="s">
        <v>1213</v>
      </c>
      <c r="F910" s="239">
        <v>581.03</v>
      </c>
    </row>
    <row r="911" spans="2:6" x14ac:dyDescent="0.25">
      <c r="B911" s="237">
        <v>89</v>
      </c>
      <c r="C911" s="237">
        <v>21</v>
      </c>
      <c r="D911" s="237" t="s">
        <v>1214</v>
      </c>
      <c r="E911" s="238" t="s">
        <v>1215</v>
      </c>
      <c r="F911" s="239">
        <v>1791.17</v>
      </c>
    </row>
    <row r="912" spans="2:6" x14ac:dyDescent="0.25">
      <c r="B912" s="237">
        <v>89</v>
      </c>
      <c r="C912" s="237">
        <v>21</v>
      </c>
      <c r="D912" s="237" t="s">
        <v>1216</v>
      </c>
      <c r="E912" s="238" t="s">
        <v>1217</v>
      </c>
      <c r="F912" s="239">
        <v>0</v>
      </c>
    </row>
    <row r="913" spans="2:6" x14ac:dyDescent="0.25">
      <c r="B913" s="237">
        <v>89</v>
      </c>
      <c r="C913" s="237">
        <v>98</v>
      </c>
      <c r="D913" s="237" t="s">
        <v>1208</v>
      </c>
      <c r="E913" s="238" t="s">
        <v>1209</v>
      </c>
      <c r="F913" s="239">
        <v>13595.35</v>
      </c>
    </row>
    <row r="914" spans="2:6" x14ac:dyDescent="0.25">
      <c r="B914" s="237">
        <v>89</v>
      </c>
      <c r="C914" s="237">
        <v>98</v>
      </c>
      <c r="D914" s="237" t="s">
        <v>1210</v>
      </c>
      <c r="E914" s="238" t="s">
        <v>1211</v>
      </c>
      <c r="F914" s="239">
        <v>4124.12</v>
      </c>
    </row>
    <row r="915" spans="2:6" x14ac:dyDescent="0.25">
      <c r="B915" s="237">
        <v>89</v>
      </c>
      <c r="C915" s="237">
        <v>98</v>
      </c>
      <c r="D915" s="237" t="s">
        <v>1214</v>
      </c>
      <c r="E915" s="238" t="s">
        <v>1215</v>
      </c>
      <c r="F915" s="239">
        <v>26661.72</v>
      </c>
    </row>
    <row r="916" spans="2:6" x14ac:dyDescent="0.25">
      <c r="B916" s="237">
        <v>89</v>
      </c>
      <c r="C916" s="237">
        <v>99</v>
      </c>
      <c r="D916" s="237" t="s">
        <v>1206</v>
      </c>
      <c r="E916" s="238" t="s">
        <v>1207</v>
      </c>
      <c r="F916" s="239">
        <v>2261.92</v>
      </c>
    </row>
    <row r="917" spans="2:6" x14ac:dyDescent="0.25">
      <c r="B917" s="237">
        <v>89</v>
      </c>
      <c r="C917" s="237">
        <v>21</v>
      </c>
      <c r="D917" s="237" t="s">
        <v>1208</v>
      </c>
      <c r="E917" s="238" t="s">
        <v>1209</v>
      </c>
      <c r="F917" s="239">
        <v>19175.12</v>
      </c>
    </row>
    <row r="918" spans="2:6" x14ac:dyDescent="0.25">
      <c r="B918" s="237">
        <v>89</v>
      </c>
      <c r="C918" s="237">
        <v>98</v>
      </c>
      <c r="D918" s="237" t="s">
        <v>1208</v>
      </c>
      <c r="E918" s="238" t="s">
        <v>1209</v>
      </c>
      <c r="F918" s="239">
        <v>26117.66</v>
      </c>
    </row>
    <row r="919" spans="2:6" x14ac:dyDescent="0.25">
      <c r="B919" s="237">
        <v>89</v>
      </c>
      <c r="C919" s="237">
        <v>21</v>
      </c>
      <c r="D919" s="237" t="s">
        <v>1210</v>
      </c>
      <c r="E919" s="238" t="s">
        <v>1211</v>
      </c>
      <c r="F919" s="239">
        <v>7221.94</v>
      </c>
    </row>
    <row r="920" spans="2:6" x14ac:dyDescent="0.25">
      <c r="B920" s="237">
        <v>89</v>
      </c>
      <c r="C920" s="237">
        <v>98</v>
      </c>
      <c r="D920" s="237" t="s">
        <v>1210</v>
      </c>
      <c r="E920" s="238" t="s">
        <v>1211</v>
      </c>
      <c r="F920" s="239">
        <v>8625.18</v>
      </c>
    </row>
    <row r="921" spans="2:6" x14ac:dyDescent="0.25">
      <c r="B921" s="237">
        <v>89</v>
      </c>
      <c r="C921" s="237">
        <v>98</v>
      </c>
      <c r="D921" s="237" t="s">
        <v>1212</v>
      </c>
      <c r="E921" s="238" t="s">
        <v>1213</v>
      </c>
      <c r="F921" s="239">
        <v>1496.07</v>
      </c>
    </row>
    <row r="922" spans="2:6" x14ac:dyDescent="0.25">
      <c r="B922" s="237">
        <v>89</v>
      </c>
      <c r="C922" s="237">
        <v>98</v>
      </c>
      <c r="D922" s="237" t="s">
        <v>1214</v>
      </c>
      <c r="E922" s="238" t="s">
        <v>1215</v>
      </c>
      <c r="F922" s="239">
        <v>2697.87</v>
      </c>
    </row>
    <row r="923" spans="2:6" x14ac:dyDescent="0.25">
      <c r="B923" s="237">
        <v>89</v>
      </c>
      <c r="C923" s="237">
        <v>98</v>
      </c>
      <c r="D923" s="237" t="s">
        <v>1216</v>
      </c>
      <c r="E923" s="238" t="s">
        <v>1217</v>
      </c>
      <c r="F923" s="239">
        <v>5358.79</v>
      </c>
    </row>
    <row r="924" spans="2:6" x14ac:dyDescent="0.25">
      <c r="B924" s="237">
        <v>89</v>
      </c>
      <c r="C924" s="237">
        <v>99</v>
      </c>
      <c r="D924" s="237" t="s">
        <v>1206</v>
      </c>
      <c r="E924" s="238" t="s">
        <v>1207</v>
      </c>
      <c r="F924" s="239">
        <v>644.44000000000005</v>
      </c>
    </row>
    <row r="925" spans="2:6" x14ac:dyDescent="0.25">
      <c r="B925" s="237">
        <v>89</v>
      </c>
      <c r="C925" s="237">
        <v>21</v>
      </c>
      <c r="D925" s="237" t="s">
        <v>1208</v>
      </c>
      <c r="E925" s="238" t="s">
        <v>1209</v>
      </c>
      <c r="F925" s="239">
        <v>10978.12</v>
      </c>
    </row>
    <row r="926" spans="2:6" x14ac:dyDescent="0.25">
      <c r="B926" s="237">
        <v>89</v>
      </c>
      <c r="C926" s="237">
        <v>27</v>
      </c>
      <c r="D926" s="237" t="s">
        <v>1208</v>
      </c>
      <c r="E926" s="238" t="s">
        <v>1209</v>
      </c>
      <c r="F926" s="239">
        <v>25769.35</v>
      </c>
    </row>
    <row r="927" spans="2:6" x14ac:dyDescent="0.25">
      <c r="B927" s="237">
        <v>89</v>
      </c>
      <c r="C927" s="237">
        <v>98</v>
      </c>
      <c r="D927" s="237" t="s">
        <v>1208</v>
      </c>
      <c r="E927" s="238" t="s">
        <v>1209</v>
      </c>
      <c r="F927" s="239">
        <v>867.08</v>
      </c>
    </row>
    <row r="928" spans="2:6" x14ac:dyDescent="0.25">
      <c r="B928" s="237">
        <v>89</v>
      </c>
      <c r="C928" s="237">
        <v>21</v>
      </c>
      <c r="D928" s="237" t="s">
        <v>1210</v>
      </c>
      <c r="E928" s="238" t="s">
        <v>1211</v>
      </c>
      <c r="F928" s="239">
        <v>4134.71</v>
      </c>
    </row>
    <row r="929" spans="2:6" x14ac:dyDescent="0.25">
      <c r="B929" s="237">
        <v>89</v>
      </c>
      <c r="C929" s="237">
        <v>27</v>
      </c>
      <c r="D929" s="237" t="s">
        <v>1210</v>
      </c>
      <c r="E929" s="238" t="s">
        <v>1211</v>
      </c>
      <c r="F929" s="239">
        <v>9423.23</v>
      </c>
    </row>
    <row r="930" spans="2:6" x14ac:dyDescent="0.25">
      <c r="B930" s="237">
        <v>89</v>
      </c>
      <c r="C930" s="237">
        <v>98</v>
      </c>
      <c r="D930" s="237" t="s">
        <v>1210</v>
      </c>
      <c r="E930" s="238" t="s">
        <v>1211</v>
      </c>
      <c r="F930" s="239">
        <v>264.57</v>
      </c>
    </row>
    <row r="931" spans="2:6" x14ac:dyDescent="0.25">
      <c r="B931" s="237">
        <v>89</v>
      </c>
      <c r="C931" s="237">
        <v>98</v>
      </c>
      <c r="D931" s="237" t="s">
        <v>1212</v>
      </c>
      <c r="E931" s="238" t="s">
        <v>1213</v>
      </c>
      <c r="F931" s="239">
        <v>33.32</v>
      </c>
    </row>
    <row r="932" spans="2:6" x14ac:dyDescent="0.25">
      <c r="B932" s="237">
        <v>89</v>
      </c>
      <c r="C932" s="237">
        <v>21</v>
      </c>
      <c r="D932" s="237" t="s">
        <v>1214</v>
      </c>
      <c r="E932" s="238" t="s">
        <v>1215</v>
      </c>
      <c r="F932" s="239">
        <v>88.59</v>
      </c>
    </row>
    <row r="933" spans="2:6" x14ac:dyDescent="0.25">
      <c r="B933" s="237">
        <v>89</v>
      </c>
      <c r="C933" s="237">
        <v>98</v>
      </c>
      <c r="D933" s="237" t="s">
        <v>1218</v>
      </c>
      <c r="E933" s="238" t="s">
        <v>1219</v>
      </c>
      <c r="F933" s="239">
        <v>0</v>
      </c>
    </row>
    <row r="934" spans="2:6" x14ac:dyDescent="0.25">
      <c r="B934" s="240"/>
      <c r="C934" s="240"/>
      <c r="D934" s="240"/>
      <c r="E934" s="240"/>
      <c r="F934" s="240"/>
    </row>
    <row r="935" spans="2:6" x14ac:dyDescent="0.25">
      <c r="B935" s="240"/>
      <c r="C935" s="240"/>
      <c r="D935" s="240"/>
      <c r="E935" s="240"/>
      <c r="F935" s="240"/>
    </row>
    <row r="936" spans="2:6" x14ac:dyDescent="0.25">
      <c r="B936" s="240"/>
      <c r="C936" s="240"/>
      <c r="D936" s="240"/>
      <c r="E936" s="240"/>
      <c r="F936" s="240"/>
    </row>
    <row r="937" spans="2:6" x14ac:dyDescent="0.25">
      <c r="B937" s="240"/>
      <c r="C937" s="240"/>
      <c r="D937" s="240"/>
      <c r="E937" s="240"/>
      <c r="F937" s="240"/>
    </row>
    <row r="938" spans="2:6" x14ac:dyDescent="0.25">
      <c r="D938"/>
    </row>
    <row r="939" spans="2:6" x14ac:dyDescent="0.25">
      <c r="D939"/>
    </row>
    <row r="940" spans="2:6" x14ac:dyDescent="0.25">
      <c r="D940"/>
    </row>
    <row r="941" spans="2:6" x14ac:dyDescent="0.25">
      <c r="D941"/>
    </row>
    <row r="942" spans="2:6" x14ac:dyDescent="0.25">
      <c r="D942"/>
    </row>
    <row r="943" spans="2:6" x14ac:dyDescent="0.25">
      <c r="D943"/>
    </row>
    <row r="944" spans="2:6" x14ac:dyDescent="0.25">
      <c r="D944"/>
    </row>
    <row r="945" spans="4:4" x14ac:dyDescent="0.25">
      <c r="D945"/>
    </row>
    <row r="946" spans="4:4" x14ac:dyDescent="0.25">
      <c r="D946"/>
    </row>
    <row r="947" spans="4:4" x14ac:dyDescent="0.25">
      <c r="D947"/>
    </row>
    <row r="948" spans="4:4" x14ac:dyDescent="0.25">
      <c r="D948"/>
    </row>
    <row r="949" spans="4:4" x14ac:dyDescent="0.25">
      <c r="D949"/>
    </row>
    <row r="950" spans="4:4" x14ac:dyDescent="0.25">
      <c r="D950"/>
    </row>
    <row r="951" spans="4:4" x14ac:dyDescent="0.25">
      <c r="D951"/>
    </row>
    <row r="952" spans="4:4" x14ac:dyDescent="0.25">
      <c r="D952"/>
    </row>
    <row r="953" spans="4:4" x14ac:dyDescent="0.25">
      <c r="D953"/>
    </row>
    <row r="954" spans="4:4" x14ac:dyDescent="0.25">
      <c r="D954"/>
    </row>
    <row r="955" spans="4:4" x14ac:dyDescent="0.25">
      <c r="D955"/>
    </row>
    <row r="956" spans="4:4" x14ac:dyDescent="0.25">
      <c r="D956"/>
    </row>
    <row r="957" spans="4:4" x14ac:dyDescent="0.25">
      <c r="D957"/>
    </row>
    <row r="958" spans="4:4" x14ac:dyDescent="0.25">
      <c r="D958"/>
    </row>
    <row r="959" spans="4:4" x14ac:dyDescent="0.25">
      <c r="D959"/>
    </row>
    <row r="960" spans="4:4" x14ac:dyDescent="0.25">
      <c r="D960"/>
    </row>
    <row r="961" spans="4:4" x14ac:dyDescent="0.25">
      <c r="D961"/>
    </row>
    <row r="962" spans="4:4" x14ac:dyDescent="0.25">
      <c r="D962"/>
    </row>
    <row r="963" spans="4:4" x14ac:dyDescent="0.25">
      <c r="D963"/>
    </row>
    <row r="964" spans="4:4" x14ac:dyDescent="0.25">
      <c r="D964"/>
    </row>
    <row r="965" spans="4:4" x14ac:dyDescent="0.25">
      <c r="D965"/>
    </row>
    <row r="966" spans="4:4" x14ac:dyDescent="0.25">
      <c r="D966"/>
    </row>
    <row r="967" spans="4:4" x14ac:dyDescent="0.25">
      <c r="D967"/>
    </row>
    <row r="968" spans="4:4" x14ac:dyDescent="0.25">
      <c r="D968"/>
    </row>
    <row r="969" spans="4:4" x14ac:dyDescent="0.25">
      <c r="D969"/>
    </row>
    <row r="970" spans="4:4" x14ac:dyDescent="0.25">
      <c r="D970"/>
    </row>
    <row r="971" spans="4:4" x14ac:dyDescent="0.25">
      <c r="D971"/>
    </row>
    <row r="972" spans="4:4" x14ac:dyDescent="0.25">
      <c r="D972"/>
    </row>
    <row r="973" spans="4:4" x14ac:dyDescent="0.25">
      <c r="D973"/>
    </row>
    <row r="974" spans="4:4" x14ac:dyDescent="0.25">
      <c r="D974"/>
    </row>
    <row r="975" spans="4:4" x14ac:dyDescent="0.25">
      <c r="D975"/>
    </row>
    <row r="976" spans="4:4" x14ac:dyDescent="0.25">
      <c r="D976"/>
    </row>
    <row r="977" spans="4:4" x14ac:dyDescent="0.25">
      <c r="D977"/>
    </row>
    <row r="978" spans="4:4" x14ac:dyDescent="0.25">
      <c r="D978"/>
    </row>
    <row r="979" spans="4:4" x14ac:dyDescent="0.25">
      <c r="D979"/>
    </row>
    <row r="980" spans="4:4" x14ac:dyDescent="0.25">
      <c r="D980"/>
    </row>
    <row r="981" spans="4:4" x14ac:dyDescent="0.25">
      <c r="D981"/>
    </row>
    <row r="982" spans="4:4" x14ac:dyDescent="0.25">
      <c r="D982"/>
    </row>
    <row r="983" spans="4:4" x14ac:dyDescent="0.25">
      <c r="D983"/>
    </row>
    <row r="984" spans="4:4" x14ac:dyDescent="0.25">
      <c r="D984"/>
    </row>
    <row r="985" spans="4:4" x14ac:dyDescent="0.25">
      <c r="D985"/>
    </row>
    <row r="986" spans="4:4" x14ac:dyDescent="0.25">
      <c r="D986"/>
    </row>
    <row r="987" spans="4:4" x14ac:dyDescent="0.25">
      <c r="D987"/>
    </row>
    <row r="988" spans="4:4" x14ac:dyDescent="0.25">
      <c r="D988"/>
    </row>
    <row r="989" spans="4:4" x14ac:dyDescent="0.25">
      <c r="D989"/>
    </row>
    <row r="990" spans="4:4" x14ac:dyDescent="0.25">
      <c r="D990"/>
    </row>
    <row r="991" spans="4:4" x14ac:dyDescent="0.25">
      <c r="D991"/>
    </row>
    <row r="992" spans="4:4" x14ac:dyDescent="0.25">
      <c r="D992"/>
    </row>
    <row r="993" spans="4:4" x14ac:dyDescent="0.25">
      <c r="D993"/>
    </row>
    <row r="994" spans="4:4" x14ac:dyDescent="0.25">
      <c r="D994"/>
    </row>
    <row r="995" spans="4:4" x14ac:dyDescent="0.25">
      <c r="D995"/>
    </row>
    <row r="996" spans="4:4" x14ac:dyDescent="0.25">
      <c r="D996"/>
    </row>
    <row r="997" spans="4:4" x14ac:dyDescent="0.25">
      <c r="D997"/>
    </row>
    <row r="998" spans="4:4" x14ac:dyDescent="0.25">
      <c r="D998"/>
    </row>
    <row r="999" spans="4:4" x14ac:dyDescent="0.25">
      <c r="D999"/>
    </row>
    <row r="1000" spans="4:4" x14ac:dyDescent="0.25">
      <c r="D1000"/>
    </row>
    <row r="1001" spans="4:4" x14ac:dyDescent="0.25">
      <c r="D1001"/>
    </row>
    <row r="1002" spans="4:4" x14ac:dyDescent="0.25">
      <c r="D1002"/>
    </row>
    <row r="1003" spans="4:4" x14ac:dyDescent="0.25">
      <c r="D1003"/>
    </row>
    <row r="1004" spans="4:4" x14ac:dyDescent="0.25">
      <c r="D1004"/>
    </row>
    <row r="1005" spans="4:4" x14ac:dyDescent="0.25">
      <c r="D1005"/>
    </row>
    <row r="1006" spans="4:4" x14ac:dyDescent="0.25">
      <c r="D1006"/>
    </row>
    <row r="1007" spans="4:4" x14ac:dyDescent="0.25">
      <c r="D1007"/>
    </row>
    <row r="1008" spans="4:4" x14ac:dyDescent="0.25">
      <c r="D1008"/>
    </row>
    <row r="1009" spans="4:4" x14ac:dyDescent="0.25">
      <c r="D1009"/>
    </row>
    <row r="1010" spans="4:4" x14ac:dyDescent="0.25">
      <c r="D1010"/>
    </row>
    <row r="1011" spans="4:4" x14ac:dyDescent="0.25">
      <c r="D1011"/>
    </row>
    <row r="1012" spans="4:4" x14ac:dyDescent="0.25">
      <c r="D1012"/>
    </row>
    <row r="1013" spans="4:4" x14ac:dyDescent="0.25">
      <c r="D1013"/>
    </row>
    <row r="1014" spans="4:4" x14ac:dyDescent="0.25">
      <c r="D1014"/>
    </row>
    <row r="1015" spans="4:4" x14ac:dyDescent="0.25">
      <c r="D1015"/>
    </row>
    <row r="1016" spans="4:4" x14ac:dyDescent="0.25">
      <c r="D1016"/>
    </row>
    <row r="1017" spans="4:4" x14ac:dyDescent="0.25">
      <c r="D1017"/>
    </row>
    <row r="1018" spans="4:4" x14ac:dyDescent="0.25">
      <c r="D1018"/>
    </row>
    <row r="1019" spans="4:4" x14ac:dyDescent="0.25">
      <c r="D1019"/>
    </row>
    <row r="1020" spans="4:4" x14ac:dyDescent="0.25">
      <c r="D1020"/>
    </row>
    <row r="1021" spans="4:4" x14ac:dyDescent="0.25">
      <c r="D1021"/>
    </row>
    <row r="1022" spans="4:4" x14ac:dyDescent="0.25">
      <c r="D1022"/>
    </row>
    <row r="1023" spans="4:4" x14ac:dyDescent="0.25">
      <c r="D1023"/>
    </row>
    <row r="1024" spans="4:4" x14ac:dyDescent="0.25">
      <c r="D1024"/>
    </row>
    <row r="1025" spans="4:4" x14ac:dyDescent="0.25">
      <c r="D1025"/>
    </row>
    <row r="1026" spans="4:4" x14ac:dyDescent="0.25">
      <c r="D1026"/>
    </row>
    <row r="1027" spans="4:4" x14ac:dyDescent="0.25">
      <c r="D1027"/>
    </row>
    <row r="1028" spans="4:4" x14ac:dyDescent="0.25">
      <c r="D1028"/>
    </row>
    <row r="1029" spans="4:4" x14ac:dyDescent="0.25">
      <c r="D1029"/>
    </row>
    <row r="1030" spans="4:4" x14ac:dyDescent="0.25">
      <c r="D1030"/>
    </row>
    <row r="1031" spans="4:4" x14ac:dyDescent="0.25">
      <c r="D1031"/>
    </row>
    <row r="1032" spans="4:4" x14ac:dyDescent="0.25">
      <c r="D1032"/>
    </row>
    <row r="1033" spans="4:4" x14ac:dyDescent="0.25">
      <c r="D1033"/>
    </row>
    <row r="1034" spans="4:4" x14ac:dyDescent="0.25">
      <c r="D1034"/>
    </row>
    <row r="1035" spans="4:4" x14ac:dyDescent="0.25">
      <c r="D1035"/>
    </row>
    <row r="1036" spans="4:4" x14ac:dyDescent="0.25">
      <c r="D1036"/>
    </row>
    <row r="1037" spans="4:4" x14ac:dyDescent="0.25">
      <c r="D1037"/>
    </row>
    <row r="1038" spans="4:4" x14ac:dyDescent="0.25">
      <c r="D1038"/>
    </row>
    <row r="1039" spans="4:4" x14ac:dyDescent="0.25">
      <c r="D1039"/>
    </row>
    <row r="1040" spans="4:4"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row r="1243" spans="4:4" x14ac:dyDescent="0.25">
      <c r="D1243"/>
    </row>
    <row r="1244" spans="4:4" x14ac:dyDescent="0.25">
      <c r="D1244"/>
    </row>
    <row r="1245" spans="4:4" x14ac:dyDescent="0.25">
      <c r="D1245"/>
    </row>
    <row r="1246" spans="4:4" x14ac:dyDescent="0.25">
      <c r="D1246"/>
    </row>
    <row r="1247" spans="4:4" x14ac:dyDescent="0.25">
      <c r="D1247"/>
    </row>
    <row r="1248" spans="4:4" x14ac:dyDescent="0.25">
      <c r="D1248"/>
    </row>
    <row r="1249" spans="4:4" x14ac:dyDescent="0.25">
      <c r="D1249"/>
    </row>
    <row r="1250" spans="4:4" x14ac:dyDescent="0.25">
      <c r="D1250"/>
    </row>
    <row r="1251" spans="4:4" x14ac:dyDescent="0.25">
      <c r="D1251"/>
    </row>
    <row r="1252" spans="4:4" x14ac:dyDescent="0.25">
      <c r="D1252"/>
    </row>
    <row r="1253" spans="4:4" x14ac:dyDescent="0.25">
      <c r="D1253"/>
    </row>
    <row r="1254" spans="4:4" x14ac:dyDescent="0.25">
      <c r="D1254"/>
    </row>
    <row r="1255" spans="4:4" x14ac:dyDescent="0.25">
      <c r="D1255"/>
    </row>
    <row r="1256" spans="4:4" x14ac:dyDescent="0.25">
      <c r="D1256"/>
    </row>
    <row r="1257" spans="4:4" x14ac:dyDescent="0.25">
      <c r="D1257"/>
    </row>
    <row r="1258" spans="4:4" x14ac:dyDescent="0.25">
      <c r="D1258"/>
    </row>
    <row r="1259" spans="4:4" x14ac:dyDescent="0.25">
      <c r="D1259"/>
    </row>
    <row r="1260" spans="4:4" x14ac:dyDescent="0.25">
      <c r="D1260"/>
    </row>
    <row r="1261" spans="4:4" x14ac:dyDescent="0.25">
      <c r="D1261"/>
    </row>
    <row r="1262" spans="4:4" x14ac:dyDescent="0.25">
      <c r="D1262"/>
    </row>
    <row r="1263" spans="4:4" x14ac:dyDescent="0.25">
      <c r="D1263"/>
    </row>
    <row r="1264" spans="4:4" x14ac:dyDescent="0.25">
      <c r="D1264"/>
    </row>
    <row r="1265" spans="4:4" x14ac:dyDescent="0.25">
      <c r="D1265"/>
    </row>
    <row r="1266" spans="4:4" x14ac:dyDescent="0.25">
      <c r="D1266"/>
    </row>
    <row r="1267" spans="4:4" x14ac:dyDescent="0.25">
      <c r="D1267"/>
    </row>
    <row r="1268" spans="4:4" x14ac:dyDescent="0.25">
      <c r="D1268"/>
    </row>
    <row r="1269" spans="4:4" x14ac:dyDescent="0.25">
      <c r="D1269"/>
    </row>
    <row r="1270" spans="4:4" x14ac:dyDescent="0.25">
      <c r="D1270"/>
    </row>
    <row r="1271" spans="4:4" x14ac:dyDescent="0.25">
      <c r="D1271"/>
    </row>
    <row r="1272" spans="4:4" x14ac:dyDescent="0.25">
      <c r="D1272"/>
    </row>
    <row r="1273" spans="4:4" x14ac:dyDescent="0.25">
      <c r="D1273"/>
    </row>
    <row r="1274" spans="4:4" x14ac:dyDescent="0.25">
      <c r="D1274"/>
    </row>
    <row r="1275" spans="4:4" x14ac:dyDescent="0.25">
      <c r="D1275"/>
    </row>
    <row r="1276" spans="4:4" x14ac:dyDescent="0.25">
      <c r="D1276"/>
    </row>
    <row r="1277" spans="4:4" x14ac:dyDescent="0.25">
      <c r="D1277"/>
    </row>
    <row r="1278" spans="4:4" x14ac:dyDescent="0.25">
      <c r="D1278"/>
    </row>
    <row r="1279" spans="4:4" x14ac:dyDescent="0.25">
      <c r="D1279"/>
    </row>
    <row r="1280" spans="4: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s="120"/>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4" x14ac:dyDescent="0.25">
      <c r="D1457"/>
    </row>
    <row r="1458" spans="4:4" x14ac:dyDescent="0.25">
      <c r="D1458"/>
    </row>
    <row r="1459" spans="4:4" x14ac:dyDescent="0.25">
      <c r="D1459"/>
    </row>
    <row r="1460" spans="4:4" x14ac:dyDescent="0.25">
      <c r="D1460"/>
    </row>
    <row r="1461" spans="4:4" x14ac:dyDescent="0.25">
      <c r="D1461"/>
    </row>
    <row r="1462" spans="4:4" x14ac:dyDescent="0.25">
      <c r="D1462"/>
    </row>
    <row r="1463" spans="4:4" x14ac:dyDescent="0.25">
      <c r="D1463"/>
    </row>
    <row r="1464" spans="4:4" x14ac:dyDescent="0.25">
      <c r="D1464"/>
    </row>
    <row r="1465" spans="4:4" x14ac:dyDescent="0.25">
      <c r="D1465"/>
    </row>
    <row r="1466" spans="4:4" x14ac:dyDescent="0.25">
      <c r="D1466"/>
    </row>
    <row r="1467" spans="4:4" x14ac:dyDescent="0.25">
      <c r="D1467"/>
    </row>
    <row r="1468" spans="4:4" x14ac:dyDescent="0.25">
      <c r="D1468"/>
    </row>
    <row r="1469" spans="4:4" x14ac:dyDescent="0.25">
      <c r="D1469"/>
    </row>
    <row r="1470" spans="4:4" x14ac:dyDescent="0.25">
      <c r="D1470"/>
    </row>
    <row r="1471" spans="4:4" x14ac:dyDescent="0.25">
      <c r="D1471"/>
    </row>
    <row r="1472" spans="4:4"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row r="1640" spans="4:4" x14ac:dyDescent="0.25">
      <c r="D1640"/>
    </row>
    <row r="1641" spans="4:4" x14ac:dyDescent="0.25">
      <c r="D1641"/>
    </row>
    <row r="1642" spans="4:4" x14ac:dyDescent="0.25">
      <c r="D1642"/>
    </row>
    <row r="1643" spans="4:4" x14ac:dyDescent="0.25">
      <c r="D1643"/>
    </row>
    <row r="1644" spans="4:4" x14ac:dyDescent="0.25">
      <c r="D1644"/>
    </row>
    <row r="1645" spans="4:4" x14ac:dyDescent="0.25">
      <c r="D1645"/>
    </row>
    <row r="1646" spans="4:4" x14ac:dyDescent="0.25">
      <c r="D1646"/>
    </row>
    <row r="1647" spans="4:4" x14ac:dyDescent="0.25">
      <c r="D1647"/>
    </row>
    <row r="1648" spans="4:4" x14ac:dyDescent="0.25">
      <c r="D1648"/>
    </row>
    <row r="1649" spans="4:4" x14ac:dyDescent="0.25">
      <c r="D1649"/>
    </row>
    <row r="1650" spans="4:4" x14ac:dyDescent="0.25">
      <c r="D1650"/>
    </row>
    <row r="1651" spans="4:4" x14ac:dyDescent="0.25">
      <c r="D1651"/>
    </row>
    <row r="1652" spans="4:4" x14ac:dyDescent="0.25">
      <c r="D1652"/>
    </row>
    <row r="1653" spans="4:4" x14ac:dyDescent="0.25">
      <c r="D1653"/>
    </row>
    <row r="1654" spans="4:4" x14ac:dyDescent="0.25">
      <c r="D1654"/>
    </row>
    <row r="1655" spans="4:4" x14ac:dyDescent="0.25">
      <c r="D1655"/>
    </row>
    <row r="1656" spans="4:4" x14ac:dyDescent="0.25">
      <c r="D1656"/>
    </row>
    <row r="1657" spans="4:4" x14ac:dyDescent="0.25">
      <c r="D1657"/>
    </row>
    <row r="1658" spans="4:4" x14ac:dyDescent="0.25">
      <c r="D1658"/>
    </row>
    <row r="1659" spans="4:4" x14ac:dyDescent="0.25">
      <c r="D1659"/>
    </row>
    <row r="1660" spans="4:4" x14ac:dyDescent="0.25">
      <c r="D1660"/>
    </row>
    <row r="1661" spans="4:4" x14ac:dyDescent="0.25">
      <c r="D1661"/>
    </row>
    <row r="1662" spans="4:4" x14ac:dyDescent="0.25">
      <c r="D1662"/>
    </row>
    <row r="1663" spans="4:4" x14ac:dyDescent="0.25">
      <c r="D1663"/>
    </row>
    <row r="1664" spans="4:4" x14ac:dyDescent="0.25">
      <c r="D1664"/>
    </row>
    <row r="1665" spans="4:4" x14ac:dyDescent="0.25">
      <c r="D1665"/>
    </row>
    <row r="1666" spans="4:4" x14ac:dyDescent="0.25">
      <c r="D1666"/>
    </row>
    <row r="1667" spans="4:4" x14ac:dyDescent="0.25">
      <c r="D1667"/>
    </row>
    <row r="1668" spans="4:4" x14ac:dyDescent="0.25">
      <c r="D1668"/>
    </row>
    <row r="1669" spans="4:4" x14ac:dyDescent="0.25">
      <c r="D1669"/>
    </row>
    <row r="1670" spans="4:4" x14ac:dyDescent="0.25">
      <c r="D1670"/>
    </row>
    <row r="1671" spans="4:4" x14ac:dyDescent="0.25">
      <c r="D1671"/>
    </row>
    <row r="1672" spans="4:4" x14ac:dyDescent="0.25">
      <c r="D1672"/>
    </row>
    <row r="1673" spans="4:4" x14ac:dyDescent="0.25">
      <c r="D1673"/>
    </row>
    <row r="1674" spans="4:4" x14ac:dyDescent="0.25">
      <c r="D1674"/>
    </row>
    <row r="1675" spans="4:4" x14ac:dyDescent="0.25">
      <c r="D1675"/>
    </row>
    <row r="1676" spans="4:4" x14ac:dyDescent="0.25">
      <c r="D1676"/>
    </row>
    <row r="1677" spans="4:4" x14ac:dyDescent="0.25">
      <c r="D1677"/>
    </row>
    <row r="1678" spans="4:4" x14ac:dyDescent="0.25">
      <c r="D1678"/>
    </row>
    <row r="1679" spans="4:4" x14ac:dyDescent="0.25">
      <c r="D1679"/>
    </row>
    <row r="1680" spans="4:4" x14ac:dyDescent="0.25">
      <c r="D1680"/>
    </row>
    <row r="1681" spans="4:4" x14ac:dyDescent="0.25">
      <c r="D1681"/>
    </row>
    <row r="1682" spans="4:4" x14ac:dyDescent="0.25">
      <c r="D1682"/>
    </row>
    <row r="1683" spans="4:4" x14ac:dyDescent="0.25">
      <c r="D1683"/>
    </row>
    <row r="1684" spans="4:4" x14ac:dyDescent="0.25">
      <c r="D1684"/>
    </row>
    <row r="1685" spans="4:4" x14ac:dyDescent="0.25">
      <c r="D1685"/>
    </row>
    <row r="1686" spans="4:4" x14ac:dyDescent="0.25">
      <c r="D1686"/>
    </row>
    <row r="1687" spans="4:4" x14ac:dyDescent="0.25">
      <c r="D1687"/>
    </row>
    <row r="1688" spans="4:4" x14ac:dyDescent="0.25">
      <c r="D1688"/>
    </row>
    <row r="1689" spans="4:4" x14ac:dyDescent="0.25">
      <c r="D1689"/>
    </row>
    <row r="1690" spans="4:4" x14ac:dyDescent="0.25">
      <c r="D1690"/>
    </row>
    <row r="1691" spans="4:4" x14ac:dyDescent="0.25">
      <c r="D1691"/>
    </row>
    <row r="1692" spans="4:4" x14ac:dyDescent="0.25">
      <c r="D1692"/>
    </row>
    <row r="1693" spans="4:4" x14ac:dyDescent="0.25">
      <c r="D1693"/>
    </row>
    <row r="1694" spans="4:4" x14ac:dyDescent="0.25">
      <c r="D1694"/>
    </row>
    <row r="1695" spans="4:4" x14ac:dyDescent="0.25">
      <c r="D1695"/>
    </row>
    <row r="1696" spans="4:4" x14ac:dyDescent="0.25">
      <c r="D1696"/>
    </row>
    <row r="1697" spans="4:4" x14ac:dyDescent="0.25">
      <c r="D1697"/>
    </row>
    <row r="1698" spans="4:4" x14ac:dyDescent="0.25">
      <c r="D1698"/>
    </row>
    <row r="1699" spans="4:4" x14ac:dyDescent="0.25">
      <c r="D1699"/>
    </row>
    <row r="1700" spans="4:4" x14ac:dyDescent="0.25">
      <c r="D1700"/>
    </row>
    <row r="1701" spans="4:4" x14ac:dyDescent="0.25">
      <c r="D1701"/>
    </row>
    <row r="1702" spans="4:4" x14ac:dyDescent="0.25">
      <c r="D1702"/>
    </row>
    <row r="1703" spans="4:4" x14ac:dyDescent="0.25">
      <c r="D1703"/>
    </row>
    <row r="1704" spans="4:4" x14ac:dyDescent="0.25">
      <c r="D1704"/>
    </row>
    <row r="1705" spans="4:4" x14ac:dyDescent="0.25">
      <c r="D1705"/>
    </row>
    <row r="1706" spans="4:4" x14ac:dyDescent="0.25">
      <c r="D1706"/>
    </row>
    <row r="1707" spans="4:4" x14ac:dyDescent="0.25">
      <c r="D1707"/>
    </row>
    <row r="1708" spans="4:4" x14ac:dyDescent="0.25">
      <c r="D1708"/>
    </row>
    <row r="1709" spans="4:4" x14ac:dyDescent="0.25">
      <c r="D1709"/>
    </row>
    <row r="1710" spans="4:4" x14ac:dyDescent="0.25">
      <c r="D1710"/>
    </row>
    <row r="1711" spans="4:4" x14ac:dyDescent="0.25">
      <c r="D1711"/>
    </row>
    <row r="1712" spans="4:4" x14ac:dyDescent="0.25">
      <c r="D1712"/>
    </row>
    <row r="1713" spans="4:4" x14ac:dyDescent="0.25">
      <c r="D1713"/>
    </row>
    <row r="1714" spans="4:4" x14ac:dyDescent="0.25">
      <c r="D1714"/>
    </row>
    <row r="1715" spans="4:4" x14ac:dyDescent="0.25">
      <c r="D1715"/>
    </row>
    <row r="1716" spans="4:4" x14ac:dyDescent="0.25">
      <c r="D1716"/>
    </row>
    <row r="1717" spans="4:4" x14ac:dyDescent="0.25">
      <c r="D1717"/>
    </row>
    <row r="1718" spans="4:4" x14ac:dyDescent="0.25">
      <c r="D1718"/>
    </row>
    <row r="1719" spans="4:4" x14ac:dyDescent="0.25">
      <c r="D1719"/>
    </row>
    <row r="1720" spans="4:4" x14ac:dyDescent="0.25">
      <c r="D1720"/>
    </row>
    <row r="1721" spans="4:4" x14ac:dyDescent="0.25">
      <c r="D1721"/>
    </row>
    <row r="1722" spans="4:4" x14ac:dyDescent="0.25">
      <c r="D1722"/>
    </row>
    <row r="1723" spans="4:4" x14ac:dyDescent="0.25">
      <c r="D1723"/>
    </row>
    <row r="1724" spans="4:4" x14ac:dyDescent="0.25">
      <c r="D1724"/>
    </row>
    <row r="1725" spans="4:4" x14ac:dyDescent="0.25">
      <c r="D1725"/>
    </row>
    <row r="1726" spans="4:4" x14ac:dyDescent="0.25">
      <c r="D1726"/>
    </row>
    <row r="1727" spans="4:4" x14ac:dyDescent="0.25">
      <c r="D1727"/>
    </row>
    <row r="1728" spans="4:4" x14ac:dyDescent="0.25">
      <c r="D1728"/>
    </row>
    <row r="1729" spans="4:4" x14ac:dyDescent="0.25">
      <c r="D1729"/>
    </row>
    <row r="1730" spans="4:4" x14ac:dyDescent="0.25">
      <c r="D1730"/>
    </row>
    <row r="1731" spans="4:4" x14ac:dyDescent="0.25">
      <c r="D1731"/>
    </row>
    <row r="1732" spans="4:4" x14ac:dyDescent="0.25">
      <c r="D1732"/>
    </row>
    <row r="1733" spans="4:4" x14ac:dyDescent="0.25">
      <c r="D1733"/>
    </row>
    <row r="1734" spans="4:4" x14ac:dyDescent="0.25">
      <c r="D1734"/>
    </row>
    <row r="1735" spans="4:4" x14ac:dyDescent="0.25">
      <c r="D1735"/>
    </row>
    <row r="1736" spans="4:4" x14ac:dyDescent="0.25">
      <c r="D1736"/>
    </row>
    <row r="1737" spans="4:4" x14ac:dyDescent="0.25">
      <c r="D1737"/>
    </row>
    <row r="1738" spans="4:4" x14ac:dyDescent="0.25">
      <c r="D1738"/>
    </row>
    <row r="1739" spans="4:4" x14ac:dyDescent="0.25">
      <c r="D1739"/>
    </row>
    <row r="1740" spans="4:4" x14ac:dyDescent="0.25">
      <c r="D1740"/>
    </row>
    <row r="1741" spans="4:4" x14ac:dyDescent="0.25">
      <c r="D1741"/>
    </row>
    <row r="1742" spans="4:4" x14ac:dyDescent="0.25">
      <c r="D1742"/>
    </row>
    <row r="1743" spans="4:4" x14ac:dyDescent="0.25">
      <c r="D1743"/>
    </row>
    <row r="1744" spans="4:4" x14ac:dyDescent="0.25">
      <c r="D1744"/>
    </row>
    <row r="1745" spans="4:4" x14ac:dyDescent="0.25">
      <c r="D1745"/>
    </row>
    <row r="1746" spans="4:4" x14ac:dyDescent="0.25">
      <c r="D1746"/>
    </row>
    <row r="1747" spans="4:4" x14ac:dyDescent="0.25">
      <c r="D1747"/>
    </row>
    <row r="1748" spans="4:4" x14ac:dyDescent="0.25">
      <c r="D1748"/>
    </row>
    <row r="1749" spans="4:4" x14ac:dyDescent="0.25">
      <c r="D1749"/>
    </row>
    <row r="1750" spans="4:4" x14ac:dyDescent="0.25">
      <c r="D1750"/>
    </row>
    <row r="1751" spans="4:4" x14ac:dyDescent="0.25">
      <c r="D1751"/>
    </row>
    <row r="1752" spans="4:4" x14ac:dyDescent="0.25">
      <c r="D1752"/>
    </row>
    <row r="1753" spans="4:4" x14ac:dyDescent="0.25">
      <c r="D1753"/>
    </row>
    <row r="1754" spans="4:4" x14ac:dyDescent="0.25">
      <c r="D1754"/>
    </row>
    <row r="1755" spans="4:4" x14ac:dyDescent="0.25">
      <c r="D1755"/>
    </row>
    <row r="1756" spans="4:4" x14ac:dyDescent="0.25">
      <c r="D1756"/>
    </row>
    <row r="1757" spans="4:4" x14ac:dyDescent="0.25">
      <c r="D1757"/>
    </row>
    <row r="1758" spans="4:4" x14ac:dyDescent="0.25">
      <c r="D1758"/>
    </row>
    <row r="1759" spans="4:4" x14ac:dyDescent="0.25">
      <c r="D1759"/>
    </row>
    <row r="1760" spans="4:4" x14ac:dyDescent="0.25">
      <c r="D1760"/>
    </row>
    <row r="1761" spans="4:4" x14ac:dyDescent="0.25">
      <c r="D1761"/>
    </row>
    <row r="1762" spans="4:4" x14ac:dyDescent="0.25">
      <c r="D1762"/>
    </row>
    <row r="1763" spans="4:4" x14ac:dyDescent="0.25">
      <c r="D1763"/>
    </row>
    <row r="1764" spans="4:4" x14ac:dyDescent="0.25">
      <c r="D1764"/>
    </row>
    <row r="1765" spans="4:4" x14ac:dyDescent="0.25">
      <c r="D1765"/>
    </row>
    <row r="1766" spans="4:4" x14ac:dyDescent="0.25">
      <c r="D1766"/>
    </row>
    <row r="1767" spans="4:4" x14ac:dyDescent="0.25">
      <c r="D1767"/>
    </row>
    <row r="1768" spans="4:4" x14ac:dyDescent="0.25">
      <c r="D1768"/>
    </row>
    <row r="1769" spans="4:4" x14ac:dyDescent="0.25">
      <c r="D1769"/>
    </row>
    <row r="1770" spans="4:4" x14ac:dyDescent="0.25">
      <c r="D1770"/>
    </row>
    <row r="1771" spans="4:4" x14ac:dyDescent="0.25">
      <c r="D1771"/>
    </row>
    <row r="1772" spans="4:4" x14ac:dyDescent="0.25">
      <c r="D1772"/>
    </row>
    <row r="1773" spans="4:4" x14ac:dyDescent="0.25">
      <c r="D1773"/>
    </row>
    <row r="1774" spans="4:4" x14ac:dyDescent="0.25">
      <c r="D1774"/>
    </row>
    <row r="1775" spans="4:4" x14ac:dyDescent="0.25">
      <c r="D1775"/>
    </row>
    <row r="1776" spans="4:4" x14ac:dyDescent="0.25">
      <c r="D1776"/>
    </row>
    <row r="1777" spans="4:4" x14ac:dyDescent="0.25">
      <c r="D1777"/>
    </row>
    <row r="1778" spans="4:4" x14ac:dyDescent="0.25">
      <c r="D1778"/>
    </row>
    <row r="1779" spans="4:4" x14ac:dyDescent="0.25">
      <c r="D1779"/>
    </row>
    <row r="1780" spans="4:4" x14ac:dyDescent="0.25">
      <c r="D1780"/>
    </row>
    <row r="1781" spans="4:4" x14ac:dyDescent="0.25">
      <c r="D1781"/>
    </row>
    <row r="1782" spans="4:4" x14ac:dyDescent="0.25">
      <c r="D1782"/>
    </row>
    <row r="1783" spans="4:4" x14ac:dyDescent="0.25">
      <c r="D1783"/>
    </row>
    <row r="1784" spans="4:4" x14ac:dyDescent="0.25">
      <c r="D1784"/>
    </row>
    <row r="1785" spans="4:4" x14ac:dyDescent="0.25">
      <c r="D1785"/>
    </row>
    <row r="1786" spans="4:4" x14ac:dyDescent="0.25">
      <c r="D1786"/>
    </row>
    <row r="1787" spans="4:4" x14ac:dyDescent="0.25">
      <c r="D1787"/>
    </row>
    <row r="1788" spans="4:4" x14ac:dyDescent="0.25">
      <c r="D1788"/>
    </row>
    <row r="1789" spans="4:4" x14ac:dyDescent="0.25">
      <c r="D1789"/>
    </row>
    <row r="1790" spans="4:4" x14ac:dyDescent="0.25">
      <c r="D1790"/>
    </row>
    <row r="1791" spans="4:4" x14ac:dyDescent="0.25">
      <c r="D1791"/>
    </row>
    <row r="1792" spans="4:4" x14ac:dyDescent="0.25">
      <c r="D1792"/>
    </row>
    <row r="1793" spans="4:4" x14ac:dyDescent="0.25">
      <c r="D1793"/>
    </row>
    <row r="1794" spans="4:4" x14ac:dyDescent="0.25">
      <c r="D1794"/>
    </row>
    <row r="1795" spans="4:4" x14ac:dyDescent="0.25">
      <c r="D1795"/>
    </row>
    <row r="1796" spans="4:4" x14ac:dyDescent="0.25">
      <c r="D1796"/>
    </row>
    <row r="1797" spans="4:4" x14ac:dyDescent="0.25">
      <c r="D1797"/>
    </row>
    <row r="1798" spans="4:4" x14ac:dyDescent="0.25">
      <c r="D1798"/>
    </row>
    <row r="1799" spans="4:4" x14ac:dyDescent="0.25">
      <c r="D1799"/>
    </row>
    <row r="1800" spans="4:4" x14ac:dyDescent="0.25">
      <c r="D1800"/>
    </row>
    <row r="1801" spans="4:4" x14ac:dyDescent="0.25">
      <c r="D1801"/>
    </row>
    <row r="1802" spans="4:4" x14ac:dyDescent="0.25">
      <c r="D1802"/>
    </row>
    <row r="1803" spans="4:4" x14ac:dyDescent="0.25">
      <c r="D1803"/>
    </row>
    <row r="1804" spans="4:4" x14ac:dyDescent="0.25">
      <c r="D1804"/>
    </row>
    <row r="1805" spans="4:4" x14ac:dyDescent="0.25">
      <c r="D1805"/>
    </row>
    <row r="1806" spans="4:4" x14ac:dyDescent="0.25">
      <c r="D1806"/>
    </row>
    <row r="1807" spans="4:4" x14ac:dyDescent="0.25">
      <c r="D1807"/>
    </row>
    <row r="1808" spans="4:4" x14ac:dyDescent="0.25">
      <c r="D1808"/>
    </row>
    <row r="1809" spans="4:4" x14ac:dyDescent="0.25">
      <c r="D1809"/>
    </row>
    <row r="1810" spans="4:4" x14ac:dyDescent="0.25">
      <c r="D1810"/>
    </row>
    <row r="1811" spans="4:4" x14ac:dyDescent="0.25">
      <c r="D1811"/>
    </row>
    <row r="1812" spans="4:4" x14ac:dyDescent="0.25">
      <c r="D1812"/>
    </row>
    <row r="1813" spans="4:4" x14ac:dyDescent="0.25">
      <c r="D1813"/>
    </row>
    <row r="1814" spans="4:4" x14ac:dyDescent="0.25">
      <c r="D1814"/>
    </row>
    <row r="1815" spans="4:4" x14ac:dyDescent="0.25">
      <c r="D1815"/>
    </row>
    <row r="1816" spans="4:4" x14ac:dyDescent="0.25">
      <c r="D1816"/>
    </row>
    <row r="1817" spans="4:4" x14ac:dyDescent="0.25">
      <c r="D1817"/>
    </row>
    <row r="1818" spans="4:4" x14ac:dyDescent="0.25">
      <c r="D1818"/>
    </row>
    <row r="1819" spans="4:4" x14ac:dyDescent="0.25">
      <c r="D1819"/>
    </row>
    <row r="1820" spans="4:4" x14ac:dyDescent="0.25">
      <c r="D1820"/>
    </row>
    <row r="1821" spans="4:4" x14ac:dyDescent="0.25">
      <c r="D1821"/>
    </row>
    <row r="1822" spans="4:4" x14ac:dyDescent="0.25">
      <c r="D1822"/>
    </row>
    <row r="1823" spans="4:4" x14ac:dyDescent="0.25">
      <c r="D1823"/>
    </row>
    <row r="1824" spans="4:4" x14ac:dyDescent="0.25">
      <c r="D1824"/>
    </row>
    <row r="1825" spans="4:4" x14ac:dyDescent="0.25">
      <c r="D1825"/>
    </row>
    <row r="1826" spans="4:4" x14ac:dyDescent="0.25">
      <c r="D1826"/>
    </row>
    <row r="1827" spans="4:4" x14ac:dyDescent="0.25">
      <c r="D1827"/>
    </row>
    <row r="1828" spans="4:4" x14ac:dyDescent="0.25">
      <c r="D1828"/>
    </row>
    <row r="1829" spans="4:4" x14ac:dyDescent="0.25">
      <c r="D1829"/>
    </row>
    <row r="1830" spans="4:4" x14ac:dyDescent="0.25">
      <c r="D1830"/>
    </row>
    <row r="1831" spans="4:4" x14ac:dyDescent="0.25">
      <c r="D1831"/>
    </row>
    <row r="1832" spans="4:4" x14ac:dyDescent="0.25">
      <c r="D1832"/>
    </row>
    <row r="1833" spans="4:4" x14ac:dyDescent="0.25">
      <c r="D1833"/>
    </row>
    <row r="1834" spans="4:4" x14ac:dyDescent="0.25">
      <c r="D1834"/>
    </row>
    <row r="1835" spans="4:4" x14ac:dyDescent="0.25">
      <c r="D1835"/>
    </row>
    <row r="1836" spans="4:4" x14ac:dyDescent="0.25">
      <c r="D1836"/>
    </row>
    <row r="1837" spans="4:4" x14ac:dyDescent="0.25">
      <c r="D1837"/>
    </row>
    <row r="1838" spans="4:4" x14ac:dyDescent="0.25">
      <c r="D1838"/>
    </row>
    <row r="1839" spans="4:4" x14ac:dyDescent="0.25">
      <c r="D1839"/>
    </row>
    <row r="1840" spans="4:4" x14ac:dyDescent="0.25">
      <c r="D1840"/>
    </row>
    <row r="1841" spans="4:4" x14ac:dyDescent="0.25">
      <c r="D1841"/>
    </row>
    <row r="1842" spans="4:4" x14ac:dyDescent="0.25">
      <c r="D1842"/>
    </row>
    <row r="1843" spans="4:4" x14ac:dyDescent="0.25">
      <c r="D1843"/>
    </row>
    <row r="1844" spans="4:4" x14ac:dyDescent="0.25">
      <c r="D1844"/>
    </row>
    <row r="1845" spans="4:4" x14ac:dyDescent="0.25">
      <c r="D1845"/>
    </row>
    <row r="1846" spans="4:4" x14ac:dyDescent="0.25">
      <c r="D1846"/>
    </row>
    <row r="1847" spans="4:4" x14ac:dyDescent="0.25">
      <c r="D1847"/>
    </row>
    <row r="1848" spans="4:4" x14ac:dyDescent="0.25">
      <c r="D1848"/>
    </row>
    <row r="1849" spans="4:4" x14ac:dyDescent="0.25">
      <c r="D1849"/>
    </row>
    <row r="1850" spans="4:4" x14ac:dyDescent="0.25">
      <c r="D1850"/>
    </row>
    <row r="1851" spans="4:4" x14ac:dyDescent="0.25">
      <c r="D1851"/>
    </row>
    <row r="1852" spans="4:4" x14ac:dyDescent="0.25">
      <c r="D1852"/>
    </row>
    <row r="1853" spans="4:4" x14ac:dyDescent="0.25">
      <c r="D1853"/>
    </row>
    <row r="1854" spans="4:4" x14ac:dyDescent="0.25">
      <c r="D1854"/>
    </row>
    <row r="1855" spans="4:4" x14ac:dyDescent="0.25">
      <c r="D1855"/>
    </row>
    <row r="1856" spans="4:4" x14ac:dyDescent="0.25">
      <c r="D1856"/>
    </row>
    <row r="1857" spans="4:4" x14ac:dyDescent="0.25">
      <c r="D1857"/>
    </row>
    <row r="1858" spans="4:4" x14ac:dyDescent="0.25">
      <c r="D1858"/>
    </row>
    <row r="1859" spans="4:4" x14ac:dyDescent="0.25">
      <c r="D1859"/>
    </row>
    <row r="1860" spans="4:4" x14ac:dyDescent="0.25">
      <c r="D1860"/>
    </row>
    <row r="1861" spans="4:4" x14ac:dyDescent="0.25">
      <c r="D1861"/>
    </row>
    <row r="1862" spans="4:4" x14ac:dyDescent="0.25">
      <c r="D1862"/>
    </row>
    <row r="1863" spans="4:4" x14ac:dyDescent="0.25">
      <c r="D1863"/>
    </row>
    <row r="1864" spans="4:4" x14ac:dyDescent="0.25">
      <c r="D1864"/>
    </row>
    <row r="1865" spans="4:4" x14ac:dyDescent="0.25">
      <c r="D1865"/>
    </row>
    <row r="1866" spans="4:4" x14ac:dyDescent="0.25">
      <c r="D1866"/>
    </row>
    <row r="1867" spans="4:4" x14ac:dyDescent="0.25">
      <c r="D1867"/>
    </row>
    <row r="1868" spans="4:4" x14ac:dyDescent="0.25">
      <c r="D1868"/>
    </row>
    <row r="1869" spans="4:4" x14ac:dyDescent="0.25">
      <c r="D1869"/>
    </row>
    <row r="1870" spans="4:4" x14ac:dyDescent="0.25">
      <c r="D1870"/>
    </row>
    <row r="1871" spans="4:4" x14ac:dyDescent="0.25">
      <c r="D1871"/>
    </row>
    <row r="1872" spans="4:4" x14ac:dyDescent="0.25">
      <c r="D1872"/>
    </row>
    <row r="1873" spans="4:4" x14ac:dyDescent="0.25">
      <c r="D1873"/>
    </row>
    <row r="1874" spans="4:4" x14ac:dyDescent="0.25">
      <c r="D1874"/>
    </row>
    <row r="1875" spans="4:4" x14ac:dyDescent="0.25">
      <c r="D1875"/>
    </row>
    <row r="1876" spans="4:4" x14ac:dyDescent="0.25">
      <c r="D1876"/>
    </row>
    <row r="1877" spans="4:4" x14ac:dyDescent="0.25">
      <c r="D1877"/>
    </row>
    <row r="1878" spans="4:4" x14ac:dyDescent="0.25">
      <c r="D1878"/>
    </row>
    <row r="1879" spans="4:4" x14ac:dyDescent="0.25">
      <c r="D1879"/>
    </row>
    <row r="1880" spans="4:4" x14ac:dyDescent="0.25">
      <c r="D1880"/>
    </row>
    <row r="1881" spans="4:4" x14ac:dyDescent="0.25">
      <c r="D1881"/>
    </row>
    <row r="1882" spans="4:4" x14ac:dyDescent="0.25">
      <c r="D1882"/>
    </row>
    <row r="1883" spans="4:4" x14ac:dyDescent="0.25">
      <c r="D1883"/>
    </row>
    <row r="1884" spans="4:4" x14ac:dyDescent="0.25">
      <c r="D1884"/>
    </row>
    <row r="1885" spans="4:4" x14ac:dyDescent="0.25">
      <c r="D1885"/>
    </row>
    <row r="1886" spans="4:4" x14ac:dyDescent="0.25">
      <c r="D1886"/>
    </row>
    <row r="1887" spans="4:4" x14ac:dyDescent="0.25">
      <c r="D1887"/>
    </row>
    <row r="1888" spans="4:4" x14ac:dyDescent="0.25">
      <c r="D1888"/>
    </row>
    <row r="1889" spans="4:4" x14ac:dyDescent="0.25">
      <c r="D1889"/>
    </row>
    <row r="1890" spans="4:4" x14ac:dyDescent="0.25">
      <c r="D1890"/>
    </row>
    <row r="1891" spans="4:4" x14ac:dyDescent="0.25">
      <c r="D1891"/>
    </row>
    <row r="1892" spans="4:4" x14ac:dyDescent="0.25">
      <c r="D1892"/>
    </row>
    <row r="1893" spans="4:4" x14ac:dyDescent="0.25">
      <c r="D1893"/>
    </row>
    <row r="1894" spans="4:4" x14ac:dyDescent="0.25">
      <c r="D1894"/>
    </row>
    <row r="1895" spans="4:4" x14ac:dyDescent="0.25">
      <c r="D1895"/>
    </row>
    <row r="1896" spans="4:4" x14ac:dyDescent="0.25">
      <c r="D1896"/>
    </row>
    <row r="1897" spans="4:4" x14ac:dyDescent="0.25">
      <c r="D1897"/>
    </row>
    <row r="1898" spans="4:4" x14ac:dyDescent="0.25">
      <c r="D1898"/>
    </row>
    <row r="1899" spans="4:4" x14ac:dyDescent="0.25">
      <c r="D1899"/>
    </row>
    <row r="1900" spans="4:4" x14ac:dyDescent="0.25">
      <c r="D1900"/>
    </row>
    <row r="1901" spans="4:4" x14ac:dyDescent="0.25">
      <c r="D1901"/>
    </row>
    <row r="1902" spans="4:4" x14ac:dyDescent="0.25">
      <c r="D1902"/>
    </row>
    <row r="1903" spans="4:4" x14ac:dyDescent="0.25">
      <c r="D1903"/>
    </row>
    <row r="1904" spans="4:4" x14ac:dyDescent="0.25">
      <c r="D1904"/>
    </row>
    <row r="1905" spans="4:4" x14ac:dyDescent="0.25">
      <c r="D1905"/>
    </row>
    <row r="1906" spans="4:4" x14ac:dyDescent="0.25">
      <c r="D1906"/>
    </row>
    <row r="1907" spans="4:4" x14ac:dyDescent="0.25">
      <c r="D1907"/>
    </row>
    <row r="1908" spans="4:4" x14ac:dyDescent="0.25">
      <c r="D1908"/>
    </row>
    <row r="1909" spans="4:4" x14ac:dyDescent="0.25">
      <c r="D1909"/>
    </row>
    <row r="1910" spans="4:4" x14ac:dyDescent="0.25">
      <c r="D1910"/>
    </row>
    <row r="1911" spans="4:4" x14ac:dyDescent="0.25">
      <c r="D1911"/>
    </row>
    <row r="1912" spans="4:4" x14ac:dyDescent="0.25">
      <c r="D1912"/>
    </row>
    <row r="1913" spans="4:4" x14ac:dyDescent="0.25">
      <c r="D1913"/>
    </row>
    <row r="1914" spans="4:4" x14ac:dyDescent="0.25">
      <c r="D1914"/>
    </row>
    <row r="1915" spans="4:4" x14ac:dyDescent="0.25">
      <c r="D1915"/>
    </row>
    <row r="1916" spans="4:4" x14ac:dyDescent="0.25">
      <c r="D1916"/>
    </row>
    <row r="1917" spans="4:4" x14ac:dyDescent="0.25">
      <c r="D1917"/>
    </row>
    <row r="1918" spans="4:4" x14ac:dyDescent="0.25">
      <c r="D1918"/>
    </row>
    <row r="1919" spans="4:4" x14ac:dyDescent="0.25">
      <c r="D1919"/>
    </row>
    <row r="1920" spans="4:4" x14ac:dyDescent="0.25">
      <c r="D1920"/>
    </row>
    <row r="1921" spans="4:4" x14ac:dyDescent="0.25">
      <c r="D1921"/>
    </row>
    <row r="1922" spans="4:4" x14ac:dyDescent="0.25">
      <c r="D1922"/>
    </row>
    <row r="1923" spans="4:4" x14ac:dyDescent="0.25">
      <c r="D1923"/>
    </row>
    <row r="1924" spans="4:4" x14ac:dyDescent="0.25">
      <c r="D1924"/>
    </row>
    <row r="1925" spans="4:4" x14ac:dyDescent="0.25">
      <c r="D1925"/>
    </row>
    <row r="1926" spans="4:4" x14ac:dyDescent="0.25">
      <c r="D1926"/>
    </row>
    <row r="1927" spans="4:4" x14ac:dyDescent="0.25">
      <c r="D1927"/>
    </row>
    <row r="1928" spans="4:4" x14ac:dyDescent="0.25">
      <c r="D1928"/>
    </row>
    <row r="1929" spans="4:4" x14ac:dyDescent="0.25">
      <c r="D1929"/>
    </row>
    <row r="1930" spans="4:4" x14ac:dyDescent="0.25">
      <c r="D1930"/>
    </row>
    <row r="1931" spans="4:4" x14ac:dyDescent="0.25">
      <c r="D1931"/>
    </row>
    <row r="1932" spans="4:4" x14ac:dyDescent="0.25">
      <c r="D1932"/>
    </row>
    <row r="1933" spans="4:4" x14ac:dyDescent="0.25">
      <c r="D1933"/>
    </row>
    <row r="1934" spans="4:4" x14ac:dyDescent="0.25">
      <c r="D1934"/>
    </row>
    <row r="1935" spans="4:4" x14ac:dyDescent="0.25">
      <c r="D1935"/>
    </row>
    <row r="1936" spans="4:4" x14ac:dyDescent="0.25">
      <c r="D1936"/>
    </row>
    <row r="1937" spans="4:4" x14ac:dyDescent="0.25">
      <c r="D1937"/>
    </row>
    <row r="1938" spans="4:4" x14ac:dyDescent="0.25">
      <c r="D1938"/>
    </row>
    <row r="1939" spans="4:4" x14ac:dyDescent="0.25">
      <c r="D1939"/>
    </row>
    <row r="1940" spans="4:4" x14ac:dyDescent="0.25">
      <c r="D1940"/>
    </row>
    <row r="1941" spans="4:4" x14ac:dyDescent="0.25">
      <c r="D1941"/>
    </row>
    <row r="1942" spans="4:4" x14ac:dyDescent="0.25">
      <c r="D1942"/>
    </row>
    <row r="1943" spans="4:4" x14ac:dyDescent="0.25">
      <c r="D1943"/>
    </row>
    <row r="1944" spans="4:4" x14ac:dyDescent="0.25">
      <c r="D1944"/>
    </row>
    <row r="1945" spans="4:4" x14ac:dyDescent="0.25">
      <c r="D1945"/>
    </row>
    <row r="1946" spans="4:4" x14ac:dyDescent="0.25">
      <c r="D1946"/>
    </row>
    <row r="1947" spans="4:4" x14ac:dyDescent="0.25">
      <c r="D1947"/>
    </row>
    <row r="1948" spans="4:4" x14ac:dyDescent="0.25">
      <c r="D1948"/>
    </row>
    <row r="1949" spans="4:4" x14ac:dyDescent="0.25">
      <c r="D1949"/>
    </row>
    <row r="1950" spans="4:4" x14ac:dyDescent="0.25">
      <c r="D1950"/>
    </row>
    <row r="1951" spans="4:4" x14ac:dyDescent="0.25">
      <c r="D1951"/>
    </row>
    <row r="1952" spans="4:4" x14ac:dyDescent="0.25">
      <c r="D1952"/>
    </row>
    <row r="1953" spans="4:4" x14ac:dyDescent="0.25">
      <c r="D1953"/>
    </row>
    <row r="1954" spans="4:4" x14ac:dyDescent="0.25">
      <c r="D1954"/>
    </row>
    <row r="1955" spans="4:4" x14ac:dyDescent="0.25">
      <c r="D1955"/>
    </row>
    <row r="1956" spans="4:4" x14ac:dyDescent="0.25">
      <c r="D1956"/>
    </row>
    <row r="1957" spans="4:4" x14ac:dyDescent="0.25">
      <c r="D1957"/>
    </row>
    <row r="1958" spans="4:4" x14ac:dyDescent="0.25">
      <c r="D1958"/>
    </row>
    <row r="1959" spans="4:4" x14ac:dyDescent="0.25">
      <c r="D1959"/>
    </row>
    <row r="1960" spans="4:4" x14ac:dyDescent="0.25">
      <c r="D1960"/>
    </row>
    <row r="1961" spans="4:4" x14ac:dyDescent="0.25">
      <c r="D1961"/>
    </row>
    <row r="1962" spans="4:4" x14ac:dyDescent="0.25">
      <c r="D1962"/>
    </row>
    <row r="1963" spans="4:4" x14ac:dyDescent="0.25">
      <c r="D1963"/>
    </row>
    <row r="1964" spans="4:4" x14ac:dyDescent="0.25">
      <c r="D1964"/>
    </row>
    <row r="1965" spans="4:4" x14ac:dyDescent="0.25">
      <c r="D1965"/>
    </row>
    <row r="1966" spans="4:4" x14ac:dyDescent="0.25">
      <c r="D1966"/>
    </row>
    <row r="1967" spans="4:4" x14ac:dyDescent="0.25">
      <c r="D1967"/>
    </row>
    <row r="1968" spans="4:4" x14ac:dyDescent="0.25">
      <c r="D1968"/>
    </row>
    <row r="1969" spans="4:4" x14ac:dyDescent="0.25">
      <c r="D1969"/>
    </row>
    <row r="1970" spans="4:4" x14ac:dyDescent="0.25">
      <c r="D1970"/>
    </row>
    <row r="1971" spans="4:4" x14ac:dyDescent="0.25">
      <c r="D1971"/>
    </row>
    <row r="1972" spans="4:4" x14ac:dyDescent="0.25">
      <c r="D1972"/>
    </row>
    <row r="1973" spans="4:4" x14ac:dyDescent="0.25">
      <c r="D1973"/>
    </row>
    <row r="1974" spans="4:4" x14ac:dyDescent="0.25">
      <c r="D1974"/>
    </row>
    <row r="1975" spans="4:4" x14ac:dyDescent="0.25">
      <c r="D1975"/>
    </row>
    <row r="1976" spans="4:4" x14ac:dyDescent="0.25">
      <c r="D1976"/>
    </row>
    <row r="1977" spans="4:4" x14ac:dyDescent="0.25">
      <c r="D1977"/>
    </row>
    <row r="1978" spans="4:4" x14ac:dyDescent="0.25">
      <c r="D1978"/>
    </row>
    <row r="1979" spans="4:4" x14ac:dyDescent="0.25">
      <c r="D1979"/>
    </row>
    <row r="1980" spans="4:4" x14ac:dyDescent="0.25">
      <c r="D1980"/>
    </row>
    <row r="1981" spans="4:4" x14ac:dyDescent="0.25">
      <c r="D1981"/>
    </row>
    <row r="1982" spans="4:4" x14ac:dyDescent="0.25">
      <c r="D1982"/>
    </row>
    <row r="1983" spans="4:4" x14ac:dyDescent="0.25">
      <c r="D1983"/>
    </row>
    <row r="1984" spans="4:4" x14ac:dyDescent="0.25">
      <c r="D1984"/>
    </row>
    <row r="1985" spans="4:6" x14ac:dyDescent="0.25">
      <c r="D1985" s="118"/>
      <c r="F1985" s="119"/>
    </row>
    <row r="1986" spans="4:6" x14ac:dyDescent="0.25">
      <c r="D1986" s="118"/>
      <c r="E1986" s="119"/>
      <c r="F1986" s="119"/>
    </row>
    <row r="1987" spans="4:6" x14ac:dyDescent="0.25">
      <c r="D1987" s="118"/>
      <c r="E1987" s="119"/>
      <c r="F1987" s="119"/>
    </row>
    <row r="1988" spans="4:6" x14ac:dyDescent="0.25">
      <c r="D1988" s="118"/>
      <c r="E1988" s="119"/>
      <c r="F1988" s="119"/>
    </row>
    <row r="1989" spans="4:6" x14ac:dyDescent="0.25">
      <c r="D1989" s="118"/>
      <c r="E1989" s="119"/>
      <c r="F1989" s="119"/>
    </row>
    <row r="1990" spans="4:6" x14ac:dyDescent="0.25">
      <c r="D1990" s="118"/>
      <c r="E1990" s="119"/>
      <c r="F1990" s="119"/>
    </row>
    <row r="1991" spans="4:6" x14ac:dyDescent="0.25">
      <c r="D1991" s="118"/>
      <c r="E1991" s="119"/>
      <c r="F1991" s="119"/>
    </row>
    <row r="1992" spans="4:6" x14ac:dyDescent="0.25">
      <c r="D1992" s="118"/>
      <c r="E1992" s="119"/>
      <c r="F1992" s="119"/>
    </row>
    <row r="1993" spans="4:6" x14ac:dyDescent="0.25">
      <c r="D1993"/>
      <c r="E1993" s="119"/>
    </row>
    <row r="1994" spans="4:6" x14ac:dyDescent="0.25">
      <c r="D1994"/>
    </row>
    <row r="1995" spans="4:6" x14ac:dyDescent="0.25">
      <c r="D1995"/>
    </row>
    <row r="1996" spans="4:6" x14ac:dyDescent="0.25">
      <c r="D1996"/>
    </row>
    <row r="1997" spans="4:6" x14ac:dyDescent="0.25">
      <c r="D1997"/>
    </row>
    <row r="1998" spans="4:6" x14ac:dyDescent="0.25">
      <c r="D1998"/>
    </row>
    <row r="1999" spans="4:6" x14ac:dyDescent="0.25">
      <c r="D1999"/>
    </row>
    <row r="2000" spans="4:6" x14ac:dyDescent="0.25">
      <c r="D2000"/>
    </row>
    <row r="2001" spans="4:4" x14ac:dyDescent="0.25">
      <c r="D2001"/>
    </row>
    <row r="2002" spans="4:4" x14ac:dyDescent="0.25">
      <c r="D2002"/>
    </row>
    <row r="2003" spans="4:4" x14ac:dyDescent="0.25">
      <c r="D2003"/>
    </row>
    <row r="2004" spans="4:4" x14ac:dyDescent="0.25">
      <c r="D2004"/>
    </row>
    <row r="2005" spans="4:4" x14ac:dyDescent="0.25">
      <c r="D2005"/>
    </row>
    <row r="2006" spans="4:4" x14ac:dyDescent="0.25">
      <c r="D2006"/>
    </row>
    <row r="2007" spans="4:4" x14ac:dyDescent="0.25">
      <c r="D2007"/>
    </row>
    <row r="2008" spans="4:4" x14ac:dyDescent="0.25">
      <c r="D2008"/>
    </row>
    <row r="2009" spans="4:4" x14ac:dyDescent="0.25">
      <c r="D2009"/>
    </row>
    <row r="2010" spans="4:4" x14ac:dyDescent="0.25">
      <c r="D2010"/>
    </row>
    <row r="2011" spans="4:4" x14ac:dyDescent="0.25">
      <c r="D2011"/>
    </row>
    <row r="2012" spans="4:4" x14ac:dyDescent="0.25">
      <c r="D2012"/>
    </row>
    <row r="2013" spans="4:4" x14ac:dyDescent="0.25">
      <c r="D2013"/>
    </row>
    <row r="2014" spans="4:4" x14ac:dyDescent="0.25">
      <c r="D2014"/>
    </row>
    <row r="2015" spans="4:4" x14ac:dyDescent="0.25">
      <c r="D2015"/>
    </row>
    <row r="2016" spans="4:4" x14ac:dyDescent="0.25">
      <c r="D2016"/>
    </row>
    <row r="2017" spans="4:4" x14ac:dyDescent="0.25">
      <c r="D2017"/>
    </row>
    <row r="2018" spans="4:4" x14ac:dyDescent="0.25">
      <c r="D2018"/>
    </row>
    <row r="2019" spans="4:4" x14ac:dyDescent="0.25">
      <c r="D2019"/>
    </row>
    <row r="2020" spans="4:4" x14ac:dyDescent="0.25">
      <c r="D2020"/>
    </row>
    <row r="2021" spans="4:4" x14ac:dyDescent="0.25">
      <c r="D2021"/>
    </row>
    <row r="2022" spans="4:4" x14ac:dyDescent="0.25">
      <c r="D2022"/>
    </row>
    <row r="2023" spans="4:4" x14ac:dyDescent="0.25">
      <c r="D2023"/>
    </row>
    <row r="2024" spans="4:4" x14ac:dyDescent="0.25">
      <c r="D2024"/>
    </row>
    <row r="2025" spans="4:4" x14ac:dyDescent="0.25">
      <c r="D2025"/>
    </row>
    <row r="2026" spans="4:4" x14ac:dyDescent="0.25">
      <c r="D2026"/>
    </row>
    <row r="2027" spans="4:4" x14ac:dyDescent="0.25">
      <c r="D2027"/>
    </row>
    <row r="2028" spans="4:4" x14ac:dyDescent="0.25">
      <c r="D2028"/>
    </row>
    <row r="2029" spans="4:4" x14ac:dyDescent="0.25">
      <c r="D2029"/>
    </row>
    <row r="2030" spans="4:4" x14ac:dyDescent="0.25">
      <c r="D2030"/>
    </row>
    <row r="2031" spans="4:4" x14ac:dyDescent="0.25">
      <c r="D2031"/>
    </row>
    <row r="2032" spans="4:4" x14ac:dyDescent="0.25">
      <c r="D2032"/>
    </row>
    <row r="2033" spans="4:4" x14ac:dyDescent="0.25">
      <c r="D2033"/>
    </row>
    <row r="2034" spans="4:4" x14ac:dyDescent="0.25">
      <c r="D2034"/>
    </row>
    <row r="2035" spans="4:4" x14ac:dyDescent="0.25">
      <c r="D2035"/>
    </row>
    <row r="2036" spans="4:4" x14ac:dyDescent="0.25">
      <c r="D2036"/>
    </row>
    <row r="2037" spans="4:4" x14ac:dyDescent="0.25">
      <c r="D2037"/>
    </row>
    <row r="2038" spans="4:4" x14ac:dyDescent="0.25">
      <c r="D2038"/>
    </row>
    <row r="2039" spans="4:4" x14ac:dyDescent="0.25">
      <c r="D2039"/>
    </row>
    <row r="2040" spans="4:4" x14ac:dyDescent="0.25">
      <c r="D2040"/>
    </row>
    <row r="2041" spans="4:4" x14ac:dyDescent="0.25">
      <c r="D2041"/>
    </row>
    <row r="2042" spans="4:4" x14ac:dyDescent="0.25">
      <c r="D2042"/>
    </row>
    <row r="2043" spans="4:4" x14ac:dyDescent="0.25">
      <c r="D2043"/>
    </row>
    <row r="2044" spans="4:4" x14ac:dyDescent="0.25">
      <c r="D2044"/>
    </row>
    <row r="2045" spans="4:4" x14ac:dyDescent="0.25">
      <c r="D2045"/>
    </row>
    <row r="2046" spans="4:4" x14ac:dyDescent="0.25">
      <c r="D2046"/>
    </row>
    <row r="2047" spans="4:4" x14ac:dyDescent="0.25">
      <c r="D2047"/>
    </row>
    <row r="2048" spans="4:4" x14ac:dyDescent="0.25">
      <c r="D2048"/>
    </row>
    <row r="2049" spans="4:4" x14ac:dyDescent="0.25">
      <c r="D2049"/>
    </row>
    <row r="2050" spans="4:4" x14ac:dyDescent="0.25">
      <c r="D2050"/>
    </row>
    <row r="2051" spans="4:4" x14ac:dyDescent="0.25">
      <c r="D2051"/>
    </row>
    <row r="2052" spans="4:4" x14ac:dyDescent="0.25">
      <c r="D2052"/>
    </row>
    <row r="2053" spans="4:4" x14ac:dyDescent="0.25">
      <c r="D2053"/>
    </row>
    <row r="2054" spans="4:4" x14ac:dyDescent="0.25">
      <c r="D2054"/>
    </row>
    <row r="2055" spans="4:4" x14ac:dyDescent="0.25">
      <c r="D2055"/>
    </row>
    <row r="2056" spans="4:4" x14ac:dyDescent="0.25">
      <c r="D2056"/>
    </row>
    <row r="2057" spans="4:4" x14ac:dyDescent="0.25">
      <c r="D2057"/>
    </row>
    <row r="2058" spans="4:4" x14ac:dyDescent="0.25">
      <c r="D2058"/>
    </row>
    <row r="2059" spans="4:4" x14ac:dyDescent="0.25">
      <c r="D2059"/>
    </row>
    <row r="2060" spans="4:4" x14ac:dyDescent="0.25">
      <c r="D2060"/>
    </row>
    <row r="2061" spans="4:4" x14ac:dyDescent="0.25">
      <c r="D2061"/>
    </row>
    <row r="2062" spans="4:4" x14ac:dyDescent="0.25">
      <c r="D2062"/>
    </row>
    <row r="2063" spans="4:4" x14ac:dyDescent="0.25">
      <c r="D2063"/>
    </row>
    <row r="2064" spans="4:4" x14ac:dyDescent="0.25">
      <c r="D2064"/>
    </row>
    <row r="2065" spans="4:4" x14ac:dyDescent="0.25">
      <c r="D2065"/>
    </row>
    <row r="2066" spans="4:4" x14ac:dyDescent="0.25">
      <c r="D2066"/>
    </row>
    <row r="2067" spans="4:4" x14ac:dyDescent="0.25">
      <c r="D2067"/>
    </row>
    <row r="2068" spans="4:4" x14ac:dyDescent="0.25">
      <c r="D2068"/>
    </row>
    <row r="2069" spans="4:4" x14ac:dyDescent="0.25">
      <c r="D2069"/>
    </row>
    <row r="2070" spans="4:4" x14ac:dyDescent="0.25">
      <c r="D2070"/>
    </row>
    <row r="2071" spans="4:4" x14ac:dyDescent="0.25">
      <c r="D2071"/>
    </row>
    <row r="2072" spans="4:4" x14ac:dyDescent="0.25">
      <c r="D2072"/>
    </row>
    <row r="2073" spans="4:4" x14ac:dyDescent="0.25">
      <c r="D2073"/>
    </row>
    <row r="2074" spans="4:4" x14ac:dyDescent="0.25">
      <c r="D2074"/>
    </row>
    <row r="2075" spans="4:4" x14ac:dyDescent="0.25">
      <c r="D2075"/>
    </row>
    <row r="2076" spans="4:4" x14ac:dyDescent="0.25">
      <c r="D2076"/>
    </row>
    <row r="2077" spans="4:4" x14ac:dyDescent="0.25">
      <c r="D2077"/>
    </row>
    <row r="2078" spans="4:4" x14ac:dyDescent="0.25">
      <c r="D2078"/>
    </row>
    <row r="2079" spans="4:4" x14ac:dyDescent="0.25">
      <c r="D2079"/>
    </row>
    <row r="2080" spans="4:4" x14ac:dyDescent="0.25">
      <c r="D2080"/>
    </row>
    <row r="2081" spans="4:4" x14ac:dyDescent="0.25">
      <c r="D2081"/>
    </row>
    <row r="2082" spans="4:4" x14ac:dyDescent="0.25">
      <c r="D2082"/>
    </row>
    <row r="2083" spans="4:4" x14ac:dyDescent="0.25">
      <c r="D2083"/>
    </row>
    <row r="2084" spans="4:4" x14ac:dyDescent="0.25">
      <c r="D2084"/>
    </row>
    <row r="2085" spans="4:4" x14ac:dyDescent="0.25">
      <c r="D2085"/>
    </row>
    <row r="2086" spans="4:4" x14ac:dyDescent="0.25">
      <c r="D2086"/>
    </row>
    <row r="2087" spans="4:4" x14ac:dyDescent="0.25">
      <c r="D2087"/>
    </row>
    <row r="2088" spans="4:4" x14ac:dyDescent="0.25">
      <c r="D2088"/>
    </row>
    <row r="2089" spans="4:4" x14ac:dyDescent="0.25">
      <c r="D2089"/>
    </row>
    <row r="2090" spans="4:4" x14ac:dyDescent="0.25">
      <c r="D2090"/>
    </row>
    <row r="2091" spans="4:4" x14ac:dyDescent="0.25">
      <c r="D2091"/>
    </row>
    <row r="2092" spans="4:4" x14ac:dyDescent="0.25">
      <c r="D2092"/>
    </row>
    <row r="2093" spans="4:4" x14ac:dyDescent="0.25">
      <c r="D2093"/>
    </row>
    <row r="2094" spans="4:4" x14ac:dyDescent="0.25">
      <c r="D2094"/>
    </row>
    <row r="2095" spans="4:4" x14ac:dyDescent="0.25">
      <c r="D2095"/>
    </row>
    <row r="2096" spans="4:4" x14ac:dyDescent="0.25">
      <c r="D2096"/>
    </row>
    <row r="2097" spans="4:4" x14ac:dyDescent="0.25">
      <c r="D2097"/>
    </row>
    <row r="2098" spans="4:4" x14ac:dyDescent="0.25">
      <c r="D2098"/>
    </row>
    <row r="2099" spans="4:4" x14ac:dyDescent="0.25">
      <c r="D2099"/>
    </row>
    <row r="2100" spans="4:4" x14ac:dyDescent="0.25">
      <c r="D2100"/>
    </row>
    <row r="2101" spans="4:4" x14ac:dyDescent="0.25">
      <c r="D2101"/>
    </row>
    <row r="2102" spans="4:4" x14ac:dyDescent="0.25">
      <c r="D2102"/>
    </row>
    <row r="2103" spans="4:4" x14ac:dyDescent="0.25">
      <c r="D2103"/>
    </row>
    <row r="2104" spans="4:4" x14ac:dyDescent="0.25">
      <c r="D2104"/>
    </row>
    <row r="2105" spans="4:4" x14ac:dyDescent="0.25">
      <c r="D2105"/>
    </row>
    <row r="2106" spans="4:4" x14ac:dyDescent="0.25">
      <c r="D2106"/>
    </row>
    <row r="2107" spans="4:4" x14ac:dyDescent="0.25">
      <c r="D2107"/>
    </row>
    <row r="2108" spans="4:4" x14ac:dyDescent="0.25">
      <c r="D2108"/>
    </row>
    <row r="2109" spans="4:4" x14ac:dyDescent="0.25">
      <c r="D2109"/>
    </row>
    <row r="2110" spans="4:4" x14ac:dyDescent="0.25">
      <c r="D2110"/>
    </row>
    <row r="2111" spans="4:4" x14ac:dyDescent="0.25">
      <c r="D2111"/>
    </row>
    <row r="2112" spans="4:4" x14ac:dyDescent="0.25">
      <c r="D2112"/>
    </row>
    <row r="2113" spans="4:4" x14ac:dyDescent="0.25">
      <c r="D2113"/>
    </row>
    <row r="2114" spans="4:4" x14ac:dyDescent="0.25">
      <c r="D2114"/>
    </row>
    <row r="2115" spans="4:4" x14ac:dyDescent="0.25">
      <c r="D2115"/>
    </row>
    <row r="2116" spans="4:4" x14ac:dyDescent="0.25">
      <c r="D2116"/>
    </row>
    <row r="2117" spans="4:4" x14ac:dyDescent="0.25">
      <c r="D2117"/>
    </row>
    <row r="2118" spans="4:4" x14ac:dyDescent="0.25">
      <c r="D2118"/>
    </row>
    <row r="2119" spans="4:4" x14ac:dyDescent="0.25">
      <c r="D2119"/>
    </row>
    <row r="2120" spans="4:4" x14ac:dyDescent="0.25">
      <c r="D2120"/>
    </row>
    <row r="2121" spans="4:4" x14ac:dyDescent="0.25">
      <c r="D2121"/>
    </row>
    <row r="2122" spans="4:4" x14ac:dyDescent="0.25">
      <c r="D2122"/>
    </row>
    <row r="2123" spans="4:4" x14ac:dyDescent="0.25">
      <c r="D2123"/>
    </row>
    <row r="2124" spans="4:4" x14ac:dyDescent="0.25">
      <c r="D2124"/>
    </row>
    <row r="2125" spans="4:4" x14ac:dyDescent="0.25">
      <c r="D2125"/>
    </row>
    <row r="2126" spans="4:4" x14ac:dyDescent="0.25">
      <c r="D2126"/>
    </row>
    <row r="2127" spans="4:4" x14ac:dyDescent="0.25">
      <c r="D2127"/>
    </row>
    <row r="2128" spans="4:4" x14ac:dyDescent="0.25">
      <c r="D2128"/>
    </row>
    <row r="2129" spans="4:4" x14ac:dyDescent="0.25">
      <c r="D2129"/>
    </row>
    <row r="2130" spans="4:4" x14ac:dyDescent="0.25">
      <c r="D2130"/>
    </row>
    <row r="2131" spans="4:4" x14ac:dyDescent="0.25">
      <c r="D2131"/>
    </row>
    <row r="2132" spans="4:4" x14ac:dyDescent="0.25">
      <c r="D2132"/>
    </row>
    <row r="2133" spans="4:4" x14ac:dyDescent="0.25">
      <c r="D2133"/>
    </row>
    <row r="2134" spans="4:4" x14ac:dyDescent="0.25">
      <c r="D2134"/>
    </row>
    <row r="2135" spans="4:4" x14ac:dyDescent="0.25">
      <c r="D2135"/>
    </row>
    <row r="2136" spans="4:4" x14ac:dyDescent="0.25">
      <c r="D2136"/>
    </row>
    <row r="2137" spans="4:4" x14ac:dyDescent="0.25">
      <c r="D2137"/>
    </row>
    <row r="2138" spans="4:4" x14ac:dyDescent="0.25">
      <c r="D2138"/>
    </row>
    <row r="2139" spans="4:4" x14ac:dyDescent="0.25">
      <c r="D2139"/>
    </row>
    <row r="2140" spans="4:4" x14ac:dyDescent="0.25">
      <c r="D2140"/>
    </row>
    <row r="2141" spans="4:4" x14ac:dyDescent="0.25">
      <c r="D2141"/>
    </row>
    <row r="2142" spans="4:4" x14ac:dyDescent="0.25">
      <c r="D2142"/>
    </row>
    <row r="2143" spans="4:4" x14ac:dyDescent="0.25">
      <c r="D2143"/>
    </row>
    <row r="2144" spans="4:4" x14ac:dyDescent="0.25">
      <c r="D2144"/>
    </row>
    <row r="2145" spans="4:4" x14ac:dyDescent="0.25">
      <c r="D2145"/>
    </row>
    <row r="2146" spans="4:4" x14ac:dyDescent="0.25">
      <c r="D2146"/>
    </row>
    <row r="2147" spans="4:4" x14ac:dyDescent="0.25">
      <c r="D2147"/>
    </row>
    <row r="2148" spans="4:4" x14ac:dyDescent="0.25">
      <c r="D2148"/>
    </row>
    <row r="2149" spans="4:4" x14ac:dyDescent="0.25">
      <c r="D2149"/>
    </row>
    <row r="2150" spans="4:4" x14ac:dyDescent="0.25">
      <c r="D2150"/>
    </row>
    <row r="2151" spans="4:4" x14ac:dyDescent="0.25">
      <c r="D2151"/>
    </row>
    <row r="2152" spans="4:4" x14ac:dyDescent="0.25">
      <c r="D2152"/>
    </row>
    <row r="2153" spans="4:4" x14ac:dyDescent="0.25">
      <c r="D2153"/>
    </row>
    <row r="2154" spans="4:4" x14ac:dyDescent="0.25">
      <c r="D2154"/>
    </row>
    <row r="2155" spans="4:4" x14ac:dyDescent="0.25">
      <c r="D2155"/>
    </row>
    <row r="2156" spans="4:4" x14ac:dyDescent="0.25">
      <c r="D2156"/>
    </row>
    <row r="2157" spans="4:4" x14ac:dyDescent="0.25">
      <c r="D2157"/>
    </row>
    <row r="2158" spans="4:4" x14ac:dyDescent="0.25">
      <c r="D2158"/>
    </row>
    <row r="2159" spans="4:4" x14ac:dyDescent="0.25">
      <c r="D2159"/>
    </row>
    <row r="2160" spans="4:4" x14ac:dyDescent="0.25">
      <c r="D2160"/>
    </row>
    <row r="2161" spans="4:4" x14ac:dyDescent="0.25">
      <c r="D2161"/>
    </row>
    <row r="2162" spans="4:4" x14ac:dyDescent="0.25">
      <c r="D2162"/>
    </row>
    <row r="2163" spans="4:4" x14ac:dyDescent="0.25">
      <c r="D2163"/>
    </row>
    <row r="2164" spans="4:4" x14ac:dyDescent="0.25">
      <c r="D2164"/>
    </row>
    <row r="2165" spans="4:4" x14ac:dyDescent="0.25">
      <c r="D2165"/>
    </row>
    <row r="2166" spans="4:4" x14ac:dyDescent="0.25">
      <c r="D2166"/>
    </row>
    <row r="2167" spans="4:4" x14ac:dyDescent="0.25">
      <c r="D2167"/>
    </row>
    <row r="2168" spans="4:4" x14ac:dyDescent="0.25">
      <c r="D2168"/>
    </row>
    <row r="2169" spans="4:4" x14ac:dyDescent="0.25">
      <c r="D2169"/>
    </row>
    <row r="2170" spans="4:4" x14ac:dyDescent="0.25">
      <c r="D2170"/>
    </row>
    <row r="2171" spans="4:4" x14ac:dyDescent="0.25">
      <c r="D2171"/>
    </row>
    <row r="2172" spans="4:4" x14ac:dyDescent="0.25">
      <c r="D2172"/>
    </row>
    <row r="2173" spans="4:4" x14ac:dyDescent="0.25">
      <c r="D2173"/>
    </row>
    <row r="2174" spans="4:4" x14ac:dyDescent="0.25">
      <c r="D2174"/>
    </row>
    <row r="2175" spans="4:4" x14ac:dyDescent="0.25">
      <c r="D2175"/>
    </row>
    <row r="2176" spans="4:4" x14ac:dyDescent="0.25">
      <c r="D2176"/>
    </row>
    <row r="2177" spans="4:4" x14ac:dyDescent="0.25">
      <c r="D2177"/>
    </row>
    <row r="2178" spans="4:4" x14ac:dyDescent="0.25">
      <c r="D2178"/>
    </row>
    <row r="2179" spans="4:4" x14ac:dyDescent="0.25">
      <c r="D2179"/>
    </row>
    <row r="2180" spans="4:4" x14ac:dyDescent="0.25">
      <c r="D2180"/>
    </row>
    <row r="2181" spans="4:4" x14ac:dyDescent="0.25">
      <c r="D2181"/>
    </row>
    <row r="2182" spans="4:4" x14ac:dyDescent="0.25">
      <c r="D2182"/>
    </row>
    <row r="2183" spans="4:4" x14ac:dyDescent="0.25">
      <c r="D2183"/>
    </row>
    <row r="2184" spans="4:4" x14ac:dyDescent="0.25">
      <c r="D2184"/>
    </row>
    <row r="2185" spans="4:4" x14ac:dyDescent="0.25">
      <c r="D2185"/>
    </row>
    <row r="2186" spans="4:4" x14ac:dyDescent="0.25">
      <c r="D2186"/>
    </row>
    <row r="2187" spans="4:4" x14ac:dyDescent="0.25">
      <c r="D2187"/>
    </row>
    <row r="2188" spans="4:4" x14ac:dyDescent="0.25">
      <c r="D2188"/>
    </row>
    <row r="2189" spans="4:4" x14ac:dyDescent="0.25">
      <c r="D2189"/>
    </row>
    <row r="2190" spans="4:4" x14ac:dyDescent="0.25">
      <c r="D2190"/>
    </row>
    <row r="2191" spans="4:4" x14ac:dyDescent="0.25">
      <c r="D2191"/>
    </row>
    <row r="2192" spans="4:4" x14ac:dyDescent="0.25">
      <c r="D2192"/>
    </row>
    <row r="2193" spans="4:4" x14ac:dyDescent="0.25">
      <c r="D2193"/>
    </row>
    <row r="2194" spans="4:4" x14ac:dyDescent="0.25">
      <c r="D2194"/>
    </row>
    <row r="2195" spans="4:4" x14ac:dyDescent="0.25">
      <c r="D2195"/>
    </row>
    <row r="2196" spans="4:4" x14ac:dyDescent="0.25">
      <c r="D2196"/>
    </row>
    <row r="2197" spans="4:4" x14ac:dyDescent="0.25">
      <c r="D2197"/>
    </row>
    <row r="2198" spans="4:4" x14ac:dyDescent="0.25">
      <c r="D2198"/>
    </row>
    <row r="2199" spans="4:4" x14ac:dyDescent="0.25">
      <c r="D2199"/>
    </row>
    <row r="2200" spans="4:4" x14ac:dyDescent="0.25">
      <c r="D2200"/>
    </row>
    <row r="2201" spans="4:4" x14ac:dyDescent="0.25">
      <c r="D2201"/>
    </row>
    <row r="2202" spans="4:4" x14ac:dyDescent="0.25">
      <c r="D2202"/>
    </row>
    <row r="2203" spans="4:4" x14ac:dyDescent="0.25">
      <c r="D2203"/>
    </row>
    <row r="2204" spans="4:4" x14ac:dyDescent="0.25">
      <c r="D2204"/>
    </row>
    <row r="2205" spans="4:4" x14ac:dyDescent="0.25">
      <c r="D2205"/>
    </row>
    <row r="2206" spans="4:4" x14ac:dyDescent="0.25">
      <c r="D2206"/>
    </row>
    <row r="2207" spans="4:4" x14ac:dyDescent="0.25">
      <c r="D2207"/>
    </row>
    <row r="2208" spans="4:4" x14ac:dyDescent="0.25">
      <c r="D2208"/>
    </row>
    <row r="2209" spans="4:4" x14ac:dyDescent="0.25">
      <c r="D2209"/>
    </row>
    <row r="2210" spans="4:4" x14ac:dyDescent="0.25">
      <c r="D2210"/>
    </row>
    <row r="2211" spans="4:4" x14ac:dyDescent="0.25">
      <c r="D2211"/>
    </row>
    <row r="2212" spans="4:4" x14ac:dyDescent="0.25">
      <c r="D2212"/>
    </row>
    <row r="2213" spans="4:4" x14ac:dyDescent="0.25">
      <c r="D2213"/>
    </row>
    <row r="2214" spans="4:4" x14ac:dyDescent="0.25">
      <c r="D2214"/>
    </row>
    <row r="2215" spans="4:4" x14ac:dyDescent="0.25">
      <c r="D2215"/>
    </row>
    <row r="2216" spans="4:4" x14ac:dyDescent="0.25">
      <c r="D2216"/>
    </row>
    <row r="2217" spans="4:4" x14ac:dyDescent="0.25">
      <c r="D2217"/>
    </row>
    <row r="2218" spans="4:4" x14ac:dyDescent="0.25">
      <c r="D2218"/>
    </row>
    <row r="2219" spans="4:4" x14ac:dyDescent="0.25">
      <c r="D2219"/>
    </row>
    <row r="2220" spans="4:4" x14ac:dyDescent="0.25">
      <c r="D2220"/>
    </row>
    <row r="2221" spans="4:4" x14ac:dyDescent="0.25">
      <c r="D2221"/>
    </row>
    <row r="2222" spans="4:4" x14ac:dyDescent="0.25">
      <c r="D2222"/>
    </row>
    <row r="2223" spans="4:4" x14ac:dyDescent="0.25">
      <c r="D2223"/>
    </row>
    <row r="2224" spans="4:4" x14ac:dyDescent="0.25">
      <c r="D2224"/>
    </row>
    <row r="2225" spans="4:4" x14ac:dyDescent="0.25">
      <c r="D2225"/>
    </row>
    <row r="2226" spans="4:4" x14ac:dyDescent="0.25">
      <c r="D2226"/>
    </row>
    <row r="2227" spans="4:4" x14ac:dyDescent="0.25">
      <c r="D2227"/>
    </row>
    <row r="2228" spans="4:4" x14ac:dyDescent="0.25">
      <c r="D2228"/>
    </row>
    <row r="2229" spans="4:4" x14ac:dyDescent="0.25">
      <c r="D2229"/>
    </row>
    <row r="2230" spans="4:4" x14ac:dyDescent="0.25">
      <c r="D2230"/>
    </row>
    <row r="2231" spans="4:4" x14ac:dyDescent="0.25">
      <c r="D2231"/>
    </row>
    <row r="2232" spans="4:4" x14ac:dyDescent="0.25">
      <c r="D2232"/>
    </row>
    <row r="2233" spans="4:4" x14ac:dyDescent="0.25">
      <c r="D2233"/>
    </row>
    <row r="2234" spans="4:4" x14ac:dyDescent="0.25">
      <c r="D2234"/>
    </row>
    <row r="2235" spans="4:4" x14ac:dyDescent="0.25">
      <c r="D2235"/>
    </row>
    <row r="2236" spans="4:4" x14ac:dyDescent="0.25">
      <c r="D2236"/>
    </row>
    <row r="2237" spans="4:4" x14ac:dyDescent="0.25">
      <c r="D2237"/>
    </row>
    <row r="2238" spans="4:4" x14ac:dyDescent="0.25">
      <c r="D2238"/>
    </row>
    <row r="2239" spans="4:4" x14ac:dyDescent="0.25">
      <c r="D2239"/>
    </row>
    <row r="2240" spans="4:4" x14ac:dyDescent="0.25">
      <c r="D2240"/>
    </row>
    <row r="2241" spans="4:4" x14ac:dyDescent="0.25">
      <c r="D2241"/>
    </row>
    <row r="2242" spans="4:4" x14ac:dyDescent="0.25">
      <c r="D2242"/>
    </row>
    <row r="2243" spans="4:4" x14ac:dyDescent="0.25">
      <c r="D2243"/>
    </row>
    <row r="2244" spans="4:4" x14ac:dyDescent="0.25">
      <c r="D2244"/>
    </row>
    <row r="2245" spans="4:4" x14ac:dyDescent="0.25">
      <c r="D2245"/>
    </row>
    <row r="2246" spans="4:4" x14ac:dyDescent="0.25">
      <c r="D2246"/>
    </row>
    <row r="2247" spans="4:4" x14ac:dyDescent="0.25">
      <c r="D2247"/>
    </row>
    <row r="2248" spans="4:4" x14ac:dyDescent="0.25">
      <c r="D2248"/>
    </row>
    <row r="2249" spans="4:4" x14ac:dyDescent="0.25">
      <c r="D2249"/>
    </row>
    <row r="2250" spans="4:4" x14ac:dyDescent="0.25">
      <c r="D2250"/>
    </row>
    <row r="2251" spans="4:4" x14ac:dyDescent="0.25">
      <c r="D2251"/>
    </row>
    <row r="2252" spans="4:4" x14ac:dyDescent="0.25">
      <c r="D2252"/>
    </row>
    <row r="2253" spans="4:4" x14ac:dyDescent="0.25">
      <c r="D2253"/>
    </row>
    <row r="2254" spans="4:4" x14ac:dyDescent="0.25">
      <c r="D2254"/>
    </row>
    <row r="2255" spans="4:4" x14ac:dyDescent="0.25">
      <c r="D2255"/>
    </row>
    <row r="2256" spans="4:4" x14ac:dyDescent="0.25">
      <c r="D2256"/>
    </row>
    <row r="2257" spans="4:4" x14ac:dyDescent="0.25">
      <c r="D2257"/>
    </row>
    <row r="2258" spans="4:4" x14ac:dyDescent="0.25">
      <c r="D2258"/>
    </row>
    <row r="2259" spans="4:4" x14ac:dyDescent="0.25">
      <c r="D2259"/>
    </row>
    <row r="2260" spans="4:4" x14ac:dyDescent="0.25">
      <c r="D2260"/>
    </row>
    <row r="2261" spans="4:4" x14ac:dyDescent="0.25">
      <c r="D2261"/>
    </row>
    <row r="2262" spans="4:4" x14ac:dyDescent="0.25">
      <c r="D2262"/>
    </row>
    <row r="2263" spans="4:4" x14ac:dyDescent="0.25">
      <c r="D2263"/>
    </row>
    <row r="2264" spans="4:4" x14ac:dyDescent="0.25">
      <c r="D2264"/>
    </row>
    <row r="2265" spans="4:4" x14ac:dyDescent="0.25">
      <c r="D2265"/>
    </row>
    <row r="2266" spans="4:4" x14ac:dyDescent="0.25">
      <c r="D2266"/>
    </row>
    <row r="2267" spans="4:4" x14ac:dyDescent="0.25">
      <c r="D2267"/>
    </row>
    <row r="2268" spans="4:4" x14ac:dyDescent="0.25">
      <c r="D2268"/>
    </row>
    <row r="2269" spans="4:4" x14ac:dyDescent="0.25">
      <c r="D2269"/>
    </row>
    <row r="2270" spans="4:4" x14ac:dyDescent="0.25">
      <c r="D2270"/>
    </row>
    <row r="2271" spans="4:4" x14ac:dyDescent="0.25">
      <c r="D2271"/>
    </row>
    <row r="2272" spans="4:4" x14ac:dyDescent="0.25">
      <c r="D2272"/>
    </row>
    <row r="2273" spans="4:4" x14ac:dyDescent="0.25">
      <c r="D2273"/>
    </row>
    <row r="2274" spans="4:4" x14ac:dyDescent="0.25">
      <c r="D2274"/>
    </row>
    <row r="2275" spans="4:4" x14ac:dyDescent="0.25">
      <c r="D2275"/>
    </row>
    <row r="2276" spans="4:4" x14ac:dyDescent="0.25">
      <c r="D2276"/>
    </row>
    <row r="2277" spans="4:4" x14ac:dyDescent="0.25">
      <c r="D2277"/>
    </row>
    <row r="2278" spans="4:4" x14ac:dyDescent="0.25">
      <c r="D2278"/>
    </row>
    <row r="2279" spans="4:4" x14ac:dyDescent="0.25">
      <c r="D2279"/>
    </row>
    <row r="2280" spans="4:4" x14ac:dyDescent="0.25">
      <c r="D2280"/>
    </row>
    <row r="2281" spans="4:4" x14ac:dyDescent="0.25">
      <c r="D2281"/>
    </row>
    <row r="2282" spans="4:4" x14ac:dyDescent="0.25">
      <c r="D2282"/>
    </row>
    <row r="2283" spans="4:4" x14ac:dyDescent="0.25">
      <c r="D2283"/>
    </row>
    <row r="2284" spans="4:4" x14ac:dyDescent="0.25">
      <c r="D2284"/>
    </row>
    <row r="2285" spans="4:4" x14ac:dyDescent="0.25">
      <c r="D2285"/>
    </row>
    <row r="2286" spans="4:4" x14ac:dyDescent="0.25">
      <c r="D2286"/>
    </row>
    <row r="2287" spans="4:4" x14ac:dyDescent="0.25">
      <c r="D2287"/>
    </row>
    <row r="2288" spans="4:4" x14ac:dyDescent="0.25">
      <c r="D2288"/>
    </row>
    <row r="2289" spans="4:4" x14ac:dyDescent="0.25">
      <c r="D2289"/>
    </row>
    <row r="2290" spans="4:4" x14ac:dyDescent="0.25">
      <c r="D2290"/>
    </row>
    <row r="2291" spans="4:4" x14ac:dyDescent="0.25">
      <c r="D2291"/>
    </row>
    <row r="2292" spans="4:4" x14ac:dyDescent="0.25">
      <c r="D2292"/>
    </row>
    <row r="2293" spans="4:4" x14ac:dyDescent="0.25">
      <c r="D2293"/>
    </row>
    <row r="2294" spans="4:4" x14ac:dyDescent="0.25">
      <c r="D2294"/>
    </row>
    <row r="2295" spans="4:4" x14ac:dyDescent="0.25">
      <c r="D2295"/>
    </row>
    <row r="2296" spans="4:4" x14ac:dyDescent="0.25">
      <c r="D2296"/>
    </row>
    <row r="2297" spans="4:4" x14ac:dyDescent="0.25">
      <c r="D2297"/>
    </row>
    <row r="2298" spans="4:4" x14ac:dyDescent="0.25">
      <c r="D2298"/>
    </row>
    <row r="2299" spans="4:4" x14ac:dyDescent="0.25">
      <c r="D2299"/>
    </row>
    <row r="2300" spans="4:4" x14ac:dyDescent="0.25">
      <c r="D2300"/>
    </row>
    <row r="2301" spans="4:4" x14ac:dyDescent="0.25">
      <c r="D2301"/>
    </row>
    <row r="2302" spans="4:4" x14ac:dyDescent="0.25">
      <c r="D2302"/>
    </row>
    <row r="2303" spans="4:4" x14ac:dyDescent="0.25">
      <c r="D2303"/>
    </row>
    <row r="2304" spans="4:4" x14ac:dyDescent="0.25">
      <c r="D2304"/>
    </row>
    <row r="2305" spans="4:4" x14ac:dyDescent="0.25">
      <c r="D2305"/>
    </row>
    <row r="2306" spans="4:4" x14ac:dyDescent="0.25">
      <c r="D2306"/>
    </row>
    <row r="2307" spans="4:4" x14ac:dyDescent="0.25">
      <c r="D2307"/>
    </row>
    <row r="2308" spans="4:4" x14ac:dyDescent="0.25">
      <c r="D2308"/>
    </row>
    <row r="2309" spans="4:4" x14ac:dyDescent="0.25">
      <c r="D2309"/>
    </row>
    <row r="2310" spans="4:4" x14ac:dyDescent="0.25">
      <c r="D2310"/>
    </row>
    <row r="2311" spans="4:4" x14ac:dyDescent="0.25">
      <c r="D2311"/>
    </row>
    <row r="2312" spans="4:4" x14ac:dyDescent="0.25">
      <c r="D2312"/>
    </row>
    <row r="2313" spans="4:4" x14ac:dyDescent="0.25">
      <c r="D2313"/>
    </row>
    <row r="2314" spans="4:4" x14ac:dyDescent="0.25">
      <c r="D2314"/>
    </row>
    <row r="2315" spans="4:4" x14ac:dyDescent="0.25">
      <c r="D2315"/>
    </row>
    <row r="2316" spans="4:4" x14ac:dyDescent="0.25">
      <c r="D2316"/>
    </row>
    <row r="2317" spans="4:4" x14ac:dyDescent="0.25">
      <c r="D2317"/>
    </row>
    <row r="2318" spans="4:4" x14ac:dyDescent="0.25">
      <c r="D2318"/>
    </row>
    <row r="2319" spans="4:4" x14ac:dyDescent="0.25">
      <c r="D2319"/>
    </row>
    <row r="2320" spans="4:4" x14ac:dyDescent="0.25">
      <c r="D2320"/>
    </row>
    <row r="2321" spans="4:4" x14ac:dyDescent="0.25">
      <c r="D2321"/>
    </row>
    <row r="2322" spans="4:4" x14ac:dyDescent="0.25">
      <c r="D2322"/>
    </row>
    <row r="2323" spans="4:4" x14ac:dyDescent="0.25">
      <c r="D2323"/>
    </row>
    <row r="2324" spans="4:4" x14ac:dyDescent="0.25">
      <c r="D2324"/>
    </row>
    <row r="2325" spans="4:4" x14ac:dyDescent="0.25">
      <c r="D2325"/>
    </row>
    <row r="2326" spans="4:4" x14ac:dyDescent="0.25">
      <c r="D2326"/>
    </row>
    <row r="2327" spans="4:4" x14ac:dyDescent="0.25">
      <c r="D2327"/>
    </row>
    <row r="2328" spans="4:4" x14ac:dyDescent="0.25">
      <c r="D2328"/>
    </row>
    <row r="2329" spans="4:4" x14ac:dyDescent="0.25">
      <c r="D2329"/>
    </row>
    <row r="2330" spans="4:4" x14ac:dyDescent="0.25">
      <c r="D2330"/>
    </row>
    <row r="2331" spans="4:4" x14ac:dyDescent="0.25">
      <c r="D2331"/>
    </row>
    <row r="2332" spans="4:4" x14ac:dyDescent="0.25">
      <c r="D2332"/>
    </row>
    <row r="2333" spans="4:4" x14ac:dyDescent="0.25">
      <c r="D2333"/>
    </row>
    <row r="2334" spans="4:4" x14ac:dyDescent="0.25">
      <c r="D2334"/>
    </row>
    <row r="2335" spans="4:4" x14ac:dyDescent="0.25">
      <c r="D2335"/>
    </row>
    <row r="2336" spans="4:4" x14ac:dyDescent="0.25">
      <c r="D2336"/>
    </row>
    <row r="2337" spans="4:4" x14ac:dyDescent="0.25">
      <c r="D2337"/>
    </row>
    <row r="2338" spans="4:4" x14ac:dyDescent="0.25">
      <c r="D2338"/>
    </row>
    <row r="2339" spans="4:4" x14ac:dyDescent="0.25">
      <c r="D2339"/>
    </row>
    <row r="2340" spans="4:4" x14ac:dyDescent="0.25">
      <c r="D2340"/>
    </row>
    <row r="2341" spans="4:4" x14ac:dyDescent="0.25">
      <c r="D2341"/>
    </row>
    <row r="2342" spans="4:4" x14ac:dyDescent="0.25">
      <c r="D2342"/>
    </row>
    <row r="2343" spans="4:4" x14ac:dyDescent="0.25">
      <c r="D2343"/>
    </row>
    <row r="2344" spans="4:4" x14ac:dyDescent="0.25">
      <c r="D2344"/>
    </row>
    <row r="2345" spans="4:4" x14ac:dyDescent="0.25">
      <c r="D2345"/>
    </row>
    <row r="2346" spans="4:4" x14ac:dyDescent="0.25">
      <c r="D2346"/>
    </row>
    <row r="2347" spans="4:4" x14ac:dyDescent="0.25">
      <c r="D2347"/>
    </row>
    <row r="2348" spans="4:4" x14ac:dyDescent="0.25">
      <c r="D2348"/>
    </row>
    <row r="2349" spans="4:4" x14ac:dyDescent="0.25">
      <c r="D2349"/>
    </row>
    <row r="2350" spans="4:4" x14ac:dyDescent="0.25">
      <c r="D2350"/>
    </row>
    <row r="2351" spans="4:4" x14ac:dyDescent="0.25">
      <c r="D2351"/>
    </row>
    <row r="2352" spans="4:4" x14ac:dyDescent="0.25">
      <c r="D2352"/>
    </row>
    <row r="2353" spans="4:4" x14ac:dyDescent="0.25">
      <c r="D2353"/>
    </row>
    <row r="2354" spans="4:4" x14ac:dyDescent="0.25">
      <c r="D2354"/>
    </row>
    <row r="2355" spans="4:4" x14ac:dyDescent="0.25">
      <c r="D2355"/>
    </row>
    <row r="2356" spans="4:4" x14ac:dyDescent="0.25">
      <c r="D2356"/>
    </row>
    <row r="2357" spans="4:4" x14ac:dyDescent="0.25">
      <c r="D2357"/>
    </row>
    <row r="2358" spans="4:4" x14ac:dyDescent="0.25">
      <c r="D2358"/>
    </row>
    <row r="2359" spans="4:4" x14ac:dyDescent="0.25">
      <c r="D2359"/>
    </row>
    <row r="2360" spans="4:4" x14ac:dyDescent="0.25">
      <c r="D2360"/>
    </row>
    <row r="2361" spans="4:4" x14ac:dyDescent="0.25">
      <c r="D2361"/>
    </row>
    <row r="2362" spans="4:4" x14ac:dyDescent="0.25">
      <c r="D2362"/>
    </row>
    <row r="2363" spans="4:4" x14ac:dyDescent="0.25">
      <c r="D2363"/>
    </row>
    <row r="2364" spans="4:4" x14ac:dyDescent="0.25">
      <c r="D2364"/>
    </row>
    <row r="2365" spans="4:4" x14ac:dyDescent="0.25">
      <c r="D2365"/>
    </row>
    <row r="2366" spans="4:4" x14ac:dyDescent="0.25">
      <c r="D2366"/>
    </row>
    <row r="2367" spans="4:4" x14ac:dyDescent="0.25">
      <c r="D2367"/>
    </row>
    <row r="2368" spans="4:4" x14ac:dyDescent="0.25">
      <c r="D2368"/>
    </row>
    <row r="2369" spans="4:4" x14ac:dyDescent="0.25">
      <c r="D2369"/>
    </row>
    <row r="2370" spans="4:4" x14ac:dyDescent="0.25">
      <c r="D2370"/>
    </row>
    <row r="2371" spans="4:4" x14ac:dyDescent="0.25">
      <c r="D2371"/>
    </row>
    <row r="2372" spans="4:4" x14ac:dyDescent="0.25">
      <c r="D2372"/>
    </row>
    <row r="2373" spans="4:4" x14ac:dyDescent="0.25">
      <c r="D2373"/>
    </row>
    <row r="2374" spans="4:4" x14ac:dyDescent="0.25">
      <c r="D2374"/>
    </row>
    <row r="2375" spans="4:4" x14ac:dyDescent="0.25">
      <c r="D2375"/>
    </row>
    <row r="2376" spans="4:4" x14ac:dyDescent="0.25">
      <c r="D2376"/>
    </row>
    <row r="2377" spans="4:4" x14ac:dyDescent="0.25">
      <c r="D2377"/>
    </row>
    <row r="2378" spans="4:4" x14ac:dyDescent="0.25">
      <c r="D2378"/>
    </row>
    <row r="2379" spans="4:4" x14ac:dyDescent="0.25">
      <c r="D2379"/>
    </row>
    <row r="2380" spans="4:4" x14ac:dyDescent="0.25">
      <c r="D2380"/>
    </row>
    <row r="2381" spans="4:4" x14ac:dyDescent="0.25">
      <c r="D2381"/>
    </row>
    <row r="2382" spans="4:4" x14ac:dyDescent="0.25">
      <c r="D2382"/>
    </row>
    <row r="2383" spans="4:4" x14ac:dyDescent="0.25">
      <c r="D2383"/>
    </row>
    <row r="2384" spans="4:4" x14ac:dyDescent="0.25">
      <c r="D2384"/>
    </row>
    <row r="2385" spans="4:4" x14ac:dyDescent="0.25">
      <c r="D2385"/>
    </row>
    <row r="2386" spans="4:4" x14ac:dyDescent="0.25">
      <c r="D2386"/>
    </row>
    <row r="2387" spans="4:4" x14ac:dyDescent="0.25">
      <c r="D2387"/>
    </row>
    <row r="2388" spans="4:4" x14ac:dyDescent="0.25">
      <c r="D2388"/>
    </row>
    <row r="2389" spans="4:4" x14ac:dyDescent="0.25">
      <c r="D2389"/>
    </row>
    <row r="2390" spans="4:4" x14ac:dyDescent="0.25">
      <c r="D2390"/>
    </row>
    <row r="2391" spans="4:4" x14ac:dyDescent="0.25">
      <c r="D2391"/>
    </row>
    <row r="2392" spans="4:4" x14ac:dyDescent="0.25">
      <c r="D2392"/>
    </row>
    <row r="2393" spans="4:4" x14ac:dyDescent="0.25">
      <c r="D2393"/>
    </row>
    <row r="2394" spans="4:4" x14ac:dyDescent="0.25">
      <c r="D2394"/>
    </row>
    <row r="2395" spans="4:4" x14ac:dyDescent="0.25">
      <c r="D2395"/>
    </row>
    <row r="2396" spans="4:4" x14ac:dyDescent="0.25">
      <c r="D2396"/>
    </row>
    <row r="2397" spans="4:4" x14ac:dyDescent="0.25">
      <c r="D2397"/>
    </row>
    <row r="2398" spans="4:4" x14ac:dyDescent="0.25">
      <c r="D2398"/>
    </row>
    <row r="2399" spans="4:4" x14ac:dyDescent="0.25">
      <c r="D2399"/>
    </row>
    <row r="2400" spans="4:4" x14ac:dyDescent="0.25">
      <c r="D2400"/>
    </row>
    <row r="2401" spans="4:4" x14ac:dyDescent="0.25">
      <c r="D2401"/>
    </row>
    <row r="2402" spans="4:4" x14ac:dyDescent="0.25">
      <c r="D2402"/>
    </row>
    <row r="2403" spans="4:4" x14ac:dyDescent="0.25">
      <c r="D2403"/>
    </row>
    <row r="2404" spans="4:4" x14ac:dyDescent="0.25">
      <c r="D2404"/>
    </row>
    <row r="2405" spans="4:4" x14ac:dyDescent="0.25">
      <c r="D2405"/>
    </row>
    <row r="2406" spans="4:4" x14ac:dyDescent="0.25">
      <c r="D2406"/>
    </row>
    <row r="2407" spans="4:4" x14ac:dyDescent="0.25">
      <c r="D2407"/>
    </row>
    <row r="2408" spans="4:4" x14ac:dyDescent="0.25">
      <c r="D2408"/>
    </row>
    <row r="2409" spans="4:4" x14ac:dyDescent="0.25">
      <c r="D2409"/>
    </row>
    <row r="2410" spans="4:4" x14ac:dyDescent="0.25">
      <c r="D2410"/>
    </row>
    <row r="2411" spans="4:4" x14ac:dyDescent="0.25">
      <c r="D2411"/>
    </row>
    <row r="2412" spans="4:4" x14ac:dyDescent="0.25">
      <c r="D2412"/>
    </row>
    <row r="2413" spans="4:4" x14ac:dyDescent="0.25">
      <c r="D2413"/>
    </row>
    <row r="2414" spans="4:4" x14ac:dyDescent="0.25">
      <c r="D2414"/>
    </row>
    <row r="2415" spans="4:4" x14ac:dyDescent="0.25">
      <c r="D2415"/>
    </row>
    <row r="2416" spans="4:4" x14ac:dyDescent="0.25">
      <c r="D2416"/>
    </row>
    <row r="2417" spans="4:4" x14ac:dyDescent="0.25">
      <c r="D2417"/>
    </row>
    <row r="2418" spans="4:4" x14ac:dyDescent="0.25">
      <c r="D2418"/>
    </row>
    <row r="2419" spans="4:4" x14ac:dyDescent="0.25">
      <c r="D2419"/>
    </row>
    <row r="2420" spans="4:4" x14ac:dyDescent="0.25">
      <c r="D2420"/>
    </row>
    <row r="2421" spans="4:4" x14ac:dyDescent="0.25">
      <c r="D2421"/>
    </row>
    <row r="2422" spans="4:4" x14ac:dyDescent="0.25">
      <c r="D2422"/>
    </row>
    <row r="2423" spans="4:4" x14ac:dyDescent="0.25">
      <c r="D2423"/>
    </row>
    <row r="2424" spans="4:4" x14ac:dyDescent="0.25">
      <c r="D2424"/>
    </row>
    <row r="2425" spans="4:4" x14ac:dyDescent="0.25">
      <c r="D2425"/>
    </row>
    <row r="2426" spans="4:4" x14ac:dyDescent="0.25">
      <c r="D2426"/>
    </row>
    <row r="2427" spans="4:4" x14ac:dyDescent="0.25">
      <c r="D2427"/>
    </row>
    <row r="2428" spans="4:4" x14ac:dyDescent="0.25">
      <c r="D2428"/>
    </row>
    <row r="2429" spans="4:4" x14ac:dyDescent="0.25">
      <c r="D2429"/>
    </row>
    <row r="2430" spans="4:4" x14ac:dyDescent="0.25">
      <c r="D2430"/>
    </row>
    <row r="2431" spans="4:4" x14ac:dyDescent="0.25">
      <c r="D2431"/>
    </row>
    <row r="2432" spans="4:4" x14ac:dyDescent="0.25">
      <c r="D2432"/>
    </row>
    <row r="2433" spans="4:4" x14ac:dyDescent="0.25">
      <c r="D2433"/>
    </row>
    <row r="2434" spans="4:4" x14ac:dyDescent="0.25">
      <c r="D2434"/>
    </row>
    <row r="2435" spans="4:4" x14ac:dyDescent="0.25">
      <c r="D2435"/>
    </row>
    <row r="2436" spans="4:4" x14ac:dyDescent="0.25">
      <c r="D2436"/>
    </row>
    <row r="2437" spans="4:4" x14ac:dyDescent="0.25">
      <c r="D2437"/>
    </row>
    <row r="2438" spans="4:4" x14ac:dyDescent="0.25">
      <c r="D2438"/>
    </row>
    <row r="2439" spans="4:4" x14ac:dyDescent="0.25">
      <c r="D2439"/>
    </row>
    <row r="2440" spans="4:4" x14ac:dyDescent="0.25">
      <c r="D2440"/>
    </row>
    <row r="2441" spans="4:4" x14ac:dyDescent="0.25">
      <c r="D2441"/>
    </row>
    <row r="2442" spans="4:4" x14ac:dyDescent="0.25">
      <c r="D2442"/>
    </row>
    <row r="2443" spans="4:4" x14ac:dyDescent="0.25">
      <c r="D2443"/>
    </row>
    <row r="2444" spans="4:4" x14ac:dyDescent="0.25">
      <c r="D2444"/>
    </row>
    <row r="2445" spans="4:4" x14ac:dyDescent="0.25">
      <c r="D2445"/>
    </row>
    <row r="2446" spans="4:4" x14ac:dyDescent="0.25">
      <c r="D2446"/>
    </row>
    <row r="2447" spans="4:4" x14ac:dyDescent="0.25">
      <c r="D2447"/>
    </row>
    <row r="2448" spans="4:4" x14ac:dyDescent="0.25">
      <c r="D2448"/>
    </row>
    <row r="2449" spans="4:4" x14ac:dyDescent="0.25">
      <c r="D2449"/>
    </row>
    <row r="2450" spans="4:4" x14ac:dyDescent="0.25">
      <c r="D2450"/>
    </row>
    <row r="2451" spans="4:4" x14ac:dyDescent="0.25">
      <c r="D2451"/>
    </row>
    <row r="2452" spans="4:4" x14ac:dyDescent="0.25">
      <c r="D2452"/>
    </row>
    <row r="2453" spans="4:4" x14ac:dyDescent="0.25">
      <c r="D2453"/>
    </row>
    <row r="2454" spans="4:4" x14ac:dyDescent="0.25">
      <c r="D2454"/>
    </row>
    <row r="2455" spans="4:4" x14ac:dyDescent="0.25">
      <c r="D2455"/>
    </row>
    <row r="2456" spans="4:4" x14ac:dyDescent="0.25">
      <c r="D2456"/>
    </row>
    <row r="2457" spans="4:4" x14ac:dyDescent="0.25">
      <c r="D2457"/>
    </row>
    <row r="2458" spans="4:4" x14ac:dyDescent="0.25">
      <c r="D2458"/>
    </row>
    <row r="2459" spans="4:4" x14ac:dyDescent="0.25">
      <c r="D2459"/>
    </row>
    <row r="2460" spans="4:4" x14ac:dyDescent="0.25">
      <c r="D2460"/>
    </row>
    <row r="2461" spans="4:4" x14ac:dyDescent="0.25">
      <c r="D2461"/>
    </row>
    <row r="2462" spans="4:4" x14ac:dyDescent="0.25">
      <c r="D2462"/>
    </row>
    <row r="2463" spans="4:4" x14ac:dyDescent="0.25">
      <c r="D2463"/>
    </row>
    <row r="2464" spans="4:4" x14ac:dyDescent="0.25">
      <c r="D2464"/>
    </row>
    <row r="2465" spans="4:4" x14ac:dyDescent="0.25">
      <c r="D2465"/>
    </row>
    <row r="2466" spans="4:4" x14ac:dyDescent="0.25">
      <c r="D2466"/>
    </row>
    <row r="2467" spans="4:4" x14ac:dyDescent="0.25">
      <c r="D2467"/>
    </row>
    <row r="2468" spans="4:4" x14ac:dyDescent="0.25">
      <c r="D2468"/>
    </row>
    <row r="2469" spans="4:4" x14ac:dyDescent="0.25">
      <c r="D2469"/>
    </row>
    <row r="2470" spans="4:4" x14ac:dyDescent="0.25">
      <c r="D2470"/>
    </row>
    <row r="2471" spans="4:4" x14ac:dyDescent="0.25">
      <c r="D2471"/>
    </row>
    <row r="2472" spans="4:4" x14ac:dyDescent="0.25">
      <c r="D2472"/>
    </row>
    <row r="2473" spans="4:4" x14ac:dyDescent="0.25">
      <c r="D2473"/>
    </row>
    <row r="2474" spans="4:4" x14ac:dyDescent="0.25">
      <c r="D2474"/>
    </row>
    <row r="2475" spans="4:4" x14ac:dyDescent="0.25">
      <c r="D2475"/>
    </row>
    <row r="2476" spans="4:4" x14ac:dyDescent="0.25">
      <c r="D2476"/>
    </row>
    <row r="2477" spans="4:4" x14ac:dyDescent="0.25">
      <c r="D2477"/>
    </row>
    <row r="2478" spans="4:4" x14ac:dyDescent="0.25">
      <c r="D2478"/>
    </row>
    <row r="2479" spans="4:4" x14ac:dyDescent="0.25">
      <c r="D2479"/>
    </row>
    <row r="2480" spans="4:4" x14ac:dyDescent="0.25">
      <c r="D2480"/>
    </row>
    <row r="2481" spans="4:4" x14ac:dyDescent="0.25">
      <c r="D2481"/>
    </row>
    <row r="2482" spans="4:4" x14ac:dyDescent="0.25">
      <c r="D2482"/>
    </row>
    <row r="2483" spans="4:4" x14ac:dyDescent="0.25">
      <c r="D2483"/>
    </row>
    <row r="2484" spans="4:4" x14ac:dyDescent="0.25">
      <c r="D2484"/>
    </row>
    <row r="2485" spans="4:4" x14ac:dyDescent="0.25">
      <c r="D2485"/>
    </row>
    <row r="2486" spans="4:4" x14ac:dyDescent="0.25">
      <c r="D2486"/>
    </row>
    <row r="2487" spans="4:4" x14ac:dyDescent="0.25">
      <c r="D2487"/>
    </row>
    <row r="2488" spans="4:4" x14ac:dyDescent="0.25">
      <c r="D2488"/>
    </row>
    <row r="2489" spans="4:4" x14ac:dyDescent="0.25">
      <c r="D2489"/>
    </row>
    <row r="2490" spans="4:4" x14ac:dyDescent="0.25">
      <c r="D2490"/>
    </row>
    <row r="2491" spans="4:4" x14ac:dyDescent="0.25">
      <c r="D2491"/>
    </row>
    <row r="2492" spans="4:4" x14ac:dyDescent="0.25">
      <c r="D2492"/>
    </row>
    <row r="2493" spans="4:4" x14ac:dyDescent="0.25">
      <c r="D2493"/>
    </row>
    <row r="2494" spans="4:4" x14ac:dyDescent="0.25">
      <c r="D2494"/>
    </row>
    <row r="2495" spans="4:4" x14ac:dyDescent="0.25">
      <c r="D2495"/>
    </row>
    <row r="2496" spans="4:4" x14ac:dyDescent="0.25">
      <c r="D2496"/>
    </row>
    <row r="2497" spans="4:4" x14ac:dyDescent="0.25">
      <c r="D2497"/>
    </row>
    <row r="2498" spans="4:4" x14ac:dyDescent="0.25">
      <c r="D2498"/>
    </row>
    <row r="2499" spans="4:4" x14ac:dyDescent="0.25">
      <c r="D2499"/>
    </row>
    <row r="2500" spans="4:4" x14ac:dyDescent="0.25">
      <c r="D2500"/>
    </row>
    <row r="2501" spans="4:4" x14ac:dyDescent="0.25">
      <c r="D2501"/>
    </row>
    <row r="2502" spans="4:4" x14ac:dyDescent="0.25">
      <c r="D2502"/>
    </row>
    <row r="2503" spans="4:4" x14ac:dyDescent="0.25">
      <c r="D2503"/>
    </row>
    <row r="2504" spans="4:4" x14ac:dyDescent="0.25">
      <c r="D2504"/>
    </row>
    <row r="2505" spans="4:4" x14ac:dyDescent="0.25">
      <c r="D2505"/>
    </row>
    <row r="2506" spans="4:4" x14ac:dyDescent="0.25">
      <c r="D2506"/>
    </row>
    <row r="2507" spans="4:4" x14ac:dyDescent="0.25">
      <c r="D2507"/>
    </row>
    <row r="2508" spans="4:4" x14ac:dyDescent="0.25">
      <c r="D2508"/>
    </row>
    <row r="2509" spans="4:4" x14ac:dyDescent="0.25">
      <c r="D2509"/>
    </row>
    <row r="2510" spans="4:4" x14ac:dyDescent="0.25">
      <c r="D2510"/>
    </row>
    <row r="2511" spans="4:4" x14ac:dyDescent="0.25">
      <c r="D2511"/>
    </row>
    <row r="2512" spans="4:4" x14ac:dyDescent="0.25">
      <c r="D2512"/>
    </row>
    <row r="2513" spans="4:4" x14ac:dyDescent="0.25">
      <c r="D2513"/>
    </row>
    <row r="2514" spans="4:4" x14ac:dyDescent="0.25">
      <c r="D2514"/>
    </row>
    <row r="2515" spans="4:4" x14ac:dyDescent="0.25">
      <c r="D2515"/>
    </row>
    <row r="2516" spans="4:4" x14ac:dyDescent="0.25">
      <c r="D2516"/>
    </row>
    <row r="2517" spans="4:4" x14ac:dyDescent="0.25">
      <c r="D2517"/>
    </row>
    <row r="2518" spans="4:4" x14ac:dyDescent="0.25">
      <c r="D2518"/>
    </row>
    <row r="2519" spans="4:4" x14ac:dyDescent="0.25">
      <c r="D2519"/>
    </row>
    <row r="2520" spans="4:4" x14ac:dyDescent="0.25">
      <c r="D2520"/>
    </row>
    <row r="2521" spans="4:4" x14ac:dyDescent="0.25">
      <c r="D2521"/>
    </row>
    <row r="2522" spans="4:4" x14ac:dyDescent="0.25">
      <c r="D2522"/>
    </row>
    <row r="2523" spans="4:4" x14ac:dyDescent="0.25">
      <c r="D2523"/>
    </row>
    <row r="2524" spans="4:4" x14ac:dyDescent="0.25">
      <c r="D2524"/>
    </row>
    <row r="2525" spans="4:4" x14ac:dyDescent="0.25">
      <c r="D2525"/>
    </row>
    <row r="2526" spans="4:4" x14ac:dyDescent="0.25">
      <c r="D2526"/>
    </row>
    <row r="2527" spans="4:4" x14ac:dyDescent="0.25">
      <c r="D2527"/>
    </row>
    <row r="2528" spans="4:4" x14ac:dyDescent="0.25">
      <c r="D2528"/>
    </row>
    <row r="2529" spans="4:4" x14ac:dyDescent="0.25">
      <c r="D2529"/>
    </row>
    <row r="2530" spans="4:4" x14ac:dyDescent="0.25">
      <c r="D2530"/>
    </row>
    <row r="2531" spans="4:4" x14ac:dyDescent="0.25">
      <c r="D2531"/>
    </row>
    <row r="2532" spans="4:4" x14ac:dyDescent="0.25">
      <c r="D2532"/>
    </row>
    <row r="2533" spans="4:4" x14ac:dyDescent="0.25">
      <c r="D2533"/>
    </row>
    <row r="2534" spans="4:4" x14ac:dyDescent="0.25">
      <c r="D2534"/>
    </row>
    <row r="2535" spans="4:4" x14ac:dyDescent="0.25">
      <c r="D2535"/>
    </row>
    <row r="2536" spans="4:4" x14ac:dyDescent="0.25">
      <c r="D2536"/>
    </row>
    <row r="2537" spans="4:4" x14ac:dyDescent="0.25">
      <c r="D2537"/>
    </row>
    <row r="2538" spans="4:4" x14ac:dyDescent="0.25">
      <c r="D2538"/>
    </row>
    <row r="2539" spans="4:4" x14ac:dyDescent="0.25">
      <c r="D2539"/>
    </row>
    <row r="2540" spans="4:4" x14ac:dyDescent="0.25">
      <c r="D2540"/>
    </row>
    <row r="2541" spans="4:4" x14ac:dyDescent="0.25">
      <c r="D2541"/>
    </row>
    <row r="2542" spans="4:4" x14ac:dyDescent="0.25">
      <c r="D2542"/>
    </row>
    <row r="2543" spans="4:4" x14ac:dyDescent="0.25">
      <c r="D2543"/>
    </row>
    <row r="2544" spans="4:4" x14ac:dyDescent="0.25">
      <c r="D2544"/>
    </row>
    <row r="2545" spans="4:4" x14ac:dyDescent="0.25">
      <c r="D2545"/>
    </row>
    <row r="2546" spans="4:4" x14ac:dyDescent="0.25">
      <c r="D2546"/>
    </row>
    <row r="2547" spans="4:4" x14ac:dyDescent="0.25">
      <c r="D2547"/>
    </row>
    <row r="2548" spans="4:4" x14ac:dyDescent="0.25">
      <c r="D2548"/>
    </row>
    <row r="2549" spans="4:4" x14ac:dyDescent="0.25">
      <c r="D2549"/>
    </row>
    <row r="2550" spans="4:4" x14ac:dyDescent="0.25">
      <c r="D2550"/>
    </row>
    <row r="2551" spans="4:4" x14ac:dyDescent="0.25">
      <c r="D2551"/>
    </row>
    <row r="2552" spans="4:4" x14ac:dyDescent="0.25">
      <c r="D2552"/>
    </row>
    <row r="2553" spans="4:4" x14ac:dyDescent="0.25">
      <c r="D2553"/>
    </row>
    <row r="2554" spans="4:4" x14ac:dyDescent="0.25">
      <c r="D2554"/>
    </row>
    <row r="2555" spans="4:4" x14ac:dyDescent="0.25">
      <c r="D2555"/>
    </row>
    <row r="2556" spans="4:4" x14ac:dyDescent="0.25">
      <c r="D2556"/>
    </row>
    <row r="2557" spans="4:4" x14ac:dyDescent="0.25">
      <c r="D2557"/>
    </row>
    <row r="2558" spans="4:4" x14ac:dyDescent="0.25">
      <c r="D2558"/>
    </row>
    <row r="2559" spans="4:4" x14ac:dyDescent="0.25">
      <c r="D2559"/>
    </row>
    <row r="2560" spans="4:4" x14ac:dyDescent="0.25">
      <c r="D2560"/>
    </row>
    <row r="2561" spans="4:4" x14ac:dyDescent="0.25">
      <c r="D2561"/>
    </row>
    <row r="2562" spans="4:4" x14ac:dyDescent="0.25">
      <c r="D2562"/>
    </row>
    <row r="2563" spans="4:4" x14ac:dyDescent="0.25">
      <c r="D2563"/>
    </row>
    <row r="2564" spans="4:4" x14ac:dyDescent="0.25">
      <c r="D2564"/>
    </row>
    <row r="2565" spans="4:4" x14ac:dyDescent="0.25">
      <c r="D2565"/>
    </row>
    <row r="2566" spans="4:4" x14ac:dyDescent="0.25">
      <c r="D2566"/>
    </row>
    <row r="2567" spans="4:4" x14ac:dyDescent="0.25">
      <c r="D2567"/>
    </row>
    <row r="2568" spans="4:4" x14ac:dyDescent="0.25">
      <c r="D2568"/>
    </row>
    <row r="2569" spans="4:4" x14ac:dyDescent="0.25">
      <c r="D2569"/>
    </row>
    <row r="2570" spans="4:4" x14ac:dyDescent="0.25">
      <c r="D2570"/>
    </row>
    <row r="2571" spans="4:4" x14ac:dyDescent="0.25">
      <c r="D2571"/>
    </row>
    <row r="2572" spans="4:4" x14ac:dyDescent="0.25">
      <c r="D2572"/>
    </row>
    <row r="2573" spans="4:4" x14ac:dyDescent="0.25">
      <c r="D2573"/>
    </row>
    <row r="2574" spans="4:4" x14ac:dyDescent="0.25">
      <c r="D2574"/>
    </row>
    <row r="2575" spans="4:4" x14ac:dyDescent="0.25">
      <c r="D2575"/>
    </row>
    <row r="2576" spans="4:4" x14ac:dyDescent="0.25">
      <c r="D2576"/>
    </row>
    <row r="2577" spans="4:4" x14ac:dyDescent="0.25">
      <c r="D2577"/>
    </row>
    <row r="2578" spans="4:4" x14ac:dyDescent="0.25">
      <c r="D2578"/>
    </row>
    <row r="2579" spans="4:4" x14ac:dyDescent="0.25">
      <c r="D2579"/>
    </row>
    <row r="2580" spans="4:4" x14ac:dyDescent="0.25">
      <c r="D2580"/>
    </row>
    <row r="2581" spans="4:4" x14ac:dyDescent="0.25">
      <c r="D2581"/>
    </row>
    <row r="2582" spans="4:4" x14ac:dyDescent="0.25">
      <c r="D2582"/>
    </row>
    <row r="2583" spans="4:4" x14ac:dyDescent="0.25">
      <c r="D2583"/>
    </row>
    <row r="2584" spans="4:4" x14ac:dyDescent="0.25">
      <c r="D2584"/>
    </row>
    <row r="2585" spans="4:4" x14ac:dyDescent="0.25">
      <c r="D2585"/>
    </row>
    <row r="2586" spans="4:4" x14ac:dyDescent="0.25">
      <c r="D2586"/>
    </row>
    <row r="2587" spans="4:4" x14ac:dyDescent="0.25">
      <c r="D2587"/>
    </row>
    <row r="2588" spans="4:4" x14ac:dyDescent="0.25">
      <c r="D2588"/>
    </row>
    <row r="2589" spans="4:4" x14ac:dyDescent="0.25">
      <c r="D2589"/>
    </row>
    <row r="2590" spans="4:4" x14ac:dyDescent="0.25">
      <c r="D2590"/>
    </row>
    <row r="2591" spans="4:4" x14ac:dyDescent="0.25">
      <c r="D2591"/>
    </row>
    <row r="2592" spans="4:4" x14ac:dyDescent="0.25">
      <c r="D2592"/>
    </row>
    <row r="2593" spans="4:4" x14ac:dyDescent="0.25">
      <c r="D2593"/>
    </row>
    <row r="2594" spans="4:4" x14ac:dyDescent="0.25">
      <c r="D2594"/>
    </row>
    <row r="2595" spans="4:4" x14ac:dyDescent="0.25">
      <c r="D2595"/>
    </row>
    <row r="2596" spans="4:4" x14ac:dyDescent="0.25">
      <c r="D2596"/>
    </row>
    <row r="2597" spans="4:4" x14ac:dyDescent="0.25">
      <c r="D2597"/>
    </row>
    <row r="2598" spans="4:4" x14ac:dyDescent="0.25">
      <c r="D2598"/>
    </row>
    <row r="2599" spans="4:4" x14ac:dyDescent="0.25">
      <c r="D2599"/>
    </row>
    <row r="2600" spans="4:4" x14ac:dyDescent="0.25">
      <c r="D2600"/>
    </row>
    <row r="2601" spans="4:4" x14ac:dyDescent="0.25">
      <c r="D2601"/>
    </row>
    <row r="2602" spans="4:4" x14ac:dyDescent="0.25">
      <c r="D2602"/>
    </row>
    <row r="2603" spans="4:4" x14ac:dyDescent="0.25">
      <c r="D2603"/>
    </row>
    <row r="2604" spans="4:4" x14ac:dyDescent="0.25">
      <c r="D2604"/>
    </row>
    <row r="2605" spans="4:4" x14ac:dyDescent="0.25">
      <c r="D2605"/>
    </row>
    <row r="2606" spans="4:4" x14ac:dyDescent="0.25">
      <c r="D2606"/>
    </row>
    <row r="2607" spans="4:4" x14ac:dyDescent="0.25">
      <c r="D2607"/>
    </row>
    <row r="2608" spans="4:4" x14ac:dyDescent="0.25">
      <c r="D2608"/>
    </row>
    <row r="2609" spans="4:4" x14ac:dyDescent="0.25">
      <c r="D2609"/>
    </row>
    <row r="2610" spans="4:4" x14ac:dyDescent="0.25">
      <c r="D2610"/>
    </row>
    <row r="2611" spans="4:4" x14ac:dyDescent="0.25">
      <c r="D2611"/>
    </row>
    <row r="2612" spans="4:4" x14ac:dyDescent="0.25">
      <c r="D2612"/>
    </row>
    <row r="2613" spans="4:4" x14ac:dyDescent="0.25">
      <c r="D2613"/>
    </row>
    <row r="2614" spans="4:4" x14ac:dyDescent="0.25">
      <c r="D2614"/>
    </row>
    <row r="2615" spans="4:4" x14ac:dyDescent="0.25">
      <c r="D2615"/>
    </row>
    <row r="2616" spans="4:4" x14ac:dyDescent="0.25">
      <c r="D2616"/>
    </row>
    <row r="2617" spans="4:4" x14ac:dyDescent="0.25">
      <c r="D2617"/>
    </row>
    <row r="2618" spans="4:4" x14ac:dyDescent="0.25">
      <c r="D2618"/>
    </row>
    <row r="2619" spans="4:4" x14ac:dyDescent="0.25">
      <c r="D2619"/>
    </row>
    <row r="2620" spans="4:4" x14ac:dyDescent="0.25">
      <c r="D2620"/>
    </row>
    <row r="2621" spans="4:4" x14ac:dyDescent="0.25">
      <c r="D2621"/>
    </row>
    <row r="2622" spans="4:4" x14ac:dyDescent="0.25">
      <c r="D2622"/>
    </row>
    <row r="2623" spans="4:4" x14ac:dyDescent="0.25">
      <c r="D2623"/>
    </row>
    <row r="2624" spans="4:4" x14ac:dyDescent="0.25">
      <c r="D2624"/>
    </row>
    <row r="2625" spans="4:4" x14ac:dyDescent="0.25">
      <c r="D2625"/>
    </row>
    <row r="2626" spans="4:4" x14ac:dyDescent="0.25">
      <c r="D2626"/>
    </row>
    <row r="2627" spans="4:4" x14ac:dyDescent="0.25">
      <c r="D2627"/>
    </row>
    <row r="2628" spans="4:4" x14ac:dyDescent="0.25">
      <c r="D2628"/>
    </row>
    <row r="2629" spans="4:4" x14ac:dyDescent="0.25">
      <c r="D2629"/>
    </row>
    <row r="2630" spans="4:4" x14ac:dyDescent="0.25">
      <c r="D2630"/>
    </row>
    <row r="2631" spans="4:4" x14ac:dyDescent="0.25">
      <c r="D2631"/>
    </row>
    <row r="2632" spans="4:4" x14ac:dyDescent="0.25">
      <c r="D2632"/>
    </row>
    <row r="2633" spans="4:4" x14ac:dyDescent="0.25">
      <c r="D2633"/>
    </row>
    <row r="2634" spans="4:4" x14ac:dyDescent="0.25">
      <c r="D2634"/>
    </row>
    <row r="2635" spans="4:4" x14ac:dyDescent="0.25">
      <c r="D2635"/>
    </row>
    <row r="2636" spans="4:4" x14ac:dyDescent="0.25">
      <c r="D2636"/>
    </row>
    <row r="2637" spans="4:4" x14ac:dyDescent="0.25">
      <c r="D2637"/>
    </row>
    <row r="2638" spans="4:4" x14ac:dyDescent="0.25">
      <c r="D2638"/>
    </row>
    <row r="2639" spans="4:4" x14ac:dyDescent="0.25">
      <c r="D2639"/>
    </row>
    <row r="2640" spans="4:4" x14ac:dyDescent="0.25">
      <c r="D2640"/>
    </row>
    <row r="2641" spans="4:4" x14ac:dyDescent="0.25">
      <c r="D2641"/>
    </row>
    <row r="2642" spans="4:4" x14ac:dyDescent="0.25">
      <c r="D2642"/>
    </row>
    <row r="2643" spans="4:4" x14ac:dyDescent="0.25">
      <c r="D2643"/>
    </row>
    <row r="2644" spans="4:4" x14ac:dyDescent="0.25">
      <c r="D2644"/>
    </row>
    <row r="2645" spans="4:4" x14ac:dyDescent="0.25">
      <c r="D2645"/>
    </row>
    <row r="2646" spans="4:4" x14ac:dyDescent="0.25">
      <c r="D2646"/>
    </row>
    <row r="2647" spans="4:4" x14ac:dyDescent="0.25">
      <c r="D2647"/>
    </row>
    <row r="2648" spans="4:4" x14ac:dyDescent="0.25">
      <c r="D2648"/>
    </row>
    <row r="2649" spans="4:4" x14ac:dyDescent="0.25">
      <c r="D2649"/>
    </row>
    <row r="2650" spans="4:4" x14ac:dyDescent="0.25">
      <c r="D2650"/>
    </row>
    <row r="2651" spans="4:4" x14ac:dyDescent="0.25">
      <c r="D2651"/>
    </row>
    <row r="2652" spans="4:4" x14ac:dyDescent="0.25">
      <c r="D2652"/>
    </row>
    <row r="2653" spans="4:4" x14ac:dyDescent="0.25">
      <c r="D2653"/>
    </row>
    <row r="2654" spans="4:4" x14ac:dyDescent="0.25">
      <c r="D2654"/>
    </row>
    <row r="2655" spans="4:4" x14ac:dyDescent="0.25">
      <c r="D2655"/>
    </row>
    <row r="2656" spans="4:4" x14ac:dyDescent="0.25">
      <c r="D2656"/>
    </row>
    <row r="2657" spans="4:4" x14ac:dyDescent="0.25">
      <c r="D2657"/>
    </row>
    <row r="2658" spans="4:4" x14ac:dyDescent="0.25">
      <c r="D2658"/>
    </row>
    <row r="2659" spans="4:4" x14ac:dyDescent="0.25">
      <c r="D2659"/>
    </row>
    <row r="2660" spans="4:4" x14ac:dyDescent="0.25">
      <c r="D2660"/>
    </row>
    <row r="2661" spans="4:4" x14ac:dyDescent="0.25">
      <c r="D2661"/>
    </row>
    <row r="2662" spans="4:4" x14ac:dyDescent="0.25">
      <c r="D2662"/>
    </row>
    <row r="2663" spans="4:4" x14ac:dyDescent="0.25">
      <c r="D2663"/>
    </row>
    <row r="2664" spans="4:4" x14ac:dyDescent="0.25">
      <c r="D2664"/>
    </row>
    <row r="2665" spans="4:4" x14ac:dyDescent="0.25">
      <c r="D2665"/>
    </row>
    <row r="2666" spans="4:4" x14ac:dyDescent="0.25">
      <c r="D2666"/>
    </row>
    <row r="2667" spans="4:4" x14ac:dyDescent="0.25">
      <c r="D2667"/>
    </row>
    <row r="2668" spans="4:4" x14ac:dyDescent="0.25">
      <c r="D2668"/>
    </row>
    <row r="2669" spans="4:4" x14ac:dyDescent="0.25">
      <c r="D2669"/>
    </row>
    <row r="2670" spans="4:4" x14ac:dyDescent="0.25">
      <c r="D2670"/>
    </row>
    <row r="2671" spans="4:4" x14ac:dyDescent="0.25">
      <c r="D2671"/>
    </row>
    <row r="2672" spans="4:4" x14ac:dyDescent="0.25">
      <c r="D2672"/>
    </row>
    <row r="2673" spans="4:4" x14ac:dyDescent="0.25">
      <c r="D2673"/>
    </row>
    <row r="2674" spans="4:4" x14ac:dyDescent="0.25">
      <c r="D2674"/>
    </row>
    <row r="2675" spans="4:4" x14ac:dyDescent="0.25">
      <c r="D2675"/>
    </row>
    <row r="2676" spans="4:4" x14ac:dyDescent="0.25">
      <c r="D2676"/>
    </row>
    <row r="2677" spans="4:4" x14ac:dyDescent="0.25">
      <c r="D2677"/>
    </row>
    <row r="2678" spans="4:4" x14ac:dyDescent="0.25">
      <c r="D2678"/>
    </row>
    <row r="2679" spans="4:4" x14ac:dyDescent="0.25">
      <c r="D2679"/>
    </row>
    <row r="2680" spans="4:4" x14ac:dyDescent="0.25">
      <c r="D2680"/>
    </row>
    <row r="2681" spans="4:4" x14ac:dyDescent="0.25">
      <c r="D2681"/>
    </row>
    <row r="2682" spans="4:4" x14ac:dyDescent="0.25">
      <c r="D2682"/>
    </row>
    <row r="2683" spans="4:4" x14ac:dyDescent="0.25">
      <c r="D2683"/>
    </row>
    <row r="2684" spans="4:4" x14ac:dyDescent="0.25">
      <c r="D2684"/>
    </row>
    <row r="2685" spans="4:4" x14ac:dyDescent="0.25">
      <c r="D2685"/>
    </row>
    <row r="2686" spans="4:4" x14ac:dyDescent="0.25">
      <c r="D2686"/>
    </row>
    <row r="2687" spans="4:4" x14ac:dyDescent="0.25">
      <c r="D2687"/>
    </row>
    <row r="2688" spans="4:4" x14ac:dyDescent="0.25">
      <c r="D2688"/>
    </row>
    <row r="2689" spans="4:4" x14ac:dyDescent="0.25">
      <c r="D2689"/>
    </row>
    <row r="2690" spans="4:4" x14ac:dyDescent="0.25">
      <c r="D2690"/>
    </row>
    <row r="2691" spans="4:4" x14ac:dyDescent="0.25">
      <c r="D2691"/>
    </row>
    <row r="2692" spans="4:4" x14ac:dyDescent="0.25">
      <c r="D2692"/>
    </row>
    <row r="2693" spans="4:4" x14ac:dyDescent="0.25">
      <c r="D2693"/>
    </row>
    <row r="2694" spans="4:4" x14ac:dyDescent="0.25">
      <c r="D2694"/>
    </row>
    <row r="2695" spans="4:4" x14ac:dyDescent="0.25">
      <c r="D2695"/>
    </row>
    <row r="2696" spans="4:4" x14ac:dyDescent="0.25">
      <c r="D2696"/>
    </row>
    <row r="2697" spans="4:4" x14ac:dyDescent="0.25">
      <c r="D2697"/>
    </row>
    <row r="2698" spans="4:4" x14ac:dyDescent="0.25">
      <c r="D2698"/>
    </row>
    <row r="2699" spans="4:4" x14ac:dyDescent="0.25">
      <c r="D2699"/>
    </row>
    <row r="2700" spans="4:4" x14ac:dyDescent="0.25">
      <c r="D2700"/>
    </row>
    <row r="2701" spans="4:4" x14ac:dyDescent="0.25">
      <c r="D2701"/>
    </row>
    <row r="2702" spans="4:4" x14ac:dyDescent="0.25">
      <c r="D2702"/>
    </row>
    <row r="2703" spans="4:4" x14ac:dyDescent="0.25">
      <c r="D2703"/>
    </row>
    <row r="2704" spans="4:4" x14ac:dyDescent="0.25">
      <c r="D2704"/>
    </row>
    <row r="2705" spans="4:4" x14ac:dyDescent="0.25">
      <c r="D2705"/>
    </row>
    <row r="2706" spans="4:4" x14ac:dyDescent="0.25">
      <c r="D2706"/>
    </row>
    <row r="2707" spans="4:4" x14ac:dyDescent="0.25">
      <c r="D2707"/>
    </row>
    <row r="2708" spans="4:4" x14ac:dyDescent="0.25">
      <c r="D2708"/>
    </row>
    <row r="2709" spans="4:4" x14ac:dyDescent="0.25">
      <c r="D2709"/>
    </row>
    <row r="2710" spans="4:4" x14ac:dyDescent="0.25">
      <c r="D2710"/>
    </row>
    <row r="2711" spans="4:4" x14ac:dyDescent="0.25">
      <c r="D2711"/>
    </row>
    <row r="2712" spans="4:4" x14ac:dyDescent="0.25">
      <c r="D2712"/>
    </row>
    <row r="2713" spans="4:4" x14ac:dyDescent="0.25">
      <c r="D2713"/>
    </row>
    <row r="2714" spans="4:4" x14ac:dyDescent="0.25">
      <c r="D2714"/>
    </row>
    <row r="2715" spans="4:4" x14ac:dyDescent="0.25">
      <c r="D2715"/>
    </row>
    <row r="2716" spans="4:4" x14ac:dyDescent="0.25">
      <c r="D2716"/>
    </row>
    <row r="2717" spans="4:4" x14ac:dyDescent="0.25">
      <c r="D2717"/>
    </row>
    <row r="2718" spans="4:4" x14ac:dyDescent="0.25">
      <c r="D2718"/>
    </row>
    <row r="2719" spans="4:4" x14ac:dyDescent="0.25">
      <c r="D2719"/>
    </row>
    <row r="2720" spans="4:4" x14ac:dyDescent="0.25">
      <c r="D2720"/>
    </row>
    <row r="2721" spans="4:4" x14ac:dyDescent="0.25">
      <c r="D2721"/>
    </row>
    <row r="2722" spans="4:4" x14ac:dyDescent="0.25">
      <c r="D2722"/>
    </row>
    <row r="2723" spans="4:4" x14ac:dyDescent="0.25">
      <c r="D2723"/>
    </row>
    <row r="2724" spans="4:4" x14ac:dyDescent="0.25">
      <c r="D2724"/>
    </row>
    <row r="2725" spans="4:4" x14ac:dyDescent="0.25">
      <c r="D2725"/>
    </row>
    <row r="2726" spans="4:4" x14ac:dyDescent="0.25">
      <c r="D2726"/>
    </row>
    <row r="2727" spans="4:4" x14ac:dyDescent="0.25">
      <c r="D2727"/>
    </row>
    <row r="2728" spans="4:4" x14ac:dyDescent="0.25">
      <c r="D2728"/>
    </row>
    <row r="2729" spans="4:4" x14ac:dyDescent="0.25">
      <c r="D2729"/>
    </row>
    <row r="2730" spans="4:4" x14ac:dyDescent="0.25">
      <c r="D2730"/>
    </row>
    <row r="2731" spans="4:4" x14ac:dyDescent="0.25">
      <c r="D2731"/>
    </row>
    <row r="2732" spans="4:4" x14ac:dyDescent="0.25">
      <c r="D2732"/>
    </row>
    <row r="2733" spans="4:4" x14ac:dyDescent="0.25">
      <c r="D2733"/>
    </row>
    <row r="2734" spans="4:4" x14ac:dyDescent="0.25">
      <c r="D2734"/>
    </row>
    <row r="2735" spans="4:4" x14ac:dyDescent="0.25">
      <c r="D2735"/>
    </row>
    <row r="2736" spans="4:4" x14ac:dyDescent="0.25">
      <c r="D2736"/>
    </row>
    <row r="2737" spans="4:4" x14ac:dyDescent="0.25">
      <c r="D2737"/>
    </row>
    <row r="2738" spans="4:4" x14ac:dyDescent="0.25">
      <c r="D2738"/>
    </row>
    <row r="2739" spans="4:4" x14ac:dyDescent="0.25">
      <c r="D2739"/>
    </row>
    <row r="2740" spans="4:4" x14ac:dyDescent="0.25">
      <c r="D2740"/>
    </row>
    <row r="2741" spans="4:4" x14ac:dyDescent="0.25">
      <c r="D2741"/>
    </row>
    <row r="2742" spans="4:4" x14ac:dyDescent="0.25">
      <c r="D2742"/>
    </row>
    <row r="2743" spans="4:4" x14ac:dyDescent="0.25">
      <c r="D2743"/>
    </row>
    <row r="2744" spans="4:4" x14ac:dyDescent="0.25">
      <c r="D2744"/>
    </row>
    <row r="2745" spans="4:4" x14ac:dyDescent="0.25">
      <c r="D2745"/>
    </row>
    <row r="2746" spans="4:4" x14ac:dyDescent="0.25">
      <c r="D2746"/>
    </row>
    <row r="2747" spans="4:4" x14ac:dyDescent="0.25">
      <c r="D2747"/>
    </row>
    <row r="2748" spans="4:4" x14ac:dyDescent="0.25">
      <c r="D2748"/>
    </row>
    <row r="2749" spans="4:4" x14ac:dyDescent="0.25">
      <c r="D2749"/>
    </row>
    <row r="2750" spans="4:4" x14ac:dyDescent="0.25">
      <c r="D2750"/>
    </row>
    <row r="2751" spans="4:4" x14ac:dyDescent="0.25">
      <c r="D2751"/>
    </row>
    <row r="2752" spans="4:4" x14ac:dyDescent="0.25">
      <c r="D2752"/>
    </row>
    <row r="2753" spans="4:4" x14ac:dyDescent="0.25">
      <c r="D2753"/>
    </row>
    <row r="2754" spans="4:4" x14ac:dyDescent="0.25">
      <c r="D2754"/>
    </row>
    <row r="2755" spans="4:4" x14ac:dyDescent="0.25">
      <c r="D2755"/>
    </row>
    <row r="2756" spans="4:4" x14ac:dyDescent="0.25">
      <c r="D2756"/>
    </row>
    <row r="2757" spans="4:4" x14ac:dyDescent="0.25">
      <c r="D2757"/>
    </row>
    <row r="2758" spans="4:4" x14ac:dyDescent="0.25">
      <c r="D2758"/>
    </row>
    <row r="2759" spans="4:4" x14ac:dyDescent="0.25">
      <c r="D2759"/>
    </row>
    <row r="2760" spans="4:4" x14ac:dyDescent="0.25">
      <c r="D2760"/>
    </row>
    <row r="2761" spans="4:4" x14ac:dyDescent="0.25">
      <c r="D2761"/>
    </row>
    <row r="2762" spans="4:4" x14ac:dyDescent="0.25">
      <c r="D2762"/>
    </row>
    <row r="2763" spans="4:4" x14ac:dyDescent="0.25">
      <c r="D2763"/>
    </row>
    <row r="2764" spans="4:4" x14ac:dyDescent="0.25">
      <c r="D2764"/>
    </row>
    <row r="2765" spans="4:4" x14ac:dyDescent="0.25">
      <c r="D2765"/>
    </row>
    <row r="2766" spans="4:4" x14ac:dyDescent="0.25">
      <c r="D2766"/>
    </row>
    <row r="2767" spans="4:4" x14ac:dyDescent="0.25">
      <c r="D2767"/>
    </row>
    <row r="2768" spans="4:4" x14ac:dyDescent="0.25">
      <c r="D2768"/>
    </row>
    <row r="2769" spans="4:4" x14ac:dyDescent="0.25">
      <c r="D2769"/>
    </row>
    <row r="2770" spans="4:4" x14ac:dyDescent="0.25">
      <c r="D2770"/>
    </row>
    <row r="2771" spans="4:4" x14ac:dyDescent="0.25">
      <c r="D2771"/>
    </row>
    <row r="2772" spans="4:4" x14ac:dyDescent="0.25">
      <c r="D2772"/>
    </row>
    <row r="2773" spans="4:4" x14ac:dyDescent="0.25">
      <c r="D2773"/>
    </row>
    <row r="2774" spans="4:4" x14ac:dyDescent="0.25">
      <c r="D2774"/>
    </row>
    <row r="2775" spans="4:4" x14ac:dyDescent="0.25">
      <c r="D2775"/>
    </row>
    <row r="2776" spans="4:4" x14ac:dyDescent="0.25">
      <c r="D2776"/>
    </row>
    <row r="2777" spans="4:4" x14ac:dyDescent="0.25">
      <c r="D2777"/>
    </row>
    <row r="2778" spans="4:4" x14ac:dyDescent="0.25">
      <c r="D2778"/>
    </row>
    <row r="2779" spans="4:4" x14ac:dyDescent="0.25">
      <c r="D2779"/>
    </row>
    <row r="2780" spans="4:4" x14ac:dyDescent="0.25">
      <c r="D2780"/>
    </row>
    <row r="2781" spans="4:4" x14ac:dyDescent="0.25">
      <c r="D2781"/>
    </row>
    <row r="2782" spans="4:4" x14ac:dyDescent="0.25">
      <c r="D2782"/>
    </row>
    <row r="2783" spans="4:4" x14ac:dyDescent="0.25">
      <c r="D2783"/>
    </row>
    <row r="2784" spans="4:4" x14ac:dyDescent="0.25">
      <c r="D2784"/>
    </row>
    <row r="2785" spans="4:4" x14ac:dyDescent="0.25">
      <c r="D2785"/>
    </row>
    <row r="2786" spans="4:4" x14ac:dyDescent="0.25">
      <c r="D2786"/>
    </row>
    <row r="2787" spans="4:4" x14ac:dyDescent="0.25">
      <c r="D2787"/>
    </row>
    <row r="2788" spans="4:4" x14ac:dyDescent="0.25">
      <c r="D2788"/>
    </row>
    <row r="2789" spans="4:4" x14ac:dyDescent="0.25">
      <c r="D2789"/>
    </row>
    <row r="2790" spans="4:4" x14ac:dyDescent="0.25">
      <c r="D2790"/>
    </row>
    <row r="2791" spans="4:4" x14ac:dyDescent="0.25">
      <c r="D2791"/>
    </row>
    <row r="2792" spans="4:4" x14ac:dyDescent="0.25">
      <c r="D2792"/>
    </row>
    <row r="2793" spans="4:4" x14ac:dyDescent="0.25">
      <c r="D2793"/>
    </row>
    <row r="2794" spans="4:4" x14ac:dyDescent="0.25">
      <c r="D2794"/>
    </row>
    <row r="2795" spans="4:4" x14ac:dyDescent="0.25">
      <c r="D2795"/>
    </row>
    <row r="2796" spans="4:4" x14ac:dyDescent="0.25">
      <c r="D2796"/>
    </row>
    <row r="2797" spans="4:4" x14ac:dyDescent="0.25">
      <c r="D2797"/>
    </row>
    <row r="2798" spans="4:4" x14ac:dyDescent="0.25">
      <c r="D2798"/>
    </row>
    <row r="2799" spans="4:4" x14ac:dyDescent="0.25">
      <c r="D2799"/>
    </row>
    <row r="2800" spans="4:4" x14ac:dyDescent="0.25">
      <c r="D2800"/>
    </row>
    <row r="2801" spans="4:4" x14ac:dyDescent="0.25">
      <c r="D2801"/>
    </row>
    <row r="2802" spans="4:4" x14ac:dyDescent="0.25">
      <c r="D2802"/>
    </row>
    <row r="2803" spans="4:4" x14ac:dyDescent="0.25">
      <c r="D2803"/>
    </row>
    <row r="2804" spans="4:4" x14ac:dyDescent="0.25">
      <c r="D2804"/>
    </row>
    <row r="2805" spans="4:4" x14ac:dyDescent="0.25">
      <c r="D2805"/>
    </row>
    <row r="2806" spans="4:4" x14ac:dyDescent="0.25">
      <c r="D2806"/>
    </row>
    <row r="2807" spans="4:4" x14ac:dyDescent="0.25">
      <c r="D2807"/>
    </row>
    <row r="2808" spans="4:4" x14ac:dyDescent="0.25">
      <c r="D2808"/>
    </row>
    <row r="2809" spans="4:4" x14ac:dyDescent="0.25">
      <c r="D2809"/>
    </row>
    <row r="2810" spans="4:4" x14ac:dyDescent="0.25">
      <c r="D2810"/>
    </row>
    <row r="2811" spans="4:4" x14ac:dyDescent="0.25">
      <c r="D2811"/>
    </row>
    <row r="2812" spans="4:4" x14ac:dyDescent="0.25">
      <c r="D2812"/>
    </row>
    <row r="2813" spans="4:4" x14ac:dyDescent="0.25">
      <c r="D2813"/>
    </row>
    <row r="2814" spans="4:4" x14ac:dyDescent="0.25">
      <c r="D2814"/>
    </row>
    <row r="2815" spans="4:4" x14ac:dyDescent="0.25">
      <c r="D2815"/>
    </row>
    <row r="2816" spans="4:4" x14ac:dyDescent="0.25">
      <c r="D2816"/>
    </row>
    <row r="2817" spans="4:4" x14ac:dyDescent="0.25">
      <c r="D2817"/>
    </row>
    <row r="2818" spans="4:4" x14ac:dyDescent="0.25">
      <c r="D2818"/>
    </row>
    <row r="2819" spans="4:4" x14ac:dyDescent="0.25">
      <c r="D2819"/>
    </row>
    <row r="2820" spans="4:4" x14ac:dyDescent="0.25">
      <c r="D2820"/>
    </row>
    <row r="2821" spans="4:4" x14ac:dyDescent="0.25">
      <c r="D2821"/>
    </row>
    <row r="2822" spans="4:4" x14ac:dyDescent="0.25">
      <c r="D2822"/>
    </row>
    <row r="2823" spans="4:4" x14ac:dyDescent="0.25">
      <c r="D2823"/>
    </row>
    <row r="2824" spans="4:4" x14ac:dyDescent="0.25">
      <c r="D2824"/>
    </row>
    <row r="2825" spans="4:4" x14ac:dyDescent="0.25">
      <c r="D2825"/>
    </row>
    <row r="2826" spans="4:4" x14ac:dyDescent="0.25">
      <c r="D2826"/>
    </row>
    <row r="2827" spans="4:4" x14ac:dyDescent="0.25">
      <c r="D2827"/>
    </row>
    <row r="2828" spans="4:4" x14ac:dyDescent="0.25">
      <c r="D2828"/>
    </row>
    <row r="2829" spans="4:4" x14ac:dyDescent="0.25">
      <c r="D2829"/>
    </row>
    <row r="2830" spans="4:4" x14ac:dyDescent="0.25">
      <c r="D2830"/>
    </row>
    <row r="2831" spans="4:4" x14ac:dyDescent="0.25">
      <c r="D2831"/>
    </row>
    <row r="2832" spans="4:4" x14ac:dyDescent="0.25">
      <c r="D2832"/>
    </row>
    <row r="2833" spans="4:4" x14ac:dyDescent="0.25">
      <c r="D2833"/>
    </row>
    <row r="2834" spans="4:4" x14ac:dyDescent="0.25">
      <c r="D2834"/>
    </row>
    <row r="2835" spans="4:4" x14ac:dyDescent="0.25">
      <c r="D2835"/>
    </row>
    <row r="2836" spans="4:4" x14ac:dyDescent="0.25">
      <c r="D2836"/>
    </row>
    <row r="2837" spans="4:4" x14ac:dyDescent="0.25">
      <c r="D2837"/>
    </row>
    <row r="2838" spans="4:4" x14ac:dyDescent="0.25">
      <c r="D2838"/>
    </row>
    <row r="2839" spans="4:4" x14ac:dyDescent="0.25">
      <c r="D2839"/>
    </row>
    <row r="2840" spans="4:4" x14ac:dyDescent="0.25">
      <c r="D2840"/>
    </row>
    <row r="2841" spans="4:4" x14ac:dyDescent="0.25">
      <c r="D2841"/>
    </row>
    <row r="2842" spans="4:4" x14ac:dyDescent="0.25">
      <c r="D2842"/>
    </row>
    <row r="2843" spans="4:4" x14ac:dyDescent="0.25">
      <c r="D2843"/>
    </row>
    <row r="2844" spans="4:4" x14ac:dyDescent="0.25">
      <c r="D2844"/>
    </row>
    <row r="2845" spans="4:4" x14ac:dyDescent="0.25">
      <c r="D2845"/>
    </row>
    <row r="2846" spans="4:4" x14ac:dyDescent="0.25">
      <c r="D2846"/>
    </row>
    <row r="2847" spans="4:4" x14ac:dyDescent="0.25">
      <c r="D2847"/>
    </row>
    <row r="2848" spans="4:4" x14ac:dyDescent="0.25">
      <c r="D2848"/>
    </row>
    <row r="2849" spans="4:4" x14ac:dyDescent="0.25">
      <c r="D2849"/>
    </row>
    <row r="2850" spans="4:4" x14ac:dyDescent="0.25">
      <c r="D2850"/>
    </row>
    <row r="2851" spans="4:4" x14ac:dyDescent="0.25">
      <c r="D2851"/>
    </row>
    <row r="2852" spans="4:4" x14ac:dyDescent="0.25">
      <c r="D2852"/>
    </row>
    <row r="2853" spans="4:4" x14ac:dyDescent="0.25">
      <c r="D2853"/>
    </row>
    <row r="2854" spans="4:4" x14ac:dyDescent="0.25">
      <c r="D2854"/>
    </row>
    <row r="2855" spans="4:4" x14ac:dyDescent="0.25">
      <c r="D2855"/>
    </row>
    <row r="2856" spans="4:4" x14ac:dyDescent="0.25">
      <c r="D2856"/>
    </row>
    <row r="2857" spans="4:4" x14ac:dyDescent="0.25">
      <c r="D2857"/>
    </row>
    <row r="2858" spans="4:4" x14ac:dyDescent="0.25">
      <c r="D2858"/>
    </row>
    <row r="2859" spans="4:4" x14ac:dyDescent="0.25">
      <c r="D2859"/>
    </row>
    <row r="2860" spans="4:4" x14ac:dyDescent="0.25">
      <c r="D2860"/>
    </row>
    <row r="2861" spans="4:4" x14ac:dyDescent="0.25">
      <c r="D2861"/>
    </row>
    <row r="2862" spans="4:4" x14ac:dyDescent="0.25">
      <c r="D2862"/>
    </row>
    <row r="2863" spans="4:4" x14ac:dyDescent="0.25">
      <c r="D2863"/>
    </row>
    <row r="2864" spans="4:4" x14ac:dyDescent="0.25">
      <c r="D2864"/>
    </row>
    <row r="2865" spans="4:4" x14ac:dyDescent="0.25">
      <c r="D2865"/>
    </row>
    <row r="2866" spans="4:4" x14ac:dyDescent="0.25">
      <c r="D2866"/>
    </row>
    <row r="2867" spans="4:4" x14ac:dyDescent="0.25">
      <c r="D2867"/>
    </row>
    <row r="2868" spans="4:4" x14ac:dyDescent="0.25">
      <c r="D2868"/>
    </row>
    <row r="2869" spans="4:4" x14ac:dyDescent="0.25">
      <c r="D2869"/>
    </row>
    <row r="2870" spans="4:4" x14ac:dyDescent="0.25">
      <c r="D2870"/>
    </row>
    <row r="2871" spans="4:4" x14ac:dyDescent="0.25">
      <c r="D2871"/>
    </row>
    <row r="2872" spans="4:4" x14ac:dyDescent="0.25">
      <c r="D2872"/>
    </row>
    <row r="2873" spans="4:4" x14ac:dyDescent="0.25">
      <c r="D2873"/>
    </row>
    <row r="2874" spans="4:4" x14ac:dyDescent="0.25">
      <c r="D2874"/>
    </row>
    <row r="2875" spans="4:4" x14ac:dyDescent="0.25">
      <c r="D2875"/>
    </row>
    <row r="2876" spans="4:4" x14ac:dyDescent="0.25">
      <c r="D2876"/>
    </row>
    <row r="2877" spans="4:4" x14ac:dyDescent="0.25">
      <c r="D2877"/>
    </row>
    <row r="2878" spans="4:4" x14ac:dyDescent="0.25">
      <c r="D2878"/>
    </row>
    <row r="2879" spans="4:4" x14ac:dyDescent="0.25">
      <c r="D2879"/>
    </row>
    <row r="2880" spans="4:4" x14ac:dyDescent="0.25">
      <c r="D2880"/>
    </row>
    <row r="2881" spans="4:4" x14ac:dyDescent="0.25">
      <c r="D2881"/>
    </row>
    <row r="2882" spans="4:4" x14ac:dyDescent="0.25">
      <c r="D2882"/>
    </row>
    <row r="2883" spans="4:4" x14ac:dyDescent="0.25">
      <c r="D2883"/>
    </row>
    <row r="2884" spans="4:4" x14ac:dyDescent="0.25">
      <c r="D2884"/>
    </row>
    <row r="2885" spans="4:4" x14ac:dyDescent="0.25">
      <c r="D2885"/>
    </row>
    <row r="2886" spans="4:4" x14ac:dyDescent="0.25">
      <c r="D2886"/>
    </row>
    <row r="2887" spans="4:4" x14ac:dyDescent="0.25">
      <c r="D2887"/>
    </row>
    <row r="2888" spans="4:4" x14ac:dyDescent="0.25">
      <c r="D2888"/>
    </row>
    <row r="2889" spans="4:4" x14ac:dyDescent="0.25">
      <c r="D2889"/>
    </row>
    <row r="2890" spans="4:4" x14ac:dyDescent="0.25">
      <c r="D2890"/>
    </row>
    <row r="2891" spans="4:4" x14ac:dyDescent="0.25">
      <c r="D2891"/>
    </row>
    <row r="2892" spans="4:4" x14ac:dyDescent="0.25">
      <c r="D2892"/>
    </row>
    <row r="2893" spans="4:4" x14ac:dyDescent="0.25">
      <c r="D2893"/>
    </row>
    <row r="2894" spans="4:4" x14ac:dyDescent="0.25">
      <c r="D2894"/>
    </row>
    <row r="2895" spans="4:4" x14ac:dyDescent="0.25">
      <c r="D2895"/>
    </row>
    <row r="2896" spans="4:4" x14ac:dyDescent="0.25">
      <c r="D2896"/>
    </row>
    <row r="2897" spans="4:4" x14ac:dyDescent="0.25">
      <c r="D2897"/>
    </row>
    <row r="2898" spans="4:4" x14ac:dyDescent="0.25">
      <c r="D2898"/>
    </row>
    <row r="2899" spans="4:4" x14ac:dyDescent="0.25">
      <c r="D2899"/>
    </row>
    <row r="2900" spans="4:4" x14ac:dyDescent="0.25">
      <c r="D2900"/>
    </row>
    <row r="2901" spans="4:4" x14ac:dyDescent="0.25">
      <c r="D2901"/>
    </row>
    <row r="2902" spans="4:4" x14ac:dyDescent="0.25">
      <c r="D2902"/>
    </row>
    <row r="2903" spans="4:4" x14ac:dyDescent="0.25">
      <c r="D2903"/>
    </row>
    <row r="2904" spans="4:4" x14ac:dyDescent="0.25">
      <c r="D2904"/>
    </row>
    <row r="2905" spans="4:4" x14ac:dyDescent="0.25">
      <c r="D2905"/>
    </row>
    <row r="2906" spans="4:4" x14ac:dyDescent="0.25">
      <c r="D2906"/>
    </row>
    <row r="2907" spans="4:4" x14ac:dyDescent="0.25">
      <c r="D2907"/>
    </row>
    <row r="2908" spans="4:4" x14ac:dyDescent="0.25">
      <c r="D2908"/>
    </row>
    <row r="2909" spans="4:4" x14ac:dyDescent="0.25">
      <c r="D2909"/>
    </row>
    <row r="2910" spans="4:4" x14ac:dyDescent="0.25">
      <c r="D2910"/>
    </row>
    <row r="2911" spans="4:4" x14ac:dyDescent="0.25">
      <c r="D2911"/>
    </row>
    <row r="2912" spans="4:4" x14ac:dyDescent="0.25">
      <c r="D2912"/>
    </row>
    <row r="2913" spans="4:4" x14ac:dyDescent="0.25">
      <c r="D2913"/>
    </row>
    <row r="2914" spans="4:4" x14ac:dyDescent="0.25">
      <c r="D2914"/>
    </row>
    <row r="2915" spans="4:4" x14ac:dyDescent="0.25">
      <c r="D2915"/>
    </row>
    <row r="2916" spans="4:4" x14ac:dyDescent="0.25">
      <c r="D2916"/>
    </row>
    <row r="2917" spans="4:4" x14ac:dyDescent="0.25">
      <c r="D2917"/>
    </row>
    <row r="2918" spans="4:4" x14ac:dyDescent="0.25">
      <c r="D2918"/>
    </row>
    <row r="2919" spans="4:4" x14ac:dyDescent="0.25">
      <c r="D2919"/>
    </row>
    <row r="2920" spans="4:4" x14ac:dyDescent="0.25">
      <c r="D2920"/>
    </row>
    <row r="2921" spans="4:4" x14ac:dyDescent="0.25">
      <c r="D2921"/>
    </row>
    <row r="2922" spans="4:4" x14ac:dyDescent="0.25">
      <c r="D2922"/>
    </row>
    <row r="2923" spans="4:4" x14ac:dyDescent="0.25">
      <c r="D2923"/>
    </row>
    <row r="2924" spans="4:4" x14ac:dyDescent="0.25">
      <c r="D2924"/>
    </row>
    <row r="2925" spans="4:4" x14ac:dyDescent="0.25">
      <c r="D2925"/>
    </row>
    <row r="2926" spans="4:4" x14ac:dyDescent="0.25">
      <c r="D2926"/>
    </row>
    <row r="2927" spans="4:4" x14ac:dyDescent="0.25">
      <c r="D2927"/>
    </row>
    <row r="2928" spans="4:4" x14ac:dyDescent="0.25">
      <c r="D2928"/>
    </row>
    <row r="2929" spans="4:4" x14ac:dyDescent="0.25">
      <c r="D2929"/>
    </row>
    <row r="2930" spans="4:4" x14ac:dyDescent="0.25">
      <c r="D2930"/>
    </row>
    <row r="2931" spans="4:4" x14ac:dyDescent="0.25">
      <c r="D2931"/>
    </row>
    <row r="2932" spans="4:4" x14ac:dyDescent="0.25">
      <c r="D2932"/>
    </row>
    <row r="2933" spans="4:4" x14ac:dyDescent="0.25">
      <c r="D2933"/>
    </row>
    <row r="2934" spans="4:4" x14ac:dyDescent="0.25">
      <c r="D2934"/>
    </row>
    <row r="2935" spans="4:4" x14ac:dyDescent="0.25">
      <c r="D2935"/>
    </row>
    <row r="2936" spans="4:4" x14ac:dyDescent="0.25">
      <c r="D2936"/>
    </row>
    <row r="2937" spans="4:4" x14ac:dyDescent="0.25">
      <c r="D2937"/>
    </row>
    <row r="2938" spans="4:4" x14ac:dyDescent="0.25">
      <c r="D2938"/>
    </row>
    <row r="2939" spans="4:4" x14ac:dyDescent="0.25">
      <c r="D2939"/>
    </row>
    <row r="2940" spans="4:4" x14ac:dyDescent="0.25">
      <c r="D2940"/>
    </row>
    <row r="2941" spans="4:4" x14ac:dyDescent="0.25">
      <c r="D2941"/>
    </row>
    <row r="2942" spans="4:4" x14ac:dyDescent="0.25">
      <c r="D2942"/>
    </row>
    <row r="2943" spans="4:4" x14ac:dyDescent="0.25">
      <c r="D2943"/>
    </row>
    <row r="2944" spans="4:4" x14ac:dyDescent="0.25">
      <c r="D2944"/>
    </row>
    <row r="2945" spans="4:4" x14ac:dyDescent="0.25">
      <c r="D2945"/>
    </row>
    <row r="2946" spans="4:4" x14ac:dyDescent="0.25">
      <c r="D2946"/>
    </row>
    <row r="2947" spans="4:4" x14ac:dyDescent="0.25">
      <c r="D2947"/>
    </row>
    <row r="2948" spans="4:4" x14ac:dyDescent="0.25">
      <c r="D2948"/>
    </row>
    <row r="2949" spans="4:4" x14ac:dyDescent="0.25">
      <c r="D2949"/>
    </row>
    <row r="2950" spans="4:4" x14ac:dyDescent="0.25">
      <c r="D2950"/>
    </row>
    <row r="2951" spans="4:4" x14ac:dyDescent="0.25">
      <c r="D2951"/>
    </row>
    <row r="2952" spans="4:4" x14ac:dyDescent="0.25">
      <c r="D2952"/>
    </row>
    <row r="2953" spans="4:4" x14ac:dyDescent="0.25">
      <c r="D2953"/>
    </row>
    <row r="2954" spans="4:4" x14ac:dyDescent="0.25">
      <c r="D2954"/>
    </row>
    <row r="2955" spans="4:4" x14ac:dyDescent="0.25">
      <c r="D2955"/>
    </row>
    <row r="2956" spans="4:4" x14ac:dyDescent="0.25">
      <c r="D2956"/>
    </row>
    <row r="2957" spans="4:4" x14ac:dyDescent="0.25">
      <c r="D2957"/>
    </row>
    <row r="2958" spans="4:4" x14ac:dyDescent="0.25">
      <c r="D2958"/>
    </row>
    <row r="2959" spans="4:4" x14ac:dyDescent="0.25">
      <c r="D2959"/>
    </row>
    <row r="2960" spans="4:4" x14ac:dyDescent="0.25">
      <c r="D2960"/>
    </row>
    <row r="2961" spans="4:4" x14ac:dyDescent="0.25">
      <c r="D2961"/>
    </row>
    <row r="2962" spans="4:4" x14ac:dyDescent="0.25">
      <c r="D2962"/>
    </row>
    <row r="2963" spans="4:4" x14ac:dyDescent="0.25">
      <c r="D2963"/>
    </row>
    <row r="2964" spans="4:4" x14ac:dyDescent="0.25">
      <c r="D2964"/>
    </row>
    <row r="2965" spans="4:4" x14ac:dyDescent="0.25">
      <c r="D2965"/>
    </row>
    <row r="2966" spans="4:4" x14ac:dyDescent="0.25">
      <c r="D2966"/>
    </row>
    <row r="2967" spans="4:4" x14ac:dyDescent="0.25">
      <c r="D2967"/>
    </row>
    <row r="2968" spans="4:4" x14ac:dyDescent="0.25">
      <c r="D2968"/>
    </row>
    <row r="2969" spans="4:4" x14ac:dyDescent="0.25">
      <c r="D2969"/>
    </row>
    <row r="2970" spans="4:4" x14ac:dyDescent="0.25">
      <c r="D2970"/>
    </row>
    <row r="2971" spans="4:4" x14ac:dyDescent="0.25">
      <c r="D2971"/>
    </row>
    <row r="2972" spans="4:4" x14ac:dyDescent="0.25">
      <c r="D2972"/>
    </row>
    <row r="2973" spans="4:4" x14ac:dyDescent="0.25">
      <c r="D2973"/>
    </row>
    <row r="2974" spans="4:4" x14ac:dyDescent="0.25">
      <c r="D2974"/>
    </row>
    <row r="2975" spans="4:4" x14ac:dyDescent="0.25">
      <c r="D2975"/>
    </row>
    <row r="2976" spans="4:4" x14ac:dyDescent="0.25">
      <c r="D2976"/>
    </row>
    <row r="2977" spans="4:4" x14ac:dyDescent="0.25">
      <c r="D2977"/>
    </row>
    <row r="2978" spans="4:4" x14ac:dyDescent="0.25">
      <c r="D2978"/>
    </row>
    <row r="2979" spans="4:4" x14ac:dyDescent="0.25">
      <c r="D2979"/>
    </row>
    <row r="2980" spans="4:4" x14ac:dyDescent="0.25">
      <c r="D2980"/>
    </row>
    <row r="2981" spans="4:4" x14ac:dyDescent="0.25">
      <c r="D2981"/>
    </row>
    <row r="2982" spans="4:4" x14ac:dyDescent="0.25">
      <c r="D2982"/>
    </row>
    <row r="2983" spans="4:4" x14ac:dyDescent="0.25">
      <c r="D2983"/>
    </row>
    <row r="2984" spans="4:4" x14ac:dyDescent="0.25">
      <c r="D2984"/>
    </row>
    <row r="2985" spans="4:4" x14ac:dyDescent="0.25">
      <c r="D2985"/>
    </row>
    <row r="2986" spans="4:4" x14ac:dyDescent="0.25">
      <c r="D2986"/>
    </row>
    <row r="2987" spans="4:4" x14ac:dyDescent="0.25">
      <c r="D2987"/>
    </row>
    <row r="2988" spans="4:4" x14ac:dyDescent="0.25">
      <c r="D2988"/>
    </row>
    <row r="2989" spans="4:4" x14ac:dyDescent="0.25">
      <c r="D2989"/>
    </row>
    <row r="2990" spans="4:4" x14ac:dyDescent="0.25">
      <c r="D2990"/>
    </row>
    <row r="2991" spans="4:4" x14ac:dyDescent="0.25">
      <c r="D2991"/>
    </row>
    <row r="2992" spans="4:4" x14ac:dyDescent="0.25">
      <c r="D2992"/>
    </row>
    <row r="2993" spans="4:4" x14ac:dyDescent="0.25">
      <c r="D2993"/>
    </row>
    <row r="2994" spans="4:4" x14ac:dyDescent="0.25">
      <c r="D2994"/>
    </row>
    <row r="2995" spans="4:4" x14ac:dyDescent="0.25">
      <c r="D2995"/>
    </row>
    <row r="2996" spans="4:4" x14ac:dyDescent="0.25">
      <c r="D2996"/>
    </row>
    <row r="2997" spans="4:4" x14ac:dyDescent="0.25">
      <c r="D2997"/>
    </row>
    <row r="2998" spans="4:4" x14ac:dyDescent="0.25">
      <c r="D2998"/>
    </row>
    <row r="2999" spans="4:4" x14ac:dyDescent="0.25">
      <c r="D2999"/>
    </row>
    <row r="3000" spans="4:4" x14ac:dyDescent="0.25">
      <c r="D3000"/>
    </row>
    <row r="3001" spans="4:4" x14ac:dyDescent="0.25">
      <c r="D3001"/>
    </row>
    <row r="3002" spans="4:4" x14ac:dyDescent="0.25">
      <c r="D3002"/>
    </row>
    <row r="3003" spans="4:4" x14ac:dyDescent="0.25">
      <c r="D3003"/>
    </row>
    <row r="3004" spans="4:4" x14ac:dyDescent="0.25">
      <c r="D3004"/>
    </row>
    <row r="3005" spans="4:4" x14ac:dyDescent="0.25">
      <c r="D3005"/>
    </row>
    <row r="3006" spans="4:4" x14ac:dyDescent="0.25">
      <c r="D3006"/>
    </row>
    <row r="3007" spans="4:4" x14ac:dyDescent="0.25">
      <c r="D3007"/>
    </row>
    <row r="3008" spans="4:4" x14ac:dyDescent="0.25">
      <c r="D3008"/>
    </row>
    <row r="3009" spans="4:4" x14ac:dyDescent="0.25">
      <c r="D3009"/>
    </row>
    <row r="3010" spans="4:4" x14ac:dyDescent="0.25">
      <c r="D3010"/>
    </row>
    <row r="3011" spans="4:4" x14ac:dyDescent="0.25">
      <c r="D3011"/>
    </row>
    <row r="3012" spans="4:4" x14ac:dyDescent="0.25">
      <c r="D3012"/>
    </row>
    <row r="3013" spans="4:4" x14ac:dyDescent="0.25">
      <c r="D3013"/>
    </row>
    <row r="3014" spans="4:4" x14ac:dyDescent="0.25">
      <c r="D3014"/>
    </row>
    <row r="3015" spans="4:4" x14ac:dyDescent="0.25">
      <c r="D3015"/>
    </row>
    <row r="3016" spans="4:4" x14ac:dyDescent="0.25">
      <c r="D3016"/>
    </row>
    <row r="3017" spans="4:4" x14ac:dyDescent="0.25">
      <c r="D3017"/>
    </row>
    <row r="3018" spans="4:4" x14ac:dyDescent="0.25">
      <c r="D3018"/>
    </row>
    <row r="3019" spans="4:4" x14ac:dyDescent="0.25">
      <c r="D3019"/>
    </row>
    <row r="3020" spans="4:4" x14ac:dyDescent="0.25">
      <c r="D3020"/>
    </row>
    <row r="3021" spans="4:4" x14ac:dyDescent="0.25">
      <c r="D3021"/>
    </row>
    <row r="3022" spans="4:4" x14ac:dyDescent="0.25">
      <c r="D3022"/>
    </row>
    <row r="3023" spans="4:4" x14ac:dyDescent="0.25">
      <c r="D3023"/>
    </row>
    <row r="3024" spans="4:4" x14ac:dyDescent="0.25">
      <c r="D3024"/>
    </row>
    <row r="3025" spans="4:4" x14ac:dyDescent="0.25">
      <c r="D3025"/>
    </row>
    <row r="3026" spans="4:4" x14ac:dyDescent="0.25">
      <c r="D3026"/>
    </row>
    <row r="3027" spans="4:4" x14ac:dyDescent="0.25">
      <c r="D3027"/>
    </row>
    <row r="3028" spans="4:4" x14ac:dyDescent="0.25">
      <c r="D3028"/>
    </row>
    <row r="3029" spans="4:4" x14ac:dyDescent="0.25">
      <c r="D3029"/>
    </row>
    <row r="3030" spans="4:4" x14ac:dyDescent="0.25">
      <c r="D3030"/>
    </row>
    <row r="3031" spans="4:4" x14ac:dyDescent="0.25">
      <c r="D3031"/>
    </row>
    <row r="3032" spans="4:4" x14ac:dyDescent="0.25">
      <c r="D3032"/>
    </row>
    <row r="3033" spans="4:4" x14ac:dyDescent="0.25">
      <c r="D3033"/>
    </row>
    <row r="3034" spans="4:4" x14ac:dyDescent="0.25">
      <c r="D3034"/>
    </row>
    <row r="3035" spans="4:4" x14ac:dyDescent="0.25">
      <c r="D3035"/>
    </row>
    <row r="3036" spans="4:4" x14ac:dyDescent="0.25">
      <c r="D3036"/>
    </row>
    <row r="3037" spans="4:4" x14ac:dyDescent="0.25">
      <c r="D3037"/>
    </row>
    <row r="3038" spans="4:4" x14ac:dyDescent="0.25">
      <c r="D3038"/>
    </row>
    <row r="3039" spans="4:4" x14ac:dyDescent="0.25">
      <c r="D3039"/>
    </row>
    <row r="3040" spans="4:4" x14ac:dyDescent="0.25">
      <c r="D3040"/>
    </row>
    <row r="3041" spans="4:4" x14ac:dyDescent="0.25">
      <c r="D3041"/>
    </row>
    <row r="3042" spans="4:4" x14ac:dyDescent="0.25">
      <c r="D3042"/>
    </row>
    <row r="3043" spans="4:4" x14ac:dyDescent="0.25">
      <c r="D3043"/>
    </row>
    <row r="3044" spans="4:4" x14ac:dyDescent="0.25">
      <c r="D3044"/>
    </row>
    <row r="3045" spans="4:4" x14ac:dyDescent="0.25">
      <c r="D3045"/>
    </row>
    <row r="3046" spans="4:4" x14ac:dyDescent="0.25">
      <c r="D3046"/>
    </row>
    <row r="3047" spans="4:4" x14ac:dyDescent="0.25">
      <c r="D3047"/>
    </row>
    <row r="3048" spans="4:4" x14ac:dyDescent="0.25">
      <c r="D3048"/>
    </row>
    <row r="3049" spans="4:4" x14ac:dyDescent="0.25">
      <c r="D3049"/>
    </row>
    <row r="3050" spans="4:4" x14ac:dyDescent="0.25">
      <c r="D3050"/>
    </row>
    <row r="3051" spans="4:4" x14ac:dyDescent="0.25">
      <c r="D3051"/>
    </row>
    <row r="3052" spans="4:4" x14ac:dyDescent="0.25">
      <c r="D3052"/>
    </row>
    <row r="3053" spans="4:4" x14ac:dyDescent="0.25">
      <c r="D3053"/>
    </row>
    <row r="3054" spans="4:4" x14ac:dyDescent="0.25">
      <c r="D3054"/>
    </row>
    <row r="3055" spans="4:4" x14ac:dyDescent="0.25">
      <c r="D3055"/>
    </row>
    <row r="3056" spans="4:4" x14ac:dyDescent="0.25">
      <c r="D3056"/>
    </row>
    <row r="3057" spans="4:4" x14ac:dyDescent="0.25">
      <c r="D3057"/>
    </row>
    <row r="3058" spans="4:4" x14ac:dyDescent="0.25">
      <c r="D3058"/>
    </row>
    <row r="3059" spans="4:4" x14ac:dyDescent="0.25">
      <c r="D3059"/>
    </row>
    <row r="3060" spans="4:4" x14ac:dyDescent="0.25">
      <c r="D3060"/>
    </row>
    <row r="3061" spans="4:4" x14ac:dyDescent="0.25">
      <c r="D3061"/>
    </row>
    <row r="3062" spans="4:4" x14ac:dyDescent="0.25">
      <c r="D3062"/>
    </row>
    <row r="3063" spans="4:4" x14ac:dyDescent="0.25">
      <c r="D3063"/>
    </row>
    <row r="3064" spans="4:4" x14ac:dyDescent="0.25">
      <c r="D3064"/>
    </row>
    <row r="3065" spans="4:4" x14ac:dyDescent="0.25">
      <c r="D3065"/>
    </row>
    <row r="3066" spans="4:4" x14ac:dyDescent="0.25">
      <c r="D3066"/>
    </row>
    <row r="3067" spans="4:4" x14ac:dyDescent="0.25">
      <c r="D3067"/>
    </row>
    <row r="3068" spans="4:4" x14ac:dyDescent="0.25">
      <c r="D3068"/>
    </row>
    <row r="3069" spans="4:4" x14ac:dyDescent="0.25">
      <c r="D3069"/>
    </row>
    <row r="3070" spans="4:4" x14ac:dyDescent="0.25">
      <c r="D3070"/>
    </row>
    <row r="3071" spans="4:4" x14ac:dyDescent="0.25">
      <c r="D3071" s="120"/>
    </row>
    <row r="3072" spans="4:4" x14ac:dyDescent="0.25">
      <c r="D3072"/>
    </row>
    <row r="3073" spans="4:4" x14ac:dyDescent="0.25">
      <c r="D3073"/>
    </row>
    <row r="3074" spans="4:4" x14ac:dyDescent="0.25">
      <c r="D3074"/>
    </row>
    <row r="3075" spans="4:4" x14ac:dyDescent="0.25">
      <c r="D3075"/>
    </row>
    <row r="3076" spans="4:4" x14ac:dyDescent="0.25">
      <c r="D3076"/>
    </row>
    <row r="3077" spans="4:4" x14ac:dyDescent="0.25">
      <c r="D3077"/>
    </row>
    <row r="3078" spans="4:4" x14ac:dyDescent="0.25">
      <c r="D3078"/>
    </row>
    <row r="3079" spans="4:4" x14ac:dyDescent="0.25">
      <c r="D3079"/>
    </row>
    <row r="3080" spans="4:4" x14ac:dyDescent="0.25">
      <c r="D3080"/>
    </row>
    <row r="3081" spans="4:4" x14ac:dyDescent="0.25">
      <c r="D3081"/>
    </row>
    <row r="3082" spans="4:4" x14ac:dyDescent="0.25">
      <c r="D3082"/>
    </row>
    <row r="3083" spans="4:4" x14ac:dyDescent="0.25">
      <c r="D3083"/>
    </row>
    <row r="3084" spans="4:4" x14ac:dyDescent="0.25">
      <c r="D3084"/>
    </row>
    <row r="3085" spans="4:4" x14ac:dyDescent="0.25">
      <c r="D3085"/>
    </row>
    <row r="3086" spans="4:4" x14ac:dyDescent="0.25">
      <c r="D3086"/>
    </row>
    <row r="3087" spans="4:4" x14ac:dyDescent="0.25">
      <c r="D3087"/>
    </row>
    <row r="3088" spans="4:4" x14ac:dyDescent="0.25">
      <c r="D3088"/>
    </row>
    <row r="3089" spans="4:4" x14ac:dyDescent="0.25">
      <c r="D3089"/>
    </row>
    <row r="3090" spans="4:4" x14ac:dyDescent="0.25">
      <c r="D3090"/>
    </row>
    <row r="3091" spans="4:4" x14ac:dyDescent="0.25">
      <c r="D3091"/>
    </row>
    <row r="3092" spans="4:4" x14ac:dyDescent="0.25">
      <c r="D3092"/>
    </row>
    <row r="3093" spans="4:4" x14ac:dyDescent="0.25">
      <c r="D3093"/>
    </row>
    <row r="3094" spans="4:4" x14ac:dyDescent="0.25">
      <c r="D3094"/>
    </row>
    <row r="3095" spans="4:4" x14ac:dyDescent="0.25">
      <c r="D3095"/>
    </row>
    <row r="3096" spans="4:4" x14ac:dyDescent="0.25">
      <c r="D3096"/>
    </row>
    <row r="3097" spans="4:4" x14ac:dyDescent="0.25">
      <c r="D3097"/>
    </row>
    <row r="3098" spans="4:4" x14ac:dyDescent="0.25">
      <c r="D3098"/>
    </row>
    <row r="3099" spans="4:4" x14ac:dyDescent="0.25">
      <c r="D3099"/>
    </row>
    <row r="3100" spans="4:4" x14ac:dyDescent="0.25">
      <c r="D3100"/>
    </row>
    <row r="3101" spans="4:4" x14ac:dyDescent="0.25">
      <c r="D3101"/>
    </row>
    <row r="3102" spans="4:4" x14ac:dyDescent="0.25">
      <c r="D3102"/>
    </row>
    <row r="3103" spans="4:4" x14ac:dyDescent="0.25">
      <c r="D3103"/>
    </row>
    <row r="3104" spans="4:4" x14ac:dyDescent="0.25">
      <c r="D3104"/>
    </row>
    <row r="3105" spans="4:4" x14ac:dyDescent="0.25">
      <c r="D3105"/>
    </row>
    <row r="3106" spans="4:4" x14ac:dyDescent="0.25">
      <c r="D3106"/>
    </row>
    <row r="3107" spans="4:4" x14ac:dyDescent="0.25">
      <c r="D3107"/>
    </row>
    <row r="3108" spans="4:4" x14ac:dyDescent="0.25">
      <c r="D3108"/>
    </row>
    <row r="3109" spans="4:4" x14ac:dyDescent="0.25">
      <c r="D3109"/>
    </row>
    <row r="3110" spans="4:4" x14ac:dyDescent="0.25">
      <c r="D3110"/>
    </row>
    <row r="3111" spans="4:4" x14ac:dyDescent="0.25">
      <c r="D3111"/>
    </row>
    <row r="3112" spans="4:4" x14ac:dyDescent="0.25">
      <c r="D3112"/>
    </row>
    <row r="3113" spans="4:4" x14ac:dyDescent="0.25">
      <c r="D3113"/>
    </row>
    <row r="3114" spans="4:4" x14ac:dyDescent="0.25">
      <c r="D3114"/>
    </row>
    <row r="3115" spans="4:4" x14ac:dyDescent="0.25">
      <c r="D3115"/>
    </row>
    <row r="3116" spans="4:4" x14ac:dyDescent="0.25">
      <c r="D3116"/>
    </row>
    <row r="3117" spans="4:4" x14ac:dyDescent="0.25">
      <c r="D3117"/>
    </row>
    <row r="3118" spans="4:4" x14ac:dyDescent="0.25">
      <c r="D3118"/>
    </row>
    <row r="3119" spans="4:4" x14ac:dyDescent="0.25">
      <c r="D3119"/>
    </row>
    <row r="3120" spans="4:4" x14ac:dyDescent="0.25">
      <c r="D3120"/>
    </row>
    <row r="3121" spans="4:4" x14ac:dyDescent="0.25">
      <c r="D3121"/>
    </row>
    <row r="3122" spans="4:4" x14ac:dyDescent="0.25">
      <c r="D3122"/>
    </row>
    <row r="3123" spans="4:4" x14ac:dyDescent="0.25">
      <c r="D3123"/>
    </row>
    <row r="3124" spans="4:4" x14ac:dyDescent="0.25">
      <c r="D3124"/>
    </row>
    <row r="3125" spans="4:4" x14ac:dyDescent="0.25">
      <c r="D3125"/>
    </row>
    <row r="3126" spans="4:4" x14ac:dyDescent="0.25">
      <c r="D3126"/>
    </row>
    <row r="3127" spans="4:4" x14ac:dyDescent="0.25">
      <c r="D3127"/>
    </row>
    <row r="3128" spans="4:4" x14ac:dyDescent="0.25">
      <c r="D3128"/>
    </row>
    <row r="3129" spans="4:4" x14ac:dyDescent="0.25">
      <c r="D3129"/>
    </row>
    <row r="3130" spans="4:4" x14ac:dyDescent="0.25">
      <c r="D3130"/>
    </row>
    <row r="3131" spans="4:4" x14ac:dyDescent="0.25">
      <c r="D3131"/>
    </row>
    <row r="3132" spans="4:4" x14ac:dyDescent="0.25">
      <c r="D3132"/>
    </row>
    <row r="3133" spans="4:4" x14ac:dyDescent="0.25">
      <c r="D3133"/>
    </row>
    <row r="3134" spans="4:4" x14ac:dyDescent="0.25">
      <c r="D3134"/>
    </row>
    <row r="3135" spans="4:4" x14ac:dyDescent="0.25">
      <c r="D3135"/>
    </row>
    <row r="3136" spans="4:4" x14ac:dyDescent="0.25">
      <c r="D3136"/>
    </row>
    <row r="3137" spans="4:4" x14ac:dyDescent="0.25">
      <c r="D3137"/>
    </row>
    <row r="3138" spans="4:4" x14ac:dyDescent="0.25">
      <c r="D3138"/>
    </row>
    <row r="3139" spans="4:4" x14ac:dyDescent="0.25">
      <c r="D3139"/>
    </row>
    <row r="3140" spans="4:4" x14ac:dyDescent="0.25">
      <c r="D3140"/>
    </row>
    <row r="3141" spans="4:4" x14ac:dyDescent="0.25">
      <c r="D3141"/>
    </row>
    <row r="3142" spans="4:4" x14ac:dyDescent="0.25">
      <c r="D3142"/>
    </row>
    <row r="3143" spans="4:4" x14ac:dyDescent="0.25">
      <c r="D3143"/>
    </row>
    <row r="3144" spans="4:4" x14ac:dyDescent="0.25">
      <c r="D3144"/>
    </row>
    <row r="3145" spans="4:4" x14ac:dyDescent="0.25">
      <c r="D3145"/>
    </row>
    <row r="3146" spans="4:4" x14ac:dyDescent="0.25">
      <c r="D3146"/>
    </row>
    <row r="3147" spans="4:4" x14ac:dyDescent="0.25">
      <c r="D3147"/>
    </row>
    <row r="3148" spans="4:4" x14ac:dyDescent="0.25">
      <c r="D3148"/>
    </row>
    <row r="3149" spans="4:4" x14ac:dyDescent="0.25">
      <c r="D3149"/>
    </row>
    <row r="3150" spans="4:4" x14ac:dyDescent="0.25">
      <c r="D3150"/>
    </row>
    <row r="3151" spans="4:4" x14ac:dyDescent="0.25">
      <c r="D3151"/>
    </row>
    <row r="3152" spans="4:4" x14ac:dyDescent="0.25">
      <c r="D3152"/>
    </row>
    <row r="3153" spans="4:4" x14ac:dyDescent="0.25">
      <c r="D3153"/>
    </row>
    <row r="3154" spans="4:4" x14ac:dyDescent="0.25">
      <c r="D3154"/>
    </row>
    <row r="3155" spans="4:4" x14ac:dyDescent="0.25">
      <c r="D3155"/>
    </row>
    <row r="3156" spans="4:4" x14ac:dyDescent="0.25">
      <c r="D3156"/>
    </row>
    <row r="3157" spans="4:4" x14ac:dyDescent="0.25">
      <c r="D3157"/>
    </row>
    <row r="3158" spans="4:4" x14ac:dyDescent="0.25">
      <c r="D3158"/>
    </row>
    <row r="3159" spans="4:4" x14ac:dyDescent="0.25">
      <c r="D3159"/>
    </row>
    <row r="3160" spans="4:4" x14ac:dyDescent="0.25">
      <c r="D3160"/>
    </row>
    <row r="3161" spans="4:4" x14ac:dyDescent="0.25">
      <c r="D3161"/>
    </row>
    <row r="3162" spans="4:4" x14ac:dyDescent="0.25">
      <c r="D3162"/>
    </row>
    <row r="3163" spans="4:4" x14ac:dyDescent="0.25">
      <c r="D3163"/>
    </row>
    <row r="3164" spans="4:4" x14ac:dyDescent="0.25">
      <c r="D3164"/>
    </row>
    <row r="3165" spans="4:4" x14ac:dyDescent="0.25">
      <c r="D3165"/>
    </row>
    <row r="3166" spans="4:4" x14ac:dyDescent="0.25">
      <c r="D3166"/>
    </row>
    <row r="3167" spans="4:4" x14ac:dyDescent="0.25">
      <c r="D3167"/>
    </row>
    <row r="3168" spans="4:4" x14ac:dyDescent="0.25">
      <c r="D3168"/>
    </row>
    <row r="3169" spans="4:4" x14ac:dyDescent="0.25">
      <c r="D3169"/>
    </row>
    <row r="3170" spans="4:4" x14ac:dyDescent="0.25">
      <c r="D3170"/>
    </row>
    <row r="3171" spans="4:4" x14ac:dyDescent="0.25">
      <c r="D3171"/>
    </row>
    <row r="3172" spans="4:4" x14ac:dyDescent="0.25">
      <c r="D3172"/>
    </row>
    <row r="3173" spans="4:4" x14ac:dyDescent="0.25">
      <c r="D3173"/>
    </row>
    <row r="3174" spans="4:4" x14ac:dyDescent="0.25">
      <c r="D3174"/>
    </row>
    <row r="3175" spans="4:4" x14ac:dyDescent="0.25">
      <c r="D3175"/>
    </row>
    <row r="3176" spans="4:4" x14ac:dyDescent="0.25">
      <c r="D3176"/>
    </row>
    <row r="3177" spans="4:4" x14ac:dyDescent="0.25">
      <c r="D3177"/>
    </row>
    <row r="3178" spans="4:4" x14ac:dyDescent="0.25">
      <c r="D3178"/>
    </row>
    <row r="3179" spans="4:4" x14ac:dyDescent="0.25">
      <c r="D3179"/>
    </row>
    <row r="3180" spans="4:4" x14ac:dyDescent="0.25">
      <c r="D3180"/>
    </row>
    <row r="3181" spans="4:4" x14ac:dyDescent="0.25">
      <c r="D3181"/>
    </row>
    <row r="3182" spans="4:4" x14ac:dyDescent="0.25">
      <c r="D3182"/>
    </row>
    <row r="3183" spans="4:4" x14ac:dyDescent="0.25">
      <c r="D3183"/>
    </row>
    <row r="3184" spans="4:4" x14ac:dyDescent="0.25">
      <c r="D3184"/>
    </row>
    <row r="3185" spans="4:4" x14ac:dyDescent="0.25">
      <c r="D3185"/>
    </row>
    <row r="3186" spans="4:4" x14ac:dyDescent="0.25">
      <c r="D3186"/>
    </row>
    <row r="3187" spans="4:4" x14ac:dyDescent="0.25">
      <c r="D3187"/>
    </row>
    <row r="3188" spans="4:4" x14ac:dyDescent="0.25">
      <c r="D3188"/>
    </row>
    <row r="3189" spans="4:4" x14ac:dyDescent="0.25">
      <c r="D3189"/>
    </row>
    <row r="3190" spans="4:4" x14ac:dyDescent="0.25">
      <c r="D3190"/>
    </row>
    <row r="3191" spans="4:4" x14ac:dyDescent="0.25">
      <c r="D3191"/>
    </row>
    <row r="3192" spans="4:4" x14ac:dyDescent="0.25">
      <c r="D3192"/>
    </row>
    <row r="3193" spans="4:4" x14ac:dyDescent="0.25">
      <c r="D3193"/>
    </row>
    <row r="3194" spans="4:4" x14ac:dyDescent="0.25">
      <c r="D3194"/>
    </row>
    <row r="3195" spans="4:4" x14ac:dyDescent="0.25">
      <c r="D3195"/>
    </row>
    <row r="3196" spans="4:4" x14ac:dyDescent="0.25">
      <c r="D3196"/>
    </row>
    <row r="3197" spans="4:4" x14ac:dyDescent="0.25">
      <c r="D3197"/>
    </row>
    <row r="3198" spans="4:4" x14ac:dyDescent="0.25">
      <c r="D3198"/>
    </row>
    <row r="3199" spans="4:4" x14ac:dyDescent="0.25">
      <c r="D3199"/>
    </row>
    <row r="3200" spans="4:4" x14ac:dyDescent="0.25">
      <c r="D3200"/>
    </row>
    <row r="3201" spans="4:4" x14ac:dyDescent="0.25">
      <c r="D3201"/>
    </row>
    <row r="3202" spans="4:4" x14ac:dyDescent="0.25">
      <c r="D3202"/>
    </row>
    <row r="3203" spans="4:4" x14ac:dyDescent="0.25">
      <c r="D3203"/>
    </row>
    <row r="3204" spans="4:4" x14ac:dyDescent="0.25">
      <c r="D3204"/>
    </row>
    <row r="3205" spans="4:4" x14ac:dyDescent="0.25">
      <c r="D3205"/>
    </row>
    <row r="3206" spans="4:4" x14ac:dyDescent="0.25">
      <c r="D3206"/>
    </row>
    <row r="3207" spans="4:4" x14ac:dyDescent="0.25">
      <c r="D3207"/>
    </row>
    <row r="3208" spans="4:4" x14ac:dyDescent="0.25">
      <c r="D3208"/>
    </row>
    <row r="3209" spans="4:4" x14ac:dyDescent="0.25">
      <c r="D3209"/>
    </row>
    <row r="3210" spans="4:4" x14ac:dyDescent="0.25">
      <c r="D3210"/>
    </row>
    <row r="3211" spans="4:4" x14ac:dyDescent="0.25">
      <c r="D3211"/>
    </row>
    <row r="3212" spans="4:4" x14ac:dyDescent="0.25">
      <c r="D3212"/>
    </row>
    <row r="3213" spans="4:4" x14ac:dyDescent="0.25">
      <c r="D3213"/>
    </row>
    <row r="3214" spans="4:4" x14ac:dyDescent="0.25">
      <c r="D3214"/>
    </row>
    <row r="3215" spans="4:4" x14ac:dyDescent="0.25">
      <c r="D3215"/>
    </row>
    <row r="3216" spans="4:4" x14ac:dyDescent="0.25">
      <c r="D3216"/>
    </row>
    <row r="3217" spans="4:4" x14ac:dyDescent="0.25">
      <c r="D3217"/>
    </row>
    <row r="3218" spans="4:4" x14ac:dyDescent="0.25">
      <c r="D3218"/>
    </row>
    <row r="3219" spans="4:4" x14ac:dyDescent="0.25">
      <c r="D3219"/>
    </row>
    <row r="3220" spans="4:4" x14ac:dyDescent="0.25">
      <c r="D3220"/>
    </row>
    <row r="3221" spans="4:4" x14ac:dyDescent="0.25">
      <c r="D3221"/>
    </row>
    <row r="3222" spans="4:4" x14ac:dyDescent="0.25">
      <c r="D3222"/>
    </row>
    <row r="3223" spans="4:4" x14ac:dyDescent="0.25">
      <c r="D3223"/>
    </row>
    <row r="3224" spans="4:4" x14ac:dyDescent="0.25">
      <c r="D3224"/>
    </row>
    <row r="3225" spans="4:4" x14ac:dyDescent="0.25">
      <c r="D3225"/>
    </row>
    <row r="3226" spans="4:4" x14ac:dyDescent="0.25">
      <c r="D3226"/>
    </row>
    <row r="3227" spans="4:4" x14ac:dyDescent="0.25">
      <c r="D3227"/>
    </row>
    <row r="3228" spans="4:4" x14ac:dyDescent="0.25">
      <c r="D3228"/>
    </row>
    <row r="3229" spans="4:4" x14ac:dyDescent="0.25">
      <c r="D3229"/>
    </row>
    <row r="3230" spans="4:4" x14ac:dyDescent="0.25">
      <c r="D3230"/>
    </row>
    <row r="3231" spans="4:4" x14ac:dyDescent="0.25">
      <c r="D3231"/>
    </row>
    <row r="3232" spans="4:4" x14ac:dyDescent="0.25">
      <c r="D3232"/>
    </row>
    <row r="3233" spans="4:4" x14ac:dyDescent="0.25">
      <c r="D3233"/>
    </row>
    <row r="3234" spans="4:4" x14ac:dyDescent="0.25">
      <c r="D3234"/>
    </row>
    <row r="3235" spans="4:4" x14ac:dyDescent="0.25">
      <c r="D3235"/>
    </row>
    <row r="3236" spans="4:4" x14ac:dyDescent="0.25">
      <c r="D3236"/>
    </row>
    <row r="3237" spans="4:4" x14ac:dyDescent="0.25">
      <c r="D3237"/>
    </row>
    <row r="3238" spans="4:4" x14ac:dyDescent="0.25">
      <c r="D3238"/>
    </row>
    <row r="3239" spans="4:4" x14ac:dyDescent="0.25">
      <c r="D3239"/>
    </row>
    <row r="3240" spans="4:4" x14ac:dyDescent="0.25">
      <c r="D3240"/>
    </row>
    <row r="3241" spans="4:4" x14ac:dyDescent="0.25">
      <c r="D3241"/>
    </row>
    <row r="3242" spans="4:4" x14ac:dyDescent="0.25">
      <c r="D3242"/>
    </row>
    <row r="3243" spans="4:4" x14ac:dyDescent="0.25">
      <c r="D3243"/>
    </row>
    <row r="3244" spans="4:4" x14ac:dyDescent="0.25">
      <c r="D3244"/>
    </row>
    <row r="3245" spans="4:4" x14ac:dyDescent="0.25">
      <c r="D3245"/>
    </row>
    <row r="3246" spans="4:4" x14ac:dyDescent="0.25">
      <c r="D3246"/>
    </row>
    <row r="3247" spans="4:4" x14ac:dyDescent="0.25">
      <c r="D3247"/>
    </row>
    <row r="3248" spans="4:4" x14ac:dyDescent="0.25">
      <c r="D3248"/>
    </row>
    <row r="3249" spans="4:4" x14ac:dyDescent="0.25">
      <c r="D3249"/>
    </row>
    <row r="3250" spans="4:4" x14ac:dyDescent="0.25">
      <c r="D3250"/>
    </row>
    <row r="3251" spans="4:4" x14ac:dyDescent="0.25">
      <c r="D3251"/>
    </row>
    <row r="3252" spans="4:4" x14ac:dyDescent="0.25">
      <c r="D3252"/>
    </row>
    <row r="3253" spans="4:4" x14ac:dyDescent="0.25">
      <c r="D3253"/>
    </row>
    <row r="3254" spans="4:4" x14ac:dyDescent="0.25">
      <c r="D3254"/>
    </row>
    <row r="3255" spans="4:4" x14ac:dyDescent="0.25">
      <c r="D3255"/>
    </row>
    <row r="3256" spans="4:4" x14ac:dyDescent="0.25">
      <c r="D3256"/>
    </row>
    <row r="3257" spans="4:4" x14ac:dyDescent="0.25">
      <c r="D3257"/>
    </row>
    <row r="3258" spans="4:4" x14ac:dyDescent="0.25">
      <c r="D3258"/>
    </row>
    <row r="3259" spans="4:4" x14ac:dyDescent="0.25">
      <c r="D3259"/>
    </row>
    <row r="3260" spans="4:4" x14ac:dyDescent="0.25">
      <c r="D3260"/>
    </row>
    <row r="3261" spans="4:4" x14ac:dyDescent="0.25">
      <c r="D3261"/>
    </row>
    <row r="3262" spans="4:4" x14ac:dyDescent="0.25">
      <c r="D3262"/>
    </row>
    <row r="3263" spans="4:4" x14ac:dyDescent="0.25">
      <c r="D3263"/>
    </row>
    <row r="3264" spans="4:4" x14ac:dyDescent="0.25">
      <c r="D3264"/>
    </row>
    <row r="3265" spans="4:4" x14ac:dyDescent="0.25">
      <c r="D3265"/>
    </row>
    <row r="3266" spans="4:4" x14ac:dyDescent="0.25">
      <c r="D3266"/>
    </row>
    <row r="3267" spans="4:4" x14ac:dyDescent="0.25">
      <c r="D3267"/>
    </row>
    <row r="3268" spans="4:4" x14ac:dyDescent="0.25">
      <c r="D3268"/>
    </row>
    <row r="3269" spans="4:4" x14ac:dyDescent="0.25">
      <c r="D3269"/>
    </row>
    <row r="3270" spans="4:4" x14ac:dyDescent="0.25">
      <c r="D3270"/>
    </row>
    <row r="3271" spans="4:4" x14ac:dyDescent="0.25">
      <c r="D3271"/>
    </row>
    <row r="3272" spans="4:4" x14ac:dyDescent="0.25">
      <c r="D3272"/>
    </row>
    <row r="3273" spans="4:4" x14ac:dyDescent="0.25">
      <c r="D3273"/>
    </row>
    <row r="3274" spans="4:4" x14ac:dyDescent="0.25">
      <c r="D3274"/>
    </row>
    <row r="3275" spans="4:4" x14ac:dyDescent="0.25">
      <c r="D3275"/>
    </row>
    <row r="3276" spans="4:4" x14ac:dyDescent="0.25">
      <c r="D3276"/>
    </row>
    <row r="3277" spans="4:4" x14ac:dyDescent="0.25">
      <c r="D3277"/>
    </row>
    <row r="3278" spans="4:4" x14ac:dyDescent="0.25">
      <c r="D3278"/>
    </row>
    <row r="3279" spans="4:4" x14ac:dyDescent="0.25">
      <c r="D3279"/>
    </row>
    <row r="3280" spans="4:4" x14ac:dyDescent="0.25">
      <c r="D3280"/>
    </row>
    <row r="3281" spans="4:4" x14ac:dyDescent="0.25">
      <c r="D3281"/>
    </row>
    <row r="3282" spans="4:4" x14ac:dyDescent="0.25">
      <c r="D3282"/>
    </row>
    <row r="3283" spans="4:4" x14ac:dyDescent="0.25">
      <c r="D3283"/>
    </row>
    <row r="3284" spans="4:4" x14ac:dyDescent="0.25">
      <c r="D3284"/>
    </row>
    <row r="3285" spans="4:4" x14ac:dyDescent="0.25">
      <c r="D3285"/>
    </row>
    <row r="3286" spans="4:4" x14ac:dyDescent="0.25">
      <c r="D3286"/>
    </row>
    <row r="3287" spans="4:4" x14ac:dyDescent="0.25">
      <c r="D3287"/>
    </row>
    <row r="3288" spans="4:4" x14ac:dyDescent="0.25">
      <c r="D3288"/>
    </row>
    <row r="3289" spans="4:4" x14ac:dyDescent="0.25">
      <c r="D3289"/>
    </row>
    <row r="3290" spans="4:4" x14ac:dyDescent="0.25">
      <c r="D3290"/>
    </row>
    <row r="3291" spans="4:4" x14ac:dyDescent="0.25">
      <c r="D3291"/>
    </row>
    <row r="3292" spans="4:4" x14ac:dyDescent="0.25">
      <c r="D3292"/>
    </row>
    <row r="3293" spans="4:4" x14ac:dyDescent="0.25">
      <c r="D3293"/>
    </row>
    <row r="3294" spans="4:4" x14ac:dyDescent="0.25">
      <c r="D3294"/>
    </row>
    <row r="3295" spans="4:4" x14ac:dyDescent="0.25">
      <c r="D3295"/>
    </row>
    <row r="3296" spans="4:4" x14ac:dyDescent="0.25">
      <c r="D3296"/>
    </row>
    <row r="3297" spans="4:4" x14ac:dyDescent="0.25">
      <c r="D3297"/>
    </row>
    <row r="3298" spans="4:4" x14ac:dyDescent="0.25">
      <c r="D3298"/>
    </row>
    <row r="3299" spans="4:4" x14ac:dyDescent="0.25">
      <c r="D3299"/>
    </row>
    <row r="3300" spans="4:4" x14ac:dyDescent="0.25">
      <c r="D3300"/>
    </row>
    <row r="3301" spans="4:4" x14ac:dyDescent="0.25">
      <c r="D3301"/>
    </row>
    <row r="3302" spans="4:4" x14ac:dyDescent="0.25">
      <c r="D3302"/>
    </row>
    <row r="3303" spans="4:4" x14ac:dyDescent="0.25">
      <c r="D3303"/>
    </row>
    <row r="3304" spans="4:4" x14ac:dyDescent="0.25">
      <c r="D3304"/>
    </row>
    <row r="3305" spans="4:4" x14ac:dyDescent="0.25">
      <c r="D3305"/>
    </row>
    <row r="3306" spans="4:4" x14ac:dyDescent="0.25">
      <c r="D3306"/>
    </row>
    <row r="3307" spans="4:4" x14ac:dyDescent="0.25">
      <c r="D3307"/>
    </row>
    <row r="3308" spans="4:4" x14ac:dyDescent="0.25">
      <c r="D3308"/>
    </row>
    <row r="3309" spans="4:4" x14ac:dyDescent="0.25">
      <c r="D3309"/>
    </row>
    <row r="3310" spans="4:4" x14ac:dyDescent="0.25">
      <c r="D3310"/>
    </row>
    <row r="3311" spans="4:4" x14ac:dyDescent="0.25">
      <c r="D3311"/>
    </row>
    <row r="3312" spans="4:4" x14ac:dyDescent="0.25">
      <c r="D3312"/>
    </row>
    <row r="3313" spans="4:4" x14ac:dyDescent="0.25">
      <c r="D3313"/>
    </row>
    <row r="3314" spans="4:4" x14ac:dyDescent="0.25">
      <c r="D3314"/>
    </row>
    <row r="3315" spans="4:4" x14ac:dyDescent="0.25">
      <c r="D3315"/>
    </row>
    <row r="3316" spans="4:4" x14ac:dyDescent="0.25">
      <c r="D3316"/>
    </row>
    <row r="3317" spans="4:4" x14ac:dyDescent="0.25">
      <c r="D3317"/>
    </row>
    <row r="3318" spans="4:4" x14ac:dyDescent="0.25">
      <c r="D3318"/>
    </row>
    <row r="3319" spans="4:4" x14ac:dyDescent="0.25">
      <c r="D3319"/>
    </row>
    <row r="3320" spans="4:4" x14ac:dyDescent="0.25">
      <c r="D3320"/>
    </row>
    <row r="3321" spans="4:4" x14ac:dyDescent="0.25">
      <c r="D3321"/>
    </row>
    <row r="3322" spans="4:4" x14ac:dyDescent="0.25">
      <c r="D3322"/>
    </row>
    <row r="3323" spans="4:4" x14ac:dyDescent="0.25">
      <c r="D3323"/>
    </row>
    <row r="3324" spans="4:4" x14ac:dyDescent="0.25">
      <c r="D3324"/>
    </row>
    <row r="3325" spans="4:4" x14ac:dyDescent="0.25">
      <c r="D3325"/>
    </row>
    <row r="3326" spans="4:4" x14ac:dyDescent="0.25">
      <c r="D3326"/>
    </row>
    <row r="3327" spans="4:4" x14ac:dyDescent="0.25">
      <c r="D3327"/>
    </row>
    <row r="3328" spans="4:4" x14ac:dyDescent="0.25">
      <c r="D3328"/>
    </row>
    <row r="3329" spans="4:4" x14ac:dyDescent="0.25">
      <c r="D3329"/>
    </row>
    <row r="3330" spans="4:4" x14ac:dyDescent="0.25">
      <c r="D3330"/>
    </row>
    <row r="3331" spans="4:4" x14ac:dyDescent="0.25">
      <c r="D3331"/>
    </row>
    <row r="3332" spans="4:4" x14ac:dyDescent="0.25">
      <c r="D3332"/>
    </row>
    <row r="3333" spans="4:4" x14ac:dyDescent="0.25">
      <c r="D3333"/>
    </row>
    <row r="3334" spans="4:4" x14ac:dyDescent="0.25">
      <c r="D3334"/>
    </row>
    <row r="3335" spans="4:4" x14ac:dyDescent="0.25">
      <c r="D3335"/>
    </row>
    <row r="3336" spans="4:4" x14ac:dyDescent="0.25">
      <c r="D3336"/>
    </row>
    <row r="3337" spans="4:4" x14ac:dyDescent="0.25">
      <c r="D3337"/>
    </row>
    <row r="3338" spans="4:4" x14ac:dyDescent="0.25">
      <c r="D3338"/>
    </row>
    <row r="3339" spans="4:4" x14ac:dyDescent="0.25">
      <c r="D3339"/>
    </row>
    <row r="3340" spans="4:4" x14ac:dyDescent="0.25">
      <c r="D3340"/>
    </row>
    <row r="3341" spans="4:4" x14ac:dyDescent="0.25">
      <c r="D3341"/>
    </row>
    <row r="3342" spans="4:4" x14ac:dyDescent="0.25">
      <c r="D3342"/>
    </row>
    <row r="3343" spans="4:4" x14ac:dyDescent="0.25">
      <c r="D3343"/>
    </row>
    <row r="3344" spans="4:4" x14ac:dyDescent="0.25">
      <c r="D3344"/>
    </row>
    <row r="3345" spans="4:4" x14ac:dyDescent="0.25">
      <c r="D3345"/>
    </row>
    <row r="3346" spans="4:4" x14ac:dyDescent="0.25">
      <c r="D3346"/>
    </row>
    <row r="3347" spans="4:4" x14ac:dyDescent="0.25">
      <c r="D3347"/>
    </row>
    <row r="3348" spans="4:4" x14ac:dyDescent="0.25">
      <c r="D3348"/>
    </row>
    <row r="3349" spans="4:4" x14ac:dyDescent="0.25">
      <c r="D3349"/>
    </row>
    <row r="3350" spans="4:4" x14ac:dyDescent="0.25">
      <c r="D3350"/>
    </row>
    <row r="3351" spans="4:4" x14ac:dyDescent="0.25">
      <c r="D3351"/>
    </row>
    <row r="3352" spans="4:4" x14ac:dyDescent="0.25">
      <c r="D3352"/>
    </row>
    <row r="3353" spans="4:4" x14ac:dyDescent="0.25">
      <c r="D3353"/>
    </row>
    <row r="3354" spans="4:4" x14ac:dyDescent="0.25">
      <c r="D3354"/>
    </row>
    <row r="3355" spans="4:4" x14ac:dyDescent="0.25">
      <c r="D3355"/>
    </row>
    <row r="3356" spans="4:4" x14ac:dyDescent="0.25">
      <c r="D3356"/>
    </row>
    <row r="3357" spans="4:4" x14ac:dyDescent="0.25">
      <c r="D3357"/>
    </row>
    <row r="3358" spans="4:4" x14ac:dyDescent="0.25">
      <c r="D3358"/>
    </row>
    <row r="3359" spans="4:4" x14ac:dyDescent="0.25">
      <c r="D3359"/>
    </row>
    <row r="3360" spans="4:4" x14ac:dyDescent="0.25">
      <c r="D3360"/>
    </row>
    <row r="3361" spans="4:4" x14ac:dyDescent="0.25">
      <c r="D3361"/>
    </row>
    <row r="3362" spans="4:4" x14ac:dyDescent="0.25">
      <c r="D3362"/>
    </row>
    <row r="3363" spans="4:4" x14ac:dyDescent="0.25">
      <c r="D3363"/>
    </row>
    <row r="3364" spans="4:4" x14ac:dyDescent="0.25">
      <c r="D3364"/>
    </row>
    <row r="3365" spans="4:4" x14ac:dyDescent="0.25">
      <c r="D3365"/>
    </row>
    <row r="3366" spans="4:4" x14ac:dyDescent="0.25">
      <c r="D3366"/>
    </row>
    <row r="3367" spans="4:4" x14ac:dyDescent="0.25">
      <c r="D3367"/>
    </row>
    <row r="3368" spans="4:4" x14ac:dyDescent="0.25">
      <c r="D3368"/>
    </row>
    <row r="3369" spans="4:4" x14ac:dyDescent="0.25">
      <c r="D3369"/>
    </row>
    <row r="3370" spans="4:4" x14ac:dyDescent="0.25">
      <c r="D3370"/>
    </row>
    <row r="3371" spans="4:4" x14ac:dyDescent="0.25">
      <c r="D3371"/>
    </row>
    <row r="3372" spans="4:4" x14ac:dyDescent="0.25">
      <c r="D3372"/>
    </row>
    <row r="3373" spans="4:4" x14ac:dyDescent="0.25">
      <c r="D3373"/>
    </row>
    <row r="3374" spans="4:4" x14ac:dyDescent="0.25">
      <c r="D3374"/>
    </row>
    <row r="3375" spans="4:4" x14ac:dyDescent="0.25">
      <c r="D3375"/>
    </row>
    <row r="3376" spans="4:4" x14ac:dyDescent="0.25">
      <c r="D3376"/>
    </row>
    <row r="3377" spans="4:4" x14ac:dyDescent="0.25">
      <c r="D3377"/>
    </row>
    <row r="3378" spans="4:4" x14ac:dyDescent="0.25">
      <c r="D3378"/>
    </row>
    <row r="3379" spans="4:4" x14ac:dyDescent="0.25">
      <c r="D3379"/>
    </row>
    <row r="3380" spans="4:4" x14ac:dyDescent="0.25">
      <c r="D3380"/>
    </row>
    <row r="3381" spans="4:4" x14ac:dyDescent="0.25">
      <c r="D3381"/>
    </row>
    <row r="3382" spans="4:4" x14ac:dyDescent="0.25">
      <c r="D3382"/>
    </row>
    <row r="3383" spans="4:4" x14ac:dyDescent="0.25">
      <c r="D3383"/>
    </row>
    <row r="3384" spans="4:4" x14ac:dyDescent="0.25">
      <c r="D3384"/>
    </row>
    <row r="3385" spans="4:4" x14ac:dyDescent="0.25">
      <c r="D3385"/>
    </row>
    <row r="3386" spans="4:4" x14ac:dyDescent="0.25">
      <c r="D3386"/>
    </row>
    <row r="3387" spans="4:4" x14ac:dyDescent="0.25">
      <c r="D3387"/>
    </row>
    <row r="3388" spans="4:4" x14ac:dyDescent="0.25">
      <c r="D3388"/>
    </row>
    <row r="3389" spans="4:4" x14ac:dyDescent="0.25">
      <c r="D3389"/>
    </row>
    <row r="3390" spans="4:4" x14ac:dyDescent="0.25">
      <c r="D3390"/>
    </row>
    <row r="3391" spans="4:4" x14ac:dyDescent="0.25">
      <c r="D3391"/>
    </row>
    <row r="3392" spans="4:4" x14ac:dyDescent="0.25">
      <c r="D3392"/>
    </row>
    <row r="3393" spans="4:4" x14ac:dyDescent="0.25">
      <c r="D3393"/>
    </row>
    <row r="3394" spans="4:4" x14ac:dyDescent="0.25">
      <c r="D3394"/>
    </row>
    <row r="3395" spans="4:4" x14ac:dyDescent="0.25">
      <c r="D3395"/>
    </row>
    <row r="3396" spans="4:4" x14ac:dyDescent="0.25">
      <c r="D3396"/>
    </row>
    <row r="3397" spans="4:4" x14ac:dyDescent="0.25">
      <c r="D3397"/>
    </row>
    <row r="3398" spans="4:4" x14ac:dyDescent="0.25">
      <c r="D3398"/>
    </row>
    <row r="3399" spans="4:4" x14ac:dyDescent="0.25">
      <c r="D3399"/>
    </row>
    <row r="3400" spans="4:4" x14ac:dyDescent="0.25">
      <c r="D3400"/>
    </row>
    <row r="3401" spans="4:4" x14ac:dyDescent="0.25">
      <c r="D3401"/>
    </row>
    <row r="3402" spans="4:4" x14ac:dyDescent="0.25">
      <c r="D3402"/>
    </row>
    <row r="3403" spans="4:4" x14ac:dyDescent="0.25">
      <c r="D3403"/>
    </row>
    <row r="3404" spans="4:4" x14ac:dyDescent="0.25">
      <c r="D3404"/>
    </row>
    <row r="3405" spans="4:4" x14ac:dyDescent="0.25">
      <c r="D3405"/>
    </row>
    <row r="3406" spans="4:4" x14ac:dyDescent="0.25">
      <c r="D3406"/>
    </row>
    <row r="3407" spans="4:4" x14ac:dyDescent="0.25">
      <c r="D3407"/>
    </row>
    <row r="3408" spans="4:4" x14ac:dyDescent="0.25">
      <c r="D3408"/>
    </row>
    <row r="3409" spans="4:4" x14ac:dyDescent="0.25">
      <c r="D3409"/>
    </row>
    <row r="3410" spans="4:4" x14ac:dyDescent="0.25">
      <c r="D3410"/>
    </row>
    <row r="3411" spans="4:4" x14ac:dyDescent="0.25">
      <c r="D3411"/>
    </row>
    <row r="3412" spans="4:4" x14ac:dyDescent="0.25">
      <c r="D3412"/>
    </row>
    <row r="3413" spans="4:4" x14ac:dyDescent="0.25">
      <c r="D3413"/>
    </row>
    <row r="3414" spans="4:4" x14ac:dyDescent="0.25">
      <c r="D3414"/>
    </row>
    <row r="3415" spans="4:4" x14ac:dyDescent="0.25">
      <c r="D3415"/>
    </row>
    <row r="3416" spans="4:4" x14ac:dyDescent="0.25">
      <c r="D3416"/>
    </row>
    <row r="3417" spans="4:4" x14ac:dyDescent="0.25">
      <c r="D3417"/>
    </row>
    <row r="3418" spans="4:4" x14ac:dyDescent="0.25">
      <c r="D3418"/>
    </row>
    <row r="3419" spans="4:4" x14ac:dyDescent="0.25">
      <c r="D3419"/>
    </row>
    <row r="3420" spans="4:4" x14ac:dyDescent="0.25">
      <c r="D3420"/>
    </row>
    <row r="3421" spans="4:4" x14ac:dyDescent="0.25">
      <c r="D3421"/>
    </row>
    <row r="3422" spans="4:4" x14ac:dyDescent="0.25">
      <c r="D3422"/>
    </row>
    <row r="3423" spans="4:4" x14ac:dyDescent="0.25">
      <c r="D3423"/>
    </row>
    <row r="3424" spans="4:4" x14ac:dyDescent="0.25">
      <c r="D3424"/>
    </row>
    <row r="3425" spans="4:4" x14ac:dyDescent="0.25">
      <c r="D3425"/>
    </row>
    <row r="3426" spans="4:4" x14ac:dyDescent="0.25">
      <c r="D3426"/>
    </row>
    <row r="3427" spans="4:4" x14ac:dyDescent="0.25">
      <c r="D3427"/>
    </row>
    <row r="3428" spans="4:4" x14ac:dyDescent="0.25">
      <c r="D3428"/>
    </row>
    <row r="3429" spans="4:4" x14ac:dyDescent="0.25">
      <c r="D3429"/>
    </row>
    <row r="3430" spans="4:4" x14ac:dyDescent="0.25">
      <c r="D3430"/>
    </row>
    <row r="3431" spans="4:4" x14ac:dyDescent="0.25">
      <c r="D3431"/>
    </row>
    <row r="3432" spans="4:4" x14ac:dyDescent="0.25">
      <c r="D3432"/>
    </row>
    <row r="3433" spans="4:4" x14ac:dyDescent="0.25">
      <c r="D3433"/>
    </row>
    <row r="3434" spans="4:4" x14ac:dyDescent="0.25">
      <c r="D3434"/>
    </row>
    <row r="3435" spans="4:4" x14ac:dyDescent="0.25">
      <c r="D3435"/>
    </row>
    <row r="3436" spans="4:4" x14ac:dyDescent="0.25">
      <c r="D3436"/>
    </row>
    <row r="3437" spans="4:4" x14ac:dyDescent="0.25">
      <c r="D3437"/>
    </row>
    <row r="3438" spans="4:4" x14ac:dyDescent="0.25">
      <c r="D3438"/>
    </row>
    <row r="3439" spans="4:4" x14ac:dyDescent="0.25">
      <c r="D3439"/>
    </row>
    <row r="3440" spans="4:4" x14ac:dyDescent="0.25">
      <c r="D3440"/>
    </row>
    <row r="3441" spans="4:4" x14ac:dyDescent="0.25">
      <c r="D3441"/>
    </row>
    <row r="3442" spans="4:4" x14ac:dyDescent="0.25">
      <c r="D3442"/>
    </row>
    <row r="3443" spans="4:4" x14ac:dyDescent="0.25">
      <c r="D3443"/>
    </row>
    <row r="3444" spans="4:4" x14ac:dyDescent="0.25">
      <c r="D3444"/>
    </row>
    <row r="3445" spans="4:4" x14ac:dyDescent="0.25">
      <c r="D3445"/>
    </row>
    <row r="3446" spans="4:4" x14ac:dyDescent="0.25">
      <c r="D3446"/>
    </row>
    <row r="3447" spans="4:4" x14ac:dyDescent="0.25">
      <c r="D3447"/>
    </row>
    <row r="3448" spans="4:4" x14ac:dyDescent="0.25">
      <c r="D3448"/>
    </row>
    <row r="3449" spans="4:4" x14ac:dyDescent="0.25">
      <c r="D3449"/>
    </row>
    <row r="3450" spans="4:4" x14ac:dyDescent="0.25">
      <c r="D3450"/>
    </row>
    <row r="3451" spans="4:4" x14ac:dyDescent="0.25">
      <c r="D3451"/>
    </row>
    <row r="3452" spans="4:4" x14ac:dyDescent="0.25">
      <c r="D3452"/>
    </row>
    <row r="3453" spans="4:4" x14ac:dyDescent="0.25">
      <c r="D3453"/>
    </row>
    <row r="3454" spans="4:4" x14ac:dyDescent="0.25">
      <c r="D3454"/>
    </row>
    <row r="3455" spans="4:4" x14ac:dyDescent="0.25">
      <c r="D3455"/>
    </row>
    <row r="3456" spans="4:4" x14ac:dyDescent="0.25">
      <c r="D3456"/>
    </row>
    <row r="3457" spans="4:4" x14ac:dyDescent="0.25">
      <c r="D3457"/>
    </row>
    <row r="3458" spans="4:4" x14ac:dyDescent="0.25">
      <c r="D3458"/>
    </row>
    <row r="3459" spans="4:4" x14ac:dyDescent="0.25">
      <c r="D3459"/>
    </row>
    <row r="3460" spans="4:4" x14ac:dyDescent="0.25">
      <c r="D3460"/>
    </row>
    <row r="3461" spans="4:4" x14ac:dyDescent="0.25">
      <c r="D3461"/>
    </row>
    <row r="3462" spans="4:4" x14ac:dyDescent="0.25">
      <c r="D3462"/>
    </row>
    <row r="3463" spans="4:4" x14ac:dyDescent="0.25">
      <c r="D3463"/>
    </row>
    <row r="3464" spans="4:4" x14ac:dyDescent="0.25">
      <c r="D3464"/>
    </row>
    <row r="3465" spans="4:4" x14ac:dyDescent="0.25">
      <c r="D3465"/>
    </row>
    <row r="3466" spans="4:4" x14ac:dyDescent="0.25">
      <c r="D3466"/>
    </row>
    <row r="3467" spans="4:4" x14ac:dyDescent="0.25">
      <c r="D3467"/>
    </row>
    <row r="3468" spans="4:4" x14ac:dyDescent="0.25">
      <c r="D3468"/>
    </row>
    <row r="3469" spans="4:4" x14ac:dyDescent="0.25">
      <c r="D3469"/>
    </row>
    <row r="3470" spans="4:4" x14ac:dyDescent="0.25">
      <c r="D3470"/>
    </row>
    <row r="3471" spans="4:4" x14ac:dyDescent="0.25">
      <c r="D3471"/>
    </row>
    <row r="3472" spans="4:4" x14ac:dyDescent="0.25">
      <c r="D3472"/>
    </row>
    <row r="3473" spans="4:4" x14ac:dyDescent="0.25">
      <c r="D3473"/>
    </row>
    <row r="3474" spans="4:4" x14ac:dyDescent="0.25">
      <c r="D3474"/>
    </row>
    <row r="3475" spans="4:4" x14ac:dyDescent="0.25">
      <c r="D3475"/>
    </row>
    <row r="3476" spans="4:4" x14ac:dyDescent="0.25">
      <c r="D3476"/>
    </row>
    <row r="3477" spans="4:4" x14ac:dyDescent="0.25">
      <c r="D3477"/>
    </row>
    <row r="3478" spans="4:4" x14ac:dyDescent="0.25">
      <c r="D3478"/>
    </row>
    <row r="3479" spans="4:4" x14ac:dyDescent="0.25">
      <c r="D3479"/>
    </row>
    <row r="3480" spans="4:4" x14ac:dyDescent="0.25">
      <c r="D3480"/>
    </row>
    <row r="3481" spans="4:4" x14ac:dyDescent="0.25">
      <c r="D3481"/>
    </row>
    <row r="3482" spans="4:4" x14ac:dyDescent="0.25">
      <c r="D3482"/>
    </row>
    <row r="3483" spans="4:4" x14ac:dyDescent="0.25">
      <c r="D3483"/>
    </row>
    <row r="3484" spans="4:4" x14ac:dyDescent="0.25">
      <c r="D3484"/>
    </row>
    <row r="3485" spans="4:4" x14ac:dyDescent="0.25">
      <c r="D3485"/>
    </row>
    <row r="3486" spans="4:4" x14ac:dyDescent="0.25">
      <c r="D3486"/>
    </row>
    <row r="3487" spans="4:4" x14ac:dyDescent="0.25">
      <c r="D3487"/>
    </row>
    <row r="3488" spans="4:4" x14ac:dyDescent="0.25">
      <c r="D3488"/>
    </row>
    <row r="3489" spans="4:4" x14ac:dyDescent="0.25">
      <c r="D3489"/>
    </row>
    <row r="3490" spans="4:4" x14ac:dyDescent="0.25">
      <c r="D3490"/>
    </row>
    <row r="3491" spans="4:4" x14ac:dyDescent="0.25">
      <c r="D3491"/>
    </row>
    <row r="3492" spans="4:4" x14ac:dyDescent="0.25">
      <c r="D3492"/>
    </row>
    <row r="3493" spans="4:4" x14ac:dyDescent="0.25">
      <c r="D3493"/>
    </row>
    <row r="3494" spans="4:4" x14ac:dyDescent="0.25">
      <c r="D3494"/>
    </row>
    <row r="3495" spans="4:4" x14ac:dyDescent="0.25">
      <c r="D3495"/>
    </row>
    <row r="3496" spans="4:4" x14ac:dyDescent="0.25">
      <c r="D3496"/>
    </row>
    <row r="3497" spans="4:4" x14ac:dyDescent="0.25">
      <c r="D3497"/>
    </row>
    <row r="3498" spans="4:4" x14ac:dyDescent="0.25">
      <c r="D3498"/>
    </row>
    <row r="3499" spans="4:4" x14ac:dyDescent="0.25">
      <c r="D3499"/>
    </row>
    <row r="3500" spans="4:4" x14ac:dyDescent="0.25">
      <c r="D3500"/>
    </row>
    <row r="3501" spans="4:4" x14ac:dyDescent="0.25">
      <c r="D3501"/>
    </row>
    <row r="3502" spans="4:4" x14ac:dyDescent="0.25">
      <c r="D3502"/>
    </row>
    <row r="3503" spans="4:4" x14ac:dyDescent="0.25">
      <c r="D3503"/>
    </row>
    <row r="3504" spans="4:4" x14ac:dyDescent="0.25">
      <c r="D3504"/>
    </row>
    <row r="3505" spans="4:4" x14ac:dyDescent="0.25">
      <c r="D3505"/>
    </row>
    <row r="3506" spans="4:4" x14ac:dyDescent="0.25">
      <c r="D3506"/>
    </row>
    <row r="3507" spans="4:4" x14ac:dyDescent="0.25">
      <c r="D3507"/>
    </row>
    <row r="3508" spans="4:4" x14ac:dyDescent="0.25">
      <c r="D3508"/>
    </row>
    <row r="3509" spans="4:4" x14ac:dyDescent="0.25">
      <c r="D3509"/>
    </row>
    <row r="3510" spans="4:4" x14ac:dyDescent="0.25">
      <c r="D3510"/>
    </row>
    <row r="3511" spans="4:4" x14ac:dyDescent="0.25">
      <c r="D3511"/>
    </row>
    <row r="3512" spans="4:4" x14ac:dyDescent="0.25">
      <c r="D3512"/>
    </row>
    <row r="3513" spans="4:4" x14ac:dyDescent="0.25">
      <c r="D3513"/>
    </row>
    <row r="3514" spans="4:4" x14ac:dyDescent="0.25">
      <c r="D3514"/>
    </row>
    <row r="3515" spans="4:4" x14ac:dyDescent="0.25">
      <c r="D3515"/>
    </row>
    <row r="3516" spans="4:4" x14ac:dyDescent="0.25">
      <c r="D3516"/>
    </row>
    <row r="3517" spans="4:4" x14ac:dyDescent="0.25">
      <c r="D3517"/>
    </row>
    <row r="3518" spans="4:4" x14ac:dyDescent="0.25">
      <c r="D3518"/>
    </row>
    <row r="3519" spans="4:4" x14ac:dyDescent="0.25">
      <c r="D3519"/>
    </row>
    <row r="3520" spans="4:4" x14ac:dyDescent="0.25">
      <c r="D3520"/>
    </row>
    <row r="3521" spans="4:4" x14ac:dyDescent="0.25">
      <c r="D3521"/>
    </row>
    <row r="3522" spans="4:4" x14ac:dyDescent="0.25">
      <c r="D3522"/>
    </row>
    <row r="3523" spans="4:4" x14ac:dyDescent="0.25">
      <c r="D3523"/>
    </row>
    <row r="3524" spans="4:4" x14ac:dyDescent="0.25">
      <c r="D3524"/>
    </row>
    <row r="3525" spans="4:4" x14ac:dyDescent="0.25">
      <c r="D3525"/>
    </row>
    <row r="3526" spans="4:4" x14ac:dyDescent="0.25">
      <c r="D3526"/>
    </row>
    <row r="3527" spans="4:4" x14ac:dyDescent="0.25">
      <c r="D3527"/>
    </row>
    <row r="3528" spans="4:4" x14ac:dyDescent="0.25">
      <c r="D3528"/>
    </row>
    <row r="3529" spans="4:4" x14ac:dyDescent="0.25">
      <c r="D3529"/>
    </row>
    <row r="3530" spans="4:4" x14ac:dyDescent="0.25">
      <c r="D3530"/>
    </row>
    <row r="3531" spans="4:4" x14ac:dyDescent="0.25">
      <c r="D3531"/>
    </row>
    <row r="3532" spans="4:4" x14ac:dyDescent="0.25">
      <c r="D3532"/>
    </row>
    <row r="3533" spans="4:4" x14ac:dyDescent="0.25">
      <c r="D3533"/>
    </row>
    <row r="3534" spans="4:4" x14ac:dyDescent="0.25">
      <c r="D3534"/>
    </row>
    <row r="3535" spans="4:4" x14ac:dyDescent="0.25">
      <c r="D3535"/>
    </row>
    <row r="3536" spans="4:4" x14ac:dyDescent="0.25">
      <c r="D3536"/>
    </row>
    <row r="3537" spans="4:4" x14ac:dyDescent="0.25">
      <c r="D3537"/>
    </row>
    <row r="3538" spans="4:4" x14ac:dyDescent="0.25">
      <c r="D3538"/>
    </row>
    <row r="3539" spans="4:4" x14ac:dyDescent="0.25">
      <c r="D3539"/>
    </row>
    <row r="3540" spans="4:4" x14ac:dyDescent="0.25">
      <c r="D3540"/>
    </row>
    <row r="3541" spans="4:4" x14ac:dyDescent="0.25">
      <c r="D3541"/>
    </row>
    <row r="3542" spans="4:4" x14ac:dyDescent="0.25">
      <c r="D3542"/>
    </row>
    <row r="3543" spans="4:4" x14ac:dyDescent="0.25">
      <c r="D3543"/>
    </row>
    <row r="3544" spans="4:4" x14ac:dyDescent="0.25">
      <c r="D3544"/>
    </row>
    <row r="3545" spans="4:4" x14ac:dyDescent="0.25">
      <c r="D3545"/>
    </row>
    <row r="3546" spans="4:4" x14ac:dyDescent="0.25">
      <c r="D3546"/>
    </row>
    <row r="3547" spans="4:4" x14ac:dyDescent="0.25">
      <c r="D3547"/>
    </row>
    <row r="3548" spans="4:4" x14ac:dyDescent="0.25">
      <c r="D3548"/>
    </row>
    <row r="3549" spans="4:4" x14ac:dyDescent="0.25">
      <c r="D3549"/>
    </row>
    <row r="3550" spans="4:4" x14ac:dyDescent="0.25">
      <c r="D3550"/>
    </row>
    <row r="3551" spans="4:4" x14ac:dyDescent="0.25">
      <c r="D3551"/>
    </row>
    <row r="3552" spans="4:4" x14ac:dyDescent="0.25">
      <c r="D3552"/>
    </row>
    <row r="3553" spans="4:4" x14ac:dyDescent="0.25">
      <c r="D3553"/>
    </row>
    <row r="3554" spans="4:4" x14ac:dyDescent="0.25">
      <c r="D3554"/>
    </row>
    <row r="3555" spans="4:4" x14ac:dyDescent="0.25">
      <c r="D3555"/>
    </row>
    <row r="3556" spans="4:4" x14ac:dyDescent="0.25">
      <c r="D3556"/>
    </row>
    <row r="3557" spans="4:4" x14ac:dyDescent="0.25">
      <c r="D3557"/>
    </row>
    <row r="3558" spans="4:4" x14ac:dyDescent="0.25">
      <c r="D3558"/>
    </row>
    <row r="3559" spans="4:4" x14ac:dyDescent="0.25">
      <c r="D3559"/>
    </row>
    <row r="3560" spans="4:4" x14ac:dyDescent="0.25">
      <c r="D3560"/>
    </row>
    <row r="3561" spans="4:4" x14ac:dyDescent="0.25">
      <c r="D3561"/>
    </row>
    <row r="3562" spans="4:4" x14ac:dyDescent="0.25">
      <c r="D3562"/>
    </row>
    <row r="3563" spans="4:4" x14ac:dyDescent="0.25">
      <c r="D3563"/>
    </row>
    <row r="3564" spans="4:4" x14ac:dyDescent="0.25">
      <c r="D3564"/>
    </row>
    <row r="3565" spans="4:4" x14ac:dyDescent="0.25">
      <c r="D3565"/>
    </row>
    <row r="3566" spans="4:4" x14ac:dyDescent="0.25">
      <c r="D3566"/>
    </row>
    <row r="3567" spans="4:4" x14ac:dyDescent="0.25">
      <c r="D3567"/>
    </row>
    <row r="3568" spans="4:4" x14ac:dyDescent="0.25">
      <c r="D3568"/>
    </row>
    <row r="3569" spans="4:4" x14ac:dyDescent="0.25">
      <c r="D3569"/>
    </row>
    <row r="3570" spans="4:4" x14ac:dyDescent="0.25">
      <c r="D3570"/>
    </row>
    <row r="3571" spans="4:4" x14ac:dyDescent="0.25">
      <c r="D3571"/>
    </row>
    <row r="3572" spans="4:4" x14ac:dyDescent="0.25">
      <c r="D3572"/>
    </row>
    <row r="3573" spans="4:4" x14ac:dyDescent="0.25">
      <c r="D3573"/>
    </row>
    <row r="3574" spans="4:4" x14ac:dyDescent="0.25">
      <c r="D3574"/>
    </row>
    <row r="3575" spans="4:4" x14ac:dyDescent="0.25">
      <c r="D3575"/>
    </row>
    <row r="3576" spans="4:4" x14ac:dyDescent="0.25">
      <c r="D3576"/>
    </row>
    <row r="3577" spans="4:4" x14ac:dyDescent="0.25">
      <c r="D3577"/>
    </row>
    <row r="3578" spans="4:4" x14ac:dyDescent="0.25">
      <c r="D3578"/>
    </row>
    <row r="3579" spans="4:4" x14ac:dyDescent="0.25">
      <c r="D3579"/>
    </row>
    <row r="3580" spans="4:4" x14ac:dyDescent="0.25">
      <c r="D3580"/>
    </row>
    <row r="3581" spans="4:4" x14ac:dyDescent="0.25">
      <c r="D3581"/>
    </row>
    <row r="3582" spans="4:4" x14ac:dyDescent="0.25">
      <c r="D3582"/>
    </row>
    <row r="3583" spans="4:4" x14ac:dyDescent="0.25">
      <c r="D3583"/>
    </row>
    <row r="3584" spans="4:4" x14ac:dyDescent="0.25">
      <c r="D3584"/>
    </row>
    <row r="3585" spans="4:4" x14ac:dyDescent="0.25">
      <c r="D3585"/>
    </row>
    <row r="3586" spans="4:4" x14ac:dyDescent="0.25">
      <c r="D3586"/>
    </row>
    <row r="3587" spans="4:4" x14ac:dyDescent="0.25">
      <c r="D3587"/>
    </row>
    <row r="3588" spans="4:4" x14ac:dyDescent="0.25">
      <c r="D3588"/>
    </row>
    <row r="3589" spans="4:4" x14ac:dyDescent="0.25">
      <c r="D3589"/>
    </row>
    <row r="3590" spans="4:4" x14ac:dyDescent="0.25">
      <c r="D3590"/>
    </row>
    <row r="3591" spans="4:4" x14ac:dyDescent="0.25">
      <c r="D3591"/>
    </row>
    <row r="3592" spans="4:4" x14ac:dyDescent="0.25">
      <c r="D3592"/>
    </row>
    <row r="3593" spans="4:4" x14ac:dyDescent="0.25">
      <c r="D3593"/>
    </row>
    <row r="3594" spans="4:4" x14ac:dyDescent="0.25">
      <c r="D3594"/>
    </row>
    <row r="3595" spans="4:4" x14ac:dyDescent="0.25">
      <c r="D3595"/>
    </row>
    <row r="3596" spans="4:4" x14ac:dyDescent="0.25">
      <c r="D3596"/>
    </row>
    <row r="3597" spans="4:4" x14ac:dyDescent="0.25">
      <c r="D3597"/>
    </row>
    <row r="3598" spans="4:4" x14ac:dyDescent="0.25">
      <c r="D3598"/>
    </row>
    <row r="3599" spans="4:4" x14ac:dyDescent="0.25">
      <c r="D3599"/>
    </row>
    <row r="3600" spans="4:4" x14ac:dyDescent="0.25">
      <c r="D3600"/>
    </row>
    <row r="3601" spans="4:4" x14ac:dyDescent="0.25">
      <c r="D3601"/>
    </row>
    <row r="3602" spans="4:4" x14ac:dyDescent="0.25">
      <c r="D3602"/>
    </row>
    <row r="3603" spans="4:4" x14ac:dyDescent="0.25">
      <c r="D3603"/>
    </row>
    <row r="3604" spans="4:4" x14ac:dyDescent="0.25">
      <c r="D3604"/>
    </row>
    <row r="3605" spans="4:4" x14ac:dyDescent="0.25">
      <c r="D3605"/>
    </row>
    <row r="3606" spans="4:4" x14ac:dyDescent="0.25">
      <c r="D3606"/>
    </row>
    <row r="3607" spans="4:4" x14ac:dyDescent="0.25">
      <c r="D3607"/>
    </row>
    <row r="3608" spans="4:4" x14ac:dyDescent="0.25">
      <c r="D3608"/>
    </row>
    <row r="3609" spans="4:4" x14ac:dyDescent="0.25">
      <c r="D3609"/>
    </row>
    <row r="3610" spans="4:4" x14ac:dyDescent="0.25">
      <c r="D3610"/>
    </row>
    <row r="3611" spans="4:4" x14ac:dyDescent="0.25">
      <c r="D3611"/>
    </row>
    <row r="3612" spans="4:4" x14ac:dyDescent="0.25">
      <c r="D3612"/>
    </row>
    <row r="3613" spans="4:4" x14ac:dyDescent="0.25">
      <c r="D3613"/>
    </row>
    <row r="3614" spans="4:4" x14ac:dyDescent="0.25">
      <c r="D3614"/>
    </row>
    <row r="3615" spans="4:4" x14ac:dyDescent="0.25">
      <c r="D3615"/>
    </row>
    <row r="3616" spans="4:4" x14ac:dyDescent="0.25">
      <c r="D3616"/>
    </row>
    <row r="3617" spans="4:4" x14ac:dyDescent="0.25">
      <c r="D3617"/>
    </row>
    <row r="3618" spans="4:4" x14ac:dyDescent="0.25">
      <c r="D3618"/>
    </row>
    <row r="3619" spans="4:4" x14ac:dyDescent="0.25">
      <c r="D3619"/>
    </row>
    <row r="3620" spans="4:4" x14ac:dyDescent="0.25">
      <c r="D3620"/>
    </row>
    <row r="3621" spans="4:4" x14ac:dyDescent="0.25">
      <c r="D3621"/>
    </row>
    <row r="3622" spans="4:4" x14ac:dyDescent="0.25">
      <c r="D3622"/>
    </row>
    <row r="3623" spans="4:4" x14ac:dyDescent="0.25">
      <c r="D3623"/>
    </row>
    <row r="3624" spans="4:4" x14ac:dyDescent="0.25">
      <c r="D3624"/>
    </row>
    <row r="3625" spans="4:4" x14ac:dyDescent="0.25">
      <c r="D3625"/>
    </row>
    <row r="3626" spans="4:4" x14ac:dyDescent="0.25">
      <c r="D3626"/>
    </row>
    <row r="3627" spans="4:4" x14ac:dyDescent="0.25">
      <c r="D3627"/>
    </row>
    <row r="3628" spans="4:4" x14ac:dyDescent="0.25">
      <c r="D3628"/>
    </row>
    <row r="3629" spans="4:4" x14ac:dyDescent="0.25">
      <c r="D3629"/>
    </row>
    <row r="3630" spans="4:4" x14ac:dyDescent="0.25">
      <c r="D3630"/>
    </row>
    <row r="3631" spans="4:4" x14ac:dyDescent="0.25">
      <c r="D3631"/>
    </row>
    <row r="3632" spans="4:4" x14ac:dyDescent="0.25">
      <c r="D3632"/>
    </row>
    <row r="3633" spans="4:4" x14ac:dyDescent="0.25">
      <c r="D3633"/>
    </row>
    <row r="3634" spans="4:4" x14ac:dyDescent="0.25">
      <c r="D3634"/>
    </row>
    <row r="3635" spans="4:4" x14ac:dyDescent="0.25">
      <c r="D3635"/>
    </row>
    <row r="3636" spans="4:4" x14ac:dyDescent="0.25">
      <c r="D3636"/>
    </row>
    <row r="3637" spans="4:4" x14ac:dyDescent="0.25">
      <c r="D3637"/>
    </row>
    <row r="3638" spans="4:4" x14ac:dyDescent="0.25">
      <c r="D3638"/>
    </row>
    <row r="3639" spans="4:4" x14ac:dyDescent="0.25">
      <c r="D3639"/>
    </row>
    <row r="3640" spans="4:4" x14ac:dyDescent="0.25">
      <c r="D3640"/>
    </row>
    <row r="3641" spans="4:4" x14ac:dyDescent="0.25">
      <c r="D3641"/>
    </row>
    <row r="3642" spans="4:4" x14ac:dyDescent="0.25">
      <c r="D3642"/>
    </row>
    <row r="3643" spans="4:4" x14ac:dyDescent="0.25">
      <c r="D3643"/>
    </row>
    <row r="3644" spans="4:4" x14ac:dyDescent="0.25">
      <c r="D3644"/>
    </row>
    <row r="3645" spans="4:4" x14ac:dyDescent="0.25">
      <c r="D3645"/>
    </row>
    <row r="3646" spans="4:4" x14ac:dyDescent="0.25">
      <c r="D3646"/>
    </row>
    <row r="3647" spans="4:4" x14ac:dyDescent="0.25">
      <c r="D3647"/>
    </row>
    <row r="3648" spans="4:4" x14ac:dyDescent="0.25">
      <c r="D3648"/>
    </row>
    <row r="3649" spans="4:4" x14ac:dyDescent="0.25">
      <c r="D3649"/>
    </row>
    <row r="3650" spans="4:4" x14ac:dyDescent="0.25">
      <c r="D3650"/>
    </row>
    <row r="3651" spans="4:4" x14ac:dyDescent="0.25">
      <c r="D3651"/>
    </row>
    <row r="3652" spans="4:4" x14ac:dyDescent="0.25">
      <c r="D3652"/>
    </row>
    <row r="3653" spans="4:4" x14ac:dyDescent="0.25">
      <c r="D3653"/>
    </row>
    <row r="3654" spans="4:4" x14ac:dyDescent="0.25">
      <c r="D3654"/>
    </row>
    <row r="3655" spans="4:4" x14ac:dyDescent="0.25">
      <c r="D3655"/>
    </row>
    <row r="3656" spans="4:4" x14ac:dyDescent="0.25">
      <c r="D3656"/>
    </row>
    <row r="3657" spans="4:4" x14ac:dyDescent="0.25">
      <c r="D3657"/>
    </row>
    <row r="3658" spans="4:4" x14ac:dyDescent="0.25">
      <c r="D3658"/>
    </row>
    <row r="3659" spans="4:4" x14ac:dyDescent="0.25">
      <c r="D3659"/>
    </row>
    <row r="3660" spans="4:4" x14ac:dyDescent="0.25">
      <c r="D3660"/>
    </row>
    <row r="3661" spans="4:4" x14ac:dyDescent="0.25">
      <c r="D3661"/>
    </row>
    <row r="3662" spans="4:4" x14ac:dyDescent="0.25">
      <c r="D3662"/>
    </row>
    <row r="3663" spans="4:4" x14ac:dyDescent="0.25">
      <c r="D3663"/>
    </row>
    <row r="3664" spans="4:4" x14ac:dyDescent="0.25">
      <c r="D3664"/>
    </row>
    <row r="3665" spans="4:4" x14ac:dyDescent="0.25">
      <c r="D3665"/>
    </row>
    <row r="3666" spans="4:4" x14ac:dyDescent="0.25">
      <c r="D3666"/>
    </row>
    <row r="3667" spans="4:4" x14ac:dyDescent="0.25">
      <c r="D3667"/>
    </row>
    <row r="3668" spans="4:4" x14ac:dyDescent="0.25">
      <c r="D3668"/>
    </row>
    <row r="3669" spans="4:4" x14ac:dyDescent="0.25">
      <c r="D3669"/>
    </row>
    <row r="3670" spans="4:4" x14ac:dyDescent="0.25">
      <c r="D3670"/>
    </row>
    <row r="3671" spans="4:4" x14ac:dyDescent="0.25">
      <c r="D3671"/>
    </row>
    <row r="3672" spans="4:4" x14ac:dyDescent="0.25">
      <c r="D3672"/>
    </row>
    <row r="3673" spans="4:4" x14ac:dyDescent="0.25">
      <c r="D3673"/>
    </row>
    <row r="3674" spans="4:4" x14ac:dyDescent="0.25">
      <c r="D3674"/>
    </row>
    <row r="3675" spans="4:4" x14ac:dyDescent="0.25">
      <c r="D3675"/>
    </row>
    <row r="3676" spans="4:4" x14ac:dyDescent="0.25">
      <c r="D3676"/>
    </row>
    <row r="3677" spans="4:4" x14ac:dyDescent="0.25">
      <c r="D3677"/>
    </row>
    <row r="3678" spans="4:4" x14ac:dyDescent="0.25">
      <c r="D3678"/>
    </row>
    <row r="3679" spans="4:4" x14ac:dyDescent="0.25">
      <c r="D3679"/>
    </row>
    <row r="3680" spans="4:4" x14ac:dyDescent="0.25">
      <c r="D3680"/>
    </row>
    <row r="3681" spans="4:4" x14ac:dyDescent="0.25">
      <c r="D3681"/>
    </row>
    <row r="3682" spans="4:4" x14ac:dyDescent="0.25">
      <c r="D3682"/>
    </row>
    <row r="3683" spans="4:4" x14ac:dyDescent="0.25">
      <c r="D3683"/>
    </row>
    <row r="3684" spans="4:4" x14ac:dyDescent="0.25">
      <c r="D3684"/>
    </row>
    <row r="3685" spans="4:4" x14ac:dyDescent="0.25">
      <c r="D3685"/>
    </row>
    <row r="3686" spans="4:4" x14ac:dyDescent="0.25">
      <c r="D3686"/>
    </row>
    <row r="3687" spans="4:4" x14ac:dyDescent="0.25">
      <c r="D3687"/>
    </row>
    <row r="3688" spans="4:4" x14ac:dyDescent="0.25">
      <c r="D3688"/>
    </row>
    <row r="3689" spans="4:4" x14ac:dyDescent="0.25">
      <c r="D3689"/>
    </row>
    <row r="3690" spans="4:4" x14ac:dyDescent="0.25">
      <c r="D3690"/>
    </row>
    <row r="3691" spans="4:4" x14ac:dyDescent="0.25">
      <c r="D3691"/>
    </row>
    <row r="3692" spans="4:4" x14ac:dyDescent="0.25">
      <c r="D3692"/>
    </row>
    <row r="3693" spans="4:4" x14ac:dyDescent="0.25">
      <c r="D3693"/>
    </row>
    <row r="3694" spans="4:4" x14ac:dyDescent="0.25">
      <c r="D3694"/>
    </row>
    <row r="3695" spans="4:4" x14ac:dyDescent="0.25">
      <c r="D3695"/>
    </row>
    <row r="3696" spans="4:4" x14ac:dyDescent="0.25">
      <c r="D3696"/>
    </row>
    <row r="3697" spans="4:4" x14ac:dyDescent="0.25">
      <c r="D3697"/>
    </row>
    <row r="3698" spans="4:4" x14ac:dyDescent="0.25">
      <c r="D3698"/>
    </row>
    <row r="3699" spans="4:4" x14ac:dyDescent="0.25">
      <c r="D3699"/>
    </row>
    <row r="3700" spans="4:4" x14ac:dyDescent="0.25">
      <c r="D3700"/>
    </row>
    <row r="3701" spans="4:4" x14ac:dyDescent="0.25">
      <c r="D3701"/>
    </row>
    <row r="3702" spans="4:4" x14ac:dyDescent="0.25">
      <c r="D3702"/>
    </row>
    <row r="3703" spans="4:4" x14ac:dyDescent="0.25">
      <c r="D3703"/>
    </row>
    <row r="3704" spans="4:4" x14ac:dyDescent="0.25">
      <c r="D3704"/>
    </row>
    <row r="3705" spans="4:4" x14ac:dyDescent="0.25">
      <c r="D3705"/>
    </row>
    <row r="3706" spans="4:4" x14ac:dyDescent="0.25">
      <c r="D3706"/>
    </row>
    <row r="3707" spans="4:4" x14ac:dyDescent="0.25">
      <c r="D3707"/>
    </row>
    <row r="3708" spans="4:4" x14ac:dyDescent="0.25">
      <c r="D3708"/>
    </row>
    <row r="3709" spans="4:4" x14ac:dyDescent="0.25">
      <c r="D3709"/>
    </row>
    <row r="3710" spans="4:4" x14ac:dyDescent="0.25">
      <c r="D3710"/>
    </row>
    <row r="3711" spans="4:4" x14ac:dyDescent="0.25">
      <c r="D3711"/>
    </row>
    <row r="3712" spans="4:4" x14ac:dyDescent="0.25">
      <c r="D3712"/>
    </row>
    <row r="3713" spans="4:4" x14ac:dyDescent="0.25">
      <c r="D3713"/>
    </row>
    <row r="3714" spans="4:4" x14ac:dyDescent="0.25">
      <c r="D3714"/>
    </row>
    <row r="3715" spans="4:4" x14ac:dyDescent="0.25">
      <c r="D3715"/>
    </row>
    <row r="3716" spans="4:4" x14ac:dyDescent="0.25">
      <c r="D3716"/>
    </row>
    <row r="3717" spans="4:4" x14ac:dyDescent="0.25">
      <c r="D3717"/>
    </row>
    <row r="3718" spans="4:4" x14ac:dyDescent="0.25">
      <c r="D3718"/>
    </row>
    <row r="3719" spans="4:4" x14ac:dyDescent="0.25">
      <c r="D3719"/>
    </row>
    <row r="3720" spans="4:4" x14ac:dyDescent="0.25">
      <c r="D3720"/>
    </row>
    <row r="3721" spans="4:4" x14ac:dyDescent="0.25">
      <c r="D3721"/>
    </row>
    <row r="3722" spans="4:4" x14ac:dyDescent="0.25">
      <c r="D3722"/>
    </row>
    <row r="3723" spans="4:4" x14ac:dyDescent="0.25">
      <c r="D3723"/>
    </row>
    <row r="3724" spans="4:4" x14ac:dyDescent="0.25">
      <c r="D3724"/>
    </row>
    <row r="3725" spans="4:4" x14ac:dyDescent="0.25">
      <c r="D3725"/>
    </row>
    <row r="3726" spans="4:4" x14ac:dyDescent="0.25">
      <c r="D3726"/>
    </row>
    <row r="3727" spans="4:4" x14ac:dyDescent="0.25">
      <c r="D3727"/>
    </row>
    <row r="3728" spans="4:4" x14ac:dyDescent="0.25">
      <c r="D3728"/>
    </row>
    <row r="3729" spans="4:6" x14ac:dyDescent="0.25">
      <c r="D3729"/>
    </row>
    <row r="3730" spans="4:6" x14ac:dyDescent="0.25">
      <c r="D3730"/>
    </row>
    <row r="3731" spans="4:6" x14ac:dyDescent="0.25">
      <c r="D3731"/>
    </row>
    <row r="3732" spans="4:6" x14ac:dyDescent="0.25">
      <c r="D3732"/>
    </row>
    <row r="3733" spans="4:6" x14ac:dyDescent="0.25">
      <c r="D3733"/>
    </row>
    <row r="3734" spans="4:6" x14ac:dyDescent="0.25">
      <c r="D3734"/>
    </row>
    <row r="3735" spans="4:6" x14ac:dyDescent="0.25">
      <c r="D3735"/>
    </row>
    <row r="3736" spans="4:6" x14ac:dyDescent="0.25">
      <c r="D3736"/>
    </row>
    <row r="3737" spans="4:6" x14ac:dyDescent="0.25">
      <c r="D3737"/>
    </row>
    <row r="3738" spans="4:6" x14ac:dyDescent="0.25">
      <c r="D3738"/>
    </row>
    <row r="3739" spans="4:6" x14ac:dyDescent="0.25">
      <c r="D3739"/>
    </row>
    <row r="3740" spans="4:6" x14ac:dyDescent="0.25">
      <c r="D3740" s="118"/>
      <c r="F3740" s="119"/>
    </row>
    <row r="3741" spans="4:6" x14ac:dyDescent="0.25">
      <c r="D3741" s="118"/>
      <c r="E3741" s="119"/>
      <c r="F3741" s="119"/>
    </row>
    <row r="3742" spans="4:6" x14ac:dyDescent="0.25">
      <c r="D3742" s="118"/>
      <c r="E3742" s="119"/>
      <c r="F3742" s="119"/>
    </row>
    <row r="3743" spans="4:6" x14ac:dyDescent="0.25">
      <c r="D3743" s="118"/>
      <c r="E3743" s="119"/>
      <c r="F3743" s="119"/>
    </row>
    <row r="3744" spans="4:6" x14ac:dyDescent="0.25">
      <c r="D3744" s="118"/>
      <c r="E3744" s="119"/>
      <c r="F3744" s="119"/>
    </row>
    <row r="3745" spans="4:6" x14ac:dyDescent="0.25">
      <c r="D3745" s="118"/>
      <c r="E3745" s="119"/>
      <c r="F3745" s="119"/>
    </row>
    <row r="3746" spans="4:6" x14ac:dyDescent="0.25">
      <c r="D3746" s="118"/>
      <c r="E3746" s="119"/>
      <c r="F3746" s="119"/>
    </row>
    <row r="3747" spans="4:6" x14ac:dyDescent="0.25">
      <c r="D3747" s="118"/>
      <c r="E3747" s="119"/>
      <c r="F3747" s="119"/>
    </row>
    <row r="3748" spans="4:6" x14ac:dyDescent="0.25">
      <c r="D3748"/>
      <c r="E3748" s="119"/>
    </row>
    <row r="3749" spans="4:6" x14ac:dyDescent="0.25">
      <c r="D3749"/>
    </row>
    <row r="3750" spans="4:6" x14ac:dyDescent="0.25">
      <c r="D3750"/>
    </row>
    <row r="3751" spans="4:6" x14ac:dyDescent="0.25">
      <c r="D3751"/>
    </row>
    <row r="3752" spans="4:6" x14ac:dyDescent="0.25">
      <c r="D3752"/>
    </row>
    <row r="3753" spans="4:6" x14ac:dyDescent="0.25">
      <c r="D3753"/>
    </row>
    <row r="3754" spans="4:6" x14ac:dyDescent="0.25">
      <c r="D3754"/>
    </row>
    <row r="3755" spans="4:6" x14ac:dyDescent="0.25">
      <c r="D3755"/>
    </row>
    <row r="3756" spans="4:6" x14ac:dyDescent="0.25">
      <c r="D3756"/>
    </row>
    <row r="3757" spans="4:6" x14ac:dyDescent="0.25">
      <c r="D3757"/>
    </row>
    <row r="3758" spans="4:6" x14ac:dyDescent="0.25">
      <c r="D3758"/>
    </row>
    <row r="3759" spans="4:6" x14ac:dyDescent="0.25">
      <c r="D3759"/>
    </row>
    <row r="3760" spans="4:6" x14ac:dyDescent="0.25">
      <c r="D3760"/>
    </row>
    <row r="3761" spans="4:4" x14ac:dyDescent="0.25">
      <c r="D3761"/>
    </row>
    <row r="3762" spans="4:4" x14ac:dyDescent="0.25">
      <c r="D3762"/>
    </row>
    <row r="3763" spans="4:4" x14ac:dyDescent="0.25">
      <c r="D3763"/>
    </row>
    <row r="3764" spans="4:4" x14ac:dyDescent="0.25">
      <c r="D3764"/>
    </row>
    <row r="3765" spans="4:4" x14ac:dyDescent="0.25">
      <c r="D3765"/>
    </row>
    <row r="3766" spans="4:4" x14ac:dyDescent="0.25">
      <c r="D3766"/>
    </row>
    <row r="3767" spans="4:4" x14ac:dyDescent="0.25">
      <c r="D3767"/>
    </row>
    <row r="3768" spans="4:4" x14ac:dyDescent="0.25">
      <c r="D3768"/>
    </row>
    <row r="3769" spans="4:4" x14ac:dyDescent="0.25">
      <c r="D3769"/>
    </row>
    <row r="3770" spans="4:4" x14ac:dyDescent="0.25">
      <c r="D3770"/>
    </row>
    <row r="3771" spans="4:4" x14ac:dyDescent="0.25">
      <c r="D3771"/>
    </row>
    <row r="3772" spans="4:4" x14ac:dyDescent="0.25">
      <c r="D3772"/>
    </row>
    <row r="3773" spans="4:4" x14ac:dyDescent="0.25">
      <c r="D3773"/>
    </row>
    <row r="3774" spans="4:4" x14ac:dyDescent="0.25">
      <c r="D3774"/>
    </row>
    <row r="3775" spans="4:4" x14ac:dyDescent="0.25">
      <c r="D3775"/>
    </row>
    <row r="3776" spans="4:4" x14ac:dyDescent="0.25">
      <c r="D3776"/>
    </row>
    <row r="3777" spans="4:4" x14ac:dyDescent="0.25">
      <c r="D3777"/>
    </row>
    <row r="3778" spans="4:4" x14ac:dyDescent="0.25">
      <c r="D3778"/>
    </row>
    <row r="3779" spans="4:4" x14ac:dyDescent="0.25">
      <c r="D3779"/>
    </row>
    <row r="3780" spans="4:4" x14ac:dyDescent="0.25">
      <c r="D3780"/>
    </row>
    <row r="3781" spans="4:4" x14ac:dyDescent="0.25">
      <c r="D3781"/>
    </row>
    <row r="3782" spans="4:4" x14ac:dyDescent="0.25">
      <c r="D3782"/>
    </row>
    <row r="3783" spans="4:4" x14ac:dyDescent="0.25">
      <c r="D3783"/>
    </row>
    <row r="3784" spans="4:4" x14ac:dyDescent="0.25">
      <c r="D3784"/>
    </row>
    <row r="3785" spans="4:4" x14ac:dyDescent="0.25">
      <c r="D3785"/>
    </row>
    <row r="3786" spans="4:4" x14ac:dyDescent="0.25">
      <c r="D3786"/>
    </row>
    <row r="3787" spans="4:4" x14ac:dyDescent="0.25">
      <c r="D3787"/>
    </row>
    <row r="3788" spans="4:4" x14ac:dyDescent="0.25">
      <c r="D3788"/>
    </row>
    <row r="3789" spans="4:4" x14ac:dyDescent="0.25">
      <c r="D3789"/>
    </row>
    <row r="3790" spans="4:4" x14ac:dyDescent="0.25">
      <c r="D3790"/>
    </row>
    <row r="3791" spans="4:4" x14ac:dyDescent="0.25">
      <c r="D3791"/>
    </row>
    <row r="3792" spans="4:4" x14ac:dyDescent="0.25">
      <c r="D3792"/>
    </row>
    <row r="3793" spans="4:4" x14ac:dyDescent="0.25">
      <c r="D3793"/>
    </row>
    <row r="3794" spans="4:4" x14ac:dyDescent="0.25">
      <c r="D3794"/>
    </row>
    <row r="3795" spans="4:4" x14ac:dyDescent="0.25">
      <c r="D3795"/>
    </row>
    <row r="3796" spans="4:4" x14ac:dyDescent="0.25">
      <c r="D3796"/>
    </row>
    <row r="3797" spans="4:4" x14ac:dyDescent="0.25">
      <c r="D3797"/>
    </row>
    <row r="3798" spans="4:4" x14ac:dyDescent="0.25">
      <c r="D3798"/>
    </row>
    <row r="3799" spans="4:4" x14ac:dyDescent="0.25">
      <c r="D3799"/>
    </row>
    <row r="3800" spans="4:4" x14ac:dyDescent="0.25">
      <c r="D3800"/>
    </row>
    <row r="3801" spans="4:4" x14ac:dyDescent="0.25">
      <c r="D3801"/>
    </row>
    <row r="3802" spans="4:4" x14ac:dyDescent="0.25">
      <c r="D3802"/>
    </row>
    <row r="3803" spans="4:4" x14ac:dyDescent="0.25">
      <c r="D3803"/>
    </row>
    <row r="3804" spans="4:4" x14ac:dyDescent="0.25">
      <c r="D3804"/>
    </row>
    <row r="3805" spans="4:4" x14ac:dyDescent="0.25">
      <c r="D3805"/>
    </row>
    <row r="3806" spans="4:4" x14ac:dyDescent="0.25">
      <c r="D3806"/>
    </row>
    <row r="3807" spans="4:4" x14ac:dyDescent="0.25">
      <c r="D3807"/>
    </row>
    <row r="3808" spans="4:4" x14ac:dyDescent="0.25">
      <c r="D3808"/>
    </row>
    <row r="3809" spans="4:4" x14ac:dyDescent="0.25">
      <c r="D3809"/>
    </row>
    <row r="3810" spans="4:4" x14ac:dyDescent="0.25">
      <c r="D3810"/>
    </row>
    <row r="3811" spans="4:4" x14ac:dyDescent="0.25">
      <c r="D3811"/>
    </row>
    <row r="3812" spans="4:4" x14ac:dyDescent="0.25">
      <c r="D3812"/>
    </row>
    <row r="3813" spans="4:4" x14ac:dyDescent="0.25">
      <c r="D3813"/>
    </row>
    <row r="3814" spans="4:4" x14ac:dyDescent="0.25">
      <c r="D3814"/>
    </row>
    <row r="3815" spans="4:4" x14ac:dyDescent="0.25">
      <c r="D3815"/>
    </row>
    <row r="3816" spans="4:4" x14ac:dyDescent="0.25">
      <c r="D3816"/>
    </row>
    <row r="3817" spans="4:4" x14ac:dyDescent="0.25">
      <c r="D3817"/>
    </row>
    <row r="3818" spans="4:4" x14ac:dyDescent="0.25">
      <c r="D3818"/>
    </row>
    <row r="3819" spans="4:4" x14ac:dyDescent="0.25">
      <c r="D3819"/>
    </row>
    <row r="3820" spans="4:4" x14ac:dyDescent="0.25">
      <c r="D3820"/>
    </row>
    <row r="3821" spans="4:4" x14ac:dyDescent="0.25">
      <c r="D3821"/>
    </row>
    <row r="3822" spans="4:4" x14ac:dyDescent="0.25">
      <c r="D3822"/>
    </row>
    <row r="3823" spans="4:4" x14ac:dyDescent="0.25">
      <c r="D3823"/>
    </row>
    <row r="3824" spans="4:4" x14ac:dyDescent="0.25">
      <c r="D3824"/>
    </row>
    <row r="3825" spans="4:4" x14ac:dyDescent="0.25">
      <c r="D3825"/>
    </row>
    <row r="3826" spans="4:4" x14ac:dyDescent="0.25">
      <c r="D3826"/>
    </row>
    <row r="3827" spans="4:4" x14ac:dyDescent="0.25">
      <c r="D3827"/>
    </row>
    <row r="3828" spans="4:4" x14ac:dyDescent="0.25">
      <c r="D3828"/>
    </row>
    <row r="3829" spans="4:4" x14ac:dyDescent="0.25">
      <c r="D3829"/>
    </row>
    <row r="3830" spans="4:4" x14ac:dyDescent="0.25">
      <c r="D3830"/>
    </row>
    <row r="3831" spans="4:4" x14ac:dyDescent="0.25">
      <c r="D3831"/>
    </row>
    <row r="3832" spans="4:4" x14ac:dyDescent="0.25">
      <c r="D3832"/>
    </row>
    <row r="3833" spans="4:4" x14ac:dyDescent="0.25">
      <c r="D3833"/>
    </row>
    <row r="3834" spans="4:4" x14ac:dyDescent="0.25">
      <c r="D3834"/>
    </row>
    <row r="3835" spans="4:4" x14ac:dyDescent="0.25">
      <c r="D3835"/>
    </row>
    <row r="3836" spans="4:4" x14ac:dyDescent="0.25">
      <c r="D3836"/>
    </row>
    <row r="3837" spans="4:4" x14ac:dyDescent="0.25">
      <c r="D3837"/>
    </row>
    <row r="3838" spans="4:4" x14ac:dyDescent="0.25">
      <c r="D3838"/>
    </row>
    <row r="3839" spans="4:4" x14ac:dyDescent="0.25">
      <c r="D3839"/>
    </row>
    <row r="3840" spans="4:4" x14ac:dyDescent="0.25">
      <c r="D3840"/>
    </row>
    <row r="3841" spans="4:4" x14ac:dyDescent="0.25">
      <c r="D3841"/>
    </row>
    <row r="3842" spans="4:4" x14ac:dyDescent="0.25">
      <c r="D3842"/>
    </row>
    <row r="3843" spans="4:4" x14ac:dyDescent="0.25">
      <c r="D3843"/>
    </row>
    <row r="3844" spans="4:4" x14ac:dyDescent="0.25">
      <c r="D3844"/>
    </row>
    <row r="3845" spans="4:4" x14ac:dyDescent="0.25">
      <c r="D3845"/>
    </row>
    <row r="3846" spans="4:4" x14ac:dyDescent="0.25">
      <c r="D3846"/>
    </row>
    <row r="3847" spans="4:4" x14ac:dyDescent="0.25">
      <c r="D3847"/>
    </row>
    <row r="3848" spans="4:4" x14ac:dyDescent="0.25">
      <c r="D3848"/>
    </row>
    <row r="3849" spans="4:4" x14ac:dyDescent="0.25">
      <c r="D3849"/>
    </row>
    <row r="3850" spans="4:4" x14ac:dyDescent="0.25">
      <c r="D3850"/>
    </row>
    <row r="3851" spans="4:4" x14ac:dyDescent="0.25">
      <c r="D3851"/>
    </row>
    <row r="3852" spans="4:4" x14ac:dyDescent="0.25">
      <c r="D3852"/>
    </row>
    <row r="3853" spans="4:4" x14ac:dyDescent="0.25">
      <c r="D3853"/>
    </row>
    <row r="3854" spans="4:4" x14ac:dyDescent="0.25">
      <c r="D3854"/>
    </row>
    <row r="3855" spans="4:4" x14ac:dyDescent="0.25">
      <c r="D3855"/>
    </row>
    <row r="3856" spans="4:4" x14ac:dyDescent="0.25">
      <c r="D3856"/>
    </row>
    <row r="3857" spans="4:4" x14ac:dyDescent="0.25">
      <c r="D3857"/>
    </row>
    <row r="3858" spans="4:4" x14ac:dyDescent="0.25">
      <c r="D3858"/>
    </row>
    <row r="3859" spans="4:4" x14ac:dyDescent="0.25">
      <c r="D3859"/>
    </row>
    <row r="3860" spans="4:4" x14ac:dyDescent="0.25">
      <c r="D3860"/>
    </row>
    <row r="3861" spans="4:4" x14ac:dyDescent="0.25">
      <c r="D3861"/>
    </row>
    <row r="3862" spans="4:4" x14ac:dyDescent="0.25">
      <c r="D3862"/>
    </row>
    <row r="3863" spans="4:4" x14ac:dyDescent="0.25">
      <c r="D3863"/>
    </row>
    <row r="3864" spans="4:4" x14ac:dyDescent="0.25">
      <c r="D3864"/>
    </row>
    <row r="3865" spans="4:4" x14ac:dyDescent="0.25">
      <c r="D3865"/>
    </row>
    <row r="3866" spans="4:4" x14ac:dyDescent="0.25">
      <c r="D3866"/>
    </row>
    <row r="3867" spans="4:4" x14ac:dyDescent="0.25">
      <c r="D3867"/>
    </row>
    <row r="3868" spans="4:4" x14ac:dyDescent="0.25">
      <c r="D3868"/>
    </row>
    <row r="3869" spans="4:4" x14ac:dyDescent="0.25">
      <c r="D3869"/>
    </row>
    <row r="3870" spans="4:4" x14ac:dyDescent="0.25">
      <c r="D3870"/>
    </row>
    <row r="3871" spans="4:4" x14ac:dyDescent="0.25">
      <c r="D3871"/>
    </row>
    <row r="3872" spans="4:4" x14ac:dyDescent="0.25">
      <c r="D3872"/>
    </row>
    <row r="3873" spans="4:4" x14ac:dyDescent="0.25">
      <c r="D3873"/>
    </row>
    <row r="3874" spans="4:4" x14ac:dyDescent="0.25">
      <c r="D3874"/>
    </row>
    <row r="3875" spans="4:4" x14ac:dyDescent="0.25">
      <c r="D3875"/>
    </row>
    <row r="3876" spans="4:4" x14ac:dyDescent="0.25">
      <c r="D3876"/>
    </row>
    <row r="3877" spans="4:4" x14ac:dyDescent="0.25">
      <c r="D3877"/>
    </row>
    <row r="3878" spans="4:4" x14ac:dyDescent="0.25">
      <c r="D3878"/>
    </row>
    <row r="3879" spans="4:4" x14ac:dyDescent="0.25">
      <c r="D3879"/>
    </row>
    <row r="3880" spans="4:4" x14ac:dyDescent="0.25">
      <c r="D3880"/>
    </row>
    <row r="3881" spans="4:4" x14ac:dyDescent="0.25">
      <c r="D3881"/>
    </row>
    <row r="3882" spans="4:4" x14ac:dyDescent="0.25">
      <c r="D3882"/>
    </row>
    <row r="3883" spans="4:4" x14ac:dyDescent="0.25">
      <c r="D3883"/>
    </row>
    <row r="3884" spans="4:4" x14ac:dyDescent="0.25">
      <c r="D3884"/>
    </row>
    <row r="3885" spans="4:4" x14ac:dyDescent="0.25">
      <c r="D3885"/>
    </row>
    <row r="3886" spans="4:4" x14ac:dyDescent="0.25">
      <c r="D3886"/>
    </row>
    <row r="3887" spans="4:4" x14ac:dyDescent="0.25">
      <c r="D3887"/>
    </row>
    <row r="3888" spans="4:4" x14ac:dyDescent="0.25">
      <c r="D3888"/>
    </row>
    <row r="3889" spans="4:4" x14ac:dyDescent="0.25">
      <c r="D3889"/>
    </row>
    <row r="3890" spans="4:4" x14ac:dyDescent="0.25">
      <c r="D3890"/>
    </row>
    <row r="3891" spans="4:4" x14ac:dyDescent="0.25">
      <c r="D3891"/>
    </row>
    <row r="3892" spans="4:4" x14ac:dyDescent="0.25">
      <c r="D3892"/>
    </row>
    <row r="3893" spans="4:4" x14ac:dyDescent="0.25">
      <c r="D3893"/>
    </row>
    <row r="3894" spans="4:4" x14ac:dyDescent="0.25">
      <c r="D3894"/>
    </row>
    <row r="3895" spans="4:4" x14ac:dyDescent="0.25">
      <c r="D3895"/>
    </row>
    <row r="3896" spans="4:4" x14ac:dyDescent="0.25">
      <c r="D3896"/>
    </row>
    <row r="3897" spans="4:4" x14ac:dyDescent="0.25">
      <c r="D3897"/>
    </row>
    <row r="3898" spans="4:4" x14ac:dyDescent="0.25">
      <c r="D3898"/>
    </row>
    <row r="3899" spans="4:4" x14ac:dyDescent="0.25">
      <c r="D3899"/>
    </row>
    <row r="3900" spans="4:4" x14ac:dyDescent="0.25">
      <c r="D3900"/>
    </row>
    <row r="3901" spans="4:4" x14ac:dyDescent="0.25">
      <c r="D3901"/>
    </row>
    <row r="3902" spans="4:4" x14ac:dyDescent="0.25">
      <c r="D3902"/>
    </row>
    <row r="3903" spans="4:4" x14ac:dyDescent="0.25">
      <c r="D3903"/>
    </row>
    <row r="3904" spans="4:4" x14ac:dyDescent="0.25">
      <c r="D3904"/>
    </row>
    <row r="3905" spans="4:4" x14ac:dyDescent="0.25">
      <c r="D3905"/>
    </row>
    <row r="3906" spans="4:4" x14ac:dyDescent="0.25">
      <c r="D3906"/>
    </row>
    <row r="3907" spans="4:4" x14ac:dyDescent="0.25">
      <c r="D3907"/>
    </row>
    <row r="3908" spans="4:4" x14ac:dyDescent="0.25">
      <c r="D3908"/>
    </row>
    <row r="3909" spans="4:4" x14ac:dyDescent="0.25">
      <c r="D3909"/>
    </row>
    <row r="3910" spans="4:4" x14ac:dyDescent="0.25">
      <c r="D3910"/>
    </row>
    <row r="3911" spans="4:4" x14ac:dyDescent="0.25">
      <c r="D3911"/>
    </row>
    <row r="3912" spans="4:4" x14ac:dyDescent="0.25">
      <c r="D3912"/>
    </row>
    <row r="3913" spans="4:4" x14ac:dyDescent="0.25">
      <c r="D3913"/>
    </row>
    <row r="3914" spans="4:4" x14ac:dyDescent="0.25">
      <c r="D3914"/>
    </row>
    <row r="3915" spans="4:4" x14ac:dyDescent="0.25">
      <c r="D3915"/>
    </row>
    <row r="3916" spans="4:4" x14ac:dyDescent="0.25">
      <c r="D3916"/>
    </row>
    <row r="3917" spans="4:4" x14ac:dyDescent="0.25">
      <c r="D3917"/>
    </row>
    <row r="3918" spans="4:4" x14ac:dyDescent="0.25">
      <c r="D3918"/>
    </row>
    <row r="3919" spans="4:4" x14ac:dyDescent="0.25">
      <c r="D3919"/>
    </row>
    <row r="3920" spans="4:4" x14ac:dyDescent="0.25">
      <c r="D3920"/>
    </row>
    <row r="3921" spans="4:4" x14ac:dyDescent="0.25">
      <c r="D3921"/>
    </row>
    <row r="3922" spans="4:4" x14ac:dyDescent="0.25">
      <c r="D3922"/>
    </row>
    <row r="3923" spans="4:4" x14ac:dyDescent="0.25">
      <c r="D3923"/>
    </row>
    <row r="3924" spans="4:4" x14ac:dyDescent="0.25">
      <c r="D3924"/>
    </row>
    <row r="3925" spans="4:4" x14ac:dyDescent="0.25">
      <c r="D3925"/>
    </row>
    <row r="3926" spans="4:4" x14ac:dyDescent="0.25">
      <c r="D3926"/>
    </row>
    <row r="3927" spans="4:4" x14ac:dyDescent="0.25">
      <c r="D3927"/>
    </row>
    <row r="3928" spans="4:4" x14ac:dyDescent="0.25">
      <c r="D3928"/>
    </row>
    <row r="3929" spans="4:4" x14ac:dyDescent="0.25">
      <c r="D3929"/>
    </row>
    <row r="3930" spans="4:4" x14ac:dyDescent="0.25">
      <c r="D3930"/>
    </row>
    <row r="3931" spans="4:4" x14ac:dyDescent="0.25">
      <c r="D3931"/>
    </row>
    <row r="3932" spans="4:4" x14ac:dyDescent="0.25">
      <c r="D3932"/>
    </row>
    <row r="3933" spans="4:4" x14ac:dyDescent="0.25">
      <c r="D3933"/>
    </row>
    <row r="3934" spans="4:4" x14ac:dyDescent="0.25">
      <c r="D3934"/>
    </row>
    <row r="3935" spans="4:4" x14ac:dyDescent="0.25">
      <c r="D3935"/>
    </row>
    <row r="3936" spans="4:4" x14ac:dyDescent="0.25">
      <c r="D3936"/>
    </row>
    <row r="3937" spans="4:4" x14ac:dyDescent="0.25">
      <c r="D3937"/>
    </row>
    <row r="3938" spans="4:4" x14ac:dyDescent="0.25">
      <c r="D3938"/>
    </row>
    <row r="3939" spans="4:4" x14ac:dyDescent="0.25">
      <c r="D3939"/>
    </row>
    <row r="3940" spans="4:4" x14ac:dyDescent="0.25">
      <c r="D3940"/>
    </row>
    <row r="3941" spans="4:4" x14ac:dyDescent="0.25">
      <c r="D3941"/>
    </row>
    <row r="3942" spans="4:4" x14ac:dyDescent="0.25">
      <c r="D3942"/>
    </row>
    <row r="3943" spans="4:4" x14ac:dyDescent="0.25">
      <c r="D3943"/>
    </row>
    <row r="3944" spans="4:4" x14ac:dyDescent="0.25">
      <c r="D3944"/>
    </row>
    <row r="3945" spans="4:4" x14ac:dyDescent="0.25">
      <c r="D3945"/>
    </row>
    <row r="3946" spans="4:4" x14ac:dyDescent="0.25">
      <c r="D3946"/>
    </row>
    <row r="3947" spans="4:4" x14ac:dyDescent="0.25">
      <c r="D3947"/>
    </row>
    <row r="3948" spans="4:4" x14ac:dyDescent="0.25">
      <c r="D3948"/>
    </row>
    <row r="3949" spans="4:4" x14ac:dyDescent="0.25">
      <c r="D3949"/>
    </row>
    <row r="3950" spans="4:4" x14ac:dyDescent="0.25">
      <c r="D3950"/>
    </row>
    <row r="3951" spans="4:4" x14ac:dyDescent="0.25">
      <c r="D3951"/>
    </row>
    <row r="3952" spans="4:4" x14ac:dyDescent="0.25">
      <c r="D3952"/>
    </row>
    <row r="3953" spans="4:4" x14ac:dyDescent="0.25">
      <c r="D3953"/>
    </row>
    <row r="3954" spans="4:4" x14ac:dyDescent="0.25">
      <c r="D3954"/>
    </row>
    <row r="3955" spans="4:4" x14ac:dyDescent="0.25">
      <c r="D3955"/>
    </row>
    <row r="3956" spans="4:4" x14ac:dyDescent="0.25">
      <c r="D3956"/>
    </row>
    <row r="3957" spans="4:4" x14ac:dyDescent="0.25">
      <c r="D3957"/>
    </row>
    <row r="3958" spans="4:4" x14ac:dyDescent="0.25">
      <c r="D3958"/>
    </row>
    <row r="3959" spans="4:4" x14ac:dyDescent="0.25">
      <c r="D3959"/>
    </row>
    <row r="3960" spans="4:4" x14ac:dyDescent="0.25">
      <c r="D3960"/>
    </row>
    <row r="3961" spans="4:4" x14ac:dyDescent="0.25">
      <c r="D3961"/>
    </row>
    <row r="3962" spans="4:4" x14ac:dyDescent="0.25">
      <c r="D3962"/>
    </row>
    <row r="3963" spans="4:4" x14ac:dyDescent="0.25">
      <c r="D3963"/>
    </row>
    <row r="3964" spans="4:4" x14ac:dyDescent="0.25">
      <c r="D3964"/>
    </row>
    <row r="3965" spans="4:4" x14ac:dyDescent="0.25">
      <c r="D3965"/>
    </row>
    <row r="3966" spans="4:4" x14ac:dyDescent="0.25">
      <c r="D3966"/>
    </row>
    <row r="3967" spans="4:4" x14ac:dyDescent="0.25">
      <c r="D3967"/>
    </row>
    <row r="3968" spans="4:4" x14ac:dyDescent="0.25">
      <c r="D3968"/>
    </row>
    <row r="3969" spans="4:4" x14ac:dyDescent="0.25">
      <c r="D3969"/>
    </row>
    <row r="3970" spans="4:4" x14ac:dyDescent="0.25">
      <c r="D3970"/>
    </row>
    <row r="3971" spans="4:4" x14ac:dyDescent="0.25">
      <c r="D3971"/>
    </row>
    <row r="3972" spans="4:4" x14ac:dyDescent="0.25">
      <c r="D3972"/>
    </row>
    <row r="3973" spans="4:4" x14ac:dyDescent="0.25">
      <c r="D3973"/>
    </row>
    <row r="3974" spans="4:4" x14ac:dyDescent="0.25">
      <c r="D3974"/>
    </row>
    <row r="3975" spans="4:4" x14ac:dyDescent="0.25">
      <c r="D3975"/>
    </row>
    <row r="3976" spans="4:4" x14ac:dyDescent="0.25">
      <c r="D3976"/>
    </row>
    <row r="3977" spans="4:4" x14ac:dyDescent="0.25">
      <c r="D3977"/>
    </row>
    <row r="3978" spans="4:4" x14ac:dyDescent="0.25">
      <c r="D3978"/>
    </row>
    <row r="3979" spans="4:4" x14ac:dyDescent="0.25">
      <c r="D3979"/>
    </row>
    <row r="3980" spans="4:4" x14ac:dyDescent="0.25">
      <c r="D3980"/>
    </row>
    <row r="3981" spans="4:4" x14ac:dyDescent="0.25">
      <c r="D3981"/>
    </row>
    <row r="3982" spans="4:4" x14ac:dyDescent="0.25">
      <c r="D3982"/>
    </row>
    <row r="3983" spans="4:4" x14ac:dyDescent="0.25">
      <c r="D3983"/>
    </row>
    <row r="3984" spans="4:4" x14ac:dyDescent="0.25">
      <c r="D3984"/>
    </row>
    <row r="3985" spans="4:4" x14ac:dyDescent="0.25">
      <c r="D3985"/>
    </row>
    <row r="3986" spans="4:4" x14ac:dyDescent="0.25">
      <c r="D3986"/>
    </row>
    <row r="3987" spans="4:4" x14ac:dyDescent="0.25">
      <c r="D3987"/>
    </row>
    <row r="3988" spans="4:4" x14ac:dyDescent="0.25">
      <c r="D3988"/>
    </row>
    <row r="3989" spans="4:4" x14ac:dyDescent="0.25">
      <c r="D3989"/>
    </row>
    <row r="3990" spans="4:4" x14ac:dyDescent="0.25">
      <c r="D3990"/>
    </row>
    <row r="3991" spans="4:4" x14ac:dyDescent="0.25">
      <c r="D3991"/>
    </row>
    <row r="3992" spans="4:4" x14ac:dyDescent="0.25">
      <c r="D3992"/>
    </row>
    <row r="3993" spans="4:4" x14ac:dyDescent="0.25">
      <c r="D3993"/>
    </row>
    <row r="3994" spans="4:4" x14ac:dyDescent="0.25">
      <c r="D3994"/>
    </row>
    <row r="3995" spans="4:4" x14ac:dyDescent="0.25">
      <c r="D3995"/>
    </row>
    <row r="3996" spans="4:4" x14ac:dyDescent="0.25">
      <c r="D3996"/>
    </row>
    <row r="3997" spans="4:4" x14ac:dyDescent="0.25">
      <c r="D3997"/>
    </row>
    <row r="3998" spans="4:4" x14ac:dyDescent="0.25">
      <c r="D3998"/>
    </row>
    <row r="3999" spans="4:4" x14ac:dyDescent="0.25">
      <c r="D3999"/>
    </row>
    <row r="4000" spans="4:4" x14ac:dyDescent="0.25">
      <c r="D4000"/>
    </row>
    <row r="4001" spans="4:4" x14ac:dyDescent="0.25">
      <c r="D4001"/>
    </row>
    <row r="4002" spans="4:4" x14ac:dyDescent="0.25">
      <c r="D4002"/>
    </row>
    <row r="4003" spans="4:4" x14ac:dyDescent="0.25">
      <c r="D4003"/>
    </row>
    <row r="4004" spans="4:4" x14ac:dyDescent="0.25">
      <c r="D4004"/>
    </row>
    <row r="4005" spans="4:4" x14ac:dyDescent="0.25">
      <c r="D4005"/>
    </row>
    <row r="4006" spans="4:4" x14ac:dyDescent="0.25">
      <c r="D4006"/>
    </row>
    <row r="4007" spans="4:4" x14ac:dyDescent="0.25">
      <c r="D4007"/>
    </row>
    <row r="4008" spans="4:4" x14ac:dyDescent="0.25">
      <c r="D4008"/>
    </row>
    <row r="4009" spans="4:4" x14ac:dyDescent="0.25">
      <c r="D4009"/>
    </row>
    <row r="4010" spans="4:4" x14ac:dyDescent="0.25">
      <c r="D4010"/>
    </row>
    <row r="4011" spans="4:4" x14ac:dyDescent="0.25">
      <c r="D4011"/>
    </row>
    <row r="4012" spans="4:4" x14ac:dyDescent="0.25">
      <c r="D4012"/>
    </row>
    <row r="4013" spans="4:4" x14ac:dyDescent="0.25">
      <c r="D4013"/>
    </row>
    <row r="4014" spans="4:4" x14ac:dyDescent="0.25">
      <c r="D4014"/>
    </row>
    <row r="4015" spans="4:4" x14ac:dyDescent="0.25">
      <c r="D4015"/>
    </row>
    <row r="4016" spans="4:4" x14ac:dyDescent="0.25">
      <c r="D4016"/>
    </row>
    <row r="4017" spans="4:4" x14ac:dyDescent="0.25">
      <c r="D4017"/>
    </row>
    <row r="4018" spans="4:4" x14ac:dyDescent="0.25">
      <c r="D4018"/>
    </row>
    <row r="4019" spans="4:4" x14ac:dyDescent="0.25">
      <c r="D4019"/>
    </row>
    <row r="4020" spans="4:4" x14ac:dyDescent="0.25">
      <c r="D4020"/>
    </row>
    <row r="4021" spans="4:4" x14ac:dyDescent="0.25">
      <c r="D4021"/>
    </row>
    <row r="4022" spans="4:4" x14ac:dyDescent="0.25">
      <c r="D4022"/>
    </row>
    <row r="4023" spans="4:4" x14ac:dyDescent="0.25">
      <c r="D4023"/>
    </row>
    <row r="4024" spans="4:4" x14ac:dyDescent="0.25">
      <c r="D4024"/>
    </row>
    <row r="4025" spans="4:4" x14ac:dyDescent="0.25">
      <c r="D4025"/>
    </row>
    <row r="4026" spans="4:4" x14ac:dyDescent="0.25">
      <c r="D4026"/>
    </row>
    <row r="4027" spans="4:4" x14ac:dyDescent="0.25">
      <c r="D4027"/>
    </row>
    <row r="4028" spans="4:4" x14ac:dyDescent="0.25">
      <c r="D4028"/>
    </row>
    <row r="4029" spans="4:4" x14ac:dyDescent="0.25">
      <c r="D4029"/>
    </row>
    <row r="4030" spans="4:4" x14ac:dyDescent="0.25">
      <c r="D4030"/>
    </row>
    <row r="4031" spans="4:4" x14ac:dyDescent="0.25">
      <c r="D4031"/>
    </row>
    <row r="4032" spans="4:4" x14ac:dyDescent="0.25">
      <c r="D4032"/>
    </row>
    <row r="4033" spans="4:4" x14ac:dyDescent="0.25">
      <c r="D4033"/>
    </row>
    <row r="4034" spans="4:4" x14ac:dyDescent="0.25">
      <c r="D4034"/>
    </row>
    <row r="4035" spans="4:4" x14ac:dyDescent="0.25">
      <c r="D4035"/>
    </row>
    <row r="4036" spans="4:4" x14ac:dyDescent="0.25">
      <c r="D4036"/>
    </row>
    <row r="4037" spans="4:4" x14ac:dyDescent="0.25">
      <c r="D4037"/>
    </row>
    <row r="4038" spans="4:4" x14ac:dyDescent="0.25">
      <c r="D4038"/>
    </row>
    <row r="4039" spans="4:4" x14ac:dyDescent="0.25">
      <c r="D4039"/>
    </row>
    <row r="4040" spans="4:4" x14ac:dyDescent="0.25">
      <c r="D4040"/>
    </row>
    <row r="4041" spans="4:4" x14ac:dyDescent="0.25">
      <c r="D4041"/>
    </row>
    <row r="4042" spans="4:4" x14ac:dyDescent="0.25">
      <c r="D4042"/>
    </row>
    <row r="4043" spans="4:4" x14ac:dyDescent="0.25">
      <c r="D4043"/>
    </row>
    <row r="4044" spans="4:4" x14ac:dyDescent="0.25">
      <c r="D4044"/>
    </row>
    <row r="4045" spans="4:4" x14ac:dyDescent="0.25">
      <c r="D4045"/>
    </row>
    <row r="4046" spans="4:4" x14ac:dyDescent="0.25">
      <c r="D4046"/>
    </row>
    <row r="4047" spans="4:4" x14ac:dyDescent="0.25">
      <c r="D4047"/>
    </row>
    <row r="4048" spans="4:4" x14ac:dyDescent="0.25">
      <c r="D4048"/>
    </row>
    <row r="4049" spans="4:4" x14ac:dyDescent="0.25">
      <c r="D4049"/>
    </row>
    <row r="4050" spans="4:4" x14ac:dyDescent="0.25">
      <c r="D4050"/>
    </row>
    <row r="4051" spans="4:4" x14ac:dyDescent="0.25">
      <c r="D4051"/>
    </row>
    <row r="4052" spans="4:4" x14ac:dyDescent="0.25">
      <c r="D4052"/>
    </row>
    <row r="4053" spans="4:4" x14ac:dyDescent="0.25">
      <c r="D4053"/>
    </row>
    <row r="4054" spans="4:4" x14ac:dyDescent="0.25">
      <c r="D4054"/>
    </row>
    <row r="4055" spans="4:4" x14ac:dyDescent="0.25">
      <c r="D4055"/>
    </row>
    <row r="4056" spans="4:4" x14ac:dyDescent="0.25">
      <c r="D4056"/>
    </row>
    <row r="4057" spans="4:4" x14ac:dyDescent="0.25">
      <c r="D4057"/>
    </row>
    <row r="4058" spans="4:4" x14ac:dyDescent="0.25">
      <c r="D4058"/>
    </row>
    <row r="4059" spans="4:4" x14ac:dyDescent="0.25">
      <c r="D4059"/>
    </row>
    <row r="4060" spans="4:4" x14ac:dyDescent="0.25">
      <c r="D4060"/>
    </row>
    <row r="4061" spans="4:4" x14ac:dyDescent="0.25">
      <c r="D4061"/>
    </row>
    <row r="4062" spans="4:4" x14ac:dyDescent="0.25">
      <c r="D4062"/>
    </row>
    <row r="4063" spans="4:4" x14ac:dyDescent="0.25">
      <c r="D4063"/>
    </row>
    <row r="4064" spans="4:4" x14ac:dyDescent="0.25">
      <c r="D4064"/>
    </row>
    <row r="4065" spans="4:4" x14ac:dyDescent="0.25">
      <c r="D4065"/>
    </row>
    <row r="4066" spans="4:4" x14ac:dyDescent="0.25">
      <c r="D4066"/>
    </row>
    <row r="4067" spans="4:4" x14ac:dyDescent="0.25">
      <c r="D4067"/>
    </row>
    <row r="4068" spans="4:4" x14ac:dyDescent="0.25">
      <c r="D4068"/>
    </row>
    <row r="4069" spans="4:4" x14ac:dyDescent="0.25">
      <c r="D4069"/>
    </row>
    <row r="4070" spans="4:4" x14ac:dyDescent="0.25">
      <c r="D4070"/>
    </row>
    <row r="4071" spans="4:4" x14ac:dyDescent="0.25">
      <c r="D4071"/>
    </row>
    <row r="4072" spans="4:4" x14ac:dyDescent="0.25">
      <c r="D4072"/>
    </row>
    <row r="4073" spans="4:4" x14ac:dyDescent="0.25">
      <c r="D4073"/>
    </row>
    <row r="4074" spans="4:4" x14ac:dyDescent="0.25">
      <c r="D4074"/>
    </row>
    <row r="4075" spans="4:4" x14ac:dyDescent="0.25">
      <c r="D4075"/>
    </row>
    <row r="4076" spans="4:4" x14ac:dyDescent="0.25">
      <c r="D4076"/>
    </row>
    <row r="4077" spans="4:4" x14ac:dyDescent="0.25">
      <c r="D4077"/>
    </row>
    <row r="4078" spans="4:4" x14ac:dyDescent="0.25">
      <c r="D4078"/>
    </row>
    <row r="4079" spans="4:4" x14ac:dyDescent="0.25">
      <c r="D4079"/>
    </row>
    <row r="4080" spans="4:4" x14ac:dyDescent="0.25">
      <c r="D4080"/>
    </row>
    <row r="4081" spans="4:4" x14ac:dyDescent="0.25">
      <c r="D4081"/>
    </row>
    <row r="4082" spans="4:4" x14ac:dyDescent="0.25">
      <c r="D4082"/>
    </row>
    <row r="4083" spans="4:4" x14ac:dyDescent="0.25">
      <c r="D4083"/>
    </row>
    <row r="4084" spans="4:4" x14ac:dyDescent="0.25">
      <c r="D4084"/>
    </row>
    <row r="4085" spans="4:4" x14ac:dyDescent="0.25">
      <c r="D4085"/>
    </row>
    <row r="4086" spans="4:4" x14ac:dyDescent="0.25">
      <c r="D4086"/>
    </row>
    <row r="4087" spans="4:4" x14ac:dyDescent="0.25">
      <c r="D4087"/>
    </row>
    <row r="4088" spans="4:4" x14ac:dyDescent="0.25">
      <c r="D4088"/>
    </row>
    <row r="4089" spans="4:4" x14ac:dyDescent="0.25">
      <c r="D4089"/>
    </row>
    <row r="4090" spans="4:4" x14ac:dyDescent="0.25">
      <c r="D4090"/>
    </row>
    <row r="4091" spans="4:4" x14ac:dyDescent="0.25">
      <c r="D4091"/>
    </row>
    <row r="4092" spans="4:4" x14ac:dyDescent="0.25">
      <c r="D4092"/>
    </row>
    <row r="4093" spans="4:4" x14ac:dyDescent="0.25">
      <c r="D4093"/>
    </row>
    <row r="4094" spans="4:4" x14ac:dyDescent="0.25">
      <c r="D4094"/>
    </row>
    <row r="4095" spans="4:4" x14ac:dyDescent="0.25">
      <c r="D4095"/>
    </row>
    <row r="4096" spans="4:4" x14ac:dyDescent="0.25">
      <c r="D4096"/>
    </row>
    <row r="4097" spans="4:4" x14ac:dyDescent="0.25">
      <c r="D4097"/>
    </row>
    <row r="4098" spans="4:4" x14ac:dyDescent="0.25">
      <c r="D4098"/>
    </row>
    <row r="4099" spans="4:4" x14ac:dyDescent="0.25">
      <c r="D4099"/>
    </row>
    <row r="4100" spans="4:4" x14ac:dyDescent="0.25">
      <c r="D4100"/>
    </row>
    <row r="4101" spans="4:4" x14ac:dyDescent="0.25">
      <c r="D4101"/>
    </row>
    <row r="4102" spans="4:4" x14ac:dyDescent="0.25">
      <c r="D4102"/>
    </row>
    <row r="4103" spans="4:4" x14ac:dyDescent="0.25">
      <c r="D4103"/>
    </row>
    <row r="4104" spans="4:4" x14ac:dyDescent="0.25">
      <c r="D4104"/>
    </row>
    <row r="4105" spans="4:4" x14ac:dyDescent="0.25">
      <c r="D4105"/>
    </row>
    <row r="4106" spans="4:4" x14ac:dyDescent="0.25">
      <c r="D4106"/>
    </row>
    <row r="4107" spans="4:4" x14ac:dyDescent="0.25">
      <c r="D4107"/>
    </row>
    <row r="4108" spans="4:4" x14ac:dyDescent="0.25">
      <c r="D4108"/>
    </row>
    <row r="4109" spans="4:4" x14ac:dyDescent="0.25">
      <c r="D4109"/>
    </row>
    <row r="4110" spans="4:4" x14ac:dyDescent="0.25">
      <c r="D4110"/>
    </row>
    <row r="4111" spans="4:4" x14ac:dyDescent="0.25">
      <c r="D4111"/>
    </row>
    <row r="4112" spans="4:4" x14ac:dyDescent="0.25">
      <c r="D4112"/>
    </row>
    <row r="4113" spans="4:4" x14ac:dyDescent="0.25">
      <c r="D4113"/>
    </row>
    <row r="4114" spans="4:4" x14ac:dyDescent="0.25">
      <c r="D4114"/>
    </row>
    <row r="4115" spans="4:4" x14ac:dyDescent="0.25">
      <c r="D4115"/>
    </row>
    <row r="4116" spans="4:4" x14ac:dyDescent="0.25">
      <c r="D4116"/>
    </row>
    <row r="4117" spans="4:4" x14ac:dyDescent="0.25">
      <c r="D4117"/>
    </row>
    <row r="4118" spans="4:4" x14ac:dyDescent="0.25">
      <c r="D4118"/>
    </row>
    <row r="4119" spans="4:4" x14ac:dyDescent="0.25">
      <c r="D4119"/>
    </row>
    <row r="4120" spans="4:4" x14ac:dyDescent="0.25">
      <c r="D4120"/>
    </row>
    <row r="4121" spans="4:4" x14ac:dyDescent="0.25">
      <c r="D4121"/>
    </row>
    <row r="4122" spans="4:4" x14ac:dyDescent="0.25">
      <c r="D4122"/>
    </row>
    <row r="4123" spans="4:4" x14ac:dyDescent="0.25">
      <c r="D4123"/>
    </row>
    <row r="4124" spans="4:4" x14ac:dyDescent="0.25">
      <c r="D4124"/>
    </row>
    <row r="4125" spans="4:4" x14ac:dyDescent="0.25">
      <c r="D4125"/>
    </row>
    <row r="4126" spans="4:4" x14ac:dyDescent="0.25">
      <c r="D4126"/>
    </row>
    <row r="4127" spans="4:4" x14ac:dyDescent="0.25">
      <c r="D4127"/>
    </row>
    <row r="4128" spans="4:4" x14ac:dyDescent="0.25">
      <c r="D4128"/>
    </row>
    <row r="4129" spans="4:4" x14ac:dyDescent="0.25">
      <c r="D4129"/>
    </row>
    <row r="4130" spans="4:4" x14ac:dyDescent="0.25">
      <c r="D4130"/>
    </row>
    <row r="4131" spans="4:4" x14ac:dyDescent="0.25">
      <c r="D4131"/>
    </row>
    <row r="4132" spans="4:4" x14ac:dyDescent="0.25">
      <c r="D4132"/>
    </row>
    <row r="4133" spans="4:4" x14ac:dyDescent="0.25">
      <c r="D4133"/>
    </row>
    <row r="4134" spans="4:4" x14ac:dyDescent="0.25">
      <c r="D4134"/>
    </row>
    <row r="4135" spans="4:4" x14ac:dyDescent="0.25">
      <c r="D4135"/>
    </row>
    <row r="4136" spans="4:4" x14ac:dyDescent="0.25">
      <c r="D4136"/>
    </row>
    <row r="4137" spans="4:4" x14ac:dyDescent="0.25">
      <c r="D4137"/>
    </row>
    <row r="4138" spans="4:4" x14ac:dyDescent="0.25">
      <c r="D4138"/>
    </row>
    <row r="4139" spans="4:4" x14ac:dyDescent="0.25">
      <c r="D4139"/>
    </row>
    <row r="4140" spans="4:4" x14ac:dyDescent="0.25">
      <c r="D4140"/>
    </row>
    <row r="4141" spans="4:4" x14ac:dyDescent="0.25">
      <c r="D4141"/>
    </row>
    <row r="4142" spans="4:4" x14ac:dyDescent="0.25">
      <c r="D4142"/>
    </row>
    <row r="4143" spans="4:4" x14ac:dyDescent="0.25">
      <c r="D4143"/>
    </row>
    <row r="4144" spans="4:4" x14ac:dyDescent="0.25">
      <c r="D4144"/>
    </row>
    <row r="4145" spans="4:4" x14ac:dyDescent="0.25">
      <c r="D4145"/>
    </row>
    <row r="4146" spans="4:4" x14ac:dyDescent="0.25">
      <c r="D4146"/>
    </row>
    <row r="4147" spans="4:4" x14ac:dyDescent="0.25">
      <c r="D4147"/>
    </row>
    <row r="4148" spans="4:4" x14ac:dyDescent="0.25">
      <c r="D4148"/>
    </row>
    <row r="4149" spans="4:4" x14ac:dyDescent="0.25">
      <c r="D4149"/>
    </row>
    <row r="4150" spans="4:4" x14ac:dyDescent="0.25">
      <c r="D4150"/>
    </row>
    <row r="4151" spans="4:4" x14ac:dyDescent="0.25">
      <c r="D4151"/>
    </row>
    <row r="4152" spans="4:4" x14ac:dyDescent="0.25">
      <c r="D4152"/>
    </row>
    <row r="4153" spans="4:4" x14ac:dyDescent="0.25">
      <c r="D4153"/>
    </row>
    <row r="4154" spans="4:4" x14ac:dyDescent="0.25">
      <c r="D4154"/>
    </row>
    <row r="4155" spans="4:4" x14ac:dyDescent="0.25">
      <c r="D4155"/>
    </row>
    <row r="4156" spans="4:4" x14ac:dyDescent="0.25">
      <c r="D4156"/>
    </row>
    <row r="4157" spans="4:4" x14ac:dyDescent="0.25">
      <c r="D4157"/>
    </row>
    <row r="4158" spans="4:4" x14ac:dyDescent="0.25">
      <c r="D4158"/>
    </row>
    <row r="4159" spans="4:4" x14ac:dyDescent="0.25">
      <c r="D4159"/>
    </row>
    <row r="4160" spans="4:4" x14ac:dyDescent="0.25">
      <c r="D4160"/>
    </row>
    <row r="4161" spans="4:4" x14ac:dyDescent="0.25">
      <c r="D4161"/>
    </row>
    <row r="4162" spans="4:4" x14ac:dyDescent="0.25">
      <c r="D4162"/>
    </row>
    <row r="4163" spans="4:4" x14ac:dyDescent="0.25">
      <c r="D4163"/>
    </row>
    <row r="4164" spans="4:4" x14ac:dyDescent="0.25">
      <c r="D4164"/>
    </row>
    <row r="4165" spans="4:4" x14ac:dyDescent="0.25">
      <c r="D4165"/>
    </row>
    <row r="4166" spans="4:4" x14ac:dyDescent="0.25">
      <c r="D4166"/>
    </row>
    <row r="4167" spans="4:4" x14ac:dyDescent="0.25">
      <c r="D4167"/>
    </row>
    <row r="4168" spans="4:4" x14ac:dyDescent="0.25">
      <c r="D4168"/>
    </row>
    <row r="4169" spans="4:4" x14ac:dyDescent="0.25">
      <c r="D4169"/>
    </row>
    <row r="4170" spans="4:4" x14ac:dyDescent="0.25">
      <c r="D4170"/>
    </row>
    <row r="4171" spans="4:4" x14ac:dyDescent="0.25">
      <c r="D4171"/>
    </row>
    <row r="4172" spans="4:4" x14ac:dyDescent="0.25">
      <c r="D4172"/>
    </row>
    <row r="4173" spans="4:4" x14ac:dyDescent="0.25">
      <c r="D4173"/>
    </row>
    <row r="4174" spans="4:4" x14ac:dyDescent="0.25">
      <c r="D4174"/>
    </row>
    <row r="4175" spans="4:4" x14ac:dyDescent="0.25">
      <c r="D4175"/>
    </row>
    <row r="4176" spans="4:4" x14ac:dyDescent="0.25">
      <c r="D4176"/>
    </row>
    <row r="4177" spans="4:4" x14ac:dyDescent="0.25">
      <c r="D4177"/>
    </row>
    <row r="4178" spans="4:4" x14ac:dyDescent="0.25">
      <c r="D4178"/>
    </row>
    <row r="4179" spans="4:4" x14ac:dyDescent="0.25">
      <c r="D4179"/>
    </row>
    <row r="4180" spans="4:4" x14ac:dyDescent="0.25">
      <c r="D4180"/>
    </row>
    <row r="4181" spans="4:4" x14ac:dyDescent="0.25">
      <c r="D4181"/>
    </row>
    <row r="4182" spans="4:4" x14ac:dyDescent="0.25">
      <c r="D4182"/>
    </row>
    <row r="4183" spans="4:4" x14ac:dyDescent="0.25">
      <c r="D4183"/>
    </row>
    <row r="4184" spans="4:4" x14ac:dyDescent="0.25">
      <c r="D4184"/>
    </row>
    <row r="4185" spans="4:4" x14ac:dyDescent="0.25">
      <c r="D4185"/>
    </row>
    <row r="4186" spans="4:4" x14ac:dyDescent="0.25">
      <c r="D4186"/>
    </row>
    <row r="4187" spans="4:4" x14ac:dyDescent="0.25">
      <c r="D4187"/>
    </row>
    <row r="4188" spans="4:4" x14ac:dyDescent="0.25">
      <c r="D4188"/>
    </row>
    <row r="4189" spans="4:4" x14ac:dyDescent="0.25">
      <c r="D4189"/>
    </row>
    <row r="4190" spans="4:4" x14ac:dyDescent="0.25">
      <c r="D4190"/>
    </row>
    <row r="4191" spans="4:4" x14ac:dyDescent="0.25">
      <c r="D4191"/>
    </row>
    <row r="4192" spans="4:4" x14ac:dyDescent="0.25">
      <c r="D4192"/>
    </row>
    <row r="4193" spans="4:4" x14ac:dyDescent="0.25">
      <c r="D4193"/>
    </row>
    <row r="4194" spans="4:4" x14ac:dyDescent="0.25">
      <c r="D4194"/>
    </row>
    <row r="4195" spans="4:4" x14ac:dyDescent="0.25">
      <c r="D4195"/>
    </row>
    <row r="4196" spans="4:4" x14ac:dyDescent="0.25">
      <c r="D4196"/>
    </row>
    <row r="4197" spans="4:4" x14ac:dyDescent="0.25">
      <c r="D4197"/>
    </row>
    <row r="4198" spans="4:4" x14ac:dyDescent="0.25">
      <c r="D4198"/>
    </row>
    <row r="4199" spans="4:4" x14ac:dyDescent="0.25">
      <c r="D4199"/>
    </row>
    <row r="4200" spans="4:4" x14ac:dyDescent="0.25">
      <c r="D4200"/>
    </row>
    <row r="4201" spans="4:4" x14ac:dyDescent="0.25">
      <c r="D4201"/>
    </row>
    <row r="4202" spans="4:4" x14ac:dyDescent="0.25">
      <c r="D4202"/>
    </row>
    <row r="4203" spans="4:4" x14ac:dyDescent="0.25">
      <c r="D4203"/>
    </row>
    <row r="4204" spans="4:4" x14ac:dyDescent="0.25">
      <c r="D4204"/>
    </row>
    <row r="4205" spans="4:4" x14ac:dyDescent="0.25">
      <c r="D4205"/>
    </row>
    <row r="4206" spans="4:4" x14ac:dyDescent="0.25">
      <c r="D4206"/>
    </row>
    <row r="4207" spans="4:4" x14ac:dyDescent="0.25">
      <c r="D4207"/>
    </row>
    <row r="4208" spans="4:4" x14ac:dyDescent="0.25">
      <c r="D4208"/>
    </row>
    <row r="4209" spans="4:4" x14ac:dyDescent="0.25">
      <c r="D4209"/>
    </row>
    <row r="4210" spans="4:4" x14ac:dyDescent="0.25">
      <c r="D4210"/>
    </row>
    <row r="4211" spans="4:4" x14ac:dyDescent="0.25">
      <c r="D4211"/>
    </row>
    <row r="4212" spans="4:4" x14ac:dyDescent="0.25">
      <c r="D4212"/>
    </row>
    <row r="4213" spans="4:4" x14ac:dyDescent="0.25">
      <c r="D4213"/>
    </row>
    <row r="4214" spans="4:4" x14ac:dyDescent="0.25">
      <c r="D4214"/>
    </row>
    <row r="4215" spans="4:4" x14ac:dyDescent="0.25">
      <c r="D4215"/>
    </row>
    <row r="4216" spans="4:4" x14ac:dyDescent="0.25">
      <c r="D4216"/>
    </row>
    <row r="4217" spans="4:4" x14ac:dyDescent="0.25">
      <c r="D4217"/>
    </row>
    <row r="4218" spans="4:4" x14ac:dyDescent="0.25">
      <c r="D4218"/>
    </row>
    <row r="4219" spans="4:4" x14ac:dyDescent="0.25">
      <c r="D4219"/>
    </row>
    <row r="4220" spans="4:4" x14ac:dyDescent="0.25">
      <c r="D4220"/>
    </row>
    <row r="4221" spans="4:4" x14ac:dyDescent="0.25">
      <c r="D4221"/>
    </row>
    <row r="4222" spans="4:4" x14ac:dyDescent="0.25">
      <c r="D4222"/>
    </row>
    <row r="4223" spans="4:4" x14ac:dyDescent="0.25">
      <c r="D4223"/>
    </row>
    <row r="4224" spans="4:4" x14ac:dyDescent="0.25">
      <c r="D4224"/>
    </row>
    <row r="4225" spans="4:4" x14ac:dyDescent="0.25">
      <c r="D4225"/>
    </row>
    <row r="4226" spans="4:4" x14ac:dyDescent="0.25">
      <c r="D4226"/>
    </row>
    <row r="4227" spans="4:4" x14ac:dyDescent="0.25">
      <c r="D4227"/>
    </row>
    <row r="4228" spans="4:4" x14ac:dyDescent="0.25">
      <c r="D4228"/>
    </row>
    <row r="4229" spans="4:4" x14ac:dyDescent="0.25">
      <c r="D4229"/>
    </row>
    <row r="4230" spans="4:4" x14ac:dyDescent="0.25">
      <c r="D4230"/>
    </row>
    <row r="4231" spans="4:4" x14ac:dyDescent="0.25">
      <c r="D4231"/>
    </row>
    <row r="4232" spans="4:4" x14ac:dyDescent="0.25">
      <c r="D4232"/>
    </row>
    <row r="4233" spans="4:4" x14ac:dyDescent="0.25">
      <c r="D4233"/>
    </row>
    <row r="4234" spans="4:4" x14ac:dyDescent="0.25">
      <c r="D4234"/>
    </row>
    <row r="4235" spans="4:4" x14ac:dyDescent="0.25">
      <c r="D4235"/>
    </row>
    <row r="4236" spans="4:4" x14ac:dyDescent="0.25">
      <c r="D4236"/>
    </row>
    <row r="4237" spans="4:4" x14ac:dyDescent="0.25">
      <c r="D4237"/>
    </row>
    <row r="4238" spans="4:4" x14ac:dyDescent="0.25">
      <c r="D4238"/>
    </row>
    <row r="4239" spans="4:4" x14ac:dyDescent="0.25">
      <c r="D4239"/>
    </row>
    <row r="4240" spans="4:4" x14ac:dyDescent="0.25">
      <c r="D4240"/>
    </row>
    <row r="4241" spans="4:4" x14ac:dyDescent="0.25">
      <c r="D4241"/>
    </row>
    <row r="4242" spans="4:4" x14ac:dyDescent="0.25">
      <c r="D4242"/>
    </row>
    <row r="4243" spans="4:4" x14ac:dyDescent="0.25">
      <c r="D4243"/>
    </row>
    <row r="4244" spans="4:4" x14ac:dyDescent="0.25">
      <c r="D4244"/>
    </row>
    <row r="4245" spans="4:4" x14ac:dyDescent="0.25">
      <c r="D4245"/>
    </row>
    <row r="4246" spans="4:4" x14ac:dyDescent="0.25">
      <c r="D4246"/>
    </row>
    <row r="4247" spans="4:4" x14ac:dyDescent="0.25">
      <c r="D4247"/>
    </row>
    <row r="4248" spans="4:4" x14ac:dyDescent="0.25">
      <c r="D4248"/>
    </row>
    <row r="4249" spans="4:4" x14ac:dyDescent="0.25">
      <c r="D4249"/>
    </row>
    <row r="4250" spans="4:4" x14ac:dyDescent="0.25">
      <c r="D4250"/>
    </row>
    <row r="4251" spans="4:4" x14ac:dyDescent="0.25">
      <c r="D4251"/>
    </row>
    <row r="4252" spans="4:4" x14ac:dyDescent="0.25">
      <c r="D4252"/>
    </row>
    <row r="4253" spans="4:4" x14ac:dyDescent="0.25">
      <c r="D4253"/>
    </row>
    <row r="4254" spans="4:4" x14ac:dyDescent="0.25">
      <c r="D4254"/>
    </row>
    <row r="4255" spans="4:4" x14ac:dyDescent="0.25">
      <c r="D4255"/>
    </row>
    <row r="4256" spans="4:4" x14ac:dyDescent="0.25">
      <c r="D4256"/>
    </row>
    <row r="4257" spans="4:4" x14ac:dyDescent="0.25">
      <c r="D4257"/>
    </row>
    <row r="4258" spans="4:4" x14ac:dyDescent="0.25">
      <c r="D4258"/>
    </row>
    <row r="4259" spans="4:4" x14ac:dyDescent="0.25">
      <c r="D4259"/>
    </row>
    <row r="4260" spans="4:4" x14ac:dyDescent="0.25">
      <c r="D4260"/>
    </row>
    <row r="4261" spans="4:4" x14ac:dyDescent="0.25">
      <c r="D4261"/>
    </row>
    <row r="4262" spans="4:4" x14ac:dyDescent="0.25">
      <c r="D4262"/>
    </row>
    <row r="4263" spans="4:4" x14ac:dyDescent="0.25">
      <c r="D4263"/>
    </row>
    <row r="4264" spans="4:4" x14ac:dyDescent="0.25">
      <c r="D4264"/>
    </row>
    <row r="4265" spans="4:4" x14ac:dyDescent="0.25">
      <c r="D4265"/>
    </row>
    <row r="4266" spans="4:4" x14ac:dyDescent="0.25">
      <c r="D4266"/>
    </row>
    <row r="4267" spans="4:4" x14ac:dyDescent="0.25">
      <c r="D4267"/>
    </row>
    <row r="4268" spans="4:4" x14ac:dyDescent="0.25">
      <c r="D4268"/>
    </row>
    <row r="4269" spans="4:4" x14ac:dyDescent="0.25">
      <c r="D4269"/>
    </row>
    <row r="4270" spans="4:4" x14ac:dyDescent="0.25">
      <c r="D4270"/>
    </row>
    <row r="4271" spans="4:4" x14ac:dyDescent="0.25">
      <c r="D4271"/>
    </row>
    <row r="4272" spans="4:4" x14ac:dyDescent="0.25">
      <c r="D4272"/>
    </row>
    <row r="4273" spans="4:4" x14ac:dyDescent="0.25">
      <c r="D4273"/>
    </row>
    <row r="4274" spans="4:4" x14ac:dyDescent="0.25">
      <c r="D4274"/>
    </row>
    <row r="4275" spans="4:4" x14ac:dyDescent="0.25">
      <c r="D4275"/>
    </row>
    <row r="4276" spans="4:4" x14ac:dyDescent="0.25">
      <c r="D4276"/>
    </row>
    <row r="4277" spans="4:4" x14ac:dyDescent="0.25">
      <c r="D4277"/>
    </row>
    <row r="4278" spans="4:4" x14ac:dyDescent="0.25">
      <c r="D4278"/>
    </row>
    <row r="4279" spans="4:4" x14ac:dyDescent="0.25">
      <c r="D4279"/>
    </row>
    <row r="4280" spans="4:4" x14ac:dyDescent="0.25">
      <c r="D4280"/>
    </row>
    <row r="4281" spans="4:4" x14ac:dyDescent="0.25">
      <c r="D4281"/>
    </row>
    <row r="4282" spans="4:4" x14ac:dyDescent="0.25">
      <c r="D4282"/>
    </row>
    <row r="4283" spans="4:4" x14ac:dyDescent="0.25">
      <c r="D4283"/>
    </row>
    <row r="4284" spans="4:4" x14ac:dyDescent="0.25">
      <c r="D4284"/>
    </row>
    <row r="4285" spans="4:4" x14ac:dyDescent="0.25">
      <c r="D4285"/>
    </row>
    <row r="4286" spans="4:4" x14ac:dyDescent="0.25">
      <c r="D4286"/>
    </row>
    <row r="4287" spans="4:4" x14ac:dyDescent="0.25">
      <c r="D4287"/>
    </row>
    <row r="4288" spans="4:4" x14ac:dyDescent="0.25">
      <c r="D4288"/>
    </row>
    <row r="4289" spans="4:4" x14ac:dyDescent="0.25">
      <c r="D4289"/>
    </row>
    <row r="4290" spans="4:4" x14ac:dyDescent="0.25">
      <c r="D4290"/>
    </row>
    <row r="4291" spans="4:4" x14ac:dyDescent="0.25">
      <c r="D4291"/>
    </row>
    <row r="4292" spans="4:4" x14ac:dyDescent="0.25">
      <c r="D4292"/>
    </row>
    <row r="4293" spans="4:4" x14ac:dyDescent="0.25">
      <c r="D4293"/>
    </row>
    <row r="4294" spans="4:4" x14ac:dyDescent="0.25">
      <c r="D4294"/>
    </row>
    <row r="4295" spans="4:4" x14ac:dyDescent="0.25">
      <c r="D4295"/>
    </row>
    <row r="4296" spans="4:4" x14ac:dyDescent="0.25">
      <c r="D4296"/>
    </row>
    <row r="4297" spans="4:4" x14ac:dyDescent="0.25">
      <c r="D4297"/>
    </row>
    <row r="4298" spans="4:4" x14ac:dyDescent="0.25">
      <c r="D4298"/>
    </row>
    <row r="4299" spans="4:4" x14ac:dyDescent="0.25">
      <c r="D4299"/>
    </row>
    <row r="4300" spans="4:4" x14ac:dyDescent="0.25">
      <c r="D4300"/>
    </row>
    <row r="4301" spans="4:4" x14ac:dyDescent="0.25">
      <c r="D4301"/>
    </row>
    <row r="4302" spans="4:4" x14ac:dyDescent="0.25">
      <c r="D4302"/>
    </row>
    <row r="4303" spans="4:4" x14ac:dyDescent="0.25">
      <c r="D4303"/>
    </row>
    <row r="4304" spans="4:4" x14ac:dyDescent="0.25">
      <c r="D4304"/>
    </row>
    <row r="4305" spans="4:4" x14ac:dyDescent="0.25">
      <c r="D4305"/>
    </row>
    <row r="4306" spans="4:4" x14ac:dyDescent="0.25">
      <c r="D4306"/>
    </row>
    <row r="4307" spans="4:4" x14ac:dyDescent="0.25">
      <c r="D4307"/>
    </row>
    <row r="4308" spans="4:4" x14ac:dyDescent="0.25">
      <c r="D4308"/>
    </row>
    <row r="4309" spans="4:4" x14ac:dyDescent="0.25">
      <c r="D4309"/>
    </row>
    <row r="4310" spans="4:4" x14ac:dyDescent="0.25">
      <c r="D4310"/>
    </row>
    <row r="4311" spans="4:4" x14ac:dyDescent="0.25">
      <c r="D4311"/>
    </row>
    <row r="4312" spans="4:4" x14ac:dyDescent="0.25">
      <c r="D4312"/>
    </row>
    <row r="4313" spans="4:4" x14ac:dyDescent="0.25">
      <c r="D4313"/>
    </row>
    <row r="4314" spans="4:4" x14ac:dyDescent="0.25">
      <c r="D4314"/>
    </row>
    <row r="4315" spans="4:4" x14ac:dyDescent="0.25">
      <c r="D4315"/>
    </row>
    <row r="4316" spans="4:4" x14ac:dyDescent="0.25">
      <c r="D4316"/>
    </row>
    <row r="4317" spans="4:4" x14ac:dyDescent="0.25">
      <c r="D4317"/>
    </row>
    <row r="4318" spans="4:4" x14ac:dyDescent="0.25">
      <c r="D4318"/>
    </row>
    <row r="4319" spans="4:4" x14ac:dyDescent="0.25">
      <c r="D4319"/>
    </row>
    <row r="4320" spans="4:4" x14ac:dyDescent="0.25">
      <c r="D4320"/>
    </row>
    <row r="4321" spans="4:4" x14ac:dyDescent="0.25">
      <c r="D4321"/>
    </row>
    <row r="4322" spans="4:4" x14ac:dyDescent="0.25">
      <c r="D4322"/>
    </row>
    <row r="4323" spans="4:4" x14ac:dyDescent="0.25">
      <c r="D4323"/>
    </row>
    <row r="4324" spans="4:4" x14ac:dyDescent="0.25">
      <c r="D4324"/>
    </row>
    <row r="4325" spans="4:4" x14ac:dyDescent="0.25">
      <c r="D4325"/>
    </row>
    <row r="4326" spans="4:4" x14ac:dyDescent="0.25">
      <c r="D4326"/>
    </row>
    <row r="4327" spans="4:4" x14ac:dyDescent="0.25">
      <c r="D4327"/>
    </row>
    <row r="4328" spans="4:4" x14ac:dyDescent="0.25">
      <c r="D4328"/>
    </row>
    <row r="4329" spans="4:4" x14ac:dyDescent="0.25">
      <c r="D4329"/>
    </row>
    <row r="4330" spans="4:4" x14ac:dyDescent="0.25">
      <c r="D4330"/>
    </row>
    <row r="4331" spans="4:4" x14ac:dyDescent="0.25">
      <c r="D4331"/>
    </row>
    <row r="4332" spans="4:4" x14ac:dyDescent="0.25">
      <c r="D4332"/>
    </row>
    <row r="4333" spans="4:4" x14ac:dyDescent="0.25">
      <c r="D4333"/>
    </row>
    <row r="4334" spans="4:4" x14ac:dyDescent="0.25">
      <c r="D4334"/>
    </row>
    <row r="4335" spans="4:4" x14ac:dyDescent="0.25">
      <c r="D4335"/>
    </row>
    <row r="4336" spans="4:4" x14ac:dyDescent="0.25">
      <c r="D4336"/>
    </row>
    <row r="4337" spans="4:4" x14ac:dyDescent="0.25">
      <c r="D4337"/>
    </row>
    <row r="4338" spans="4:4" x14ac:dyDescent="0.25">
      <c r="D4338"/>
    </row>
    <row r="4339" spans="4:4" x14ac:dyDescent="0.25">
      <c r="D4339"/>
    </row>
    <row r="4340" spans="4:4" x14ac:dyDescent="0.25">
      <c r="D4340"/>
    </row>
    <row r="4341" spans="4:4" x14ac:dyDescent="0.25">
      <c r="D4341"/>
    </row>
    <row r="4342" spans="4:4" x14ac:dyDescent="0.25">
      <c r="D4342"/>
    </row>
    <row r="4343" spans="4:4" x14ac:dyDescent="0.25">
      <c r="D4343"/>
    </row>
    <row r="4344" spans="4:4" x14ac:dyDescent="0.25">
      <c r="D4344"/>
    </row>
    <row r="4345" spans="4:4" x14ac:dyDescent="0.25">
      <c r="D4345"/>
    </row>
    <row r="4346" spans="4:4" x14ac:dyDescent="0.25">
      <c r="D4346"/>
    </row>
    <row r="4347" spans="4:4" x14ac:dyDescent="0.25">
      <c r="D4347"/>
    </row>
    <row r="4348" spans="4:4" x14ac:dyDescent="0.25">
      <c r="D4348"/>
    </row>
    <row r="4349" spans="4:4" x14ac:dyDescent="0.25">
      <c r="D4349"/>
    </row>
    <row r="4350" spans="4:4" x14ac:dyDescent="0.25">
      <c r="D4350"/>
    </row>
    <row r="4351" spans="4:4" x14ac:dyDescent="0.25">
      <c r="D4351"/>
    </row>
    <row r="4352" spans="4:4" x14ac:dyDescent="0.25">
      <c r="D4352"/>
    </row>
    <row r="4353" spans="4:4" x14ac:dyDescent="0.25">
      <c r="D4353"/>
    </row>
    <row r="4354" spans="4:4" x14ac:dyDescent="0.25">
      <c r="D4354"/>
    </row>
    <row r="4355" spans="4:4" x14ac:dyDescent="0.25">
      <c r="D4355"/>
    </row>
    <row r="4356" spans="4:4" x14ac:dyDescent="0.25">
      <c r="D4356"/>
    </row>
    <row r="4357" spans="4:4" x14ac:dyDescent="0.25">
      <c r="D4357"/>
    </row>
    <row r="4358" spans="4:4" x14ac:dyDescent="0.25">
      <c r="D4358"/>
    </row>
    <row r="4359" spans="4:4" x14ac:dyDescent="0.25">
      <c r="D4359"/>
    </row>
    <row r="4360" spans="4:4" x14ac:dyDescent="0.25">
      <c r="D4360"/>
    </row>
    <row r="4361" spans="4:4" x14ac:dyDescent="0.25">
      <c r="D4361"/>
    </row>
    <row r="4362" spans="4:4" x14ac:dyDescent="0.25">
      <c r="D4362"/>
    </row>
    <row r="4363" spans="4:4" x14ac:dyDescent="0.25">
      <c r="D4363"/>
    </row>
    <row r="4364" spans="4:4" x14ac:dyDescent="0.25">
      <c r="D4364"/>
    </row>
    <row r="4365" spans="4:4" x14ac:dyDescent="0.25">
      <c r="D4365"/>
    </row>
    <row r="4366" spans="4:4" x14ac:dyDescent="0.25">
      <c r="D4366"/>
    </row>
    <row r="4367" spans="4:4" x14ac:dyDescent="0.25">
      <c r="D4367"/>
    </row>
    <row r="4368" spans="4:4" x14ac:dyDescent="0.25">
      <c r="D4368"/>
    </row>
    <row r="4369" spans="4:4" x14ac:dyDescent="0.25">
      <c r="D4369"/>
    </row>
    <row r="4370" spans="4:4" x14ac:dyDescent="0.25">
      <c r="D4370"/>
    </row>
    <row r="4371" spans="4:4" x14ac:dyDescent="0.25">
      <c r="D4371"/>
    </row>
    <row r="4372" spans="4:4" x14ac:dyDescent="0.25">
      <c r="D4372"/>
    </row>
    <row r="4373" spans="4:4" x14ac:dyDescent="0.25">
      <c r="D4373"/>
    </row>
    <row r="4374" spans="4:4" x14ac:dyDescent="0.25">
      <c r="D4374"/>
    </row>
    <row r="4375" spans="4:4" x14ac:dyDescent="0.25">
      <c r="D4375"/>
    </row>
    <row r="4376" spans="4:4" x14ac:dyDescent="0.25">
      <c r="D4376"/>
    </row>
    <row r="4377" spans="4:4" x14ac:dyDescent="0.25">
      <c r="D4377"/>
    </row>
    <row r="4378" spans="4:4" x14ac:dyDescent="0.25">
      <c r="D4378"/>
    </row>
    <row r="4379" spans="4:4" x14ac:dyDescent="0.25">
      <c r="D4379"/>
    </row>
    <row r="4380" spans="4:4" x14ac:dyDescent="0.25">
      <c r="D4380"/>
    </row>
    <row r="4381" spans="4:4" x14ac:dyDescent="0.25">
      <c r="D4381"/>
    </row>
    <row r="4382" spans="4:4" x14ac:dyDescent="0.25">
      <c r="D4382"/>
    </row>
    <row r="4383" spans="4:4" x14ac:dyDescent="0.25">
      <c r="D4383"/>
    </row>
    <row r="4384" spans="4:4" x14ac:dyDescent="0.25">
      <c r="D4384"/>
    </row>
    <row r="4385" spans="4:4" x14ac:dyDescent="0.25">
      <c r="D4385"/>
    </row>
    <row r="4386" spans="4:4" x14ac:dyDescent="0.25">
      <c r="D4386"/>
    </row>
    <row r="4387" spans="4:4" x14ac:dyDescent="0.25">
      <c r="D4387"/>
    </row>
    <row r="4388" spans="4:4" x14ac:dyDescent="0.25">
      <c r="D4388"/>
    </row>
    <row r="4389" spans="4:4" x14ac:dyDescent="0.25">
      <c r="D4389"/>
    </row>
    <row r="4390" spans="4:4" x14ac:dyDescent="0.25">
      <c r="D4390"/>
    </row>
    <row r="4391" spans="4:4" x14ac:dyDescent="0.25">
      <c r="D4391"/>
    </row>
    <row r="4392" spans="4:4" x14ac:dyDescent="0.25">
      <c r="D4392"/>
    </row>
    <row r="4393" spans="4:4" x14ac:dyDescent="0.25">
      <c r="D4393"/>
    </row>
    <row r="4394" spans="4:4" x14ac:dyDescent="0.25">
      <c r="D4394"/>
    </row>
    <row r="4395" spans="4:4" x14ac:dyDescent="0.25">
      <c r="D4395"/>
    </row>
    <row r="4396" spans="4:4" x14ac:dyDescent="0.25">
      <c r="D4396"/>
    </row>
    <row r="4397" spans="4:4" x14ac:dyDescent="0.25">
      <c r="D4397"/>
    </row>
    <row r="4398" spans="4:4" x14ac:dyDescent="0.25">
      <c r="D4398"/>
    </row>
    <row r="4399" spans="4:4" x14ac:dyDescent="0.25">
      <c r="D4399"/>
    </row>
    <row r="4400" spans="4:4" x14ac:dyDescent="0.25">
      <c r="D4400"/>
    </row>
    <row r="4401" spans="4:4" x14ac:dyDescent="0.25">
      <c r="D4401"/>
    </row>
    <row r="4402" spans="4:4" x14ac:dyDescent="0.25">
      <c r="D4402"/>
    </row>
    <row r="4403" spans="4:4" x14ac:dyDescent="0.25">
      <c r="D4403"/>
    </row>
    <row r="4404" spans="4:4" x14ac:dyDescent="0.25">
      <c r="D4404"/>
    </row>
    <row r="4405" spans="4:4" x14ac:dyDescent="0.25">
      <c r="D4405"/>
    </row>
    <row r="4406" spans="4:4" x14ac:dyDescent="0.25">
      <c r="D4406"/>
    </row>
    <row r="4407" spans="4:4" x14ac:dyDescent="0.25">
      <c r="D4407"/>
    </row>
    <row r="4408" spans="4:4" x14ac:dyDescent="0.25">
      <c r="D4408"/>
    </row>
    <row r="4409" spans="4:4" x14ac:dyDescent="0.25">
      <c r="D4409"/>
    </row>
    <row r="4410" spans="4:4" x14ac:dyDescent="0.25">
      <c r="D4410"/>
    </row>
    <row r="4411" spans="4:4" x14ac:dyDescent="0.25">
      <c r="D4411"/>
    </row>
    <row r="4412" spans="4:4" x14ac:dyDescent="0.25">
      <c r="D4412"/>
    </row>
    <row r="4413" spans="4:4" x14ac:dyDescent="0.25">
      <c r="D4413"/>
    </row>
    <row r="4414" spans="4:4" x14ac:dyDescent="0.25">
      <c r="D4414"/>
    </row>
    <row r="4415" spans="4:4" x14ac:dyDescent="0.25">
      <c r="D4415"/>
    </row>
    <row r="4416" spans="4:4" x14ac:dyDescent="0.25">
      <c r="D4416"/>
    </row>
    <row r="4417" spans="4:4" x14ac:dyDescent="0.25">
      <c r="D4417"/>
    </row>
    <row r="4418" spans="4:4" x14ac:dyDescent="0.25">
      <c r="D4418"/>
    </row>
    <row r="4419" spans="4:4" x14ac:dyDescent="0.25">
      <c r="D4419"/>
    </row>
    <row r="4420" spans="4:4" x14ac:dyDescent="0.25">
      <c r="D4420"/>
    </row>
    <row r="4421" spans="4:4" x14ac:dyDescent="0.25">
      <c r="D4421"/>
    </row>
    <row r="4422" spans="4:4" x14ac:dyDescent="0.25">
      <c r="D4422"/>
    </row>
    <row r="4423" spans="4:4" x14ac:dyDescent="0.25">
      <c r="D4423"/>
    </row>
    <row r="4424" spans="4:4" x14ac:dyDescent="0.25">
      <c r="D4424"/>
    </row>
    <row r="4425" spans="4:4" x14ac:dyDescent="0.25">
      <c r="D4425"/>
    </row>
    <row r="4426" spans="4:4" x14ac:dyDescent="0.25">
      <c r="D4426"/>
    </row>
    <row r="4427" spans="4:4" x14ac:dyDescent="0.25">
      <c r="D4427"/>
    </row>
    <row r="4428" spans="4:4" x14ac:dyDescent="0.25">
      <c r="D4428"/>
    </row>
    <row r="4429" spans="4:4" x14ac:dyDescent="0.25">
      <c r="D4429"/>
    </row>
    <row r="4430" spans="4:4" x14ac:dyDescent="0.25">
      <c r="D4430"/>
    </row>
    <row r="4431" spans="4:4" x14ac:dyDescent="0.25">
      <c r="D4431"/>
    </row>
    <row r="4432" spans="4:4" x14ac:dyDescent="0.25">
      <c r="D4432"/>
    </row>
    <row r="4433" spans="4:4" x14ac:dyDescent="0.25">
      <c r="D4433"/>
    </row>
    <row r="4434" spans="4:4" x14ac:dyDescent="0.25">
      <c r="D4434"/>
    </row>
    <row r="4435" spans="4:4" x14ac:dyDescent="0.25">
      <c r="D4435"/>
    </row>
    <row r="4436" spans="4:4" x14ac:dyDescent="0.25">
      <c r="D4436"/>
    </row>
    <row r="4437" spans="4:4" x14ac:dyDescent="0.25">
      <c r="D4437"/>
    </row>
    <row r="4438" spans="4:4" x14ac:dyDescent="0.25">
      <c r="D4438"/>
    </row>
    <row r="4439" spans="4:4" x14ac:dyDescent="0.25">
      <c r="D4439"/>
    </row>
    <row r="4440" spans="4:4" x14ac:dyDescent="0.25">
      <c r="D4440"/>
    </row>
    <row r="4441" spans="4:4" x14ac:dyDescent="0.25">
      <c r="D4441"/>
    </row>
    <row r="4442" spans="4:4" x14ac:dyDescent="0.25">
      <c r="D4442"/>
    </row>
    <row r="4443" spans="4:4" x14ac:dyDescent="0.25">
      <c r="D4443"/>
    </row>
    <row r="4444" spans="4:4" x14ac:dyDescent="0.25">
      <c r="D4444"/>
    </row>
    <row r="4445" spans="4:4" x14ac:dyDescent="0.25">
      <c r="D4445"/>
    </row>
    <row r="4446" spans="4:4" x14ac:dyDescent="0.25">
      <c r="D4446"/>
    </row>
    <row r="4447" spans="4:4" x14ac:dyDescent="0.25">
      <c r="D4447"/>
    </row>
    <row r="4448" spans="4:4" x14ac:dyDescent="0.25">
      <c r="D4448"/>
    </row>
    <row r="4449" spans="4:4" x14ac:dyDescent="0.25">
      <c r="D4449"/>
    </row>
    <row r="4450" spans="4:4" x14ac:dyDescent="0.25">
      <c r="D4450"/>
    </row>
    <row r="4451" spans="4:4" x14ac:dyDescent="0.25">
      <c r="D4451"/>
    </row>
    <row r="4452" spans="4:4" x14ac:dyDescent="0.25">
      <c r="D4452"/>
    </row>
    <row r="4453" spans="4:4" x14ac:dyDescent="0.25">
      <c r="D4453"/>
    </row>
    <row r="4454" spans="4:4" x14ac:dyDescent="0.25">
      <c r="D4454"/>
    </row>
    <row r="4455" spans="4:4" x14ac:dyDescent="0.25">
      <c r="D4455"/>
    </row>
    <row r="4456" spans="4:4" x14ac:dyDescent="0.25">
      <c r="D4456"/>
    </row>
    <row r="4457" spans="4:4" x14ac:dyDescent="0.25">
      <c r="D4457"/>
    </row>
    <row r="4458" spans="4:4" x14ac:dyDescent="0.25">
      <c r="D4458"/>
    </row>
    <row r="4459" spans="4:4" x14ac:dyDescent="0.25">
      <c r="D4459"/>
    </row>
    <row r="4460" spans="4:4" x14ac:dyDescent="0.25">
      <c r="D4460"/>
    </row>
    <row r="4461" spans="4:4" x14ac:dyDescent="0.25">
      <c r="D4461"/>
    </row>
    <row r="4462" spans="4:4" x14ac:dyDescent="0.25">
      <c r="D4462"/>
    </row>
    <row r="4463" spans="4:4" x14ac:dyDescent="0.25">
      <c r="D4463"/>
    </row>
    <row r="4464" spans="4:4" x14ac:dyDescent="0.25">
      <c r="D4464"/>
    </row>
    <row r="4465" spans="4:4" x14ac:dyDescent="0.25">
      <c r="D4465"/>
    </row>
    <row r="4466" spans="4:4" x14ac:dyDescent="0.25">
      <c r="D4466"/>
    </row>
    <row r="4467" spans="4:4" x14ac:dyDescent="0.25">
      <c r="D4467"/>
    </row>
    <row r="4468" spans="4:4" x14ac:dyDescent="0.25">
      <c r="D4468"/>
    </row>
    <row r="4469" spans="4:4" x14ac:dyDescent="0.25">
      <c r="D4469"/>
    </row>
    <row r="4470" spans="4:4" x14ac:dyDescent="0.25">
      <c r="D4470"/>
    </row>
    <row r="4471" spans="4:4" x14ac:dyDescent="0.25">
      <c r="D4471"/>
    </row>
    <row r="4472" spans="4:4" x14ac:dyDescent="0.25">
      <c r="D4472"/>
    </row>
    <row r="4473" spans="4:4" x14ac:dyDescent="0.25">
      <c r="D4473"/>
    </row>
    <row r="4474" spans="4:4" x14ac:dyDescent="0.25">
      <c r="D4474"/>
    </row>
    <row r="4475" spans="4:4" x14ac:dyDescent="0.25">
      <c r="D4475"/>
    </row>
    <row r="4476" spans="4:4" x14ac:dyDescent="0.25">
      <c r="D4476"/>
    </row>
    <row r="4477" spans="4:4" x14ac:dyDescent="0.25">
      <c r="D4477"/>
    </row>
    <row r="4478" spans="4:4" x14ac:dyDescent="0.25">
      <c r="D4478"/>
    </row>
    <row r="4479" spans="4:4" x14ac:dyDescent="0.25">
      <c r="D4479"/>
    </row>
    <row r="4480" spans="4:4" x14ac:dyDescent="0.25">
      <c r="D4480"/>
    </row>
    <row r="4481" spans="4:4" x14ac:dyDescent="0.25">
      <c r="D4481"/>
    </row>
    <row r="4482" spans="4:4" x14ac:dyDescent="0.25">
      <c r="D4482"/>
    </row>
    <row r="4483" spans="4:4" x14ac:dyDescent="0.25">
      <c r="D4483"/>
    </row>
    <row r="4484" spans="4:4" x14ac:dyDescent="0.25">
      <c r="D4484"/>
    </row>
    <row r="4485" spans="4:4" x14ac:dyDescent="0.25">
      <c r="D4485"/>
    </row>
    <row r="4486" spans="4:4" x14ac:dyDescent="0.25">
      <c r="D4486"/>
    </row>
    <row r="4487" spans="4:4" x14ac:dyDescent="0.25">
      <c r="D4487"/>
    </row>
    <row r="4488" spans="4:4" x14ac:dyDescent="0.25">
      <c r="D4488"/>
    </row>
    <row r="4489" spans="4:4" x14ac:dyDescent="0.25">
      <c r="D4489"/>
    </row>
    <row r="4490" spans="4:4" x14ac:dyDescent="0.25">
      <c r="D4490"/>
    </row>
    <row r="4491" spans="4:4" x14ac:dyDescent="0.25">
      <c r="D4491"/>
    </row>
    <row r="4492" spans="4:4" x14ac:dyDescent="0.25">
      <c r="D4492"/>
    </row>
    <row r="4493" spans="4:4" x14ac:dyDescent="0.25">
      <c r="D4493"/>
    </row>
    <row r="4494" spans="4:4" x14ac:dyDescent="0.25">
      <c r="D4494"/>
    </row>
    <row r="4495" spans="4:4" x14ac:dyDescent="0.25">
      <c r="D4495"/>
    </row>
    <row r="4496" spans="4:4" x14ac:dyDescent="0.25">
      <c r="D4496"/>
    </row>
    <row r="4497" spans="4:4" x14ac:dyDescent="0.25">
      <c r="D4497"/>
    </row>
    <row r="4498" spans="4:4" x14ac:dyDescent="0.25">
      <c r="D4498"/>
    </row>
    <row r="4499" spans="4:4" x14ac:dyDescent="0.25">
      <c r="D4499"/>
    </row>
    <row r="4500" spans="4:4" x14ac:dyDescent="0.25">
      <c r="D4500"/>
    </row>
    <row r="4501" spans="4:4" x14ac:dyDescent="0.25">
      <c r="D4501"/>
    </row>
    <row r="4502" spans="4:4" x14ac:dyDescent="0.25">
      <c r="D4502"/>
    </row>
    <row r="4503" spans="4:4" x14ac:dyDescent="0.25">
      <c r="D4503"/>
    </row>
    <row r="4504" spans="4:4" x14ac:dyDescent="0.25">
      <c r="D4504"/>
    </row>
    <row r="4505" spans="4:4" x14ac:dyDescent="0.25">
      <c r="D4505"/>
    </row>
    <row r="4506" spans="4:4" x14ac:dyDescent="0.25">
      <c r="D4506"/>
    </row>
    <row r="4507" spans="4:4" x14ac:dyDescent="0.25">
      <c r="D4507"/>
    </row>
    <row r="4508" spans="4:4" x14ac:dyDescent="0.25">
      <c r="D4508"/>
    </row>
    <row r="4509" spans="4:4" x14ac:dyDescent="0.25">
      <c r="D4509"/>
    </row>
    <row r="4510" spans="4:4" x14ac:dyDescent="0.25">
      <c r="D4510"/>
    </row>
    <row r="4511" spans="4:4" x14ac:dyDescent="0.25">
      <c r="D4511"/>
    </row>
    <row r="4512" spans="4:4" x14ac:dyDescent="0.25">
      <c r="D4512"/>
    </row>
    <row r="4513" spans="4:4" x14ac:dyDescent="0.25">
      <c r="D4513"/>
    </row>
    <row r="4514" spans="4:4" x14ac:dyDescent="0.25">
      <c r="D4514"/>
    </row>
    <row r="4515" spans="4:4" x14ac:dyDescent="0.25">
      <c r="D4515"/>
    </row>
    <row r="4516" spans="4:4" x14ac:dyDescent="0.25">
      <c r="D4516"/>
    </row>
    <row r="4517" spans="4:4" x14ac:dyDescent="0.25">
      <c r="D4517"/>
    </row>
    <row r="4518" spans="4:4" x14ac:dyDescent="0.25">
      <c r="D4518"/>
    </row>
    <row r="4519" spans="4:4" x14ac:dyDescent="0.25">
      <c r="D4519"/>
    </row>
    <row r="4520" spans="4:4" x14ac:dyDescent="0.25">
      <c r="D4520"/>
    </row>
    <row r="4521" spans="4:4" x14ac:dyDescent="0.25">
      <c r="D4521"/>
    </row>
    <row r="4522" spans="4:4" x14ac:dyDescent="0.25">
      <c r="D4522"/>
    </row>
    <row r="4523" spans="4:4" x14ac:dyDescent="0.25">
      <c r="D4523"/>
    </row>
    <row r="4524" spans="4:4" x14ac:dyDescent="0.25">
      <c r="D4524"/>
    </row>
    <row r="4525" spans="4:4" x14ac:dyDescent="0.25">
      <c r="D4525"/>
    </row>
    <row r="4526" spans="4:4" x14ac:dyDescent="0.25">
      <c r="D4526"/>
    </row>
    <row r="4527" spans="4:4" x14ac:dyDescent="0.25">
      <c r="D4527"/>
    </row>
    <row r="4528" spans="4:4" x14ac:dyDescent="0.25">
      <c r="D4528"/>
    </row>
    <row r="4529" spans="4:4" x14ac:dyDescent="0.25">
      <c r="D4529"/>
    </row>
    <row r="4530" spans="4:4" x14ac:dyDescent="0.25">
      <c r="D4530"/>
    </row>
    <row r="4531" spans="4:4" x14ac:dyDescent="0.25">
      <c r="D4531"/>
    </row>
    <row r="4532" spans="4:4" x14ac:dyDescent="0.25">
      <c r="D4532"/>
    </row>
    <row r="4533" spans="4:4" x14ac:dyDescent="0.25">
      <c r="D4533"/>
    </row>
    <row r="4534" spans="4:4" x14ac:dyDescent="0.25">
      <c r="D4534"/>
    </row>
    <row r="4535" spans="4:4" x14ac:dyDescent="0.25">
      <c r="D4535"/>
    </row>
    <row r="4536" spans="4:4" x14ac:dyDescent="0.25">
      <c r="D4536"/>
    </row>
    <row r="4537" spans="4:4" x14ac:dyDescent="0.25">
      <c r="D4537"/>
    </row>
    <row r="4538" spans="4:4" x14ac:dyDescent="0.25">
      <c r="D4538"/>
    </row>
    <row r="4539" spans="4:4" x14ac:dyDescent="0.25">
      <c r="D4539"/>
    </row>
    <row r="4540" spans="4:4" x14ac:dyDescent="0.25">
      <c r="D4540"/>
    </row>
    <row r="4541" spans="4:4" x14ac:dyDescent="0.25">
      <c r="D4541"/>
    </row>
    <row r="4542" spans="4:4" x14ac:dyDescent="0.25">
      <c r="D4542"/>
    </row>
    <row r="4543" spans="4:4" x14ac:dyDescent="0.25">
      <c r="D4543"/>
    </row>
    <row r="4544" spans="4:4" x14ac:dyDescent="0.25">
      <c r="D4544"/>
    </row>
    <row r="4545" spans="4:4" x14ac:dyDescent="0.25">
      <c r="D4545"/>
    </row>
    <row r="4546" spans="4:4" x14ac:dyDescent="0.25">
      <c r="D4546"/>
    </row>
    <row r="4547" spans="4:4" x14ac:dyDescent="0.25">
      <c r="D4547"/>
    </row>
    <row r="4548" spans="4:4" x14ac:dyDescent="0.25">
      <c r="D4548"/>
    </row>
    <row r="4549" spans="4:4" x14ac:dyDescent="0.25">
      <c r="D4549"/>
    </row>
    <row r="4550" spans="4:4" x14ac:dyDescent="0.25">
      <c r="D4550"/>
    </row>
    <row r="4551" spans="4:4" x14ac:dyDescent="0.25">
      <c r="D4551"/>
    </row>
    <row r="4552" spans="4:4" x14ac:dyDescent="0.25">
      <c r="D4552"/>
    </row>
    <row r="4553" spans="4:4" x14ac:dyDescent="0.25">
      <c r="D4553"/>
    </row>
    <row r="4554" spans="4:4" x14ac:dyDescent="0.25">
      <c r="D4554"/>
    </row>
    <row r="4555" spans="4:4" x14ac:dyDescent="0.25">
      <c r="D4555"/>
    </row>
    <row r="4556" spans="4:4" x14ac:dyDescent="0.25">
      <c r="D4556"/>
    </row>
    <row r="4557" spans="4:4" x14ac:dyDescent="0.25">
      <c r="D4557"/>
    </row>
    <row r="4558" spans="4:4" x14ac:dyDescent="0.25">
      <c r="D4558"/>
    </row>
    <row r="4559" spans="4:4" x14ac:dyDescent="0.25">
      <c r="D4559"/>
    </row>
    <row r="4560" spans="4:4" x14ac:dyDescent="0.25">
      <c r="D4560"/>
    </row>
    <row r="4561" spans="4:4" x14ac:dyDescent="0.25">
      <c r="D4561"/>
    </row>
    <row r="4562" spans="4:4" x14ac:dyDescent="0.25">
      <c r="D4562"/>
    </row>
    <row r="4563" spans="4:4" x14ac:dyDescent="0.25">
      <c r="D4563"/>
    </row>
    <row r="4564" spans="4:4" x14ac:dyDescent="0.25">
      <c r="D4564"/>
    </row>
    <row r="4565" spans="4:4" x14ac:dyDescent="0.25">
      <c r="D4565"/>
    </row>
    <row r="4566" spans="4:4" x14ac:dyDescent="0.25">
      <c r="D4566"/>
    </row>
    <row r="4567" spans="4:4" x14ac:dyDescent="0.25">
      <c r="D4567"/>
    </row>
    <row r="4568" spans="4:4" x14ac:dyDescent="0.25">
      <c r="D4568"/>
    </row>
    <row r="4569" spans="4:4" x14ac:dyDescent="0.25">
      <c r="D4569"/>
    </row>
    <row r="4570" spans="4:4" x14ac:dyDescent="0.25">
      <c r="D4570"/>
    </row>
    <row r="4571" spans="4:4" x14ac:dyDescent="0.25">
      <c r="D4571"/>
    </row>
    <row r="4572" spans="4:4" x14ac:dyDescent="0.25">
      <c r="D4572"/>
    </row>
    <row r="4573" spans="4:4" x14ac:dyDescent="0.25">
      <c r="D4573"/>
    </row>
    <row r="4574" spans="4:4" x14ac:dyDescent="0.25">
      <c r="D4574"/>
    </row>
    <row r="4575" spans="4:4" x14ac:dyDescent="0.25">
      <c r="D4575"/>
    </row>
    <row r="4576" spans="4:4" x14ac:dyDescent="0.25">
      <c r="D4576"/>
    </row>
    <row r="4577" spans="4:4" x14ac:dyDescent="0.25">
      <c r="D4577"/>
    </row>
    <row r="4578" spans="4:4" x14ac:dyDescent="0.25">
      <c r="D4578"/>
    </row>
    <row r="4579" spans="4:4" x14ac:dyDescent="0.25">
      <c r="D4579"/>
    </row>
    <row r="4580" spans="4:4" x14ac:dyDescent="0.25">
      <c r="D4580"/>
    </row>
    <row r="4581" spans="4:4" x14ac:dyDescent="0.25">
      <c r="D4581"/>
    </row>
    <row r="4582" spans="4:4" x14ac:dyDescent="0.25">
      <c r="D4582"/>
    </row>
    <row r="4583" spans="4:4" x14ac:dyDescent="0.25">
      <c r="D4583"/>
    </row>
    <row r="4584" spans="4:4" x14ac:dyDescent="0.25">
      <c r="D4584"/>
    </row>
    <row r="4585" spans="4:4" x14ac:dyDescent="0.25">
      <c r="D4585"/>
    </row>
    <row r="4586" spans="4:4" x14ac:dyDescent="0.25">
      <c r="D4586"/>
    </row>
    <row r="4587" spans="4:4" x14ac:dyDescent="0.25">
      <c r="D4587"/>
    </row>
    <row r="4588" spans="4:4" x14ac:dyDescent="0.25">
      <c r="D4588"/>
    </row>
    <row r="4589" spans="4:4" x14ac:dyDescent="0.25">
      <c r="D4589"/>
    </row>
    <row r="4590" spans="4:4" x14ac:dyDescent="0.25">
      <c r="D4590"/>
    </row>
    <row r="4591" spans="4:4" x14ac:dyDescent="0.25">
      <c r="D4591"/>
    </row>
    <row r="4592" spans="4:4" x14ac:dyDescent="0.25">
      <c r="D4592"/>
    </row>
    <row r="4593" spans="4:4" x14ac:dyDescent="0.25">
      <c r="D4593"/>
    </row>
    <row r="4594" spans="4:4" x14ac:dyDescent="0.25">
      <c r="D4594"/>
    </row>
    <row r="4595" spans="4:4" x14ac:dyDescent="0.25">
      <c r="D4595"/>
    </row>
    <row r="4596" spans="4:4" x14ac:dyDescent="0.25">
      <c r="D4596"/>
    </row>
    <row r="4597" spans="4:4" x14ac:dyDescent="0.25">
      <c r="D4597"/>
    </row>
    <row r="4598" spans="4:4" x14ac:dyDescent="0.25">
      <c r="D4598"/>
    </row>
    <row r="4599" spans="4:4" x14ac:dyDescent="0.25">
      <c r="D4599"/>
    </row>
    <row r="4600" spans="4:4" x14ac:dyDescent="0.25">
      <c r="D4600"/>
    </row>
    <row r="4601" spans="4:4" x14ac:dyDescent="0.25">
      <c r="D4601"/>
    </row>
    <row r="4602" spans="4:4" x14ac:dyDescent="0.25">
      <c r="D4602"/>
    </row>
    <row r="4603" spans="4:4" x14ac:dyDescent="0.25">
      <c r="D4603"/>
    </row>
    <row r="4604" spans="4:4" x14ac:dyDescent="0.25">
      <c r="D4604"/>
    </row>
    <row r="4605" spans="4:4" x14ac:dyDescent="0.25">
      <c r="D4605"/>
    </row>
    <row r="4606" spans="4:4" x14ac:dyDescent="0.25">
      <c r="D4606"/>
    </row>
    <row r="4607" spans="4:4" x14ac:dyDescent="0.25">
      <c r="D4607"/>
    </row>
    <row r="4608" spans="4:4" x14ac:dyDescent="0.25">
      <c r="D4608"/>
    </row>
    <row r="4609" spans="4:4" x14ac:dyDescent="0.25">
      <c r="D4609"/>
    </row>
    <row r="4610" spans="4:4" x14ac:dyDescent="0.25">
      <c r="D4610"/>
    </row>
    <row r="4611" spans="4:4" x14ac:dyDescent="0.25">
      <c r="D4611"/>
    </row>
    <row r="4612" spans="4:4" x14ac:dyDescent="0.25">
      <c r="D4612"/>
    </row>
    <row r="4613" spans="4:4" x14ac:dyDescent="0.25">
      <c r="D4613"/>
    </row>
    <row r="4614" spans="4:4" x14ac:dyDescent="0.25">
      <c r="D4614"/>
    </row>
    <row r="4615" spans="4:4" x14ac:dyDescent="0.25">
      <c r="D4615"/>
    </row>
    <row r="4616" spans="4:4" x14ac:dyDescent="0.25">
      <c r="D4616"/>
    </row>
    <row r="4617" spans="4:4" x14ac:dyDescent="0.25">
      <c r="D4617"/>
    </row>
    <row r="4618" spans="4:4" x14ac:dyDescent="0.25">
      <c r="D4618"/>
    </row>
    <row r="4619" spans="4:4" x14ac:dyDescent="0.25">
      <c r="D4619"/>
    </row>
    <row r="4620" spans="4:4" x14ac:dyDescent="0.25">
      <c r="D4620"/>
    </row>
    <row r="4621" spans="4:4" x14ac:dyDescent="0.25">
      <c r="D4621"/>
    </row>
    <row r="4622" spans="4:4" x14ac:dyDescent="0.25">
      <c r="D4622"/>
    </row>
    <row r="4623" spans="4:4" x14ac:dyDescent="0.25">
      <c r="D4623"/>
    </row>
    <row r="4624" spans="4:4" x14ac:dyDescent="0.25">
      <c r="D4624"/>
    </row>
    <row r="4625" spans="4:4" x14ac:dyDescent="0.25">
      <c r="D4625"/>
    </row>
    <row r="4626" spans="4:4" x14ac:dyDescent="0.25">
      <c r="D4626"/>
    </row>
    <row r="4627" spans="4:4" x14ac:dyDescent="0.25">
      <c r="D4627"/>
    </row>
    <row r="4628" spans="4:4" x14ac:dyDescent="0.25">
      <c r="D4628"/>
    </row>
    <row r="4629" spans="4:4" x14ac:dyDescent="0.25">
      <c r="D4629"/>
    </row>
    <row r="4630" spans="4:4" x14ac:dyDescent="0.25">
      <c r="D4630"/>
    </row>
    <row r="4631" spans="4:4" x14ac:dyDescent="0.25">
      <c r="D4631"/>
    </row>
    <row r="4632" spans="4:4" x14ac:dyDescent="0.25">
      <c r="D4632"/>
    </row>
    <row r="4633" spans="4:4" x14ac:dyDescent="0.25">
      <c r="D4633"/>
    </row>
    <row r="4634" spans="4:4" x14ac:dyDescent="0.25">
      <c r="D4634"/>
    </row>
    <row r="4635" spans="4:4" x14ac:dyDescent="0.25">
      <c r="D4635"/>
    </row>
    <row r="4636" spans="4:4" x14ac:dyDescent="0.25">
      <c r="D4636"/>
    </row>
    <row r="4637" spans="4:4" x14ac:dyDescent="0.25">
      <c r="D4637"/>
    </row>
    <row r="4638" spans="4:4" x14ac:dyDescent="0.25">
      <c r="D4638"/>
    </row>
    <row r="4639" spans="4:4" x14ac:dyDescent="0.25">
      <c r="D4639"/>
    </row>
    <row r="4640" spans="4:4" x14ac:dyDescent="0.25">
      <c r="D4640"/>
    </row>
    <row r="4641" spans="4:4" x14ac:dyDescent="0.25">
      <c r="D4641"/>
    </row>
    <row r="4642" spans="4:4" x14ac:dyDescent="0.25">
      <c r="D4642"/>
    </row>
    <row r="4643" spans="4:4" x14ac:dyDescent="0.25">
      <c r="D4643"/>
    </row>
    <row r="4644" spans="4:4" x14ac:dyDescent="0.25">
      <c r="D4644"/>
    </row>
    <row r="4645" spans="4:4" x14ac:dyDescent="0.25">
      <c r="D4645"/>
    </row>
    <row r="4646" spans="4:4" x14ac:dyDescent="0.25">
      <c r="D4646"/>
    </row>
    <row r="4647" spans="4:4" x14ac:dyDescent="0.25">
      <c r="D4647"/>
    </row>
    <row r="4648" spans="4:4" x14ac:dyDescent="0.25">
      <c r="D4648"/>
    </row>
    <row r="4649" spans="4:4" x14ac:dyDescent="0.25">
      <c r="D4649"/>
    </row>
    <row r="4650" spans="4:4" x14ac:dyDescent="0.25">
      <c r="D4650"/>
    </row>
    <row r="4651" spans="4:4" x14ac:dyDescent="0.25">
      <c r="D4651"/>
    </row>
    <row r="4652" spans="4:4" x14ac:dyDescent="0.25">
      <c r="D4652"/>
    </row>
    <row r="4653" spans="4:4" x14ac:dyDescent="0.25">
      <c r="D4653"/>
    </row>
    <row r="4654" spans="4:4" x14ac:dyDescent="0.25">
      <c r="D4654"/>
    </row>
    <row r="4655" spans="4:4" x14ac:dyDescent="0.25">
      <c r="D4655"/>
    </row>
    <row r="4656" spans="4:4" x14ac:dyDescent="0.25">
      <c r="D4656"/>
    </row>
    <row r="4657" spans="4:4" x14ac:dyDescent="0.25">
      <c r="D4657"/>
    </row>
    <row r="4658" spans="4:4" x14ac:dyDescent="0.25">
      <c r="D4658"/>
    </row>
    <row r="4659" spans="4:4" x14ac:dyDescent="0.25">
      <c r="D4659"/>
    </row>
    <row r="4660" spans="4:4" x14ac:dyDescent="0.25">
      <c r="D4660"/>
    </row>
    <row r="4661" spans="4:4" x14ac:dyDescent="0.25">
      <c r="D4661"/>
    </row>
    <row r="4662" spans="4:4" x14ac:dyDescent="0.25">
      <c r="D4662"/>
    </row>
    <row r="4663" spans="4:4" x14ac:dyDescent="0.25">
      <c r="D4663"/>
    </row>
    <row r="4664" spans="4:4" x14ac:dyDescent="0.25">
      <c r="D4664"/>
    </row>
    <row r="4665" spans="4:4" x14ac:dyDescent="0.25">
      <c r="D4665"/>
    </row>
    <row r="4666" spans="4:4" x14ac:dyDescent="0.25">
      <c r="D4666"/>
    </row>
    <row r="4667" spans="4:4" x14ac:dyDescent="0.25">
      <c r="D4667"/>
    </row>
    <row r="4668" spans="4:4" x14ac:dyDescent="0.25">
      <c r="D4668"/>
    </row>
    <row r="4669" spans="4:4" x14ac:dyDescent="0.25">
      <c r="D4669"/>
    </row>
    <row r="4670" spans="4:4" x14ac:dyDescent="0.25">
      <c r="D4670"/>
    </row>
    <row r="4671" spans="4:4" x14ac:dyDescent="0.25">
      <c r="D4671"/>
    </row>
    <row r="4672" spans="4:4" x14ac:dyDescent="0.25">
      <c r="D4672"/>
    </row>
    <row r="4673" spans="4:4" x14ac:dyDescent="0.25">
      <c r="D4673"/>
    </row>
    <row r="4674" spans="4:4" x14ac:dyDescent="0.25">
      <c r="D4674"/>
    </row>
    <row r="4675" spans="4:4" x14ac:dyDescent="0.25">
      <c r="D4675"/>
    </row>
    <row r="4676" spans="4:4" x14ac:dyDescent="0.25">
      <c r="D4676"/>
    </row>
    <row r="4677" spans="4:4" x14ac:dyDescent="0.25">
      <c r="D4677"/>
    </row>
    <row r="4678" spans="4:4" x14ac:dyDescent="0.25">
      <c r="D4678"/>
    </row>
    <row r="4679" spans="4:4" x14ac:dyDescent="0.25">
      <c r="D4679"/>
    </row>
    <row r="4680" spans="4:4" x14ac:dyDescent="0.25">
      <c r="D4680"/>
    </row>
    <row r="4681" spans="4:4" x14ac:dyDescent="0.25">
      <c r="D4681"/>
    </row>
    <row r="4682" spans="4:4" x14ac:dyDescent="0.25">
      <c r="D4682"/>
    </row>
    <row r="4683" spans="4:4" x14ac:dyDescent="0.25">
      <c r="D4683"/>
    </row>
    <row r="4684" spans="4:4" x14ac:dyDescent="0.25">
      <c r="D4684"/>
    </row>
    <row r="4685" spans="4:4" x14ac:dyDescent="0.25">
      <c r="D4685"/>
    </row>
    <row r="4686" spans="4:4" x14ac:dyDescent="0.25">
      <c r="D4686"/>
    </row>
    <row r="4687" spans="4:4" x14ac:dyDescent="0.25">
      <c r="D4687"/>
    </row>
    <row r="4688" spans="4:4" x14ac:dyDescent="0.25">
      <c r="D4688"/>
    </row>
    <row r="4689" spans="4:4" x14ac:dyDescent="0.25">
      <c r="D4689"/>
    </row>
    <row r="4690" spans="4:4" x14ac:dyDescent="0.25">
      <c r="D4690"/>
    </row>
    <row r="4691" spans="4:4" x14ac:dyDescent="0.25">
      <c r="D4691"/>
    </row>
    <row r="4692" spans="4:4" x14ac:dyDescent="0.25">
      <c r="D4692"/>
    </row>
    <row r="4693" spans="4:4" x14ac:dyDescent="0.25">
      <c r="D4693"/>
    </row>
    <row r="4694" spans="4:4" x14ac:dyDescent="0.25">
      <c r="D4694"/>
    </row>
    <row r="4695" spans="4:4" x14ac:dyDescent="0.25">
      <c r="D4695"/>
    </row>
    <row r="4696" spans="4:4" x14ac:dyDescent="0.25">
      <c r="D4696"/>
    </row>
    <row r="4697" spans="4:4" x14ac:dyDescent="0.25">
      <c r="D4697"/>
    </row>
    <row r="4698" spans="4:4" x14ac:dyDescent="0.25">
      <c r="D4698"/>
    </row>
    <row r="4699" spans="4:4" x14ac:dyDescent="0.25">
      <c r="D4699"/>
    </row>
    <row r="4700" spans="4:4" x14ac:dyDescent="0.25">
      <c r="D4700"/>
    </row>
    <row r="4701" spans="4:4" x14ac:dyDescent="0.25">
      <c r="D4701"/>
    </row>
    <row r="4702" spans="4:4" x14ac:dyDescent="0.25">
      <c r="D4702"/>
    </row>
    <row r="4703" spans="4:4" x14ac:dyDescent="0.25">
      <c r="D4703"/>
    </row>
    <row r="4704" spans="4:4" x14ac:dyDescent="0.25">
      <c r="D4704"/>
    </row>
    <row r="4705" spans="4:4" x14ac:dyDescent="0.25">
      <c r="D4705"/>
    </row>
    <row r="4706" spans="4:4" x14ac:dyDescent="0.25">
      <c r="D4706"/>
    </row>
    <row r="4707" spans="4:4" x14ac:dyDescent="0.25">
      <c r="D4707"/>
    </row>
    <row r="4708" spans="4:4" x14ac:dyDescent="0.25">
      <c r="D4708"/>
    </row>
    <row r="4709" spans="4:4" x14ac:dyDescent="0.25">
      <c r="D4709"/>
    </row>
    <row r="4710" spans="4:4" x14ac:dyDescent="0.25">
      <c r="D4710"/>
    </row>
    <row r="4711" spans="4:4" x14ac:dyDescent="0.25">
      <c r="D4711"/>
    </row>
    <row r="4712" spans="4:4" x14ac:dyDescent="0.25">
      <c r="D4712"/>
    </row>
    <row r="4713" spans="4:4" x14ac:dyDescent="0.25">
      <c r="D4713"/>
    </row>
    <row r="4714" spans="4:4" x14ac:dyDescent="0.25">
      <c r="D4714"/>
    </row>
    <row r="4715" spans="4:4" x14ac:dyDescent="0.25">
      <c r="D4715"/>
    </row>
    <row r="4716" spans="4:4" x14ac:dyDescent="0.25">
      <c r="D4716"/>
    </row>
    <row r="4717" spans="4:4" x14ac:dyDescent="0.25">
      <c r="D4717"/>
    </row>
    <row r="4718" spans="4:4" x14ac:dyDescent="0.25">
      <c r="D4718"/>
    </row>
    <row r="4719" spans="4:4" x14ac:dyDescent="0.25">
      <c r="D4719"/>
    </row>
    <row r="4720" spans="4:4" x14ac:dyDescent="0.25">
      <c r="D4720"/>
    </row>
    <row r="4721" spans="4:4" x14ac:dyDescent="0.25">
      <c r="D4721"/>
    </row>
    <row r="4722" spans="4:4" x14ac:dyDescent="0.25">
      <c r="D4722"/>
    </row>
    <row r="4723" spans="4:4" x14ac:dyDescent="0.25">
      <c r="D4723"/>
    </row>
    <row r="4724" spans="4:4" x14ac:dyDescent="0.25">
      <c r="D4724"/>
    </row>
    <row r="4725" spans="4:4" x14ac:dyDescent="0.25">
      <c r="D4725"/>
    </row>
    <row r="4726" spans="4:4" x14ac:dyDescent="0.25">
      <c r="D4726"/>
    </row>
    <row r="4727" spans="4:4" x14ac:dyDescent="0.25">
      <c r="D4727"/>
    </row>
    <row r="4728" spans="4:4" x14ac:dyDescent="0.25">
      <c r="D4728"/>
    </row>
    <row r="4729" spans="4:4" x14ac:dyDescent="0.25">
      <c r="D4729"/>
    </row>
    <row r="4730" spans="4:4" x14ac:dyDescent="0.25">
      <c r="D4730"/>
    </row>
    <row r="4731" spans="4:4" x14ac:dyDescent="0.25">
      <c r="D4731"/>
    </row>
    <row r="4732" spans="4:4" x14ac:dyDescent="0.25">
      <c r="D4732"/>
    </row>
    <row r="4733" spans="4:4" x14ac:dyDescent="0.25">
      <c r="D4733"/>
    </row>
    <row r="4734" spans="4:4" x14ac:dyDescent="0.25">
      <c r="D4734"/>
    </row>
    <row r="4735" spans="4:4" x14ac:dyDescent="0.25">
      <c r="D4735"/>
    </row>
    <row r="4736" spans="4:4" x14ac:dyDescent="0.25">
      <c r="D4736"/>
    </row>
    <row r="4737" spans="4:4" x14ac:dyDescent="0.25">
      <c r="D4737"/>
    </row>
    <row r="4738" spans="4:4" x14ac:dyDescent="0.25">
      <c r="D4738"/>
    </row>
    <row r="4739" spans="4:4" x14ac:dyDescent="0.25">
      <c r="D4739"/>
    </row>
    <row r="4740" spans="4:4" x14ac:dyDescent="0.25">
      <c r="D4740"/>
    </row>
    <row r="4741" spans="4:4" x14ac:dyDescent="0.25">
      <c r="D4741"/>
    </row>
    <row r="4742" spans="4:4" x14ac:dyDescent="0.25">
      <c r="D4742"/>
    </row>
    <row r="4743" spans="4:4" x14ac:dyDescent="0.25">
      <c r="D4743"/>
    </row>
    <row r="4744" spans="4:4" x14ac:dyDescent="0.25">
      <c r="D4744"/>
    </row>
    <row r="4745" spans="4:4" x14ac:dyDescent="0.25">
      <c r="D4745"/>
    </row>
    <row r="4746" spans="4:4" x14ac:dyDescent="0.25">
      <c r="D4746"/>
    </row>
    <row r="4747" spans="4:4" x14ac:dyDescent="0.25">
      <c r="D4747"/>
    </row>
    <row r="4748" spans="4:4" x14ac:dyDescent="0.25">
      <c r="D4748"/>
    </row>
    <row r="4749" spans="4:4" x14ac:dyDescent="0.25">
      <c r="D4749"/>
    </row>
    <row r="4750" spans="4:4" x14ac:dyDescent="0.25">
      <c r="D4750"/>
    </row>
    <row r="4751" spans="4:4" x14ac:dyDescent="0.25">
      <c r="D4751"/>
    </row>
    <row r="4752" spans="4:4" x14ac:dyDescent="0.25">
      <c r="D4752"/>
    </row>
    <row r="4753" spans="4:4" x14ac:dyDescent="0.25">
      <c r="D4753"/>
    </row>
    <row r="4754" spans="4:4" x14ac:dyDescent="0.25">
      <c r="D4754"/>
    </row>
    <row r="4755" spans="4:4" x14ac:dyDescent="0.25">
      <c r="D4755"/>
    </row>
    <row r="4756" spans="4:4" x14ac:dyDescent="0.25">
      <c r="D4756"/>
    </row>
    <row r="4757" spans="4:4" x14ac:dyDescent="0.25">
      <c r="D4757"/>
    </row>
    <row r="4758" spans="4:4" x14ac:dyDescent="0.25">
      <c r="D4758"/>
    </row>
    <row r="4759" spans="4:4" x14ac:dyDescent="0.25">
      <c r="D4759"/>
    </row>
    <row r="4760" spans="4:4" x14ac:dyDescent="0.25">
      <c r="D4760"/>
    </row>
    <row r="4761" spans="4:4" x14ac:dyDescent="0.25">
      <c r="D4761"/>
    </row>
    <row r="4762" spans="4:4" x14ac:dyDescent="0.25">
      <c r="D4762"/>
    </row>
    <row r="4763" spans="4:4" x14ac:dyDescent="0.25">
      <c r="D4763"/>
    </row>
    <row r="4764" spans="4:4" x14ac:dyDescent="0.25">
      <c r="D4764"/>
    </row>
    <row r="4765" spans="4:4" x14ac:dyDescent="0.25">
      <c r="D4765"/>
    </row>
    <row r="4766" spans="4:4" x14ac:dyDescent="0.25">
      <c r="D4766"/>
    </row>
    <row r="4767" spans="4:4" x14ac:dyDescent="0.25">
      <c r="D4767"/>
    </row>
    <row r="4768" spans="4:4" x14ac:dyDescent="0.25">
      <c r="D4768"/>
    </row>
    <row r="4769" spans="4:4" x14ac:dyDescent="0.25">
      <c r="D4769"/>
    </row>
    <row r="4770" spans="4:4" x14ac:dyDescent="0.25">
      <c r="D4770"/>
    </row>
    <row r="4771" spans="4:4" x14ac:dyDescent="0.25">
      <c r="D4771"/>
    </row>
    <row r="4772" spans="4:4" x14ac:dyDescent="0.25">
      <c r="D4772"/>
    </row>
    <row r="4773" spans="4:4" x14ac:dyDescent="0.25">
      <c r="D4773"/>
    </row>
    <row r="4774" spans="4:4" x14ac:dyDescent="0.25">
      <c r="D4774"/>
    </row>
    <row r="4775" spans="4:4" x14ac:dyDescent="0.25">
      <c r="D4775"/>
    </row>
    <row r="4776" spans="4:4" x14ac:dyDescent="0.25">
      <c r="D4776"/>
    </row>
    <row r="4777" spans="4:4" x14ac:dyDescent="0.25">
      <c r="D4777"/>
    </row>
    <row r="4778" spans="4:4" x14ac:dyDescent="0.25">
      <c r="D4778"/>
    </row>
    <row r="4779" spans="4:4" x14ac:dyDescent="0.25">
      <c r="D4779"/>
    </row>
    <row r="4780" spans="4:4" x14ac:dyDescent="0.25">
      <c r="D4780"/>
    </row>
    <row r="4781" spans="4:4" x14ac:dyDescent="0.25">
      <c r="D4781"/>
    </row>
    <row r="4782" spans="4:4" x14ac:dyDescent="0.25">
      <c r="D4782"/>
    </row>
    <row r="4783" spans="4:4" x14ac:dyDescent="0.25">
      <c r="D4783"/>
    </row>
    <row r="4784" spans="4:4" x14ac:dyDescent="0.25">
      <c r="D4784"/>
    </row>
    <row r="4785" spans="4:4" x14ac:dyDescent="0.25">
      <c r="D4785"/>
    </row>
    <row r="4786" spans="4:4" x14ac:dyDescent="0.25">
      <c r="D4786"/>
    </row>
    <row r="4787" spans="4:4" x14ac:dyDescent="0.25">
      <c r="D4787"/>
    </row>
    <row r="4788" spans="4:4" x14ac:dyDescent="0.25">
      <c r="D4788"/>
    </row>
    <row r="4789" spans="4:4" x14ac:dyDescent="0.25">
      <c r="D4789"/>
    </row>
    <row r="4790" spans="4:4" x14ac:dyDescent="0.25">
      <c r="D4790"/>
    </row>
    <row r="4791" spans="4:4" x14ac:dyDescent="0.25">
      <c r="D4791"/>
    </row>
    <row r="4792" spans="4:4" x14ac:dyDescent="0.25">
      <c r="D4792"/>
    </row>
    <row r="4793" spans="4:4" x14ac:dyDescent="0.25">
      <c r="D4793"/>
    </row>
    <row r="4794" spans="4:4" x14ac:dyDescent="0.25">
      <c r="D4794"/>
    </row>
    <row r="4795" spans="4:4" x14ac:dyDescent="0.25">
      <c r="D4795"/>
    </row>
    <row r="4796" spans="4:4" x14ac:dyDescent="0.25">
      <c r="D4796"/>
    </row>
    <row r="4797" spans="4:4" x14ac:dyDescent="0.25">
      <c r="D4797"/>
    </row>
    <row r="4798" spans="4:4" x14ac:dyDescent="0.25">
      <c r="D4798"/>
    </row>
    <row r="4799" spans="4:4" x14ac:dyDescent="0.25">
      <c r="D4799"/>
    </row>
    <row r="4800" spans="4:4" x14ac:dyDescent="0.25">
      <c r="D4800"/>
    </row>
    <row r="4801" spans="4:4" x14ac:dyDescent="0.25">
      <c r="D4801"/>
    </row>
    <row r="4802" spans="4:4" x14ac:dyDescent="0.25">
      <c r="D4802"/>
    </row>
    <row r="4803" spans="4:4" x14ac:dyDescent="0.25">
      <c r="D4803"/>
    </row>
    <row r="4804" spans="4:4" x14ac:dyDescent="0.25">
      <c r="D4804"/>
    </row>
    <row r="4805" spans="4:4" x14ac:dyDescent="0.25">
      <c r="D4805"/>
    </row>
    <row r="4806" spans="4:4" x14ac:dyDescent="0.25">
      <c r="D4806"/>
    </row>
    <row r="4807" spans="4:4" x14ac:dyDescent="0.25">
      <c r="D4807"/>
    </row>
    <row r="4808" spans="4:4" x14ac:dyDescent="0.25">
      <c r="D4808"/>
    </row>
    <row r="4809" spans="4:4" x14ac:dyDescent="0.25">
      <c r="D4809"/>
    </row>
    <row r="4810" spans="4:4" x14ac:dyDescent="0.25">
      <c r="D4810"/>
    </row>
    <row r="4811" spans="4:4" x14ac:dyDescent="0.25">
      <c r="D4811"/>
    </row>
    <row r="4812" spans="4:4" x14ac:dyDescent="0.25">
      <c r="D4812"/>
    </row>
    <row r="4813" spans="4:4" x14ac:dyDescent="0.25">
      <c r="D4813"/>
    </row>
    <row r="4814" spans="4:4" x14ac:dyDescent="0.25">
      <c r="D4814"/>
    </row>
    <row r="4815" spans="4:4" x14ac:dyDescent="0.25">
      <c r="D4815"/>
    </row>
    <row r="4816" spans="4:4" x14ac:dyDescent="0.25">
      <c r="D4816"/>
    </row>
    <row r="4817" spans="4:4" x14ac:dyDescent="0.25">
      <c r="D4817"/>
    </row>
    <row r="4818" spans="4:4" x14ac:dyDescent="0.25">
      <c r="D4818"/>
    </row>
    <row r="4819" spans="4:4" x14ac:dyDescent="0.25">
      <c r="D4819"/>
    </row>
    <row r="4820" spans="4:4" x14ac:dyDescent="0.25">
      <c r="D4820"/>
    </row>
    <row r="4821" spans="4:4" x14ac:dyDescent="0.25">
      <c r="D4821"/>
    </row>
    <row r="4822" spans="4:4" x14ac:dyDescent="0.25">
      <c r="D4822"/>
    </row>
    <row r="4823" spans="4:4" x14ac:dyDescent="0.25">
      <c r="D4823"/>
    </row>
    <row r="4824" spans="4:4" x14ac:dyDescent="0.25">
      <c r="D4824"/>
    </row>
    <row r="4825" spans="4:4" x14ac:dyDescent="0.25">
      <c r="D4825"/>
    </row>
    <row r="4826" spans="4:4" x14ac:dyDescent="0.25">
      <c r="D4826"/>
    </row>
    <row r="4827" spans="4:4" x14ac:dyDescent="0.25">
      <c r="D4827"/>
    </row>
    <row r="4828" spans="4:4" x14ac:dyDescent="0.25">
      <c r="D4828" s="120"/>
    </row>
    <row r="4829" spans="4:4" x14ac:dyDescent="0.25">
      <c r="D4829"/>
    </row>
    <row r="4830" spans="4:4" x14ac:dyDescent="0.25">
      <c r="D4830"/>
    </row>
    <row r="4831" spans="4:4" x14ac:dyDescent="0.25">
      <c r="D4831"/>
    </row>
    <row r="4832" spans="4:4" x14ac:dyDescent="0.25">
      <c r="D4832"/>
    </row>
    <row r="4833" spans="4:4" x14ac:dyDescent="0.25">
      <c r="D4833"/>
    </row>
    <row r="4834" spans="4:4" x14ac:dyDescent="0.25">
      <c r="D4834"/>
    </row>
    <row r="4835" spans="4:4" x14ac:dyDescent="0.25">
      <c r="D4835"/>
    </row>
    <row r="4836" spans="4:4" x14ac:dyDescent="0.25">
      <c r="D4836"/>
    </row>
    <row r="4837" spans="4:4" x14ac:dyDescent="0.25">
      <c r="D4837"/>
    </row>
    <row r="4838" spans="4:4" x14ac:dyDescent="0.25">
      <c r="D4838"/>
    </row>
    <row r="4839" spans="4:4" x14ac:dyDescent="0.25">
      <c r="D4839"/>
    </row>
    <row r="4840" spans="4:4" x14ac:dyDescent="0.25">
      <c r="D4840"/>
    </row>
    <row r="4841" spans="4:4" x14ac:dyDescent="0.25">
      <c r="D4841"/>
    </row>
    <row r="4842" spans="4:4" x14ac:dyDescent="0.25">
      <c r="D4842"/>
    </row>
    <row r="4843" spans="4:4" x14ac:dyDescent="0.25">
      <c r="D4843"/>
    </row>
    <row r="4844" spans="4:4" x14ac:dyDescent="0.25">
      <c r="D4844"/>
    </row>
    <row r="4845" spans="4:4" x14ac:dyDescent="0.25">
      <c r="D4845"/>
    </row>
    <row r="4846" spans="4:4" x14ac:dyDescent="0.25">
      <c r="D4846"/>
    </row>
    <row r="4847" spans="4:4" x14ac:dyDescent="0.25">
      <c r="D4847"/>
    </row>
    <row r="4848" spans="4:4" x14ac:dyDescent="0.25">
      <c r="D4848"/>
    </row>
    <row r="4849" spans="4:4" x14ac:dyDescent="0.25">
      <c r="D4849"/>
    </row>
    <row r="4850" spans="4:4" x14ac:dyDescent="0.25">
      <c r="D4850"/>
    </row>
    <row r="4851" spans="4:4" x14ac:dyDescent="0.25">
      <c r="D4851"/>
    </row>
    <row r="4852" spans="4:4" x14ac:dyDescent="0.25">
      <c r="D4852"/>
    </row>
    <row r="4853" spans="4:4" x14ac:dyDescent="0.25">
      <c r="D4853"/>
    </row>
    <row r="4854" spans="4:4" x14ac:dyDescent="0.25">
      <c r="D4854"/>
    </row>
    <row r="4855" spans="4:4" x14ac:dyDescent="0.25">
      <c r="D4855"/>
    </row>
    <row r="4856" spans="4:4" x14ac:dyDescent="0.25">
      <c r="D4856"/>
    </row>
    <row r="4857" spans="4:4" x14ac:dyDescent="0.25">
      <c r="D4857"/>
    </row>
    <row r="4858" spans="4:4" x14ac:dyDescent="0.25">
      <c r="D4858"/>
    </row>
    <row r="4859" spans="4:4" x14ac:dyDescent="0.25">
      <c r="D4859"/>
    </row>
    <row r="4860" spans="4:4" x14ac:dyDescent="0.25">
      <c r="D4860"/>
    </row>
    <row r="4861" spans="4:4" x14ac:dyDescent="0.25">
      <c r="D4861"/>
    </row>
    <row r="4862" spans="4:4" x14ac:dyDescent="0.25">
      <c r="D4862"/>
    </row>
    <row r="4863" spans="4:4" x14ac:dyDescent="0.25">
      <c r="D4863"/>
    </row>
    <row r="4864" spans="4:4" x14ac:dyDescent="0.25">
      <c r="D4864"/>
    </row>
    <row r="4865" spans="4:4" x14ac:dyDescent="0.25">
      <c r="D4865"/>
    </row>
    <row r="4866" spans="4:4" x14ac:dyDescent="0.25">
      <c r="D4866"/>
    </row>
    <row r="4867" spans="4:4" x14ac:dyDescent="0.25">
      <c r="D4867"/>
    </row>
    <row r="4868" spans="4:4" x14ac:dyDescent="0.25">
      <c r="D4868"/>
    </row>
    <row r="4869" spans="4:4" x14ac:dyDescent="0.25">
      <c r="D4869"/>
    </row>
    <row r="4870" spans="4:4" x14ac:dyDescent="0.25">
      <c r="D4870"/>
    </row>
    <row r="4871" spans="4:4" x14ac:dyDescent="0.25">
      <c r="D4871"/>
    </row>
    <row r="4872" spans="4:4" x14ac:dyDescent="0.25">
      <c r="D4872"/>
    </row>
    <row r="4873" spans="4:4" x14ac:dyDescent="0.25">
      <c r="D4873"/>
    </row>
    <row r="4874" spans="4:4" x14ac:dyDescent="0.25">
      <c r="D4874"/>
    </row>
    <row r="4875" spans="4:4" x14ac:dyDescent="0.25">
      <c r="D4875"/>
    </row>
    <row r="4876" spans="4:4" x14ac:dyDescent="0.25">
      <c r="D4876"/>
    </row>
    <row r="4877" spans="4:4" x14ac:dyDescent="0.25">
      <c r="D4877"/>
    </row>
    <row r="4878" spans="4:4" x14ac:dyDescent="0.25">
      <c r="D4878"/>
    </row>
    <row r="4879" spans="4:4" x14ac:dyDescent="0.25">
      <c r="D4879"/>
    </row>
    <row r="4880" spans="4:4" x14ac:dyDescent="0.25">
      <c r="D4880"/>
    </row>
    <row r="4881" spans="4:4" x14ac:dyDescent="0.25">
      <c r="D4881"/>
    </row>
    <row r="4882" spans="4:4" x14ac:dyDescent="0.25">
      <c r="D4882"/>
    </row>
    <row r="4883" spans="4:4" x14ac:dyDescent="0.25">
      <c r="D4883"/>
    </row>
    <row r="4884" spans="4:4" x14ac:dyDescent="0.25">
      <c r="D4884"/>
    </row>
    <row r="4885" spans="4:4" x14ac:dyDescent="0.25">
      <c r="D4885"/>
    </row>
    <row r="4886" spans="4:4" x14ac:dyDescent="0.25">
      <c r="D4886"/>
    </row>
    <row r="4887" spans="4:4" x14ac:dyDescent="0.25">
      <c r="D4887"/>
    </row>
    <row r="4888" spans="4:4" x14ac:dyDescent="0.25">
      <c r="D4888"/>
    </row>
    <row r="4889" spans="4:4" x14ac:dyDescent="0.25">
      <c r="D4889"/>
    </row>
    <row r="4890" spans="4:4" x14ac:dyDescent="0.25">
      <c r="D4890"/>
    </row>
    <row r="4891" spans="4:4" x14ac:dyDescent="0.25">
      <c r="D4891"/>
    </row>
    <row r="4892" spans="4:4" x14ac:dyDescent="0.25">
      <c r="D4892"/>
    </row>
    <row r="4893" spans="4:4" x14ac:dyDescent="0.25">
      <c r="D4893"/>
    </row>
    <row r="4894" spans="4:4" x14ac:dyDescent="0.25">
      <c r="D4894"/>
    </row>
    <row r="4895" spans="4:4" x14ac:dyDescent="0.25">
      <c r="D4895"/>
    </row>
    <row r="4896" spans="4:4" x14ac:dyDescent="0.25">
      <c r="D4896"/>
    </row>
    <row r="4897" spans="4:4" x14ac:dyDescent="0.25">
      <c r="D4897"/>
    </row>
    <row r="4898" spans="4:4" x14ac:dyDescent="0.25">
      <c r="D4898"/>
    </row>
    <row r="4899" spans="4:4" x14ac:dyDescent="0.25">
      <c r="D4899"/>
    </row>
    <row r="4900" spans="4:4" x14ac:dyDescent="0.25">
      <c r="D4900"/>
    </row>
    <row r="4901" spans="4:4" x14ac:dyDescent="0.25">
      <c r="D4901"/>
    </row>
    <row r="4902" spans="4:4" x14ac:dyDescent="0.25">
      <c r="D4902"/>
    </row>
    <row r="4903" spans="4:4" x14ac:dyDescent="0.25">
      <c r="D4903"/>
    </row>
    <row r="4904" spans="4:4" x14ac:dyDescent="0.25">
      <c r="D4904"/>
    </row>
    <row r="4905" spans="4:4" x14ac:dyDescent="0.25">
      <c r="D4905"/>
    </row>
    <row r="4906" spans="4:4" x14ac:dyDescent="0.25">
      <c r="D4906"/>
    </row>
    <row r="4907" spans="4:4" x14ac:dyDescent="0.25">
      <c r="D4907"/>
    </row>
    <row r="4908" spans="4:4" x14ac:dyDescent="0.25">
      <c r="D4908"/>
    </row>
    <row r="4909" spans="4:4" x14ac:dyDescent="0.25">
      <c r="D4909"/>
    </row>
    <row r="4910" spans="4:4" x14ac:dyDescent="0.25">
      <c r="D4910"/>
    </row>
    <row r="4911" spans="4:4" x14ac:dyDescent="0.25">
      <c r="D4911"/>
    </row>
    <row r="4912" spans="4:4" x14ac:dyDescent="0.25">
      <c r="D4912"/>
    </row>
    <row r="4913" spans="4:4" x14ac:dyDescent="0.25">
      <c r="D4913"/>
    </row>
    <row r="4914" spans="4:4" x14ac:dyDescent="0.25">
      <c r="D4914"/>
    </row>
    <row r="4915" spans="4:4" x14ac:dyDescent="0.25">
      <c r="D4915"/>
    </row>
    <row r="4916" spans="4:4" x14ac:dyDescent="0.25">
      <c r="D4916"/>
    </row>
    <row r="4917" spans="4:4" x14ac:dyDescent="0.25">
      <c r="D4917"/>
    </row>
    <row r="4918" spans="4:4" x14ac:dyDescent="0.25">
      <c r="D4918"/>
    </row>
    <row r="4919" spans="4:4" x14ac:dyDescent="0.25">
      <c r="D4919"/>
    </row>
    <row r="4920" spans="4:4" x14ac:dyDescent="0.25">
      <c r="D4920"/>
    </row>
    <row r="4921" spans="4:4" x14ac:dyDescent="0.25">
      <c r="D4921"/>
    </row>
    <row r="4922" spans="4:4" x14ac:dyDescent="0.25">
      <c r="D4922"/>
    </row>
    <row r="4923" spans="4:4" x14ac:dyDescent="0.25">
      <c r="D4923"/>
    </row>
    <row r="4924" spans="4:4" x14ac:dyDescent="0.25">
      <c r="D4924"/>
    </row>
    <row r="4925" spans="4:4" x14ac:dyDescent="0.25">
      <c r="D4925"/>
    </row>
    <row r="4926" spans="4:4" x14ac:dyDescent="0.25">
      <c r="D4926"/>
    </row>
    <row r="4927" spans="4:4" x14ac:dyDescent="0.25">
      <c r="D4927"/>
    </row>
    <row r="4928" spans="4:4" x14ac:dyDescent="0.25">
      <c r="D4928"/>
    </row>
    <row r="4929" spans="4:4" x14ac:dyDescent="0.25">
      <c r="D4929"/>
    </row>
    <row r="4930" spans="4:4" x14ac:dyDescent="0.25">
      <c r="D4930"/>
    </row>
    <row r="4931" spans="4:4" x14ac:dyDescent="0.25">
      <c r="D4931"/>
    </row>
    <row r="4932" spans="4:4" x14ac:dyDescent="0.25">
      <c r="D4932"/>
    </row>
    <row r="4933" spans="4:4" x14ac:dyDescent="0.25">
      <c r="D4933"/>
    </row>
    <row r="4934" spans="4:4" x14ac:dyDescent="0.25">
      <c r="D4934"/>
    </row>
    <row r="4935" spans="4:4" x14ac:dyDescent="0.25">
      <c r="D4935"/>
    </row>
    <row r="4936" spans="4:4" x14ac:dyDescent="0.25">
      <c r="D4936"/>
    </row>
    <row r="4937" spans="4:4" x14ac:dyDescent="0.25">
      <c r="D4937"/>
    </row>
    <row r="4938" spans="4:4" x14ac:dyDescent="0.25">
      <c r="D4938"/>
    </row>
    <row r="4939" spans="4:4" x14ac:dyDescent="0.25">
      <c r="D4939"/>
    </row>
    <row r="4940" spans="4:4" x14ac:dyDescent="0.25">
      <c r="D4940"/>
    </row>
    <row r="4941" spans="4:4" x14ac:dyDescent="0.25">
      <c r="D4941"/>
    </row>
    <row r="4942" spans="4:4" x14ac:dyDescent="0.25">
      <c r="D4942"/>
    </row>
    <row r="4943" spans="4:4" x14ac:dyDescent="0.25">
      <c r="D4943"/>
    </row>
    <row r="4944" spans="4:4" x14ac:dyDescent="0.25">
      <c r="D4944"/>
    </row>
    <row r="4945" spans="4:4" x14ac:dyDescent="0.25">
      <c r="D4945"/>
    </row>
    <row r="4946" spans="4:4" x14ac:dyDescent="0.25">
      <c r="D4946"/>
    </row>
    <row r="4947" spans="4:4" x14ac:dyDescent="0.25">
      <c r="D4947"/>
    </row>
    <row r="4948" spans="4:4" x14ac:dyDescent="0.25">
      <c r="D4948"/>
    </row>
    <row r="4949" spans="4:4" x14ac:dyDescent="0.25">
      <c r="D4949"/>
    </row>
    <row r="4950" spans="4:4" x14ac:dyDescent="0.25">
      <c r="D4950"/>
    </row>
    <row r="4951" spans="4:4" x14ac:dyDescent="0.25">
      <c r="D4951"/>
    </row>
    <row r="4952" spans="4:4" x14ac:dyDescent="0.25">
      <c r="D4952"/>
    </row>
    <row r="4953" spans="4:4" x14ac:dyDescent="0.25">
      <c r="D4953"/>
    </row>
    <row r="4954" spans="4:4" x14ac:dyDescent="0.25">
      <c r="D4954"/>
    </row>
    <row r="4955" spans="4:4" x14ac:dyDescent="0.25">
      <c r="D4955"/>
    </row>
    <row r="4956" spans="4:4" x14ac:dyDescent="0.25">
      <c r="D4956"/>
    </row>
    <row r="4957" spans="4:4" x14ac:dyDescent="0.25">
      <c r="D4957"/>
    </row>
    <row r="4958" spans="4:4" x14ac:dyDescent="0.25">
      <c r="D4958"/>
    </row>
    <row r="4959" spans="4:4" x14ac:dyDescent="0.25">
      <c r="D4959"/>
    </row>
    <row r="4960" spans="4:4" x14ac:dyDescent="0.25">
      <c r="D4960"/>
    </row>
    <row r="4961" spans="4:4" x14ac:dyDescent="0.25">
      <c r="D4961"/>
    </row>
    <row r="4962" spans="4:4" x14ac:dyDescent="0.25">
      <c r="D4962"/>
    </row>
    <row r="4963" spans="4:4" x14ac:dyDescent="0.25">
      <c r="D4963"/>
    </row>
    <row r="4964" spans="4:4" x14ac:dyDescent="0.25">
      <c r="D4964"/>
    </row>
    <row r="4965" spans="4:4" x14ac:dyDescent="0.25">
      <c r="D4965"/>
    </row>
    <row r="4966" spans="4:4" x14ac:dyDescent="0.25">
      <c r="D4966"/>
    </row>
    <row r="4967" spans="4:4" x14ac:dyDescent="0.25">
      <c r="D4967"/>
    </row>
    <row r="4968" spans="4:4" x14ac:dyDescent="0.25">
      <c r="D4968"/>
    </row>
    <row r="4969" spans="4:4" x14ac:dyDescent="0.25">
      <c r="D4969"/>
    </row>
    <row r="4970" spans="4:4" x14ac:dyDescent="0.25">
      <c r="D4970"/>
    </row>
    <row r="4971" spans="4:4" x14ac:dyDescent="0.25">
      <c r="D4971"/>
    </row>
    <row r="4972" spans="4:4" x14ac:dyDescent="0.25">
      <c r="D4972"/>
    </row>
    <row r="4973" spans="4:4" x14ac:dyDescent="0.25">
      <c r="D4973"/>
    </row>
    <row r="4974" spans="4:4" x14ac:dyDescent="0.25">
      <c r="D4974"/>
    </row>
    <row r="4975" spans="4:4" x14ac:dyDescent="0.25">
      <c r="D4975"/>
    </row>
    <row r="4976" spans="4:4" x14ac:dyDescent="0.25">
      <c r="D4976"/>
    </row>
    <row r="4977" spans="4:4" x14ac:dyDescent="0.25">
      <c r="D4977"/>
    </row>
    <row r="4978" spans="4:4" x14ac:dyDescent="0.25">
      <c r="D4978"/>
    </row>
    <row r="4979" spans="4:4" x14ac:dyDescent="0.25">
      <c r="D4979"/>
    </row>
    <row r="4980" spans="4:4" x14ac:dyDescent="0.25">
      <c r="D4980"/>
    </row>
    <row r="4981" spans="4:4" x14ac:dyDescent="0.25">
      <c r="D4981"/>
    </row>
    <row r="4982" spans="4:4" x14ac:dyDescent="0.25">
      <c r="D4982"/>
    </row>
    <row r="4983" spans="4:4" x14ac:dyDescent="0.25">
      <c r="D4983"/>
    </row>
    <row r="4984" spans="4:4" x14ac:dyDescent="0.25">
      <c r="D4984"/>
    </row>
    <row r="4985" spans="4:4" x14ac:dyDescent="0.25">
      <c r="D4985"/>
    </row>
    <row r="4986" spans="4:4" x14ac:dyDescent="0.25">
      <c r="D4986"/>
    </row>
    <row r="4987" spans="4:4" x14ac:dyDescent="0.25">
      <c r="D4987"/>
    </row>
    <row r="4988" spans="4:4" x14ac:dyDescent="0.25">
      <c r="D4988"/>
    </row>
    <row r="4989" spans="4:4" x14ac:dyDescent="0.25">
      <c r="D4989"/>
    </row>
    <row r="4990" spans="4:4" x14ac:dyDescent="0.25">
      <c r="D4990"/>
    </row>
    <row r="4991" spans="4:4" x14ac:dyDescent="0.25">
      <c r="D4991"/>
    </row>
    <row r="4992" spans="4:4" x14ac:dyDescent="0.25">
      <c r="D4992"/>
    </row>
    <row r="4993" spans="4:4" x14ac:dyDescent="0.25">
      <c r="D4993"/>
    </row>
    <row r="4994" spans="4:4" x14ac:dyDescent="0.25">
      <c r="D4994"/>
    </row>
    <row r="4995" spans="4:4" x14ac:dyDescent="0.25">
      <c r="D4995"/>
    </row>
    <row r="4996" spans="4:4" x14ac:dyDescent="0.25">
      <c r="D4996"/>
    </row>
    <row r="4997" spans="4:4" x14ac:dyDescent="0.25">
      <c r="D4997"/>
    </row>
    <row r="4998" spans="4:4" x14ac:dyDescent="0.25">
      <c r="D4998"/>
    </row>
    <row r="4999" spans="4:4" x14ac:dyDescent="0.25">
      <c r="D4999"/>
    </row>
    <row r="5000" spans="4:4" x14ac:dyDescent="0.25">
      <c r="D5000"/>
    </row>
    <row r="5001" spans="4:4" x14ac:dyDescent="0.25">
      <c r="D5001"/>
    </row>
    <row r="5002" spans="4:4" x14ac:dyDescent="0.25">
      <c r="D5002"/>
    </row>
    <row r="5003" spans="4:4" x14ac:dyDescent="0.25">
      <c r="D5003"/>
    </row>
    <row r="5004" spans="4:4" x14ac:dyDescent="0.25">
      <c r="D5004"/>
    </row>
    <row r="5005" spans="4:4" x14ac:dyDescent="0.25">
      <c r="D5005"/>
    </row>
    <row r="5006" spans="4:4" x14ac:dyDescent="0.25">
      <c r="D5006"/>
    </row>
    <row r="5007" spans="4:4" x14ac:dyDescent="0.25">
      <c r="D5007"/>
    </row>
    <row r="5008" spans="4:4" x14ac:dyDescent="0.25">
      <c r="D5008"/>
    </row>
    <row r="5009" spans="4:4" x14ac:dyDescent="0.25">
      <c r="D5009"/>
    </row>
    <row r="5010" spans="4:4" x14ac:dyDescent="0.25">
      <c r="D5010"/>
    </row>
    <row r="5011" spans="4:4" x14ac:dyDescent="0.25">
      <c r="D5011"/>
    </row>
    <row r="5012" spans="4:4" x14ac:dyDescent="0.25">
      <c r="D5012"/>
    </row>
    <row r="5013" spans="4:4" x14ac:dyDescent="0.25">
      <c r="D5013"/>
    </row>
    <row r="5014" spans="4:4" x14ac:dyDescent="0.25">
      <c r="D5014"/>
    </row>
    <row r="5015" spans="4:4" x14ac:dyDescent="0.25">
      <c r="D5015"/>
    </row>
    <row r="5016" spans="4:4" x14ac:dyDescent="0.25">
      <c r="D5016"/>
    </row>
    <row r="5017" spans="4:4" x14ac:dyDescent="0.25">
      <c r="D5017"/>
    </row>
    <row r="5018" spans="4:4" x14ac:dyDescent="0.25">
      <c r="D5018"/>
    </row>
    <row r="5019" spans="4:4" x14ac:dyDescent="0.25">
      <c r="D5019"/>
    </row>
    <row r="5020" spans="4:4" x14ac:dyDescent="0.25">
      <c r="D5020"/>
    </row>
    <row r="5021" spans="4:4" x14ac:dyDescent="0.25">
      <c r="D5021"/>
    </row>
    <row r="5022" spans="4:4" x14ac:dyDescent="0.25">
      <c r="D5022"/>
    </row>
    <row r="5023" spans="4:4" x14ac:dyDescent="0.25">
      <c r="D5023"/>
    </row>
    <row r="5024" spans="4:4" x14ac:dyDescent="0.25">
      <c r="D5024"/>
    </row>
    <row r="5025" spans="4:4" x14ac:dyDescent="0.25">
      <c r="D5025"/>
    </row>
    <row r="5026" spans="4:4" x14ac:dyDescent="0.25">
      <c r="D5026"/>
    </row>
    <row r="5027" spans="4:4" x14ac:dyDescent="0.25">
      <c r="D5027"/>
    </row>
    <row r="5028" spans="4:4" x14ac:dyDescent="0.25">
      <c r="D5028"/>
    </row>
    <row r="5029" spans="4:4" x14ac:dyDescent="0.25">
      <c r="D5029"/>
    </row>
    <row r="5030" spans="4:4" x14ac:dyDescent="0.25">
      <c r="D5030"/>
    </row>
    <row r="5031" spans="4:4" x14ac:dyDescent="0.25">
      <c r="D5031"/>
    </row>
    <row r="5032" spans="4:4" x14ac:dyDescent="0.25">
      <c r="D5032"/>
    </row>
    <row r="5033" spans="4:4" x14ac:dyDescent="0.25">
      <c r="D5033"/>
    </row>
    <row r="5034" spans="4:4" x14ac:dyDescent="0.25">
      <c r="D5034"/>
    </row>
    <row r="5035" spans="4:4" x14ac:dyDescent="0.25">
      <c r="D5035"/>
    </row>
    <row r="5036" spans="4:4" x14ac:dyDescent="0.25">
      <c r="D5036"/>
    </row>
    <row r="5037" spans="4:4" x14ac:dyDescent="0.25">
      <c r="D5037"/>
    </row>
    <row r="5038" spans="4:4" x14ac:dyDescent="0.25">
      <c r="D5038"/>
    </row>
    <row r="5039" spans="4:4" x14ac:dyDescent="0.25">
      <c r="D5039"/>
    </row>
    <row r="5040" spans="4:4" x14ac:dyDescent="0.25">
      <c r="D5040"/>
    </row>
    <row r="5041" spans="4:4" x14ac:dyDescent="0.25">
      <c r="D5041"/>
    </row>
    <row r="5042" spans="4:4" x14ac:dyDescent="0.25">
      <c r="D5042"/>
    </row>
    <row r="5043" spans="4:4" x14ac:dyDescent="0.25">
      <c r="D5043"/>
    </row>
    <row r="5044" spans="4:4" x14ac:dyDescent="0.25">
      <c r="D5044"/>
    </row>
    <row r="5045" spans="4:4" x14ac:dyDescent="0.25">
      <c r="D5045"/>
    </row>
    <row r="5046" spans="4:4" x14ac:dyDescent="0.25">
      <c r="D5046"/>
    </row>
    <row r="5047" spans="4:4" x14ac:dyDescent="0.25">
      <c r="D5047"/>
    </row>
    <row r="5048" spans="4:4" x14ac:dyDescent="0.25">
      <c r="D5048"/>
    </row>
    <row r="5049" spans="4:4" x14ac:dyDescent="0.25">
      <c r="D5049"/>
    </row>
    <row r="5050" spans="4:4" x14ac:dyDescent="0.25">
      <c r="D5050"/>
    </row>
    <row r="5051" spans="4:4" x14ac:dyDescent="0.25">
      <c r="D5051"/>
    </row>
    <row r="5052" spans="4:4" x14ac:dyDescent="0.25">
      <c r="D5052"/>
    </row>
    <row r="5053" spans="4:4" x14ac:dyDescent="0.25">
      <c r="D5053"/>
    </row>
    <row r="5054" spans="4:4" x14ac:dyDescent="0.25">
      <c r="D5054"/>
    </row>
    <row r="5055" spans="4:4" x14ac:dyDescent="0.25">
      <c r="D5055"/>
    </row>
    <row r="5056" spans="4:4" x14ac:dyDescent="0.25">
      <c r="D5056"/>
    </row>
    <row r="5057" spans="4:4" x14ac:dyDescent="0.25">
      <c r="D5057"/>
    </row>
    <row r="5058" spans="4:4" x14ac:dyDescent="0.25">
      <c r="D5058"/>
    </row>
    <row r="5059" spans="4:4" x14ac:dyDescent="0.25">
      <c r="D5059"/>
    </row>
    <row r="5060" spans="4:4" x14ac:dyDescent="0.25">
      <c r="D5060"/>
    </row>
    <row r="5061" spans="4:4" x14ac:dyDescent="0.25">
      <c r="D5061"/>
    </row>
    <row r="5062" spans="4:4" x14ac:dyDescent="0.25">
      <c r="D5062"/>
    </row>
    <row r="5063" spans="4:4" x14ac:dyDescent="0.25">
      <c r="D5063"/>
    </row>
    <row r="5064" spans="4:4" x14ac:dyDescent="0.25">
      <c r="D5064"/>
    </row>
    <row r="5065" spans="4:4" x14ac:dyDescent="0.25">
      <c r="D5065"/>
    </row>
    <row r="5066" spans="4:4" x14ac:dyDescent="0.25">
      <c r="D5066"/>
    </row>
    <row r="5067" spans="4:4" x14ac:dyDescent="0.25">
      <c r="D5067"/>
    </row>
    <row r="5068" spans="4:4" x14ac:dyDescent="0.25">
      <c r="D5068"/>
    </row>
    <row r="5069" spans="4:4" x14ac:dyDescent="0.25">
      <c r="D5069"/>
    </row>
    <row r="5070" spans="4:4" x14ac:dyDescent="0.25">
      <c r="D5070"/>
    </row>
    <row r="5071" spans="4:4" x14ac:dyDescent="0.25">
      <c r="D5071"/>
    </row>
    <row r="5072" spans="4:4" x14ac:dyDescent="0.25">
      <c r="D5072"/>
    </row>
    <row r="5073" spans="4:4" x14ac:dyDescent="0.25">
      <c r="D5073"/>
    </row>
    <row r="5074" spans="4:4" x14ac:dyDescent="0.25">
      <c r="D5074"/>
    </row>
    <row r="5075" spans="4:4" x14ac:dyDescent="0.25">
      <c r="D5075"/>
    </row>
    <row r="5076" spans="4:4" x14ac:dyDescent="0.25">
      <c r="D5076"/>
    </row>
    <row r="5077" spans="4:4" x14ac:dyDescent="0.25">
      <c r="D5077"/>
    </row>
    <row r="5078" spans="4:4" x14ac:dyDescent="0.25">
      <c r="D5078"/>
    </row>
    <row r="5079" spans="4:4" x14ac:dyDescent="0.25">
      <c r="D5079"/>
    </row>
    <row r="5080" spans="4:4" x14ac:dyDescent="0.25">
      <c r="D5080"/>
    </row>
    <row r="5081" spans="4:4" x14ac:dyDescent="0.25">
      <c r="D5081"/>
    </row>
    <row r="5082" spans="4:4" x14ac:dyDescent="0.25">
      <c r="D5082"/>
    </row>
    <row r="5083" spans="4:4" x14ac:dyDescent="0.25">
      <c r="D5083"/>
    </row>
    <row r="5084" spans="4:4" x14ac:dyDescent="0.25">
      <c r="D5084"/>
    </row>
    <row r="5085" spans="4:4" x14ac:dyDescent="0.25">
      <c r="D5085"/>
    </row>
    <row r="5086" spans="4:4" x14ac:dyDescent="0.25">
      <c r="D5086"/>
    </row>
    <row r="5087" spans="4:4" x14ac:dyDescent="0.25">
      <c r="D5087"/>
    </row>
    <row r="5088" spans="4:4" x14ac:dyDescent="0.25">
      <c r="D5088"/>
    </row>
    <row r="5089" spans="4:4" x14ac:dyDescent="0.25">
      <c r="D5089"/>
    </row>
    <row r="5090" spans="4:4" x14ac:dyDescent="0.25">
      <c r="D5090"/>
    </row>
    <row r="5091" spans="4:4" x14ac:dyDescent="0.25">
      <c r="D5091"/>
    </row>
    <row r="5092" spans="4:4" x14ac:dyDescent="0.25">
      <c r="D5092"/>
    </row>
    <row r="5093" spans="4:4" x14ac:dyDescent="0.25">
      <c r="D5093"/>
    </row>
    <row r="5094" spans="4:4" x14ac:dyDescent="0.25">
      <c r="D5094"/>
    </row>
    <row r="5095" spans="4:4" x14ac:dyDescent="0.25">
      <c r="D5095"/>
    </row>
    <row r="5096" spans="4:4" x14ac:dyDescent="0.25">
      <c r="D5096"/>
    </row>
    <row r="5097" spans="4:4" x14ac:dyDescent="0.25">
      <c r="D5097"/>
    </row>
    <row r="5098" spans="4:4" x14ac:dyDescent="0.25">
      <c r="D5098"/>
    </row>
    <row r="5099" spans="4:4" x14ac:dyDescent="0.25">
      <c r="D5099"/>
    </row>
    <row r="5100" spans="4:4" x14ac:dyDescent="0.25">
      <c r="D5100"/>
    </row>
    <row r="5101" spans="4:4" x14ac:dyDescent="0.25">
      <c r="D5101"/>
    </row>
    <row r="5102" spans="4:4" x14ac:dyDescent="0.25">
      <c r="D5102"/>
    </row>
    <row r="5103" spans="4:4" x14ac:dyDescent="0.25">
      <c r="D5103"/>
    </row>
    <row r="5104" spans="4:4" x14ac:dyDescent="0.25">
      <c r="D5104"/>
    </row>
    <row r="5105" spans="4:4" x14ac:dyDescent="0.25">
      <c r="D5105"/>
    </row>
    <row r="5106" spans="4:4" x14ac:dyDescent="0.25">
      <c r="D5106"/>
    </row>
    <row r="5107" spans="4:4" x14ac:dyDescent="0.25">
      <c r="D5107"/>
    </row>
    <row r="5108" spans="4:4" x14ac:dyDescent="0.25">
      <c r="D5108"/>
    </row>
    <row r="5109" spans="4:4" x14ac:dyDescent="0.25">
      <c r="D5109"/>
    </row>
    <row r="5110" spans="4:4" x14ac:dyDescent="0.25">
      <c r="D5110"/>
    </row>
    <row r="5111" spans="4:4" x14ac:dyDescent="0.25">
      <c r="D5111"/>
    </row>
    <row r="5112" spans="4:4" x14ac:dyDescent="0.25">
      <c r="D5112"/>
    </row>
    <row r="5113" spans="4:4" x14ac:dyDescent="0.25">
      <c r="D5113"/>
    </row>
    <row r="5114" spans="4:4" x14ac:dyDescent="0.25">
      <c r="D5114"/>
    </row>
    <row r="5115" spans="4:4" x14ac:dyDescent="0.25">
      <c r="D5115"/>
    </row>
    <row r="5116" spans="4:4" x14ac:dyDescent="0.25">
      <c r="D5116"/>
    </row>
    <row r="5117" spans="4:4" x14ac:dyDescent="0.25">
      <c r="D5117"/>
    </row>
    <row r="5118" spans="4:4" x14ac:dyDescent="0.25">
      <c r="D5118"/>
    </row>
    <row r="5119" spans="4:4" x14ac:dyDescent="0.25">
      <c r="D5119"/>
    </row>
    <row r="5120" spans="4:4" x14ac:dyDescent="0.25">
      <c r="D5120"/>
    </row>
    <row r="5121" spans="4:4" x14ac:dyDescent="0.25">
      <c r="D5121"/>
    </row>
    <row r="5122" spans="4:4" x14ac:dyDescent="0.25">
      <c r="D5122"/>
    </row>
    <row r="5123" spans="4:4" x14ac:dyDescent="0.25">
      <c r="D5123"/>
    </row>
    <row r="5124" spans="4:4" x14ac:dyDescent="0.25">
      <c r="D5124"/>
    </row>
    <row r="5125" spans="4:4" x14ac:dyDescent="0.25">
      <c r="D5125"/>
    </row>
    <row r="5126" spans="4:4" x14ac:dyDescent="0.25">
      <c r="D5126"/>
    </row>
    <row r="5127" spans="4:4" x14ac:dyDescent="0.25">
      <c r="D5127"/>
    </row>
    <row r="5128" spans="4:4" x14ac:dyDescent="0.25">
      <c r="D5128"/>
    </row>
    <row r="5129" spans="4:4" x14ac:dyDescent="0.25">
      <c r="D5129"/>
    </row>
    <row r="5130" spans="4:4" x14ac:dyDescent="0.25">
      <c r="D5130"/>
    </row>
    <row r="5131" spans="4:4" x14ac:dyDescent="0.25">
      <c r="D5131"/>
    </row>
    <row r="5132" spans="4:4" x14ac:dyDescent="0.25">
      <c r="D5132"/>
    </row>
    <row r="5133" spans="4:4" x14ac:dyDescent="0.25">
      <c r="D5133"/>
    </row>
    <row r="5134" spans="4:4" x14ac:dyDescent="0.25">
      <c r="D5134"/>
    </row>
    <row r="5135" spans="4:4" x14ac:dyDescent="0.25">
      <c r="D5135"/>
    </row>
    <row r="5136" spans="4:4" x14ac:dyDescent="0.25">
      <c r="D5136"/>
    </row>
    <row r="5137" spans="4:4" x14ac:dyDescent="0.25">
      <c r="D5137"/>
    </row>
    <row r="5138" spans="4:4" x14ac:dyDescent="0.25">
      <c r="D5138"/>
    </row>
    <row r="5139" spans="4:4" x14ac:dyDescent="0.25">
      <c r="D5139"/>
    </row>
    <row r="5140" spans="4:4" x14ac:dyDescent="0.25">
      <c r="D5140"/>
    </row>
    <row r="5141" spans="4:4" x14ac:dyDescent="0.25">
      <c r="D5141"/>
    </row>
    <row r="5142" spans="4:4" x14ac:dyDescent="0.25">
      <c r="D5142"/>
    </row>
    <row r="5143" spans="4:4" x14ac:dyDescent="0.25">
      <c r="D5143"/>
    </row>
    <row r="5144" spans="4:4" x14ac:dyDescent="0.25">
      <c r="D5144"/>
    </row>
    <row r="5145" spans="4:4" x14ac:dyDescent="0.25">
      <c r="D5145"/>
    </row>
    <row r="5146" spans="4:4" x14ac:dyDescent="0.25">
      <c r="D5146"/>
    </row>
    <row r="5147" spans="4:4" x14ac:dyDescent="0.25">
      <c r="D5147"/>
    </row>
    <row r="5148" spans="4:4" x14ac:dyDescent="0.25">
      <c r="D5148"/>
    </row>
    <row r="5149" spans="4:4" x14ac:dyDescent="0.25">
      <c r="D5149"/>
    </row>
    <row r="5150" spans="4:4" x14ac:dyDescent="0.25">
      <c r="D5150"/>
    </row>
    <row r="5151" spans="4:4" x14ac:dyDescent="0.25">
      <c r="D5151"/>
    </row>
    <row r="5152" spans="4:4" x14ac:dyDescent="0.25">
      <c r="D5152"/>
    </row>
    <row r="5153" spans="4:4" x14ac:dyDescent="0.25">
      <c r="D5153"/>
    </row>
    <row r="5154" spans="4:4" x14ac:dyDescent="0.25">
      <c r="D5154"/>
    </row>
    <row r="5155" spans="4:4" x14ac:dyDescent="0.25">
      <c r="D5155"/>
    </row>
    <row r="5156" spans="4:4" x14ac:dyDescent="0.25">
      <c r="D5156"/>
    </row>
    <row r="5157" spans="4:4" x14ac:dyDescent="0.25">
      <c r="D5157"/>
    </row>
    <row r="5158" spans="4:4" x14ac:dyDescent="0.25">
      <c r="D5158"/>
    </row>
    <row r="5159" spans="4:4" x14ac:dyDescent="0.25">
      <c r="D5159"/>
    </row>
    <row r="5160" spans="4:4" x14ac:dyDescent="0.25">
      <c r="D5160"/>
    </row>
    <row r="5161" spans="4:4" x14ac:dyDescent="0.25">
      <c r="D5161"/>
    </row>
    <row r="5162" spans="4:4" x14ac:dyDescent="0.25">
      <c r="D5162"/>
    </row>
    <row r="5163" spans="4:4" x14ac:dyDescent="0.25">
      <c r="D5163"/>
    </row>
    <row r="5164" spans="4:4" x14ac:dyDescent="0.25">
      <c r="D5164"/>
    </row>
    <row r="5165" spans="4:4" x14ac:dyDescent="0.25">
      <c r="D5165"/>
    </row>
    <row r="5166" spans="4:4" x14ac:dyDescent="0.25">
      <c r="D5166"/>
    </row>
    <row r="5167" spans="4:4" x14ac:dyDescent="0.25">
      <c r="D5167"/>
    </row>
    <row r="5168" spans="4:4" x14ac:dyDescent="0.25">
      <c r="D5168"/>
    </row>
    <row r="5169" spans="4:4" x14ac:dyDescent="0.25">
      <c r="D5169"/>
    </row>
    <row r="5170" spans="4:4" x14ac:dyDescent="0.25">
      <c r="D5170"/>
    </row>
    <row r="5171" spans="4:4" x14ac:dyDescent="0.25">
      <c r="D5171"/>
    </row>
    <row r="5172" spans="4:4" x14ac:dyDescent="0.25">
      <c r="D5172"/>
    </row>
    <row r="5173" spans="4:4" x14ac:dyDescent="0.25">
      <c r="D5173"/>
    </row>
    <row r="5174" spans="4:4" x14ac:dyDescent="0.25">
      <c r="D5174"/>
    </row>
    <row r="5175" spans="4:4" x14ac:dyDescent="0.25">
      <c r="D5175"/>
    </row>
    <row r="5176" spans="4:4" x14ac:dyDescent="0.25">
      <c r="D5176"/>
    </row>
    <row r="5177" spans="4:4" x14ac:dyDescent="0.25">
      <c r="D5177"/>
    </row>
    <row r="5178" spans="4:4" x14ac:dyDescent="0.25">
      <c r="D5178"/>
    </row>
    <row r="5179" spans="4:4" x14ac:dyDescent="0.25">
      <c r="D5179"/>
    </row>
    <row r="5180" spans="4:4" x14ac:dyDescent="0.25">
      <c r="D5180"/>
    </row>
    <row r="5181" spans="4:4" x14ac:dyDescent="0.25">
      <c r="D5181"/>
    </row>
    <row r="5182" spans="4:4" x14ac:dyDescent="0.25">
      <c r="D5182"/>
    </row>
    <row r="5183" spans="4:4" x14ac:dyDescent="0.25">
      <c r="D5183"/>
    </row>
    <row r="5184" spans="4:4" x14ac:dyDescent="0.25">
      <c r="D5184"/>
    </row>
    <row r="5185" spans="4:4" x14ac:dyDescent="0.25">
      <c r="D5185"/>
    </row>
    <row r="5186" spans="4:4" x14ac:dyDescent="0.25">
      <c r="D5186"/>
    </row>
    <row r="5187" spans="4:4" x14ac:dyDescent="0.25">
      <c r="D5187"/>
    </row>
    <row r="5188" spans="4:4" x14ac:dyDescent="0.25">
      <c r="D5188"/>
    </row>
    <row r="5189" spans="4:4" x14ac:dyDescent="0.25">
      <c r="D5189"/>
    </row>
    <row r="5190" spans="4:4" x14ac:dyDescent="0.25">
      <c r="D5190"/>
    </row>
    <row r="5191" spans="4:4" x14ac:dyDescent="0.25">
      <c r="D5191"/>
    </row>
    <row r="5192" spans="4:4" x14ac:dyDescent="0.25">
      <c r="D5192"/>
    </row>
    <row r="5193" spans="4:4" x14ac:dyDescent="0.25">
      <c r="D5193"/>
    </row>
    <row r="5194" spans="4:4" x14ac:dyDescent="0.25">
      <c r="D5194"/>
    </row>
    <row r="5195" spans="4:4" x14ac:dyDescent="0.25">
      <c r="D5195"/>
    </row>
    <row r="5196" spans="4:4" x14ac:dyDescent="0.25">
      <c r="D5196"/>
    </row>
    <row r="5197" spans="4:4" x14ac:dyDescent="0.25">
      <c r="D5197"/>
    </row>
    <row r="5198" spans="4:4" x14ac:dyDescent="0.25">
      <c r="D5198"/>
    </row>
    <row r="5199" spans="4:4" x14ac:dyDescent="0.25">
      <c r="D5199"/>
    </row>
    <row r="5200" spans="4:4" x14ac:dyDescent="0.25">
      <c r="D5200"/>
    </row>
    <row r="5201" spans="4:4" x14ac:dyDescent="0.25">
      <c r="D5201"/>
    </row>
    <row r="5202" spans="4:4" x14ac:dyDescent="0.25">
      <c r="D5202"/>
    </row>
    <row r="5203" spans="4:4" x14ac:dyDescent="0.25">
      <c r="D5203"/>
    </row>
    <row r="5204" spans="4:4" x14ac:dyDescent="0.25">
      <c r="D5204"/>
    </row>
    <row r="5205" spans="4:4" x14ac:dyDescent="0.25">
      <c r="D5205"/>
    </row>
    <row r="5206" spans="4:4" x14ac:dyDescent="0.25">
      <c r="D5206"/>
    </row>
    <row r="5207" spans="4:4" x14ac:dyDescent="0.25">
      <c r="D5207"/>
    </row>
    <row r="5208" spans="4:4" x14ac:dyDescent="0.25">
      <c r="D5208"/>
    </row>
    <row r="5209" spans="4:4" x14ac:dyDescent="0.25">
      <c r="D5209"/>
    </row>
    <row r="5210" spans="4:4" x14ac:dyDescent="0.25">
      <c r="D5210"/>
    </row>
    <row r="5211" spans="4:4" x14ac:dyDescent="0.25">
      <c r="D5211"/>
    </row>
    <row r="5212" spans="4:4" x14ac:dyDescent="0.25">
      <c r="D5212"/>
    </row>
    <row r="5213" spans="4:4" x14ac:dyDescent="0.25">
      <c r="D5213"/>
    </row>
    <row r="5214" spans="4:4" x14ac:dyDescent="0.25">
      <c r="D5214"/>
    </row>
    <row r="5215" spans="4:4" x14ac:dyDescent="0.25">
      <c r="D5215"/>
    </row>
    <row r="5216" spans="4:4" x14ac:dyDescent="0.25">
      <c r="D5216"/>
    </row>
    <row r="5217" spans="4:4" x14ac:dyDescent="0.25">
      <c r="D5217"/>
    </row>
    <row r="5218" spans="4:4" x14ac:dyDescent="0.25">
      <c r="D5218"/>
    </row>
    <row r="5219" spans="4:4" x14ac:dyDescent="0.25">
      <c r="D5219"/>
    </row>
    <row r="5220" spans="4:4" x14ac:dyDescent="0.25">
      <c r="D5220"/>
    </row>
    <row r="5221" spans="4:4" x14ac:dyDescent="0.25">
      <c r="D5221"/>
    </row>
    <row r="5222" spans="4:4" x14ac:dyDescent="0.25">
      <c r="D5222"/>
    </row>
    <row r="5223" spans="4:4" x14ac:dyDescent="0.25">
      <c r="D5223"/>
    </row>
    <row r="5224" spans="4:4" x14ac:dyDescent="0.25">
      <c r="D5224"/>
    </row>
    <row r="5225" spans="4:4" x14ac:dyDescent="0.25">
      <c r="D5225"/>
    </row>
    <row r="5226" spans="4:4" x14ac:dyDescent="0.25">
      <c r="D5226"/>
    </row>
    <row r="5227" spans="4:4" x14ac:dyDescent="0.25">
      <c r="D5227"/>
    </row>
    <row r="5228" spans="4:4" x14ac:dyDescent="0.25">
      <c r="D5228"/>
    </row>
    <row r="5229" spans="4:4" x14ac:dyDescent="0.25">
      <c r="D5229"/>
    </row>
    <row r="5230" spans="4:4" x14ac:dyDescent="0.25">
      <c r="D5230"/>
    </row>
    <row r="5231" spans="4:4" x14ac:dyDescent="0.25">
      <c r="D5231"/>
    </row>
    <row r="5232" spans="4:4" x14ac:dyDescent="0.25">
      <c r="D5232"/>
    </row>
    <row r="5233" spans="4:4" x14ac:dyDescent="0.25">
      <c r="D5233"/>
    </row>
    <row r="5234" spans="4:4" x14ac:dyDescent="0.25">
      <c r="D5234"/>
    </row>
    <row r="5235" spans="4:4" x14ac:dyDescent="0.25">
      <c r="D5235"/>
    </row>
    <row r="5236" spans="4:4" x14ac:dyDescent="0.25">
      <c r="D5236"/>
    </row>
    <row r="5237" spans="4:4" x14ac:dyDescent="0.25">
      <c r="D5237"/>
    </row>
    <row r="5238" spans="4:4" x14ac:dyDescent="0.25">
      <c r="D5238"/>
    </row>
    <row r="5239" spans="4:4" x14ac:dyDescent="0.25">
      <c r="D5239"/>
    </row>
    <row r="5240" spans="4:4" x14ac:dyDescent="0.25">
      <c r="D5240"/>
    </row>
    <row r="5241" spans="4:4" x14ac:dyDescent="0.25">
      <c r="D5241"/>
    </row>
    <row r="5242" spans="4:4" x14ac:dyDescent="0.25">
      <c r="D5242"/>
    </row>
    <row r="5243" spans="4:4" x14ac:dyDescent="0.25">
      <c r="D5243"/>
    </row>
    <row r="5244" spans="4:4" x14ac:dyDescent="0.25">
      <c r="D5244"/>
    </row>
    <row r="5245" spans="4:4" x14ac:dyDescent="0.25">
      <c r="D5245"/>
    </row>
    <row r="5246" spans="4:4" x14ac:dyDescent="0.25">
      <c r="D5246"/>
    </row>
    <row r="5247" spans="4:4" x14ac:dyDescent="0.25">
      <c r="D5247"/>
    </row>
    <row r="5248" spans="4:4" x14ac:dyDescent="0.25">
      <c r="D5248"/>
    </row>
    <row r="5249" spans="4:4" x14ac:dyDescent="0.25">
      <c r="D5249"/>
    </row>
    <row r="5250" spans="4:4" x14ac:dyDescent="0.25">
      <c r="D5250"/>
    </row>
    <row r="5251" spans="4:4" x14ac:dyDescent="0.25">
      <c r="D5251"/>
    </row>
    <row r="5252" spans="4:4" x14ac:dyDescent="0.25">
      <c r="D5252"/>
    </row>
    <row r="5253" spans="4:4" x14ac:dyDescent="0.25">
      <c r="D5253"/>
    </row>
    <row r="5254" spans="4:4" x14ac:dyDescent="0.25">
      <c r="D5254"/>
    </row>
    <row r="5255" spans="4:4" x14ac:dyDescent="0.25">
      <c r="D5255"/>
    </row>
    <row r="5256" spans="4:4" x14ac:dyDescent="0.25">
      <c r="D5256"/>
    </row>
    <row r="5257" spans="4:4" x14ac:dyDescent="0.25">
      <c r="D5257"/>
    </row>
    <row r="5258" spans="4:4" x14ac:dyDescent="0.25">
      <c r="D5258"/>
    </row>
    <row r="5259" spans="4:4" x14ac:dyDescent="0.25">
      <c r="D5259"/>
    </row>
    <row r="5260" spans="4:4" x14ac:dyDescent="0.25">
      <c r="D5260"/>
    </row>
    <row r="5261" spans="4:4" x14ac:dyDescent="0.25">
      <c r="D5261"/>
    </row>
    <row r="5262" spans="4:4" x14ac:dyDescent="0.25">
      <c r="D5262"/>
    </row>
    <row r="5263" spans="4:4" x14ac:dyDescent="0.25">
      <c r="D5263"/>
    </row>
    <row r="5264" spans="4:4" x14ac:dyDescent="0.25">
      <c r="D5264"/>
    </row>
    <row r="5265" spans="4:4" x14ac:dyDescent="0.25">
      <c r="D5265"/>
    </row>
    <row r="5266" spans="4:4" x14ac:dyDescent="0.25">
      <c r="D5266"/>
    </row>
    <row r="5267" spans="4:4" x14ac:dyDescent="0.25">
      <c r="D5267"/>
    </row>
    <row r="5268" spans="4:4" x14ac:dyDescent="0.25">
      <c r="D5268"/>
    </row>
    <row r="5269" spans="4:4" x14ac:dyDescent="0.25">
      <c r="D5269"/>
    </row>
    <row r="5270" spans="4:4" x14ac:dyDescent="0.25">
      <c r="D5270"/>
    </row>
    <row r="5271" spans="4:4" x14ac:dyDescent="0.25">
      <c r="D5271"/>
    </row>
    <row r="5272" spans="4:4" x14ac:dyDescent="0.25">
      <c r="D5272"/>
    </row>
    <row r="5273" spans="4:4" x14ac:dyDescent="0.25">
      <c r="D5273"/>
    </row>
    <row r="5274" spans="4:4" x14ac:dyDescent="0.25">
      <c r="D5274"/>
    </row>
    <row r="5275" spans="4:4" x14ac:dyDescent="0.25">
      <c r="D5275"/>
    </row>
    <row r="5276" spans="4:4" x14ac:dyDescent="0.25">
      <c r="D5276"/>
    </row>
    <row r="5277" spans="4:4" x14ac:dyDescent="0.25">
      <c r="D5277"/>
    </row>
    <row r="5278" spans="4:4" x14ac:dyDescent="0.25">
      <c r="D5278"/>
    </row>
    <row r="5279" spans="4:4" x14ac:dyDescent="0.25">
      <c r="D5279"/>
    </row>
    <row r="5280" spans="4:4" x14ac:dyDescent="0.25">
      <c r="D5280"/>
    </row>
    <row r="5281" spans="4:4" x14ac:dyDescent="0.25">
      <c r="D5281"/>
    </row>
    <row r="5282" spans="4:4" x14ac:dyDescent="0.25">
      <c r="D5282"/>
    </row>
    <row r="5283" spans="4:4" x14ac:dyDescent="0.25">
      <c r="D5283"/>
    </row>
    <row r="5284" spans="4:4" x14ac:dyDescent="0.25">
      <c r="D5284"/>
    </row>
    <row r="5285" spans="4:4" x14ac:dyDescent="0.25">
      <c r="D5285"/>
    </row>
    <row r="5286" spans="4:4" x14ac:dyDescent="0.25">
      <c r="D5286"/>
    </row>
    <row r="5287" spans="4:4" x14ac:dyDescent="0.25">
      <c r="D5287"/>
    </row>
    <row r="5288" spans="4:4" x14ac:dyDescent="0.25">
      <c r="D5288"/>
    </row>
    <row r="5289" spans="4:4" x14ac:dyDescent="0.25">
      <c r="D5289"/>
    </row>
    <row r="5290" spans="4:4" x14ac:dyDescent="0.25">
      <c r="D5290"/>
    </row>
    <row r="5291" spans="4:4" x14ac:dyDescent="0.25">
      <c r="D5291"/>
    </row>
    <row r="5292" spans="4:4" x14ac:dyDescent="0.25">
      <c r="D5292"/>
    </row>
    <row r="5293" spans="4:4" x14ac:dyDescent="0.25">
      <c r="D5293"/>
    </row>
    <row r="5294" spans="4:4" x14ac:dyDescent="0.25">
      <c r="D5294"/>
    </row>
    <row r="5295" spans="4:4" x14ac:dyDescent="0.25">
      <c r="D5295"/>
    </row>
    <row r="5296" spans="4:4" x14ac:dyDescent="0.25">
      <c r="D5296"/>
    </row>
    <row r="5297" spans="4:4" x14ac:dyDescent="0.25">
      <c r="D5297"/>
    </row>
    <row r="5298" spans="4:4" x14ac:dyDescent="0.25">
      <c r="D5298"/>
    </row>
    <row r="5299" spans="4:4" x14ac:dyDescent="0.25">
      <c r="D5299"/>
    </row>
    <row r="5300" spans="4:4" x14ac:dyDescent="0.25">
      <c r="D5300"/>
    </row>
    <row r="5301" spans="4:4" x14ac:dyDescent="0.25">
      <c r="D5301"/>
    </row>
    <row r="5302" spans="4:4" x14ac:dyDescent="0.25">
      <c r="D5302"/>
    </row>
    <row r="5303" spans="4:4" x14ac:dyDescent="0.25">
      <c r="D5303"/>
    </row>
    <row r="5304" spans="4:4" x14ac:dyDescent="0.25">
      <c r="D5304"/>
    </row>
    <row r="5305" spans="4:4" x14ac:dyDescent="0.25">
      <c r="D5305"/>
    </row>
    <row r="5306" spans="4:4" x14ac:dyDescent="0.25">
      <c r="D5306"/>
    </row>
    <row r="5307" spans="4:4" x14ac:dyDescent="0.25">
      <c r="D5307"/>
    </row>
    <row r="5308" spans="4:4" x14ac:dyDescent="0.25">
      <c r="D5308"/>
    </row>
    <row r="5309" spans="4:4" x14ac:dyDescent="0.25">
      <c r="D5309"/>
    </row>
    <row r="5310" spans="4:4" x14ac:dyDescent="0.25">
      <c r="D5310"/>
    </row>
    <row r="5311" spans="4:4" x14ac:dyDescent="0.25">
      <c r="D5311"/>
    </row>
    <row r="5312" spans="4:4" x14ac:dyDescent="0.25">
      <c r="D5312"/>
    </row>
    <row r="5313" spans="4:4" x14ac:dyDescent="0.25">
      <c r="D5313"/>
    </row>
    <row r="5314" spans="4:4" x14ac:dyDescent="0.25">
      <c r="D5314"/>
    </row>
    <row r="5315" spans="4:4" x14ac:dyDescent="0.25">
      <c r="D5315"/>
    </row>
    <row r="5316" spans="4:4" x14ac:dyDescent="0.25">
      <c r="D5316"/>
    </row>
    <row r="5317" spans="4:4" x14ac:dyDescent="0.25">
      <c r="D5317"/>
    </row>
    <row r="5318" spans="4:4" x14ac:dyDescent="0.25">
      <c r="D5318"/>
    </row>
    <row r="5319" spans="4:4" x14ac:dyDescent="0.25">
      <c r="D5319"/>
    </row>
    <row r="5320" spans="4:4" x14ac:dyDescent="0.25">
      <c r="D5320"/>
    </row>
    <row r="5321" spans="4:4" x14ac:dyDescent="0.25">
      <c r="D5321"/>
    </row>
    <row r="5322" spans="4:4" x14ac:dyDescent="0.25">
      <c r="D5322"/>
    </row>
    <row r="5323" spans="4:4" x14ac:dyDescent="0.25">
      <c r="D5323"/>
    </row>
    <row r="5324" spans="4:4" x14ac:dyDescent="0.25">
      <c r="D5324"/>
    </row>
    <row r="5325" spans="4:4" x14ac:dyDescent="0.25">
      <c r="D5325"/>
    </row>
    <row r="5326" spans="4:4" x14ac:dyDescent="0.25">
      <c r="D5326"/>
    </row>
    <row r="5327" spans="4:4" x14ac:dyDescent="0.25">
      <c r="D5327"/>
    </row>
    <row r="5328" spans="4:4" x14ac:dyDescent="0.25">
      <c r="D5328"/>
    </row>
    <row r="5329" spans="4:4" x14ac:dyDescent="0.25">
      <c r="D5329"/>
    </row>
    <row r="5330" spans="4:4" x14ac:dyDescent="0.25">
      <c r="D5330"/>
    </row>
    <row r="5331" spans="4:4" x14ac:dyDescent="0.25">
      <c r="D5331"/>
    </row>
    <row r="5332" spans="4:4" x14ac:dyDescent="0.25">
      <c r="D5332"/>
    </row>
    <row r="5333" spans="4:4" x14ac:dyDescent="0.25">
      <c r="D5333"/>
    </row>
    <row r="5334" spans="4:4" x14ac:dyDescent="0.25">
      <c r="D5334"/>
    </row>
    <row r="5335" spans="4:4" x14ac:dyDescent="0.25">
      <c r="D5335"/>
    </row>
    <row r="5336" spans="4:4" x14ac:dyDescent="0.25">
      <c r="D5336"/>
    </row>
    <row r="5337" spans="4:4" x14ac:dyDescent="0.25">
      <c r="D5337"/>
    </row>
    <row r="5338" spans="4:4" x14ac:dyDescent="0.25">
      <c r="D5338"/>
    </row>
    <row r="5339" spans="4:4" x14ac:dyDescent="0.25">
      <c r="D5339"/>
    </row>
    <row r="5340" spans="4:4" x14ac:dyDescent="0.25">
      <c r="D5340"/>
    </row>
    <row r="5341" spans="4:4" x14ac:dyDescent="0.25">
      <c r="D5341"/>
    </row>
    <row r="5342" spans="4:4" x14ac:dyDescent="0.25">
      <c r="D5342"/>
    </row>
    <row r="5343" spans="4:4" x14ac:dyDescent="0.25">
      <c r="D5343"/>
    </row>
    <row r="5344" spans="4:4" x14ac:dyDescent="0.25">
      <c r="D5344"/>
    </row>
    <row r="5345" spans="4:4" x14ac:dyDescent="0.25">
      <c r="D5345"/>
    </row>
    <row r="5346" spans="4:4" x14ac:dyDescent="0.25">
      <c r="D5346"/>
    </row>
    <row r="5347" spans="4:4" x14ac:dyDescent="0.25">
      <c r="D5347"/>
    </row>
    <row r="5348" spans="4:4" x14ac:dyDescent="0.25">
      <c r="D5348"/>
    </row>
    <row r="5349" spans="4:4" x14ac:dyDescent="0.25">
      <c r="D5349"/>
    </row>
    <row r="5350" spans="4:4" x14ac:dyDescent="0.25">
      <c r="D5350"/>
    </row>
    <row r="5351" spans="4:4" x14ac:dyDescent="0.25">
      <c r="D5351"/>
    </row>
    <row r="5352" spans="4:4" x14ac:dyDescent="0.25">
      <c r="D5352"/>
    </row>
    <row r="5353" spans="4:4" x14ac:dyDescent="0.25">
      <c r="D5353"/>
    </row>
    <row r="5354" spans="4:4" x14ac:dyDescent="0.25">
      <c r="D5354"/>
    </row>
    <row r="5355" spans="4:4" x14ac:dyDescent="0.25">
      <c r="D5355"/>
    </row>
    <row r="5356" spans="4:4" x14ac:dyDescent="0.25">
      <c r="D5356"/>
    </row>
    <row r="5357" spans="4:4" x14ac:dyDescent="0.25">
      <c r="D5357"/>
    </row>
    <row r="5358" spans="4:4" x14ac:dyDescent="0.25">
      <c r="D5358"/>
    </row>
    <row r="5359" spans="4:4" x14ac:dyDescent="0.25">
      <c r="D5359"/>
    </row>
    <row r="5360" spans="4:4" x14ac:dyDescent="0.25">
      <c r="D5360"/>
    </row>
    <row r="5361" spans="4:4" x14ac:dyDescent="0.25">
      <c r="D5361"/>
    </row>
    <row r="5362" spans="4:4" x14ac:dyDescent="0.25">
      <c r="D5362"/>
    </row>
    <row r="5363" spans="4:4" x14ac:dyDescent="0.25">
      <c r="D5363"/>
    </row>
    <row r="5364" spans="4:4" x14ac:dyDescent="0.25">
      <c r="D5364"/>
    </row>
    <row r="5365" spans="4:4" x14ac:dyDescent="0.25">
      <c r="D5365"/>
    </row>
    <row r="5366" spans="4:4" x14ac:dyDescent="0.25">
      <c r="D5366"/>
    </row>
    <row r="5367" spans="4:4" x14ac:dyDescent="0.25">
      <c r="D5367"/>
    </row>
    <row r="5368" spans="4:4" x14ac:dyDescent="0.25">
      <c r="D5368"/>
    </row>
    <row r="5369" spans="4:4" x14ac:dyDescent="0.25">
      <c r="D5369"/>
    </row>
    <row r="5370" spans="4:4" x14ac:dyDescent="0.25">
      <c r="D5370"/>
    </row>
    <row r="5371" spans="4:4" x14ac:dyDescent="0.25">
      <c r="D5371"/>
    </row>
    <row r="5372" spans="4:4" x14ac:dyDescent="0.25">
      <c r="D5372"/>
    </row>
    <row r="5373" spans="4:4" x14ac:dyDescent="0.25">
      <c r="D5373"/>
    </row>
    <row r="5374" spans="4:4" x14ac:dyDescent="0.25">
      <c r="D5374"/>
    </row>
    <row r="5375" spans="4:4" x14ac:dyDescent="0.25">
      <c r="D5375"/>
    </row>
    <row r="5376" spans="4:4" x14ac:dyDescent="0.25">
      <c r="D5376"/>
    </row>
    <row r="5377" spans="4:4" x14ac:dyDescent="0.25">
      <c r="D5377"/>
    </row>
    <row r="5378" spans="4:4" x14ac:dyDescent="0.25">
      <c r="D5378"/>
    </row>
    <row r="5379" spans="4:4" x14ac:dyDescent="0.25">
      <c r="D5379"/>
    </row>
    <row r="5380" spans="4:4" x14ac:dyDescent="0.25">
      <c r="D5380"/>
    </row>
    <row r="5381" spans="4:4" x14ac:dyDescent="0.25">
      <c r="D5381"/>
    </row>
    <row r="5382" spans="4:4" x14ac:dyDescent="0.25">
      <c r="D5382"/>
    </row>
    <row r="5383" spans="4:4" x14ac:dyDescent="0.25">
      <c r="D5383"/>
    </row>
    <row r="5384" spans="4:4" x14ac:dyDescent="0.25">
      <c r="D5384"/>
    </row>
    <row r="5385" spans="4:4" x14ac:dyDescent="0.25">
      <c r="D5385"/>
    </row>
    <row r="5386" spans="4:4" x14ac:dyDescent="0.25">
      <c r="D5386"/>
    </row>
    <row r="5387" spans="4:4" x14ac:dyDescent="0.25">
      <c r="D5387"/>
    </row>
    <row r="5388" spans="4:4" x14ac:dyDescent="0.25">
      <c r="D5388"/>
    </row>
    <row r="5389" spans="4:4" x14ac:dyDescent="0.25">
      <c r="D5389"/>
    </row>
    <row r="5390" spans="4:4" x14ac:dyDescent="0.25">
      <c r="D5390"/>
    </row>
    <row r="5391" spans="4:4" x14ac:dyDescent="0.25">
      <c r="D5391"/>
    </row>
    <row r="5392" spans="4:4" x14ac:dyDescent="0.25">
      <c r="D5392"/>
    </row>
    <row r="5393" spans="4:4" x14ac:dyDescent="0.25">
      <c r="D5393"/>
    </row>
    <row r="5394" spans="4:4" x14ac:dyDescent="0.25">
      <c r="D5394"/>
    </row>
    <row r="5395" spans="4:4" x14ac:dyDescent="0.25">
      <c r="D5395"/>
    </row>
    <row r="5396" spans="4:4" x14ac:dyDescent="0.25">
      <c r="D5396"/>
    </row>
    <row r="5397" spans="4:4" x14ac:dyDescent="0.25">
      <c r="D5397"/>
    </row>
    <row r="5398" spans="4:4" x14ac:dyDescent="0.25">
      <c r="D5398"/>
    </row>
    <row r="5399" spans="4:4" x14ac:dyDescent="0.25">
      <c r="D5399"/>
    </row>
    <row r="5400" spans="4:4" x14ac:dyDescent="0.25">
      <c r="D5400"/>
    </row>
    <row r="5401" spans="4:4" x14ac:dyDescent="0.25">
      <c r="D5401"/>
    </row>
    <row r="5402" spans="4:4" x14ac:dyDescent="0.25">
      <c r="D5402"/>
    </row>
    <row r="5403" spans="4:4" x14ac:dyDescent="0.25">
      <c r="D5403"/>
    </row>
    <row r="5404" spans="4:4" x14ac:dyDescent="0.25">
      <c r="D5404"/>
    </row>
    <row r="5405" spans="4:4" x14ac:dyDescent="0.25">
      <c r="D5405"/>
    </row>
    <row r="5406" spans="4:4" x14ac:dyDescent="0.25">
      <c r="D5406"/>
    </row>
    <row r="5407" spans="4:4" x14ac:dyDescent="0.25">
      <c r="D5407"/>
    </row>
    <row r="5408" spans="4:4" x14ac:dyDescent="0.25">
      <c r="D5408"/>
    </row>
    <row r="5409" spans="4:4" x14ac:dyDescent="0.25">
      <c r="D5409"/>
    </row>
    <row r="5410" spans="4:4" x14ac:dyDescent="0.25">
      <c r="D5410"/>
    </row>
    <row r="5411" spans="4:4" x14ac:dyDescent="0.25">
      <c r="D5411"/>
    </row>
    <row r="5412" spans="4:4" x14ac:dyDescent="0.25">
      <c r="D5412"/>
    </row>
    <row r="5413" spans="4:4" x14ac:dyDescent="0.25">
      <c r="D5413"/>
    </row>
    <row r="5414" spans="4:4" x14ac:dyDescent="0.25">
      <c r="D5414"/>
    </row>
    <row r="5415" spans="4:4" x14ac:dyDescent="0.25">
      <c r="D5415"/>
    </row>
    <row r="5416" spans="4:4" x14ac:dyDescent="0.25">
      <c r="D5416"/>
    </row>
    <row r="5417" spans="4:4" x14ac:dyDescent="0.25">
      <c r="D5417"/>
    </row>
    <row r="5418" spans="4:4" x14ac:dyDescent="0.25">
      <c r="D5418"/>
    </row>
    <row r="5419" spans="4:4" x14ac:dyDescent="0.25">
      <c r="D5419"/>
    </row>
    <row r="5420" spans="4:4" x14ac:dyDescent="0.25">
      <c r="D5420"/>
    </row>
    <row r="5421" spans="4:4" x14ac:dyDescent="0.25">
      <c r="D5421"/>
    </row>
    <row r="5422" spans="4:4" x14ac:dyDescent="0.25">
      <c r="D5422"/>
    </row>
    <row r="5423" spans="4:4" x14ac:dyDescent="0.25">
      <c r="D5423"/>
    </row>
    <row r="5424" spans="4:4" x14ac:dyDescent="0.25">
      <c r="D5424"/>
    </row>
    <row r="5425" spans="4:4" x14ac:dyDescent="0.25">
      <c r="D5425"/>
    </row>
    <row r="5426" spans="4:4" x14ac:dyDescent="0.25">
      <c r="D5426"/>
    </row>
    <row r="5427" spans="4:4" x14ac:dyDescent="0.25">
      <c r="D5427"/>
    </row>
    <row r="5428" spans="4:4" x14ac:dyDescent="0.25">
      <c r="D5428"/>
    </row>
    <row r="5429" spans="4:4" x14ac:dyDescent="0.25">
      <c r="D5429"/>
    </row>
    <row r="5430" spans="4:4" x14ac:dyDescent="0.25">
      <c r="D5430"/>
    </row>
    <row r="5431" spans="4:4" x14ac:dyDescent="0.25">
      <c r="D5431"/>
    </row>
    <row r="5432" spans="4:4" x14ac:dyDescent="0.25">
      <c r="D5432"/>
    </row>
    <row r="5433" spans="4:4" x14ac:dyDescent="0.25">
      <c r="D5433"/>
    </row>
    <row r="5434" spans="4:4" x14ac:dyDescent="0.25">
      <c r="D5434"/>
    </row>
    <row r="5435" spans="4:4" x14ac:dyDescent="0.25">
      <c r="D5435"/>
    </row>
    <row r="5436" spans="4:4" x14ac:dyDescent="0.25">
      <c r="D5436"/>
    </row>
    <row r="5437" spans="4:4" x14ac:dyDescent="0.25">
      <c r="D5437"/>
    </row>
    <row r="5438" spans="4:4" x14ac:dyDescent="0.25">
      <c r="D5438"/>
    </row>
    <row r="5439" spans="4:4" x14ac:dyDescent="0.25">
      <c r="D5439"/>
    </row>
    <row r="5440" spans="4:4" x14ac:dyDescent="0.25">
      <c r="D5440"/>
    </row>
    <row r="5441" spans="4:4" x14ac:dyDescent="0.25">
      <c r="D5441"/>
    </row>
    <row r="5442" spans="4:4" x14ac:dyDescent="0.25">
      <c r="D5442"/>
    </row>
    <row r="5443" spans="4:4" x14ac:dyDescent="0.25">
      <c r="D5443"/>
    </row>
    <row r="5444" spans="4:4" x14ac:dyDescent="0.25">
      <c r="D5444"/>
    </row>
    <row r="5445" spans="4:4" x14ac:dyDescent="0.25">
      <c r="D5445"/>
    </row>
    <row r="5446" spans="4:4" x14ac:dyDescent="0.25">
      <c r="D5446"/>
    </row>
    <row r="5447" spans="4:4" x14ac:dyDescent="0.25">
      <c r="D5447"/>
    </row>
    <row r="5448" spans="4:4" x14ac:dyDescent="0.25">
      <c r="D5448"/>
    </row>
    <row r="5449" spans="4:4" x14ac:dyDescent="0.25">
      <c r="D5449"/>
    </row>
    <row r="5450" spans="4:4" x14ac:dyDescent="0.25">
      <c r="D5450"/>
    </row>
    <row r="5451" spans="4:4" x14ac:dyDescent="0.25">
      <c r="D5451"/>
    </row>
    <row r="5452" spans="4:4" x14ac:dyDescent="0.25">
      <c r="D5452"/>
    </row>
    <row r="5453" spans="4:4" x14ac:dyDescent="0.25">
      <c r="D5453"/>
    </row>
    <row r="5454" spans="4:4" x14ac:dyDescent="0.25">
      <c r="D5454"/>
    </row>
    <row r="5455" spans="4:4" x14ac:dyDescent="0.25">
      <c r="D5455"/>
    </row>
    <row r="5456" spans="4:4" x14ac:dyDescent="0.25">
      <c r="D5456"/>
    </row>
    <row r="5457" spans="4:4" x14ac:dyDescent="0.25">
      <c r="D5457"/>
    </row>
    <row r="5458" spans="4:4" x14ac:dyDescent="0.25">
      <c r="D5458"/>
    </row>
    <row r="5459" spans="4:4" x14ac:dyDescent="0.25">
      <c r="D5459"/>
    </row>
    <row r="5460" spans="4:4" x14ac:dyDescent="0.25">
      <c r="D5460"/>
    </row>
    <row r="5461" spans="4:4" x14ac:dyDescent="0.25">
      <c r="D5461"/>
    </row>
    <row r="5462" spans="4:4" x14ac:dyDescent="0.25">
      <c r="D5462"/>
    </row>
    <row r="5463" spans="4:4" x14ac:dyDescent="0.25">
      <c r="D5463"/>
    </row>
    <row r="5464" spans="4:4" x14ac:dyDescent="0.25">
      <c r="D5464"/>
    </row>
    <row r="5465" spans="4:4" x14ac:dyDescent="0.25">
      <c r="D5465"/>
    </row>
    <row r="5466" spans="4:4" x14ac:dyDescent="0.25">
      <c r="D5466"/>
    </row>
    <row r="5467" spans="4:4" x14ac:dyDescent="0.25">
      <c r="D5467"/>
    </row>
    <row r="5468" spans="4:4" x14ac:dyDescent="0.25">
      <c r="D5468"/>
    </row>
    <row r="5469" spans="4:4" x14ac:dyDescent="0.25">
      <c r="D5469"/>
    </row>
    <row r="5470" spans="4:4" x14ac:dyDescent="0.25">
      <c r="D5470"/>
    </row>
    <row r="5471" spans="4:4" x14ac:dyDescent="0.25">
      <c r="D5471"/>
    </row>
    <row r="5472" spans="4:4" x14ac:dyDescent="0.25">
      <c r="D5472"/>
    </row>
    <row r="5473" spans="4:4" x14ac:dyDescent="0.25">
      <c r="D5473"/>
    </row>
    <row r="5474" spans="4:4" x14ac:dyDescent="0.25">
      <c r="D5474"/>
    </row>
    <row r="5475" spans="4:4" x14ac:dyDescent="0.25">
      <c r="D5475"/>
    </row>
    <row r="5476" spans="4:4" x14ac:dyDescent="0.25">
      <c r="D5476"/>
    </row>
    <row r="5477" spans="4:4" x14ac:dyDescent="0.25">
      <c r="D5477"/>
    </row>
    <row r="5478" spans="4:4" x14ac:dyDescent="0.25">
      <c r="D5478"/>
    </row>
    <row r="5479" spans="4:4" x14ac:dyDescent="0.25">
      <c r="D5479"/>
    </row>
    <row r="5480" spans="4:4" x14ac:dyDescent="0.25">
      <c r="D5480"/>
    </row>
    <row r="5481" spans="4:4" x14ac:dyDescent="0.25">
      <c r="D5481"/>
    </row>
    <row r="5482" spans="4:4" x14ac:dyDescent="0.25">
      <c r="D5482"/>
    </row>
    <row r="5483" spans="4:4" x14ac:dyDescent="0.25">
      <c r="D5483"/>
    </row>
    <row r="5484" spans="4:4" x14ac:dyDescent="0.25">
      <c r="D5484"/>
    </row>
    <row r="5485" spans="4:4" x14ac:dyDescent="0.25">
      <c r="D5485"/>
    </row>
    <row r="5486" spans="4:4" x14ac:dyDescent="0.25">
      <c r="D5486"/>
    </row>
    <row r="5487" spans="4:4" x14ac:dyDescent="0.25">
      <c r="D5487"/>
    </row>
    <row r="5488" spans="4:4" x14ac:dyDescent="0.25">
      <c r="D5488"/>
    </row>
    <row r="5489" spans="4:4" x14ac:dyDescent="0.25">
      <c r="D5489"/>
    </row>
    <row r="5490" spans="4:4" x14ac:dyDescent="0.25">
      <c r="D5490"/>
    </row>
    <row r="5491" spans="4:4" x14ac:dyDescent="0.25">
      <c r="D5491"/>
    </row>
    <row r="5492" spans="4:4" x14ac:dyDescent="0.25">
      <c r="D5492"/>
    </row>
    <row r="5493" spans="4:4" x14ac:dyDescent="0.25">
      <c r="D5493"/>
    </row>
    <row r="5494" spans="4:4" x14ac:dyDescent="0.25">
      <c r="D5494"/>
    </row>
    <row r="5495" spans="4:4" x14ac:dyDescent="0.25">
      <c r="D5495"/>
    </row>
    <row r="5496" spans="4:4" x14ac:dyDescent="0.25">
      <c r="D5496"/>
    </row>
    <row r="5497" spans="4:4" x14ac:dyDescent="0.25">
      <c r="D5497"/>
    </row>
    <row r="5498" spans="4:4" x14ac:dyDescent="0.25">
      <c r="D5498"/>
    </row>
    <row r="5499" spans="4:4" x14ac:dyDescent="0.25">
      <c r="D5499"/>
    </row>
    <row r="5500" spans="4:4" x14ac:dyDescent="0.25">
      <c r="D5500"/>
    </row>
    <row r="5501" spans="4:4" x14ac:dyDescent="0.25">
      <c r="D5501"/>
    </row>
    <row r="5502" spans="4:4" x14ac:dyDescent="0.25">
      <c r="D5502"/>
    </row>
    <row r="5503" spans="4:4" x14ac:dyDescent="0.25">
      <c r="D5503"/>
    </row>
    <row r="5504" spans="4:4" x14ac:dyDescent="0.25">
      <c r="D5504"/>
    </row>
    <row r="5505" spans="4:6" x14ac:dyDescent="0.25">
      <c r="D5505" s="118"/>
      <c r="F5505" s="119"/>
    </row>
    <row r="5506" spans="4:6" x14ac:dyDescent="0.25">
      <c r="D5506" s="118"/>
      <c r="E5506" s="119"/>
      <c r="F5506" s="119"/>
    </row>
    <row r="5507" spans="4:6" x14ac:dyDescent="0.25">
      <c r="D5507" s="118"/>
      <c r="E5507" s="119"/>
      <c r="F5507" s="119"/>
    </row>
    <row r="5508" spans="4:6" x14ac:dyDescent="0.25">
      <c r="D5508" s="118"/>
      <c r="E5508" s="119"/>
      <c r="F5508" s="119"/>
    </row>
    <row r="5509" spans="4:6" x14ac:dyDescent="0.25">
      <c r="D5509" s="118"/>
      <c r="E5509" s="119"/>
      <c r="F5509" s="119"/>
    </row>
    <row r="5510" spans="4:6" x14ac:dyDescent="0.25">
      <c r="D5510" s="118"/>
      <c r="E5510" s="119"/>
      <c r="F5510" s="119"/>
    </row>
    <row r="5511" spans="4:6" x14ac:dyDescent="0.25">
      <c r="D5511" s="118"/>
      <c r="E5511" s="119"/>
      <c r="F5511" s="119"/>
    </row>
    <row r="5512" spans="4:6" x14ac:dyDescent="0.25">
      <c r="D5512" s="118"/>
      <c r="E5512" s="119"/>
      <c r="F5512" s="119"/>
    </row>
    <row r="5513" spans="4:6" x14ac:dyDescent="0.25">
      <c r="D5513"/>
      <c r="E5513" s="119"/>
    </row>
    <row r="5514" spans="4:6" x14ac:dyDescent="0.25">
      <c r="D5514"/>
    </row>
    <row r="5515" spans="4:6" x14ac:dyDescent="0.25">
      <c r="D5515"/>
    </row>
    <row r="5516" spans="4:6" x14ac:dyDescent="0.25">
      <c r="D5516"/>
    </row>
    <row r="5517" spans="4:6" x14ac:dyDescent="0.25">
      <c r="D5517"/>
    </row>
    <row r="5518" spans="4:6" x14ac:dyDescent="0.25">
      <c r="D5518"/>
    </row>
    <row r="5519" spans="4:6" x14ac:dyDescent="0.25">
      <c r="D5519"/>
    </row>
    <row r="5520" spans="4:6" x14ac:dyDescent="0.25">
      <c r="D5520"/>
    </row>
    <row r="5521" spans="4:4" x14ac:dyDescent="0.25">
      <c r="D5521"/>
    </row>
    <row r="5522" spans="4:4" x14ac:dyDescent="0.25">
      <c r="D5522"/>
    </row>
    <row r="5523" spans="4:4" x14ac:dyDescent="0.25">
      <c r="D5523"/>
    </row>
    <row r="5524" spans="4:4" x14ac:dyDescent="0.25">
      <c r="D5524"/>
    </row>
    <row r="5525" spans="4:4" x14ac:dyDescent="0.25">
      <c r="D5525"/>
    </row>
    <row r="5526" spans="4:4" x14ac:dyDescent="0.25">
      <c r="D5526"/>
    </row>
    <row r="5527" spans="4:4" x14ac:dyDescent="0.25">
      <c r="D5527"/>
    </row>
    <row r="5528" spans="4:4" x14ac:dyDescent="0.25">
      <c r="D5528"/>
    </row>
    <row r="5529" spans="4:4" x14ac:dyDescent="0.25">
      <c r="D5529"/>
    </row>
    <row r="5530" spans="4:4" x14ac:dyDescent="0.25">
      <c r="D5530"/>
    </row>
    <row r="5531" spans="4:4" x14ac:dyDescent="0.25">
      <c r="D5531"/>
    </row>
    <row r="5532" spans="4:4" x14ac:dyDescent="0.25">
      <c r="D5532"/>
    </row>
    <row r="5533" spans="4:4" x14ac:dyDescent="0.25">
      <c r="D5533"/>
    </row>
    <row r="5534" spans="4:4" x14ac:dyDescent="0.25">
      <c r="D5534"/>
    </row>
    <row r="5535" spans="4:4" x14ac:dyDescent="0.25">
      <c r="D5535"/>
    </row>
    <row r="5536" spans="4:4" x14ac:dyDescent="0.25">
      <c r="D5536"/>
    </row>
    <row r="5537" spans="4:4" x14ac:dyDescent="0.25">
      <c r="D5537"/>
    </row>
    <row r="5538" spans="4:4" x14ac:dyDescent="0.25">
      <c r="D5538"/>
    </row>
    <row r="5539" spans="4:4" x14ac:dyDescent="0.25">
      <c r="D5539"/>
    </row>
    <row r="5540" spans="4:4" x14ac:dyDescent="0.25">
      <c r="D5540"/>
    </row>
    <row r="5541" spans="4:4" x14ac:dyDescent="0.25">
      <c r="D5541"/>
    </row>
    <row r="5542" spans="4:4" x14ac:dyDescent="0.25">
      <c r="D5542"/>
    </row>
    <row r="5543" spans="4:4" x14ac:dyDescent="0.25">
      <c r="D5543"/>
    </row>
    <row r="5544" spans="4:4" x14ac:dyDescent="0.25">
      <c r="D5544"/>
    </row>
    <row r="5545" spans="4:4" x14ac:dyDescent="0.25">
      <c r="D5545"/>
    </row>
    <row r="5546" spans="4:4" x14ac:dyDescent="0.25">
      <c r="D5546"/>
    </row>
    <row r="5547" spans="4:4" x14ac:dyDescent="0.25">
      <c r="D5547"/>
    </row>
    <row r="5548" spans="4:4" x14ac:dyDescent="0.25">
      <c r="D5548"/>
    </row>
    <row r="5549" spans="4:4" x14ac:dyDescent="0.25">
      <c r="D5549"/>
    </row>
    <row r="5550" spans="4:4" x14ac:dyDescent="0.25">
      <c r="D5550"/>
    </row>
    <row r="5551" spans="4:4" x14ac:dyDescent="0.25">
      <c r="D5551"/>
    </row>
    <row r="5552" spans="4:4" x14ac:dyDescent="0.25">
      <c r="D5552"/>
    </row>
    <row r="5553" spans="4:4" x14ac:dyDescent="0.25">
      <c r="D5553"/>
    </row>
    <row r="5554" spans="4:4" x14ac:dyDescent="0.25">
      <c r="D5554"/>
    </row>
    <row r="5555" spans="4:4" x14ac:dyDescent="0.25">
      <c r="D5555"/>
    </row>
    <row r="5556" spans="4:4" x14ac:dyDescent="0.25">
      <c r="D5556"/>
    </row>
    <row r="5557" spans="4:4" x14ac:dyDescent="0.25">
      <c r="D5557"/>
    </row>
    <row r="5558" spans="4:4" x14ac:dyDescent="0.25">
      <c r="D5558"/>
    </row>
    <row r="5559" spans="4:4" x14ac:dyDescent="0.25">
      <c r="D5559"/>
    </row>
    <row r="5560" spans="4:4" x14ac:dyDescent="0.25">
      <c r="D5560"/>
    </row>
    <row r="5561" spans="4:4" x14ac:dyDescent="0.25">
      <c r="D5561"/>
    </row>
    <row r="5562" spans="4:4" x14ac:dyDescent="0.25">
      <c r="D5562"/>
    </row>
    <row r="5563" spans="4:4" x14ac:dyDescent="0.25">
      <c r="D5563"/>
    </row>
    <row r="5564" spans="4:4" x14ac:dyDescent="0.25">
      <c r="D5564"/>
    </row>
    <row r="5565" spans="4:4" x14ac:dyDescent="0.25">
      <c r="D5565"/>
    </row>
    <row r="5566" spans="4:4" x14ac:dyDescent="0.25">
      <c r="D5566"/>
    </row>
    <row r="5567" spans="4:4" x14ac:dyDescent="0.25">
      <c r="D5567"/>
    </row>
    <row r="5568" spans="4:4" x14ac:dyDescent="0.25">
      <c r="D5568"/>
    </row>
    <row r="5569" spans="4:4" x14ac:dyDescent="0.25">
      <c r="D5569"/>
    </row>
    <row r="5570" spans="4:4" x14ac:dyDescent="0.25">
      <c r="D5570"/>
    </row>
    <row r="5571" spans="4:4" x14ac:dyDescent="0.25">
      <c r="D5571"/>
    </row>
    <row r="5572" spans="4:4" x14ac:dyDescent="0.25">
      <c r="D5572"/>
    </row>
    <row r="5573" spans="4:4" x14ac:dyDescent="0.25">
      <c r="D5573"/>
    </row>
    <row r="5574" spans="4:4" x14ac:dyDescent="0.25">
      <c r="D5574"/>
    </row>
    <row r="5575" spans="4:4" x14ac:dyDescent="0.25">
      <c r="D5575"/>
    </row>
    <row r="5576" spans="4:4" x14ac:dyDescent="0.25">
      <c r="D5576"/>
    </row>
    <row r="5577" spans="4:4" x14ac:dyDescent="0.25">
      <c r="D5577"/>
    </row>
    <row r="5578" spans="4:4" x14ac:dyDescent="0.25">
      <c r="D5578"/>
    </row>
    <row r="5579" spans="4:4" x14ac:dyDescent="0.25">
      <c r="D5579"/>
    </row>
    <row r="5580" spans="4:4" x14ac:dyDescent="0.25">
      <c r="D5580"/>
    </row>
    <row r="5581" spans="4:4" x14ac:dyDescent="0.25">
      <c r="D5581"/>
    </row>
    <row r="5582" spans="4:4" x14ac:dyDescent="0.25">
      <c r="D5582"/>
    </row>
    <row r="5583" spans="4:4" x14ac:dyDescent="0.25">
      <c r="D5583"/>
    </row>
    <row r="5584" spans="4:4" x14ac:dyDescent="0.25">
      <c r="D5584"/>
    </row>
    <row r="5585" spans="4:4" x14ac:dyDescent="0.25">
      <c r="D5585"/>
    </row>
    <row r="5586" spans="4:4" x14ac:dyDescent="0.25">
      <c r="D5586"/>
    </row>
    <row r="5587" spans="4:4" x14ac:dyDescent="0.25">
      <c r="D5587"/>
    </row>
    <row r="5588" spans="4:4" x14ac:dyDescent="0.25">
      <c r="D5588"/>
    </row>
    <row r="5589" spans="4:4" x14ac:dyDescent="0.25">
      <c r="D5589"/>
    </row>
    <row r="5590" spans="4:4" x14ac:dyDescent="0.25">
      <c r="D5590"/>
    </row>
    <row r="5591" spans="4:4" x14ac:dyDescent="0.25">
      <c r="D5591"/>
    </row>
    <row r="5592" spans="4:4" x14ac:dyDescent="0.25">
      <c r="D5592"/>
    </row>
    <row r="5593" spans="4:4" x14ac:dyDescent="0.25">
      <c r="D5593"/>
    </row>
    <row r="5594" spans="4:4" x14ac:dyDescent="0.25">
      <c r="D5594"/>
    </row>
    <row r="5595" spans="4:4" x14ac:dyDescent="0.25">
      <c r="D5595"/>
    </row>
    <row r="5596" spans="4:4" x14ac:dyDescent="0.25">
      <c r="D5596"/>
    </row>
    <row r="5597" spans="4:4" x14ac:dyDescent="0.25">
      <c r="D5597"/>
    </row>
    <row r="5598" spans="4:4" x14ac:dyDescent="0.25">
      <c r="D5598"/>
    </row>
    <row r="5599" spans="4:4" x14ac:dyDescent="0.25">
      <c r="D5599"/>
    </row>
    <row r="5600" spans="4:4" x14ac:dyDescent="0.25">
      <c r="D5600"/>
    </row>
    <row r="5601" spans="4:4" x14ac:dyDescent="0.25">
      <c r="D5601"/>
    </row>
    <row r="5602" spans="4:4" x14ac:dyDescent="0.25">
      <c r="D5602"/>
    </row>
    <row r="5603" spans="4:4" x14ac:dyDescent="0.25">
      <c r="D5603"/>
    </row>
    <row r="5604" spans="4:4" x14ac:dyDescent="0.25">
      <c r="D5604"/>
    </row>
    <row r="5605" spans="4:4" x14ac:dyDescent="0.25">
      <c r="D5605"/>
    </row>
    <row r="5606" spans="4:4" x14ac:dyDescent="0.25">
      <c r="D5606"/>
    </row>
    <row r="5607" spans="4:4" x14ac:dyDescent="0.25">
      <c r="D5607"/>
    </row>
    <row r="5608" spans="4:4" x14ac:dyDescent="0.25">
      <c r="D5608"/>
    </row>
    <row r="5609" spans="4:4" x14ac:dyDescent="0.25">
      <c r="D5609"/>
    </row>
    <row r="5610" spans="4:4" x14ac:dyDescent="0.25">
      <c r="D5610"/>
    </row>
    <row r="5611" spans="4:4" x14ac:dyDescent="0.25">
      <c r="D5611"/>
    </row>
    <row r="5612" spans="4:4" x14ac:dyDescent="0.25">
      <c r="D5612"/>
    </row>
    <row r="5613" spans="4:4" x14ac:dyDescent="0.25">
      <c r="D5613"/>
    </row>
    <row r="5614" spans="4:4" x14ac:dyDescent="0.25">
      <c r="D5614"/>
    </row>
    <row r="5615" spans="4:4" x14ac:dyDescent="0.25">
      <c r="D5615"/>
    </row>
    <row r="5616" spans="4:4" x14ac:dyDescent="0.25">
      <c r="D5616"/>
    </row>
    <row r="5617" spans="4:4" x14ac:dyDescent="0.25">
      <c r="D5617"/>
    </row>
    <row r="5618" spans="4:4" x14ac:dyDescent="0.25">
      <c r="D5618"/>
    </row>
    <row r="5619" spans="4:4" x14ac:dyDescent="0.25">
      <c r="D5619"/>
    </row>
    <row r="5620" spans="4:4" x14ac:dyDescent="0.25">
      <c r="D5620"/>
    </row>
    <row r="5621" spans="4:4" x14ac:dyDescent="0.25">
      <c r="D5621"/>
    </row>
    <row r="5622" spans="4:4" x14ac:dyDescent="0.25">
      <c r="D5622"/>
    </row>
    <row r="5623" spans="4:4" x14ac:dyDescent="0.25">
      <c r="D5623"/>
    </row>
    <row r="5624" spans="4:4" x14ac:dyDescent="0.25">
      <c r="D5624"/>
    </row>
    <row r="5625" spans="4:4" x14ac:dyDescent="0.25">
      <c r="D5625"/>
    </row>
    <row r="5626" spans="4:4" x14ac:dyDescent="0.25">
      <c r="D5626"/>
    </row>
    <row r="5627" spans="4:4" x14ac:dyDescent="0.25">
      <c r="D5627"/>
    </row>
    <row r="5628" spans="4:4" x14ac:dyDescent="0.25">
      <c r="D5628"/>
    </row>
    <row r="5629" spans="4:4" x14ac:dyDescent="0.25">
      <c r="D5629"/>
    </row>
    <row r="5630" spans="4:4" x14ac:dyDescent="0.25">
      <c r="D5630"/>
    </row>
    <row r="5631" spans="4:4" x14ac:dyDescent="0.25">
      <c r="D5631"/>
    </row>
    <row r="5632" spans="4:4" x14ac:dyDescent="0.25">
      <c r="D5632"/>
    </row>
    <row r="5633" spans="4:4" x14ac:dyDescent="0.25">
      <c r="D5633"/>
    </row>
    <row r="5634" spans="4:4" x14ac:dyDescent="0.25">
      <c r="D5634"/>
    </row>
    <row r="5635" spans="4:4" x14ac:dyDescent="0.25">
      <c r="D5635"/>
    </row>
    <row r="5636" spans="4:4" x14ac:dyDescent="0.25">
      <c r="D5636"/>
    </row>
    <row r="5637" spans="4:4" x14ac:dyDescent="0.25">
      <c r="D5637"/>
    </row>
    <row r="5638" spans="4:4" x14ac:dyDescent="0.25">
      <c r="D5638"/>
    </row>
    <row r="5639" spans="4:4" x14ac:dyDescent="0.25">
      <c r="D5639"/>
    </row>
    <row r="5640" spans="4:4" x14ac:dyDescent="0.25">
      <c r="D5640"/>
    </row>
    <row r="5641" spans="4:4" x14ac:dyDescent="0.25">
      <c r="D5641"/>
    </row>
    <row r="5642" spans="4:4" x14ac:dyDescent="0.25">
      <c r="D5642"/>
    </row>
    <row r="5643" spans="4:4" x14ac:dyDescent="0.25">
      <c r="D5643"/>
    </row>
    <row r="5644" spans="4:4" x14ac:dyDescent="0.25">
      <c r="D5644"/>
    </row>
    <row r="5645" spans="4:4" x14ac:dyDescent="0.25">
      <c r="D5645"/>
    </row>
    <row r="5646" spans="4:4" x14ac:dyDescent="0.25">
      <c r="D5646"/>
    </row>
    <row r="5647" spans="4:4" x14ac:dyDescent="0.25">
      <c r="D5647"/>
    </row>
    <row r="5648" spans="4:4" x14ac:dyDescent="0.25">
      <c r="D5648"/>
    </row>
    <row r="5649" spans="4:4" x14ac:dyDescent="0.25">
      <c r="D5649"/>
    </row>
    <row r="5650" spans="4:4" x14ac:dyDescent="0.25">
      <c r="D5650"/>
    </row>
    <row r="5651" spans="4:4" x14ac:dyDescent="0.25">
      <c r="D5651"/>
    </row>
    <row r="5652" spans="4:4" x14ac:dyDescent="0.25">
      <c r="D5652"/>
    </row>
    <row r="5653" spans="4:4" x14ac:dyDescent="0.25">
      <c r="D5653"/>
    </row>
    <row r="5654" spans="4:4" x14ac:dyDescent="0.25">
      <c r="D5654"/>
    </row>
    <row r="5655" spans="4:4" x14ac:dyDescent="0.25">
      <c r="D5655"/>
    </row>
    <row r="5656" spans="4:4" x14ac:dyDescent="0.25">
      <c r="D5656"/>
    </row>
    <row r="5657" spans="4:4" x14ac:dyDescent="0.25">
      <c r="D5657"/>
    </row>
    <row r="5658" spans="4:4" x14ac:dyDescent="0.25">
      <c r="D5658"/>
    </row>
    <row r="5659" spans="4:4" x14ac:dyDescent="0.25">
      <c r="D5659"/>
    </row>
    <row r="5660" spans="4:4" x14ac:dyDescent="0.25">
      <c r="D5660"/>
    </row>
    <row r="5661" spans="4:4" x14ac:dyDescent="0.25">
      <c r="D5661"/>
    </row>
    <row r="5662" spans="4:4" x14ac:dyDescent="0.25">
      <c r="D5662"/>
    </row>
    <row r="5663" spans="4:4" x14ac:dyDescent="0.25">
      <c r="D5663"/>
    </row>
    <row r="5664" spans="4:4" x14ac:dyDescent="0.25">
      <c r="D5664"/>
    </row>
    <row r="5665" spans="4:4" x14ac:dyDescent="0.25">
      <c r="D5665"/>
    </row>
    <row r="5666" spans="4:4" x14ac:dyDescent="0.25">
      <c r="D5666"/>
    </row>
    <row r="5667" spans="4:4" x14ac:dyDescent="0.25">
      <c r="D5667"/>
    </row>
    <row r="5668" spans="4:4" x14ac:dyDescent="0.25">
      <c r="D5668"/>
    </row>
    <row r="5669" spans="4:4" x14ac:dyDescent="0.25">
      <c r="D5669"/>
    </row>
    <row r="5670" spans="4:4" x14ac:dyDescent="0.25">
      <c r="D5670"/>
    </row>
    <row r="5671" spans="4:4" x14ac:dyDescent="0.25">
      <c r="D5671"/>
    </row>
    <row r="5672" spans="4:4" x14ac:dyDescent="0.25">
      <c r="D5672"/>
    </row>
    <row r="5673" spans="4:4" x14ac:dyDescent="0.25">
      <c r="D5673"/>
    </row>
    <row r="5674" spans="4:4" x14ac:dyDescent="0.25">
      <c r="D5674"/>
    </row>
    <row r="5675" spans="4:4" x14ac:dyDescent="0.25">
      <c r="D5675"/>
    </row>
    <row r="5676" spans="4:4" x14ac:dyDescent="0.25">
      <c r="D5676"/>
    </row>
    <row r="5677" spans="4:4" x14ac:dyDescent="0.25">
      <c r="D5677"/>
    </row>
    <row r="5678" spans="4:4" x14ac:dyDescent="0.25">
      <c r="D5678"/>
    </row>
    <row r="5679" spans="4:4" x14ac:dyDescent="0.25">
      <c r="D5679"/>
    </row>
    <row r="5680" spans="4:4" x14ac:dyDescent="0.25">
      <c r="D5680"/>
    </row>
    <row r="5681" spans="4:4" x14ac:dyDescent="0.25">
      <c r="D5681"/>
    </row>
    <row r="5682" spans="4:4" x14ac:dyDescent="0.25">
      <c r="D5682"/>
    </row>
    <row r="5683" spans="4:4" x14ac:dyDescent="0.25">
      <c r="D5683"/>
    </row>
    <row r="5684" spans="4:4" x14ac:dyDescent="0.25">
      <c r="D5684"/>
    </row>
    <row r="5685" spans="4:4" x14ac:dyDescent="0.25">
      <c r="D5685"/>
    </row>
    <row r="5686" spans="4:4" x14ac:dyDescent="0.25">
      <c r="D5686"/>
    </row>
    <row r="5687" spans="4:4" x14ac:dyDescent="0.25">
      <c r="D5687"/>
    </row>
    <row r="5688" spans="4:4" x14ac:dyDescent="0.25">
      <c r="D5688"/>
    </row>
    <row r="5689" spans="4:4" x14ac:dyDescent="0.25">
      <c r="D5689"/>
    </row>
    <row r="5690" spans="4:4" x14ac:dyDescent="0.25">
      <c r="D5690"/>
    </row>
    <row r="5691" spans="4:4" x14ac:dyDescent="0.25">
      <c r="D5691"/>
    </row>
    <row r="5692" spans="4:4" x14ac:dyDescent="0.25">
      <c r="D5692"/>
    </row>
    <row r="5693" spans="4:4" x14ac:dyDescent="0.25">
      <c r="D5693"/>
    </row>
    <row r="5694" spans="4:4" x14ac:dyDescent="0.25">
      <c r="D5694"/>
    </row>
    <row r="5695" spans="4:4" x14ac:dyDescent="0.25">
      <c r="D5695"/>
    </row>
    <row r="5696" spans="4:4" x14ac:dyDescent="0.25">
      <c r="D5696"/>
    </row>
    <row r="5697" spans="4:4" x14ac:dyDescent="0.25">
      <c r="D5697"/>
    </row>
    <row r="5698" spans="4:4" x14ac:dyDescent="0.25">
      <c r="D5698"/>
    </row>
    <row r="5699" spans="4:4" x14ac:dyDescent="0.25">
      <c r="D5699"/>
    </row>
    <row r="5700" spans="4:4" x14ac:dyDescent="0.25">
      <c r="D5700"/>
    </row>
    <row r="5701" spans="4:4" x14ac:dyDescent="0.25">
      <c r="D5701"/>
    </row>
    <row r="5702" spans="4:4" x14ac:dyDescent="0.25">
      <c r="D5702"/>
    </row>
    <row r="5703" spans="4:4" x14ac:dyDescent="0.25">
      <c r="D5703"/>
    </row>
    <row r="5704" spans="4:4" x14ac:dyDescent="0.25">
      <c r="D5704"/>
    </row>
    <row r="5705" spans="4:4" x14ac:dyDescent="0.25">
      <c r="D5705"/>
    </row>
    <row r="5706" spans="4:4" x14ac:dyDescent="0.25">
      <c r="D5706"/>
    </row>
    <row r="5707" spans="4:4" x14ac:dyDescent="0.25">
      <c r="D5707"/>
    </row>
    <row r="5708" spans="4:4" x14ac:dyDescent="0.25">
      <c r="D5708"/>
    </row>
    <row r="5709" spans="4:4" x14ac:dyDescent="0.25">
      <c r="D5709"/>
    </row>
    <row r="5710" spans="4:4" x14ac:dyDescent="0.25">
      <c r="D5710"/>
    </row>
    <row r="5711" spans="4:4" x14ac:dyDescent="0.25">
      <c r="D5711"/>
    </row>
    <row r="5712" spans="4:4" x14ac:dyDescent="0.25">
      <c r="D5712"/>
    </row>
    <row r="5713" spans="4:4" x14ac:dyDescent="0.25">
      <c r="D5713"/>
    </row>
    <row r="5714" spans="4:4" x14ac:dyDescent="0.25">
      <c r="D5714"/>
    </row>
    <row r="5715" spans="4:4" x14ac:dyDescent="0.25">
      <c r="D5715"/>
    </row>
    <row r="5716" spans="4:4" x14ac:dyDescent="0.25">
      <c r="D5716"/>
    </row>
    <row r="5717" spans="4:4" x14ac:dyDescent="0.25">
      <c r="D5717"/>
    </row>
    <row r="5718" spans="4:4" x14ac:dyDescent="0.25">
      <c r="D5718"/>
    </row>
    <row r="5719" spans="4:4" x14ac:dyDescent="0.25">
      <c r="D5719"/>
    </row>
    <row r="5720" spans="4:4" x14ac:dyDescent="0.25">
      <c r="D5720"/>
    </row>
    <row r="5721" spans="4:4" x14ac:dyDescent="0.25">
      <c r="D5721"/>
    </row>
    <row r="5722" spans="4:4" x14ac:dyDescent="0.25">
      <c r="D5722"/>
    </row>
    <row r="5723" spans="4:4" x14ac:dyDescent="0.25">
      <c r="D5723"/>
    </row>
    <row r="5724" spans="4:4" x14ac:dyDescent="0.25">
      <c r="D5724"/>
    </row>
    <row r="5725" spans="4:4" x14ac:dyDescent="0.25">
      <c r="D5725"/>
    </row>
    <row r="5726" spans="4:4" x14ac:dyDescent="0.25">
      <c r="D5726"/>
    </row>
    <row r="5727" spans="4:4" x14ac:dyDescent="0.25">
      <c r="D5727"/>
    </row>
    <row r="5728" spans="4:4" x14ac:dyDescent="0.25">
      <c r="D5728"/>
    </row>
    <row r="5729" spans="4:4" x14ac:dyDescent="0.25">
      <c r="D5729"/>
    </row>
    <row r="5730" spans="4:4" x14ac:dyDescent="0.25">
      <c r="D5730"/>
    </row>
    <row r="5731" spans="4:4" x14ac:dyDescent="0.25">
      <c r="D5731"/>
    </row>
    <row r="5732" spans="4:4" x14ac:dyDescent="0.25">
      <c r="D5732"/>
    </row>
    <row r="5733" spans="4:4" x14ac:dyDescent="0.25">
      <c r="D5733"/>
    </row>
    <row r="5734" spans="4:4" x14ac:dyDescent="0.25">
      <c r="D5734"/>
    </row>
    <row r="5735" spans="4:4" x14ac:dyDescent="0.25">
      <c r="D5735"/>
    </row>
    <row r="5736" spans="4:4" x14ac:dyDescent="0.25">
      <c r="D5736"/>
    </row>
    <row r="5737" spans="4:4" x14ac:dyDescent="0.25">
      <c r="D5737"/>
    </row>
    <row r="5738" spans="4:4" x14ac:dyDescent="0.25">
      <c r="D5738"/>
    </row>
    <row r="5739" spans="4:4" x14ac:dyDescent="0.25">
      <c r="D5739"/>
    </row>
    <row r="5740" spans="4:4" x14ac:dyDescent="0.25">
      <c r="D5740"/>
    </row>
    <row r="5741" spans="4:4" x14ac:dyDescent="0.25">
      <c r="D5741"/>
    </row>
    <row r="5742" spans="4:4" x14ac:dyDescent="0.25">
      <c r="D5742"/>
    </row>
    <row r="5743" spans="4:4" x14ac:dyDescent="0.25">
      <c r="D5743"/>
    </row>
    <row r="5744" spans="4:4" x14ac:dyDescent="0.25">
      <c r="D5744"/>
    </row>
    <row r="5745" spans="4:4" x14ac:dyDescent="0.25">
      <c r="D5745"/>
    </row>
    <row r="5746" spans="4:4" x14ac:dyDescent="0.25">
      <c r="D5746"/>
    </row>
    <row r="5747" spans="4:4" x14ac:dyDescent="0.25">
      <c r="D5747"/>
    </row>
    <row r="5748" spans="4:4" x14ac:dyDescent="0.25">
      <c r="D5748"/>
    </row>
    <row r="5749" spans="4:4" x14ac:dyDescent="0.25">
      <c r="D5749"/>
    </row>
    <row r="5750" spans="4:4" x14ac:dyDescent="0.25">
      <c r="D5750"/>
    </row>
    <row r="5751" spans="4:4" x14ac:dyDescent="0.25">
      <c r="D5751"/>
    </row>
    <row r="5752" spans="4:4" x14ac:dyDescent="0.25">
      <c r="D5752"/>
    </row>
    <row r="5753" spans="4:4" x14ac:dyDescent="0.25">
      <c r="D5753"/>
    </row>
    <row r="5754" spans="4:4" x14ac:dyDescent="0.25">
      <c r="D5754"/>
    </row>
    <row r="5755" spans="4:4" x14ac:dyDescent="0.25">
      <c r="D5755"/>
    </row>
    <row r="5756" spans="4:4" x14ac:dyDescent="0.25">
      <c r="D5756"/>
    </row>
    <row r="5757" spans="4:4" x14ac:dyDescent="0.25">
      <c r="D5757"/>
    </row>
    <row r="5758" spans="4:4" x14ac:dyDescent="0.25">
      <c r="D5758"/>
    </row>
    <row r="5759" spans="4:4" x14ac:dyDescent="0.25">
      <c r="D5759"/>
    </row>
    <row r="5760" spans="4:4" x14ac:dyDescent="0.25">
      <c r="D5760"/>
    </row>
    <row r="5761" spans="4:4" x14ac:dyDescent="0.25">
      <c r="D5761"/>
    </row>
    <row r="5762" spans="4:4" x14ac:dyDescent="0.25">
      <c r="D5762"/>
    </row>
    <row r="5763" spans="4:4" x14ac:dyDescent="0.25">
      <c r="D5763"/>
    </row>
    <row r="5764" spans="4:4" x14ac:dyDescent="0.25">
      <c r="D5764"/>
    </row>
    <row r="5765" spans="4:4" x14ac:dyDescent="0.25">
      <c r="D5765"/>
    </row>
    <row r="5766" spans="4:4" x14ac:dyDescent="0.25">
      <c r="D5766"/>
    </row>
    <row r="5767" spans="4:4" x14ac:dyDescent="0.25">
      <c r="D5767"/>
    </row>
    <row r="5768" spans="4:4" x14ac:dyDescent="0.25">
      <c r="D5768"/>
    </row>
    <row r="5769" spans="4:4" x14ac:dyDescent="0.25">
      <c r="D5769"/>
    </row>
    <row r="5770" spans="4:4" x14ac:dyDescent="0.25">
      <c r="D5770"/>
    </row>
    <row r="5771" spans="4:4" x14ac:dyDescent="0.25">
      <c r="D5771"/>
    </row>
    <row r="5772" spans="4:4" x14ac:dyDescent="0.25">
      <c r="D5772"/>
    </row>
    <row r="5773" spans="4:4" x14ac:dyDescent="0.25">
      <c r="D5773"/>
    </row>
    <row r="5774" spans="4:4" x14ac:dyDescent="0.25">
      <c r="D5774"/>
    </row>
    <row r="5775" spans="4:4" x14ac:dyDescent="0.25">
      <c r="D5775"/>
    </row>
    <row r="5776" spans="4:4" x14ac:dyDescent="0.25">
      <c r="D5776"/>
    </row>
    <row r="5777" spans="4:4" x14ac:dyDescent="0.25">
      <c r="D5777"/>
    </row>
    <row r="5778" spans="4:4" x14ac:dyDescent="0.25">
      <c r="D5778"/>
    </row>
    <row r="5779" spans="4:4" x14ac:dyDescent="0.25">
      <c r="D5779"/>
    </row>
    <row r="5780" spans="4:4" x14ac:dyDescent="0.25">
      <c r="D5780"/>
    </row>
    <row r="5781" spans="4:4" x14ac:dyDescent="0.25">
      <c r="D5781"/>
    </row>
    <row r="5782" spans="4:4" x14ac:dyDescent="0.25">
      <c r="D5782"/>
    </row>
    <row r="5783" spans="4:4" x14ac:dyDescent="0.25">
      <c r="D5783"/>
    </row>
    <row r="5784" spans="4:4" x14ac:dyDescent="0.25">
      <c r="D5784"/>
    </row>
    <row r="5785" spans="4:4" x14ac:dyDescent="0.25">
      <c r="D5785"/>
    </row>
    <row r="5786" spans="4:4" x14ac:dyDescent="0.25">
      <c r="D5786"/>
    </row>
    <row r="5787" spans="4:4" x14ac:dyDescent="0.25">
      <c r="D5787"/>
    </row>
    <row r="5788" spans="4:4" x14ac:dyDescent="0.25">
      <c r="D5788"/>
    </row>
    <row r="5789" spans="4:4" x14ac:dyDescent="0.25">
      <c r="D5789"/>
    </row>
    <row r="5790" spans="4:4" x14ac:dyDescent="0.25">
      <c r="D5790"/>
    </row>
    <row r="5791" spans="4:4" x14ac:dyDescent="0.25">
      <c r="D5791"/>
    </row>
    <row r="5792" spans="4:4" x14ac:dyDescent="0.25">
      <c r="D5792"/>
    </row>
    <row r="5793" spans="4:4" x14ac:dyDescent="0.25">
      <c r="D5793"/>
    </row>
    <row r="5794" spans="4:4" x14ac:dyDescent="0.25">
      <c r="D5794"/>
    </row>
    <row r="5795" spans="4:4" x14ac:dyDescent="0.25">
      <c r="D5795"/>
    </row>
    <row r="5796" spans="4:4" x14ac:dyDescent="0.25">
      <c r="D5796"/>
    </row>
    <row r="5797" spans="4:4" x14ac:dyDescent="0.25">
      <c r="D5797"/>
    </row>
    <row r="5798" spans="4:4" x14ac:dyDescent="0.25">
      <c r="D5798"/>
    </row>
    <row r="5799" spans="4:4" x14ac:dyDescent="0.25">
      <c r="D5799"/>
    </row>
    <row r="5800" spans="4:4" x14ac:dyDescent="0.25">
      <c r="D5800"/>
    </row>
    <row r="5801" spans="4:4" x14ac:dyDescent="0.25">
      <c r="D5801"/>
    </row>
    <row r="5802" spans="4:4" x14ac:dyDescent="0.25">
      <c r="D5802"/>
    </row>
    <row r="5803" spans="4:4" x14ac:dyDescent="0.25">
      <c r="D5803"/>
    </row>
    <row r="5804" spans="4:4" x14ac:dyDescent="0.25">
      <c r="D5804"/>
    </row>
    <row r="5805" spans="4:4" x14ac:dyDescent="0.25">
      <c r="D5805"/>
    </row>
    <row r="5806" spans="4:4" x14ac:dyDescent="0.25">
      <c r="D5806"/>
    </row>
    <row r="5807" spans="4:4" x14ac:dyDescent="0.25">
      <c r="D5807"/>
    </row>
    <row r="5808" spans="4:4" x14ac:dyDescent="0.25">
      <c r="D5808"/>
    </row>
    <row r="5809" spans="4:4" x14ac:dyDescent="0.25">
      <c r="D5809"/>
    </row>
    <row r="5810" spans="4:4" x14ac:dyDescent="0.25">
      <c r="D5810"/>
    </row>
    <row r="5811" spans="4:4" x14ac:dyDescent="0.25">
      <c r="D5811"/>
    </row>
    <row r="5812" spans="4:4" x14ac:dyDescent="0.25">
      <c r="D5812"/>
    </row>
    <row r="5813" spans="4:4" x14ac:dyDescent="0.25">
      <c r="D5813"/>
    </row>
    <row r="5814" spans="4:4" x14ac:dyDescent="0.25">
      <c r="D5814"/>
    </row>
    <row r="5815" spans="4:4" x14ac:dyDescent="0.25">
      <c r="D5815"/>
    </row>
    <row r="5816" spans="4:4" x14ac:dyDescent="0.25">
      <c r="D5816"/>
    </row>
    <row r="5817" spans="4:4" x14ac:dyDescent="0.25">
      <c r="D5817"/>
    </row>
    <row r="5818" spans="4:4" x14ac:dyDescent="0.25">
      <c r="D5818"/>
    </row>
    <row r="5819" spans="4:4" x14ac:dyDescent="0.25">
      <c r="D5819"/>
    </row>
    <row r="5820" spans="4:4" x14ac:dyDescent="0.25">
      <c r="D5820"/>
    </row>
    <row r="5821" spans="4:4" x14ac:dyDescent="0.25">
      <c r="D5821"/>
    </row>
    <row r="5822" spans="4:4" x14ac:dyDescent="0.25">
      <c r="D5822"/>
    </row>
    <row r="5823" spans="4:4" x14ac:dyDescent="0.25">
      <c r="D5823"/>
    </row>
    <row r="5824" spans="4:4" x14ac:dyDescent="0.25">
      <c r="D5824"/>
    </row>
    <row r="5825" spans="4:4" x14ac:dyDescent="0.25">
      <c r="D5825"/>
    </row>
    <row r="5826" spans="4:4" x14ac:dyDescent="0.25">
      <c r="D5826"/>
    </row>
    <row r="5827" spans="4:4" x14ac:dyDescent="0.25">
      <c r="D5827"/>
    </row>
    <row r="5828" spans="4:4" x14ac:dyDescent="0.25">
      <c r="D5828"/>
    </row>
    <row r="5829" spans="4:4" x14ac:dyDescent="0.25">
      <c r="D5829"/>
    </row>
    <row r="5830" spans="4:4" x14ac:dyDescent="0.25">
      <c r="D5830"/>
    </row>
    <row r="5831" spans="4:4" x14ac:dyDescent="0.25">
      <c r="D5831"/>
    </row>
    <row r="5832" spans="4:4" x14ac:dyDescent="0.25">
      <c r="D5832"/>
    </row>
    <row r="5833" spans="4:4" x14ac:dyDescent="0.25">
      <c r="D5833"/>
    </row>
    <row r="5834" spans="4:4" x14ac:dyDescent="0.25">
      <c r="D5834"/>
    </row>
    <row r="5835" spans="4:4" x14ac:dyDescent="0.25">
      <c r="D5835"/>
    </row>
    <row r="5836" spans="4:4" x14ac:dyDescent="0.25">
      <c r="D5836"/>
    </row>
    <row r="5837" spans="4:4" x14ac:dyDescent="0.25">
      <c r="D5837"/>
    </row>
    <row r="5838" spans="4:4" x14ac:dyDescent="0.25">
      <c r="D5838"/>
    </row>
    <row r="5839" spans="4:4" x14ac:dyDescent="0.25">
      <c r="D5839"/>
    </row>
    <row r="5840" spans="4:4" x14ac:dyDescent="0.25">
      <c r="D5840"/>
    </row>
    <row r="5841" spans="4:4" x14ac:dyDescent="0.25">
      <c r="D5841"/>
    </row>
    <row r="5842" spans="4:4" x14ac:dyDescent="0.25">
      <c r="D5842"/>
    </row>
    <row r="5843" spans="4:4" x14ac:dyDescent="0.25">
      <c r="D5843"/>
    </row>
    <row r="5844" spans="4:4" x14ac:dyDescent="0.25">
      <c r="D5844"/>
    </row>
    <row r="5845" spans="4:4" x14ac:dyDescent="0.25">
      <c r="D5845"/>
    </row>
    <row r="5846" spans="4:4" x14ac:dyDescent="0.25">
      <c r="D5846"/>
    </row>
    <row r="5847" spans="4:4" x14ac:dyDescent="0.25">
      <c r="D5847"/>
    </row>
    <row r="5848" spans="4:4" x14ac:dyDescent="0.25">
      <c r="D5848"/>
    </row>
    <row r="5849" spans="4:4" x14ac:dyDescent="0.25">
      <c r="D5849"/>
    </row>
    <row r="5850" spans="4:4" x14ac:dyDescent="0.25">
      <c r="D5850"/>
    </row>
    <row r="5851" spans="4:4" x14ac:dyDescent="0.25">
      <c r="D5851"/>
    </row>
    <row r="5852" spans="4:4" x14ac:dyDescent="0.25">
      <c r="D5852"/>
    </row>
    <row r="5853" spans="4:4" x14ac:dyDescent="0.25">
      <c r="D5853"/>
    </row>
    <row r="5854" spans="4:4" x14ac:dyDescent="0.25">
      <c r="D5854"/>
    </row>
    <row r="5855" spans="4:4" x14ac:dyDescent="0.25">
      <c r="D5855"/>
    </row>
    <row r="5856" spans="4:4" x14ac:dyDescent="0.25">
      <c r="D5856"/>
    </row>
    <row r="5857" spans="4:4" x14ac:dyDescent="0.25">
      <c r="D5857"/>
    </row>
    <row r="5858" spans="4:4" x14ac:dyDescent="0.25">
      <c r="D5858"/>
    </row>
    <row r="5859" spans="4:4" x14ac:dyDescent="0.25">
      <c r="D5859"/>
    </row>
    <row r="5860" spans="4:4" x14ac:dyDescent="0.25">
      <c r="D5860"/>
    </row>
    <row r="5861" spans="4:4" x14ac:dyDescent="0.25">
      <c r="D5861"/>
    </row>
    <row r="5862" spans="4:4" x14ac:dyDescent="0.25">
      <c r="D5862"/>
    </row>
    <row r="5863" spans="4:4" x14ac:dyDescent="0.25">
      <c r="D5863"/>
    </row>
    <row r="5864" spans="4:4" x14ac:dyDescent="0.25">
      <c r="D5864"/>
    </row>
    <row r="5865" spans="4:4" x14ac:dyDescent="0.25">
      <c r="D5865"/>
    </row>
    <row r="5866" spans="4:4" x14ac:dyDescent="0.25">
      <c r="D5866"/>
    </row>
    <row r="5867" spans="4:4" x14ac:dyDescent="0.25">
      <c r="D5867"/>
    </row>
    <row r="5868" spans="4:4" x14ac:dyDescent="0.25">
      <c r="D5868"/>
    </row>
    <row r="5869" spans="4:4" x14ac:dyDescent="0.25">
      <c r="D5869"/>
    </row>
    <row r="5870" spans="4:4" x14ac:dyDescent="0.25">
      <c r="D5870"/>
    </row>
    <row r="5871" spans="4:4" x14ac:dyDescent="0.25">
      <c r="D5871"/>
    </row>
    <row r="5872" spans="4:4" x14ac:dyDescent="0.25">
      <c r="D5872"/>
    </row>
    <row r="5873" spans="4:4" x14ac:dyDescent="0.25">
      <c r="D5873"/>
    </row>
    <row r="5874" spans="4:4" x14ac:dyDescent="0.25">
      <c r="D5874"/>
    </row>
    <row r="5875" spans="4:4" x14ac:dyDescent="0.25">
      <c r="D5875"/>
    </row>
    <row r="5876" spans="4:4" x14ac:dyDescent="0.25">
      <c r="D5876"/>
    </row>
    <row r="5877" spans="4:4" x14ac:dyDescent="0.25">
      <c r="D5877"/>
    </row>
    <row r="5878" spans="4:4" x14ac:dyDescent="0.25">
      <c r="D5878"/>
    </row>
    <row r="5879" spans="4:4" x14ac:dyDescent="0.25">
      <c r="D5879"/>
    </row>
    <row r="5880" spans="4:4" x14ac:dyDescent="0.25">
      <c r="D5880"/>
    </row>
    <row r="5881" spans="4:4" x14ac:dyDescent="0.25">
      <c r="D5881"/>
    </row>
    <row r="5882" spans="4:4" x14ac:dyDescent="0.25">
      <c r="D5882"/>
    </row>
    <row r="5883" spans="4:4" x14ac:dyDescent="0.25">
      <c r="D5883"/>
    </row>
    <row r="5884" spans="4:4" x14ac:dyDescent="0.25">
      <c r="D5884"/>
    </row>
    <row r="5885" spans="4:4" x14ac:dyDescent="0.25">
      <c r="D5885"/>
    </row>
    <row r="5886" spans="4:4" x14ac:dyDescent="0.25">
      <c r="D5886"/>
    </row>
    <row r="5887" spans="4:4" x14ac:dyDescent="0.25">
      <c r="D5887"/>
    </row>
    <row r="5888" spans="4:4" x14ac:dyDescent="0.25">
      <c r="D5888"/>
    </row>
    <row r="5889" spans="4:4" x14ac:dyDescent="0.25">
      <c r="D5889"/>
    </row>
    <row r="5890" spans="4:4" x14ac:dyDescent="0.25">
      <c r="D5890"/>
    </row>
    <row r="5891" spans="4:4" x14ac:dyDescent="0.25">
      <c r="D5891"/>
    </row>
    <row r="5892" spans="4:4" x14ac:dyDescent="0.25">
      <c r="D5892"/>
    </row>
    <row r="5893" spans="4:4" x14ac:dyDescent="0.25">
      <c r="D5893"/>
    </row>
    <row r="5894" spans="4:4" x14ac:dyDescent="0.25">
      <c r="D5894"/>
    </row>
    <row r="5895" spans="4:4" x14ac:dyDescent="0.25">
      <c r="D5895"/>
    </row>
    <row r="5896" spans="4:4" x14ac:dyDescent="0.25">
      <c r="D5896"/>
    </row>
    <row r="5897" spans="4:4" x14ac:dyDescent="0.25">
      <c r="D5897"/>
    </row>
    <row r="5898" spans="4:4" x14ac:dyDescent="0.25">
      <c r="D5898"/>
    </row>
    <row r="5899" spans="4:4" x14ac:dyDescent="0.25">
      <c r="D5899"/>
    </row>
    <row r="5900" spans="4:4" x14ac:dyDescent="0.25">
      <c r="D5900"/>
    </row>
    <row r="5901" spans="4:4" x14ac:dyDescent="0.25">
      <c r="D5901"/>
    </row>
    <row r="5902" spans="4:4" x14ac:dyDescent="0.25">
      <c r="D5902"/>
    </row>
    <row r="5903" spans="4:4" x14ac:dyDescent="0.25">
      <c r="D5903"/>
    </row>
    <row r="5904" spans="4:4" x14ac:dyDescent="0.25">
      <c r="D5904"/>
    </row>
    <row r="5905" spans="4:4" x14ac:dyDescent="0.25">
      <c r="D5905"/>
    </row>
    <row r="5906" spans="4:4" x14ac:dyDescent="0.25">
      <c r="D5906"/>
    </row>
    <row r="5907" spans="4:4" x14ac:dyDescent="0.25">
      <c r="D5907"/>
    </row>
    <row r="5908" spans="4:4" x14ac:dyDescent="0.25">
      <c r="D5908"/>
    </row>
    <row r="5909" spans="4:4" x14ac:dyDescent="0.25">
      <c r="D5909"/>
    </row>
    <row r="5910" spans="4:4" x14ac:dyDescent="0.25">
      <c r="D5910"/>
    </row>
    <row r="5911" spans="4:4" x14ac:dyDescent="0.25">
      <c r="D5911"/>
    </row>
    <row r="5912" spans="4:4" x14ac:dyDescent="0.25">
      <c r="D5912"/>
    </row>
    <row r="5913" spans="4:4" x14ac:dyDescent="0.25">
      <c r="D5913"/>
    </row>
    <row r="5914" spans="4:4" x14ac:dyDescent="0.25">
      <c r="D5914"/>
    </row>
    <row r="5915" spans="4:4" x14ac:dyDescent="0.25">
      <c r="D5915"/>
    </row>
    <row r="5916" spans="4:4" x14ac:dyDescent="0.25">
      <c r="D5916"/>
    </row>
    <row r="5917" spans="4:4" x14ac:dyDescent="0.25">
      <c r="D5917"/>
    </row>
    <row r="5918" spans="4:4" x14ac:dyDescent="0.25">
      <c r="D5918"/>
    </row>
    <row r="5919" spans="4:4" x14ac:dyDescent="0.25">
      <c r="D5919"/>
    </row>
    <row r="5920" spans="4:4" x14ac:dyDescent="0.25">
      <c r="D5920"/>
    </row>
    <row r="5921" spans="4:4" x14ac:dyDescent="0.25">
      <c r="D5921"/>
    </row>
    <row r="5922" spans="4:4" x14ac:dyDescent="0.25">
      <c r="D5922"/>
    </row>
    <row r="5923" spans="4:4" x14ac:dyDescent="0.25">
      <c r="D5923"/>
    </row>
    <row r="5924" spans="4:4" x14ac:dyDescent="0.25">
      <c r="D5924"/>
    </row>
    <row r="5925" spans="4:4" x14ac:dyDescent="0.25">
      <c r="D5925"/>
    </row>
    <row r="5926" spans="4:4" x14ac:dyDescent="0.25">
      <c r="D5926"/>
    </row>
    <row r="5927" spans="4:4" x14ac:dyDescent="0.25">
      <c r="D5927"/>
    </row>
    <row r="5928" spans="4:4" x14ac:dyDescent="0.25">
      <c r="D5928"/>
    </row>
    <row r="5929" spans="4:4" x14ac:dyDescent="0.25">
      <c r="D5929"/>
    </row>
    <row r="5930" spans="4:4" x14ac:dyDescent="0.25">
      <c r="D5930"/>
    </row>
    <row r="5931" spans="4:4" x14ac:dyDescent="0.25">
      <c r="D5931"/>
    </row>
    <row r="5932" spans="4:4" x14ac:dyDescent="0.25">
      <c r="D5932"/>
    </row>
    <row r="5933" spans="4:4" x14ac:dyDescent="0.25">
      <c r="D5933"/>
    </row>
    <row r="5934" spans="4:4" x14ac:dyDescent="0.25">
      <c r="D5934"/>
    </row>
    <row r="5935" spans="4:4" x14ac:dyDescent="0.25">
      <c r="D5935"/>
    </row>
    <row r="5936" spans="4:4" x14ac:dyDescent="0.25">
      <c r="D5936"/>
    </row>
    <row r="5937" spans="4:4" x14ac:dyDescent="0.25">
      <c r="D5937"/>
    </row>
    <row r="5938" spans="4:4" x14ac:dyDescent="0.25">
      <c r="D5938"/>
    </row>
    <row r="5939" spans="4:4" x14ac:dyDescent="0.25">
      <c r="D5939"/>
    </row>
    <row r="5940" spans="4:4" x14ac:dyDescent="0.25">
      <c r="D5940"/>
    </row>
    <row r="5941" spans="4:4" x14ac:dyDescent="0.25">
      <c r="D5941"/>
    </row>
    <row r="5942" spans="4:4" x14ac:dyDescent="0.25">
      <c r="D5942"/>
    </row>
    <row r="5943" spans="4:4" x14ac:dyDescent="0.25">
      <c r="D5943"/>
    </row>
    <row r="5944" spans="4:4" x14ac:dyDescent="0.25">
      <c r="D5944"/>
    </row>
    <row r="5945" spans="4:4" x14ac:dyDescent="0.25">
      <c r="D5945"/>
    </row>
    <row r="5946" spans="4:4" x14ac:dyDescent="0.25">
      <c r="D5946"/>
    </row>
    <row r="5947" spans="4:4" x14ac:dyDescent="0.25">
      <c r="D5947"/>
    </row>
    <row r="5948" spans="4:4" x14ac:dyDescent="0.25">
      <c r="D5948"/>
    </row>
    <row r="5949" spans="4:4" x14ac:dyDescent="0.25">
      <c r="D5949"/>
    </row>
    <row r="5950" spans="4:4" x14ac:dyDescent="0.25">
      <c r="D5950"/>
    </row>
    <row r="5951" spans="4:4" x14ac:dyDescent="0.25">
      <c r="D5951"/>
    </row>
    <row r="5952" spans="4:4" x14ac:dyDescent="0.25">
      <c r="D5952"/>
    </row>
    <row r="5953" spans="4:4" x14ac:dyDescent="0.25">
      <c r="D5953"/>
    </row>
    <row r="5954" spans="4:4" x14ac:dyDescent="0.25">
      <c r="D5954"/>
    </row>
    <row r="5955" spans="4:4" x14ac:dyDescent="0.25">
      <c r="D5955"/>
    </row>
    <row r="5956" spans="4:4" x14ac:dyDescent="0.25">
      <c r="D5956"/>
    </row>
    <row r="5957" spans="4:4" x14ac:dyDescent="0.25">
      <c r="D5957"/>
    </row>
    <row r="5958" spans="4:4" x14ac:dyDescent="0.25">
      <c r="D5958"/>
    </row>
    <row r="5959" spans="4:4" x14ac:dyDescent="0.25">
      <c r="D5959"/>
    </row>
    <row r="5960" spans="4:4" x14ac:dyDescent="0.25">
      <c r="D5960"/>
    </row>
    <row r="5961" spans="4:4" x14ac:dyDescent="0.25">
      <c r="D5961"/>
    </row>
    <row r="5962" spans="4:4" x14ac:dyDescent="0.25">
      <c r="D5962"/>
    </row>
    <row r="5963" spans="4:4" x14ac:dyDescent="0.25">
      <c r="D5963"/>
    </row>
    <row r="5964" spans="4:4" x14ac:dyDescent="0.25">
      <c r="D5964"/>
    </row>
    <row r="5965" spans="4:4" x14ac:dyDescent="0.25">
      <c r="D5965"/>
    </row>
    <row r="5966" spans="4:4" x14ac:dyDescent="0.25">
      <c r="D5966"/>
    </row>
    <row r="5967" spans="4:4" x14ac:dyDescent="0.25">
      <c r="D5967"/>
    </row>
    <row r="5968" spans="4:4" x14ac:dyDescent="0.25">
      <c r="D5968"/>
    </row>
    <row r="5969" spans="4:4" x14ac:dyDescent="0.25">
      <c r="D5969"/>
    </row>
    <row r="5970" spans="4:4" x14ac:dyDescent="0.25">
      <c r="D5970"/>
    </row>
    <row r="5971" spans="4:4" x14ac:dyDescent="0.25">
      <c r="D5971"/>
    </row>
    <row r="5972" spans="4:4" x14ac:dyDescent="0.25">
      <c r="D5972"/>
    </row>
    <row r="5973" spans="4:4" x14ac:dyDescent="0.25">
      <c r="D5973"/>
    </row>
    <row r="5974" spans="4:4" x14ac:dyDescent="0.25">
      <c r="D5974"/>
    </row>
    <row r="5975" spans="4:4" x14ac:dyDescent="0.25">
      <c r="D5975"/>
    </row>
    <row r="5976" spans="4:4" x14ac:dyDescent="0.25">
      <c r="D5976"/>
    </row>
    <row r="5977" spans="4:4" x14ac:dyDescent="0.25">
      <c r="D5977"/>
    </row>
    <row r="5978" spans="4:4" x14ac:dyDescent="0.25">
      <c r="D5978"/>
    </row>
    <row r="5979" spans="4:4" x14ac:dyDescent="0.25">
      <c r="D5979"/>
    </row>
    <row r="5980" spans="4:4" x14ac:dyDescent="0.25">
      <c r="D5980"/>
    </row>
    <row r="5981" spans="4:4" x14ac:dyDescent="0.25">
      <c r="D5981"/>
    </row>
    <row r="5982" spans="4:4" x14ac:dyDescent="0.25">
      <c r="D5982"/>
    </row>
    <row r="5983" spans="4:4" x14ac:dyDescent="0.25">
      <c r="D5983"/>
    </row>
    <row r="5984" spans="4:4" x14ac:dyDescent="0.25">
      <c r="D5984"/>
    </row>
    <row r="5985" spans="4:4" x14ac:dyDescent="0.25">
      <c r="D5985"/>
    </row>
    <row r="5986" spans="4:4" x14ac:dyDescent="0.25">
      <c r="D5986"/>
    </row>
    <row r="5987" spans="4:4" x14ac:dyDescent="0.25">
      <c r="D5987"/>
    </row>
    <row r="5988" spans="4:4" x14ac:dyDescent="0.25">
      <c r="D5988"/>
    </row>
    <row r="5989" spans="4:4" x14ac:dyDescent="0.25">
      <c r="D5989"/>
    </row>
    <row r="5990" spans="4:4" x14ac:dyDescent="0.25">
      <c r="D5990"/>
    </row>
    <row r="5991" spans="4:4" x14ac:dyDescent="0.25">
      <c r="D5991"/>
    </row>
    <row r="5992" spans="4:4" x14ac:dyDescent="0.25">
      <c r="D5992"/>
    </row>
    <row r="5993" spans="4:4" x14ac:dyDescent="0.25">
      <c r="D5993"/>
    </row>
    <row r="5994" spans="4:4" x14ac:dyDescent="0.25">
      <c r="D5994"/>
    </row>
    <row r="5995" spans="4:4" x14ac:dyDescent="0.25">
      <c r="D5995"/>
    </row>
    <row r="5996" spans="4:4" x14ac:dyDescent="0.25">
      <c r="D5996"/>
    </row>
    <row r="5997" spans="4:4" x14ac:dyDescent="0.25">
      <c r="D5997"/>
    </row>
    <row r="5998" spans="4:4" x14ac:dyDescent="0.25">
      <c r="D5998"/>
    </row>
    <row r="5999" spans="4:4" x14ac:dyDescent="0.25">
      <c r="D5999"/>
    </row>
    <row r="6000" spans="4:4" x14ac:dyDescent="0.25">
      <c r="D6000"/>
    </row>
    <row r="6001" spans="4:4" x14ac:dyDescent="0.25">
      <c r="D6001"/>
    </row>
    <row r="6002" spans="4:4" x14ac:dyDescent="0.25">
      <c r="D6002"/>
    </row>
    <row r="6003" spans="4:4" x14ac:dyDescent="0.25">
      <c r="D6003"/>
    </row>
    <row r="6004" spans="4:4" x14ac:dyDescent="0.25">
      <c r="D6004"/>
    </row>
    <row r="6005" spans="4:4" x14ac:dyDescent="0.25">
      <c r="D6005"/>
    </row>
    <row r="6006" spans="4:4" x14ac:dyDescent="0.25">
      <c r="D6006"/>
    </row>
    <row r="6007" spans="4:4" x14ac:dyDescent="0.25">
      <c r="D6007"/>
    </row>
    <row r="6008" spans="4:4" x14ac:dyDescent="0.25">
      <c r="D6008"/>
    </row>
    <row r="6009" spans="4:4" x14ac:dyDescent="0.25">
      <c r="D6009"/>
    </row>
    <row r="6010" spans="4:4" x14ac:dyDescent="0.25">
      <c r="D6010"/>
    </row>
    <row r="6011" spans="4:4" x14ac:dyDescent="0.25">
      <c r="D6011"/>
    </row>
    <row r="6012" spans="4:4" x14ac:dyDescent="0.25">
      <c r="D6012"/>
    </row>
    <row r="6013" spans="4:4" x14ac:dyDescent="0.25">
      <c r="D6013"/>
    </row>
    <row r="6014" spans="4:4" x14ac:dyDescent="0.25">
      <c r="D6014"/>
    </row>
    <row r="6015" spans="4:4" x14ac:dyDescent="0.25">
      <c r="D6015"/>
    </row>
    <row r="6016" spans="4:4" x14ac:dyDescent="0.25">
      <c r="D6016"/>
    </row>
    <row r="6017" spans="4:4" x14ac:dyDescent="0.25">
      <c r="D6017"/>
    </row>
    <row r="6018" spans="4:4" x14ac:dyDescent="0.25">
      <c r="D6018"/>
    </row>
    <row r="6019" spans="4:4" x14ac:dyDescent="0.25">
      <c r="D6019"/>
    </row>
    <row r="6020" spans="4:4" x14ac:dyDescent="0.25">
      <c r="D6020"/>
    </row>
    <row r="6021" spans="4:4" x14ac:dyDescent="0.25">
      <c r="D6021"/>
    </row>
    <row r="6022" spans="4:4" x14ac:dyDescent="0.25">
      <c r="D6022"/>
    </row>
    <row r="6023" spans="4:4" x14ac:dyDescent="0.25">
      <c r="D6023"/>
    </row>
    <row r="6024" spans="4:4" x14ac:dyDescent="0.25">
      <c r="D6024"/>
    </row>
    <row r="6025" spans="4:4" x14ac:dyDescent="0.25">
      <c r="D6025"/>
    </row>
    <row r="6026" spans="4:4" x14ac:dyDescent="0.25">
      <c r="D6026"/>
    </row>
    <row r="6027" spans="4:4" x14ac:dyDescent="0.25">
      <c r="D6027"/>
    </row>
    <row r="6028" spans="4:4" x14ac:dyDescent="0.25">
      <c r="D6028"/>
    </row>
    <row r="6029" spans="4:4" x14ac:dyDescent="0.25">
      <c r="D6029"/>
    </row>
    <row r="6030" spans="4:4" x14ac:dyDescent="0.25">
      <c r="D6030"/>
    </row>
    <row r="6031" spans="4:4" x14ac:dyDescent="0.25">
      <c r="D6031"/>
    </row>
    <row r="6032" spans="4:4" x14ac:dyDescent="0.25">
      <c r="D6032"/>
    </row>
    <row r="6033" spans="4:4" x14ac:dyDescent="0.25">
      <c r="D6033"/>
    </row>
    <row r="6034" spans="4:4" x14ac:dyDescent="0.25">
      <c r="D6034"/>
    </row>
    <row r="6035" spans="4:4" x14ac:dyDescent="0.25">
      <c r="D6035"/>
    </row>
    <row r="6036" spans="4:4" x14ac:dyDescent="0.25">
      <c r="D6036"/>
    </row>
    <row r="6037" spans="4:4" x14ac:dyDescent="0.25">
      <c r="D6037"/>
    </row>
    <row r="6038" spans="4:4" x14ac:dyDescent="0.25">
      <c r="D6038"/>
    </row>
    <row r="6039" spans="4:4" x14ac:dyDescent="0.25">
      <c r="D6039"/>
    </row>
    <row r="6040" spans="4:4" x14ac:dyDescent="0.25">
      <c r="D6040"/>
    </row>
    <row r="6041" spans="4:4" x14ac:dyDescent="0.25">
      <c r="D6041"/>
    </row>
    <row r="6042" spans="4:4" x14ac:dyDescent="0.25">
      <c r="D6042"/>
    </row>
    <row r="6043" spans="4:4" x14ac:dyDescent="0.25">
      <c r="D6043"/>
    </row>
    <row r="6044" spans="4:4" x14ac:dyDescent="0.25">
      <c r="D6044"/>
    </row>
    <row r="6045" spans="4:4" x14ac:dyDescent="0.25">
      <c r="D6045"/>
    </row>
    <row r="6046" spans="4:4" x14ac:dyDescent="0.25">
      <c r="D6046"/>
    </row>
    <row r="6047" spans="4:4" x14ac:dyDescent="0.25">
      <c r="D6047"/>
    </row>
    <row r="6048" spans="4:4" x14ac:dyDescent="0.25">
      <c r="D6048"/>
    </row>
    <row r="6049" spans="4:4" x14ac:dyDescent="0.25">
      <c r="D6049"/>
    </row>
    <row r="6050" spans="4:4" x14ac:dyDescent="0.25">
      <c r="D6050"/>
    </row>
    <row r="6051" spans="4:4" x14ac:dyDescent="0.25">
      <c r="D6051"/>
    </row>
    <row r="6052" spans="4:4" x14ac:dyDescent="0.25">
      <c r="D6052"/>
    </row>
    <row r="6053" spans="4:4" x14ac:dyDescent="0.25">
      <c r="D6053"/>
    </row>
    <row r="6054" spans="4:4" x14ac:dyDescent="0.25">
      <c r="D6054"/>
    </row>
    <row r="6055" spans="4:4" x14ac:dyDescent="0.25">
      <c r="D6055"/>
    </row>
    <row r="6056" spans="4:4" x14ac:dyDescent="0.25">
      <c r="D6056"/>
    </row>
    <row r="6057" spans="4:4" x14ac:dyDescent="0.25">
      <c r="D6057"/>
    </row>
    <row r="6058" spans="4:4" x14ac:dyDescent="0.25">
      <c r="D6058"/>
    </row>
    <row r="6059" spans="4:4" x14ac:dyDescent="0.25">
      <c r="D6059"/>
    </row>
    <row r="6060" spans="4:4" x14ac:dyDescent="0.25">
      <c r="D6060"/>
    </row>
    <row r="6061" spans="4:4" x14ac:dyDescent="0.25">
      <c r="D6061"/>
    </row>
    <row r="6062" spans="4:4" x14ac:dyDescent="0.25">
      <c r="D6062"/>
    </row>
    <row r="6063" spans="4:4" x14ac:dyDescent="0.25">
      <c r="D6063"/>
    </row>
    <row r="6064" spans="4:4" x14ac:dyDescent="0.25">
      <c r="D6064"/>
    </row>
    <row r="6065" spans="4:4" x14ac:dyDescent="0.25">
      <c r="D6065"/>
    </row>
    <row r="6066" spans="4:4" x14ac:dyDescent="0.25">
      <c r="D6066"/>
    </row>
    <row r="6067" spans="4:4" x14ac:dyDescent="0.25">
      <c r="D6067"/>
    </row>
    <row r="6068" spans="4:4" x14ac:dyDescent="0.25">
      <c r="D6068"/>
    </row>
    <row r="6069" spans="4:4" x14ac:dyDescent="0.25">
      <c r="D6069"/>
    </row>
    <row r="6070" spans="4:4" x14ac:dyDescent="0.25">
      <c r="D6070"/>
    </row>
    <row r="6071" spans="4:4" x14ac:dyDescent="0.25">
      <c r="D6071"/>
    </row>
    <row r="6072" spans="4:4" x14ac:dyDescent="0.25">
      <c r="D6072"/>
    </row>
    <row r="6073" spans="4:4" x14ac:dyDescent="0.25">
      <c r="D6073"/>
    </row>
    <row r="6074" spans="4:4" x14ac:dyDescent="0.25">
      <c r="D6074"/>
    </row>
    <row r="6075" spans="4:4" x14ac:dyDescent="0.25">
      <c r="D6075"/>
    </row>
    <row r="6076" spans="4:4" x14ac:dyDescent="0.25">
      <c r="D6076"/>
    </row>
    <row r="6077" spans="4:4" x14ac:dyDescent="0.25">
      <c r="D6077"/>
    </row>
    <row r="6078" spans="4:4" x14ac:dyDescent="0.25">
      <c r="D6078"/>
    </row>
    <row r="6079" spans="4:4" x14ac:dyDescent="0.25">
      <c r="D6079"/>
    </row>
    <row r="6080" spans="4:4" x14ac:dyDescent="0.25">
      <c r="D6080"/>
    </row>
    <row r="6081" spans="4:4" x14ac:dyDescent="0.25">
      <c r="D6081"/>
    </row>
    <row r="6082" spans="4:4" x14ac:dyDescent="0.25">
      <c r="D6082"/>
    </row>
    <row r="6083" spans="4:4" x14ac:dyDescent="0.25">
      <c r="D6083"/>
    </row>
    <row r="6084" spans="4:4" x14ac:dyDescent="0.25">
      <c r="D6084"/>
    </row>
    <row r="6085" spans="4:4" x14ac:dyDescent="0.25">
      <c r="D6085"/>
    </row>
    <row r="6086" spans="4:4" x14ac:dyDescent="0.25">
      <c r="D6086"/>
    </row>
    <row r="6087" spans="4:4" x14ac:dyDescent="0.25">
      <c r="D6087"/>
    </row>
    <row r="6088" spans="4:4" x14ac:dyDescent="0.25">
      <c r="D6088"/>
    </row>
    <row r="6089" spans="4:4" x14ac:dyDescent="0.25">
      <c r="D6089"/>
    </row>
    <row r="6090" spans="4:4" x14ac:dyDescent="0.25">
      <c r="D6090"/>
    </row>
    <row r="6091" spans="4:4" x14ac:dyDescent="0.25">
      <c r="D6091"/>
    </row>
    <row r="6092" spans="4:4" x14ac:dyDescent="0.25">
      <c r="D6092"/>
    </row>
    <row r="6093" spans="4:4" x14ac:dyDescent="0.25">
      <c r="D6093"/>
    </row>
    <row r="6094" spans="4:4" x14ac:dyDescent="0.25">
      <c r="D6094"/>
    </row>
    <row r="6095" spans="4:4" x14ac:dyDescent="0.25">
      <c r="D6095"/>
    </row>
    <row r="6096" spans="4:4" x14ac:dyDescent="0.25">
      <c r="D6096"/>
    </row>
    <row r="6097" spans="4:4" x14ac:dyDescent="0.25">
      <c r="D6097"/>
    </row>
    <row r="6098" spans="4:4" x14ac:dyDescent="0.25">
      <c r="D6098"/>
    </row>
    <row r="6099" spans="4:4" x14ac:dyDescent="0.25">
      <c r="D6099"/>
    </row>
    <row r="6100" spans="4:4" x14ac:dyDescent="0.25">
      <c r="D6100"/>
    </row>
    <row r="6101" spans="4:4" x14ac:dyDescent="0.25">
      <c r="D6101"/>
    </row>
    <row r="6102" spans="4:4" x14ac:dyDescent="0.25">
      <c r="D6102"/>
    </row>
    <row r="6103" spans="4:4" x14ac:dyDescent="0.25">
      <c r="D6103"/>
    </row>
    <row r="6104" spans="4:4" x14ac:dyDescent="0.25">
      <c r="D6104"/>
    </row>
    <row r="6105" spans="4:4" x14ac:dyDescent="0.25">
      <c r="D6105"/>
    </row>
    <row r="6106" spans="4:4" x14ac:dyDescent="0.25">
      <c r="D6106"/>
    </row>
    <row r="6107" spans="4:4" x14ac:dyDescent="0.25">
      <c r="D6107"/>
    </row>
    <row r="6108" spans="4:4" x14ac:dyDescent="0.25">
      <c r="D6108"/>
    </row>
    <row r="6109" spans="4:4" x14ac:dyDescent="0.25">
      <c r="D6109"/>
    </row>
    <row r="6110" spans="4:4" x14ac:dyDescent="0.25">
      <c r="D6110"/>
    </row>
    <row r="6111" spans="4:4" x14ac:dyDescent="0.25">
      <c r="D6111"/>
    </row>
    <row r="6112" spans="4:4" x14ac:dyDescent="0.25">
      <c r="D6112"/>
    </row>
    <row r="6113" spans="4:4" x14ac:dyDescent="0.25">
      <c r="D6113"/>
    </row>
    <row r="6114" spans="4:4" x14ac:dyDescent="0.25">
      <c r="D6114"/>
    </row>
    <row r="6115" spans="4:4" x14ac:dyDescent="0.25">
      <c r="D6115"/>
    </row>
    <row r="6116" spans="4:4" x14ac:dyDescent="0.25">
      <c r="D6116"/>
    </row>
    <row r="6117" spans="4:4" x14ac:dyDescent="0.25">
      <c r="D6117"/>
    </row>
    <row r="6118" spans="4:4" x14ac:dyDescent="0.25">
      <c r="D6118"/>
    </row>
    <row r="6119" spans="4:4" x14ac:dyDescent="0.25">
      <c r="D6119"/>
    </row>
    <row r="6120" spans="4:4" x14ac:dyDescent="0.25">
      <c r="D6120"/>
    </row>
    <row r="6121" spans="4:4" x14ac:dyDescent="0.25">
      <c r="D6121"/>
    </row>
    <row r="6122" spans="4:4" x14ac:dyDescent="0.25">
      <c r="D6122"/>
    </row>
    <row r="6123" spans="4:4" x14ac:dyDescent="0.25">
      <c r="D6123"/>
    </row>
    <row r="6124" spans="4:4" x14ac:dyDescent="0.25">
      <c r="D6124"/>
    </row>
    <row r="6125" spans="4:4" x14ac:dyDescent="0.25">
      <c r="D6125"/>
    </row>
    <row r="6126" spans="4:4" x14ac:dyDescent="0.25">
      <c r="D6126"/>
    </row>
    <row r="6127" spans="4:4" x14ac:dyDescent="0.25">
      <c r="D6127"/>
    </row>
    <row r="6128" spans="4:4" x14ac:dyDescent="0.25">
      <c r="D6128"/>
    </row>
    <row r="6129" spans="4:4" x14ac:dyDescent="0.25">
      <c r="D6129"/>
    </row>
    <row r="6130" spans="4:4" x14ac:dyDescent="0.25">
      <c r="D6130"/>
    </row>
    <row r="6131" spans="4:4" x14ac:dyDescent="0.25">
      <c r="D6131"/>
    </row>
    <row r="6132" spans="4:4" x14ac:dyDescent="0.25">
      <c r="D6132"/>
    </row>
    <row r="6133" spans="4:4" x14ac:dyDescent="0.25">
      <c r="D6133"/>
    </row>
    <row r="6134" spans="4:4" x14ac:dyDescent="0.25">
      <c r="D6134"/>
    </row>
    <row r="6135" spans="4:4" x14ac:dyDescent="0.25">
      <c r="D6135"/>
    </row>
    <row r="6136" spans="4:4" x14ac:dyDescent="0.25">
      <c r="D6136"/>
    </row>
    <row r="6137" spans="4:4" x14ac:dyDescent="0.25">
      <c r="D6137"/>
    </row>
    <row r="6138" spans="4:4" x14ac:dyDescent="0.25">
      <c r="D6138"/>
    </row>
    <row r="6139" spans="4:4" x14ac:dyDescent="0.25">
      <c r="D6139"/>
    </row>
    <row r="6140" spans="4:4" x14ac:dyDescent="0.25">
      <c r="D6140"/>
    </row>
    <row r="6141" spans="4:4" x14ac:dyDescent="0.25">
      <c r="D6141"/>
    </row>
    <row r="6142" spans="4:4" x14ac:dyDescent="0.25">
      <c r="D6142"/>
    </row>
    <row r="6143" spans="4:4" x14ac:dyDescent="0.25">
      <c r="D6143"/>
    </row>
    <row r="6144" spans="4:4" x14ac:dyDescent="0.25">
      <c r="D6144"/>
    </row>
    <row r="6145" spans="4:4" x14ac:dyDescent="0.25">
      <c r="D6145"/>
    </row>
    <row r="6146" spans="4:4" x14ac:dyDescent="0.25">
      <c r="D6146"/>
    </row>
    <row r="6147" spans="4:4" x14ac:dyDescent="0.25">
      <c r="D6147"/>
    </row>
    <row r="6148" spans="4:4" x14ac:dyDescent="0.25">
      <c r="D6148"/>
    </row>
    <row r="6149" spans="4:4" x14ac:dyDescent="0.25">
      <c r="D6149"/>
    </row>
    <row r="6150" spans="4:4" x14ac:dyDescent="0.25">
      <c r="D6150"/>
    </row>
    <row r="6151" spans="4:4" x14ac:dyDescent="0.25">
      <c r="D6151"/>
    </row>
    <row r="6152" spans="4:4" x14ac:dyDescent="0.25">
      <c r="D6152"/>
    </row>
    <row r="6153" spans="4:4" x14ac:dyDescent="0.25">
      <c r="D6153"/>
    </row>
    <row r="6154" spans="4:4" x14ac:dyDescent="0.25">
      <c r="D6154"/>
    </row>
    <row r="6155" spans="4:4" x14ac:dyDescent="0.25">
      <c r="D6155"/>
    </row>
    <row r="6156" spans="4:4" x14ac:dyDescent="0.25">
      <c r="D6156"/>
    </row>
    <row r="6157" spans="4:4" x14ac:dyDescent="0.25">
      <c r="D6157"/>
    </row>
    <row r="6158" spans="4:4" x14ac:dyDescent="0.25">
      <c r="D6158"/>
    </row>
    <row r="6159" spans="4:4" x14ac:dyDescent="0.25">
      <c r="D6159"/>
    </row>
    <row r="6160" spans="4:4" x14ac:dyDescent="0.25">
      <c r="D6160"/>
    </row>
    <row r="6161" spans="4:4" x14ac:dyDescent="0.25">
      <c r="D6161"/>
    </row>
    <row r="6162" spans="4:4" x14ac:dyDescent="0.25">
      <c r="D6162"/>
    </row>
    <row r="6163" spans="4:4" x14ac:dyDescent="0.25">
      <c r="D6163"/>
    </row>
    <row r="6164" spans="4:4" x14ac:dyDescent="0.25">
      <c r="D6164"/>
    </row>
    <row r="6165" spans="4:4" x14ac:dyDescent="0.25">
      <c r="D6165"/>
    </row>
    <row r="6166" spans="4:4" x14ac:dyDescent="0.25">
      <c r="D6166"/>
    </row>
    <row r="6167" spans="4:4" x14ac:dyDescent="0.25">
      <c r="D6167"/>
    </row>
    <row r="6168" spans="4:4" x14ac:dyDescent="0.25">
      <c r="D6168"/>
    </row>
    <row r="6169" spans="4:4" x14ac:dyDescent="0.25">
      <c r="D6169"/>
    </row>
    <row r="6170" spans="4:4" x14ac:dyDescent="0.25">
      <c r="D6170"/>
    </row>
    <row r="6171" spans="4:4" x14ac:dyDescent="0.25">
      <c r="D6171"/>
    </row>
    <row r="6172" spans="4:4" x14ac:dyDescent="0.25">
      <c r="D6172"/>
    </row>
    <row r="6173" spans="4:4" x14ac:dyDescent="0.25">
      <c r="D6173"/>
    </row>
    <row r="6174" spans="4:4" x14ac:dyDescent="0.25">
      <c r="D6174"/>
    </row>
    <row r="6175" spans="4:4" x14ac:dyDescent="0.25">
      <c r="D6175"/>
    </row>
    <row r="6176" spans="4:4" x14ac:dyDescent="0.25">
      <c r="D6176"/>
    </row>
    <row r="6177" spans="4:4" x14ac:dyDescent="0.25">
      <c r="D6177"/>
    </row>
    <row r="6178" spans="4:4" x14ac:dyDescent="0.25">
      <c r="D6178"/>
    </row>
    <row r="6179" spans="4:4" x14ac:dyDescent="0.25">
      <c r="D6179"/>
    </row>
    <row r="6180" spans="4:4" x14ac:dyDescent="0.25">
      <c r="D6180"/>
    </row>
    <row r="6181" spans="4:4" x14ac:dyDescent="0.25">
      <c r="D6181"/>
    </row>
    <row r="6182" spans="4:4" x14ac:dyDescent="0.25">
      <c r="D6182"/>
    </row>
    <row r="6183" spans="4:4" x14ac:dyDescent="0.25">
      <c r="D6183"/>
    </row>
    <row r="6184" spans="4:4" x14ac:dyDescent="0.25">
      <c r="D6184"/>
    </row>
    <row r="6185" spans="4:4" x14ac:dyDescent="0.25">
      <c r="D6185"/>
    </row>
    <row r="6186" spans="4:4" x14ac:dyDescent="0.25">
      <c r="D6186"/>
    </row>
    <row r="6187" spans="4:4" x14ac:dyDescent="0.25">
      <c r="D6187"/>
    </row>
    <row r="6188" spans="4:4" x14ac:dyDescent="0.25">
      <c r="D6188"/>
    </row>
    <row r="6189" spans="4:4" x14ac:dyDescent="0.25">
      <c r="D6189"/>
    </row>
    <row r="6190" spans="4:4" x14ac:dyDescent="0.25">
      <c r="D6190"/>
    </row>
    <row r="6191" spans="4:4" x14ac:dyDescent="0.25">
      <c r="D6191"/>
    </row>
    <row r="6192" spans="4:4" x14ac:dyDescent="0.25">
      <c r="D6192"/>
    </row>
    <row r="6193" spans="4:4" x14ac:dyDescent="0.25">
      <c r="D6193"/>
    </row>
    <row r="6194" spans="4:4" x14ac:dyDescent="0.25">
      <c r="D6194"/>
    </row>
    <row r="6195" spans="4:4" x14ac:dyDescent="0.25">
      <c r="D6195"/>
    </row>
    <row r="6196" spans="4:4" x14ac:dyDescent="0.25">
      <c r="D6196"/>
    </row>
    <row r="6197" spans="4:4" x14ac:dyDescent="0.25">
      <c r="D6197"/>
    </row>
    <row r="6198" spans="4:4" x14ac:dyDescent="0.25">
      <c r="D6198"/>
    </row>
    <row r="6199" spans="4:4" x14ac:dyDescent="0.25">
      <c r="D6199"/>
    </row>
    <row r="6200" spans="4:4" x14ac:dyDescent="0.25">
      <c r="D6200"/>
    </row>
    <row r="6201" spans="4:4" x14ac:dyDescent="0.25">
      <c r="D6201"/>
    </row>
    <row r="6202" spans="4:4" x14ac:dyDescent="0.25">
      <c r="D6202"/>
    </row>
    <row r="6203" spans="4:4" x14ac:dyDescent="0.25">
      <c r="D6203"/>
    </row>
    <row r="6204" spans="4:4" x14ac:dyDescent="0.25">
      <c r="D6204"/>
    </row>
    <row r="6205" spans="4:4" x14ac:dyDescent="0.25">
      <c r="D6205"/>
    </row>
    <row r="6206" spans="4:4" x14ac:dyDescent="0.25">
      <c r="D6206"/>
    </row>
    <row r="6207" spans="4:4" x14ac:dyDescent="0.25">
      <c r="D6207"/>
    </row>
    <row r="6208" spans="4:4" x14ac:dyDescent="0.25">
      <c r="D6208"/>
    </row>
    <row r="6209" spans="4:4" x14ac:dyDescent="0.25">
      <c r="D6209"/>
    </row>
    <row r="6210" spans="4:4" x14ac:dyDescent="0.25">
      <c r="D6210"/>
    </row>
    <row r="6211" spans="4:4" x14ac:dyDescent="0.25">
      <c r="D6211"/>
    </row>
    <row r="6212" spans="4:4" x14ac:dyDescent="0.25">
      <c r="D6212"/>
    </row>
    <row r="6213" spans="4:4" x14ac:dyDescent="0.25">
      <c r="D6213"/>
    </row>
    <row r="6214" spans="4:4" x14ac:dyDescent="0.25">
      <c r="D6214"/>
    </row>
    <row r="6215" spans="4:4" x14ac:dyDescent="0.25">
      <c r="D6215"/>
    </row>
    <row r="6216" spans="4:4" x14ac:dyDescent="0.25">
      <c r="D6216"/>
    </row>
    <row r="6217" spans="4:4" x14ac:dyDescent="0.25">
      <c r="D6217"/>
    </row>
    <row r="6218" spans="4:4" x14ac:dyDescent="0.25">
      <c r="D6218"/>
    </row>
    <row r="6219" spans="4:4" x14ac:dyDescent="0.25">
      <c r="D6219"/>
    </row>
    <row r="6220" spans="4:4" x14ac:dyDescent="0.25">
      <c r="D6220"/>
    </row>
    <row r="6221" spans="4:4" x14ac:dyDescent="0.25">
      <c r="D6221"/>
    </row>
    <row r="6222" spans="4:4" x14ac:dyDescent="0.25">
      <c r="D6222"/>
    </row>
    <row r="6223" spans="4:4" x14ac:dyDescent="0.25">
      <c r="D6223"/>
    </row>
    <row r="6224" spans="4:4" x14ac:dyDescent="0.25">
      <c r="D6224"/>
    </row>
    <row r="6225" spans="4:4" x14ac:dyDescent="0.25">
      <c r="D6225"/>
    </row>
    <row r="6226" spans="4:4" x14ac:dyDescent="0.25">
      <c r="D6226"/>
    </row>
    <row r="6227" spans="4:4" x14ac:dyDescent="0.25">
      <c r="D6227"/>
    </row>
    <row r="6228" spans="4:4" x14ac:dyDescent="0.25">
      <c r="D6228"/>
    </row>
    <row r="6229" spans="4:4" x14ac:dyDescent="0.25">
      <c r="D6229"/>
    </row>
    <row r="6230" spans="4:4" x14ac:dyDescent="0.25">
      <c r="D6230"/>
    </row>
    <row r="6231" spans="4:4" x14ac:dyDescent="0.25">
      <c r="D6231"/>
    </row>
    <row r="6232" spans="4:4" x14ac:dyDescent="0.25">
      <c r="D6232"/>
    </row>
    <row r="6233" spans="4:4" x14ac:dyDescent="0.25">
      <c r="D6233"/>
    </row>
    <row r="6234" spans="4:4" x14ac:dyDescent="0.25">
      <c r="D6234"/>
    </row>
    <row r="6235" spans="4:4" x14ac:dyDescent="0.25">
      <c r="D6235"/>
    </row>
    <row r="6236" spans="4:4" x14ac:dyDescent="0.25">
      <c r="D6236"/>
    </row>
    <row r="6237" spans="4:4" x14ac:dyDescent="0.25">
      <c r="D6237"/>
    </row>
    <row r="6238" spans="4:4" x14ac:dyDescent="0.25">
      <c r="D6238"/>
    </row>
    <row r="6239" spans="4:4" x14ac:dyDescent="0.25">
      <c r="D6239"/>
    </row>
    <row r="6240" spans="4:4" x14ac:dyDescent="0.25">
      <c r="D6240"/>
    </row>
    <row r="6241" spans="4:4" x14ac:dyDescent="0.25">
      <c r="D6241"/>
    </row>
    <row r="6242" spans="4:4" x14ac:dyDescent="0.25">
      <c r="D6242"/>
    </row>
    <row r="6243" spans="4:4" x14ac:dyDescent="0.25">
      <c r="D6243"/>
    </row>
    <row r="6244" spans="4:4" x14ac:dyDescent="0.25">
      <c r="D6244"/>
    </row>
    <row r="6245" spans="4:4" x14ac:dyDescent="0.25">
      <c r="D6245"/>
    </row>
    <row r="6246" spans="4:4" x14ac:dyDescent="0.25">
      <c r="D6246"/>
    </row>
    <row r="6247" spans="4:4" x14ac:dyDescent="0.25">
      <c r="D6247"/>
    </row>
    <row r="6248" spans="4:4" x14ac:dyDescent="0.25">
      <c r="D6248"/>
    </row>
    <row r="6249" spans="4:4" x14ac:dyDescent="0.25">
      <c r="D6249"/>
    </row>
    <row r="6250" spans="4:4" x14ac:dyDescent="0.25">
      <c r="D6250"/>
    </row>
    <row r="6251" spans="4:4" x14ac:dyDescent="0.25">
      <c r="D6251"/>
    </row>
    <row r="6252" spans="4:4" x14ac:dyDescent="0.25">
      <c r="D6252"/>
    </row>
    <row r="6253" spans="4:4" x14ac:dyDescent="0.25">
      <c r="D6253"/>
    </row>
    <row r="6254" spans="4:4" x14ac:dyDescent="0.25">
      <c r="D6254"/>
    </row>
    <row r="6255" spans="4:4" x14ac:dyDescent="0.25">
      <c r="D6255"/>
    </row>
    <row r="6256" spans="4:4" x14ac:dyDescent="0.25">
      <c r="D6256"/>
    </row>
    <row r="6257" spans="4:4" x14ac:dyDescent="0.25">
      <c r="D6257"/>
    </row>
    <row r="6258" spans="4:4" x14ac:dyDescent="0.25">
      <c r="D6258"/>
    </row>
    <row r="6259" spans="4:4" x14ac:dyDescent="0.25">
      <c r="D6259"/>
    </row>
    <row r="6260" spans="4:4" x14ac:dyDescent="0.25">
      <c r="D6260"/>
    </row>
    <row r="6261" spans="4:4" x14ac:dyDescent="0.25">
      <c r="D6261"/>
    </row>
    <row r="6262" spans="4:4" x14ac:dyDescent="0.25">
      <c r="D6262"/>
    </row>
    <row r="6263" spans="4:4" x14ac:dyDescent="0.25">
      <c r="D6263"/>
    </row>
    <row r="6264" spans="4:4" x14ac:dyDescent="0.25">
      <c r="D6264"/>
    </row>
    <row r="6265" spans="4:4" x14ac:dyDescent="0.25">
      <c r="D6265"/>
    </row>
    <row r="6266" spans="4:4" x14ac:dyDescent="0.25">
      <c r="D6266"/>
    </row>
    <row r="6267" spans="4:4" x14ac:dyDescent="0.25">
      <c r="D6267"/>
    </row>
    <row r="6268" spans="4:4" x14ac:dyDescent="0.25">
      <c r="D6268"/>
    </row>
    <row r="6269" spans="4:4" x14ac:dyDescent="0.25">
      <c r="D6269"/>
    </row>
    <row r="6270" spans="4:4" x14ac:dyDescent="0.25">
      <c r="D6270"/>
    </row>
    <row r="6271" spans="4:4" x14ac:dyDescent="0.25">
      <c r="D6271"/>
    </row>
    <row r="6272" spans="4:4" x14ac:dyDescent="0.25">
      <c r="D6272"/>
    </row>
    <row r="6273" spans="4:4" x14ac:dyDescent="0.25">
      <c r="D6273"/>
    </row>
    <row r="6274" spans="4:4" x14ac:dyDescent="0.25">
      <c r="D6274"/>
    </row>
    <row r="6275" spans="4:4" x14ac:dyDescent="0.25">
      <c r="D6275"/>
    </row>
    <row r="6276" spans="4:4" x14ac:dyDescent="0.25">
      <c r="D6276"/>
    </row>
    <row r="6277" spans="4:4" x14ac:dyDescent="0.25">
      <c r="D6277"/>
    </row>
    <row r="6278" spans="4:4" x14ac:dyDescent="0.25">
      <c r="D6278"/>
    </row>
    <row r="6279" spans="4:4" x14ac:dyDescent="0.25">
      <c r="D6279"/>
    </row>
    <row r="6280" spans="4:4" x14ac:dyDescent="0.25">
      <c r="D6280"/>
    </row>
    <row r="6281" spans="4:4" x14ac:dyDescent="0.25">
      <c r="D6281"/>
    </row>
    <row r="6282" spans="4:4" x14ac:dyDescent="0.25">
      <c r="D6282"/>
    </row>
    <row r="6283" spans="4:4" x14ac:dyDescent="0.25">
      <c r="D6283"/>
    </row>
    <row r="6284" spans="4:4" x14ac:dyDescent="0.25">
      <c r="D6284"/>
    </row>
    <row r="6285" spans="4:4" x14ac:dyDescent="0.25">
      <c r="D6285"/>
    </row>
    <row r="6286" spans="4:4" x14ac:dyDescent="0.25">
      <c r="D6286"/>
    </row>
    <row r="6287" spans="4:4" x14ac:dyDescent="0.25">
      <c r="D6287"/>
    </row>
    <row r="6288" spans="4:4" x14ac:dyDescent="0.25">
      <c r="D6288"/>
    </row>
    <row r="6289" spans="4:4" x14ac:dyDescent="0.25">
      <c r="D6289"/>
    </row>
    <row r="6290" spans="4:4" x14ac:dyDescent="0.25">
      <c r="D6290"/>
    </row>
    <row r="6291" spans="4:4" x14ac:dyDescent="0.25">
      <c r="D6291"/>
    </row>
    <row r="6292" spans="4:4" x14ac:dyDescent="0.25">
      <c r="D6292"/>
    </row>
    <row r="6293" spans="4:4" x14ac:dyDescent="0.25">
      <c r="D6293"/>
    </row>
    <row r="6294" spans="4:4" x14ac:dyDescent="0.25">
      <c r="D6294"/>
    </row>
    <row r="6295" spans="4:4" x14ac:dyDescent="0.25">
      <c r="D6295"/>
    </row>
    <row r="6296" spans="4:4" x14ac:dyDescent="0.25">
      <c r="D6296"/>
    </row>
    <row r="6297" spans="4:4" x14ac:dyDescent="0.25">
      <c r="D6297"/>
    </row>
    <row r="6298" spans="4:4" x14ac:dyDescent="0.25">
      <c r="D6298"/>
    </row>
    <row r="6299" spans="4:4" x14ac:dyDescent="0.25">
      <c r="D6299"/>
    </row>
    <row r="6300" spans="4:4" x14ac:dyDescent="0.25">
      <c r="D6300"/>
    </row>
    <row r="6301" spans="4:4" x14ac:dyDescent="0.25">
      <c r="D6301"/>
    </row>
    <row r="6302" spans="4:4" x14ac:dyDescent="0.25">
      <c r="D6302"/>
    </row>
    <row r="6303" spans="4:4" x14ac:dyDescent="0.25">
      <c r="D6303"/>
    </row>
    <row r="6304" spans="4:4" x14ac:dyDescent="0.25">
      <c r="D6304"/>
    </row>
    <row r="6305" spans="4:4" x14ac:dyDescent="0.25">
      <c r="D6305"/>
    </row>
    <row r="6306" spans="4:4" x14ac:dyDescent="0.25">
      <c r="D6306"/>
    </row>
    <row r="6307" spans="4:4" x14ac:dyDescent="0.25">
      <c r="D6307"/>
    </row>
    <row r="6308" spans="4:4" x14ac:dyDescent="0.25">
      <c r="D6308"/>
    </row>
    <row r="6309" spans="4:4" x14ac:dyDescent="0.25">
      <c r="D6309"/>
    </row>
    <row r="6310" spans="4:4" x14ac:dyDescent="0.25">
      <c r="D6310"/>
    </row>
    <row r="6311" spans="4:4" x14ac:dyDescent="0.25">
      <c r="D6311"/>
    </row>
    <row r="6312" spans="4:4" x14ac:dyDescent="0.25">
      <c r="D6312"/>
    </row>
    <row r="6313" spans="4:4" x14ac:dyDescent="0.25">
      <c r="D6313"/>
    </row>
    <row r="6314" spans="4:4" x14ac:dyDescent="0.25">
      <c r="D6314"/>
    </row>
    <row r="6315" spans="4:4" x14ac:dyDescent="0.25">
      <c r="D6315"/>
    </row>
    <row r="6316" spans="4:4" x14ac:dyDescent="0.25">
      <c r="D6316"/>
    </row>
    <row r="6317" spans="4:4" x14ac:dyDescent="0.25">
      <c r="D6317"/>
    </row>
    <row r="6318" spans="4:4" x14ac:dyDescent="0.25">
      <c r="D6318"/>
    </row>
    <row r="6319" spans="4:4" x14ac:dyDescent="0.25">
      <c r="D6319"/>
    </row>
    <row r="6320" spans="4:4" x14ac:dyDescent="0.25">
      <c r="D6320"/>
    </row>
    <row r="6321" spans="4:4" x14ac:dyDescent="0.25">
      <c r="D6321"/>
    </row>
    <row r="6322" spans="4:4" x14ac:dyDescent="0.25">
      <c r="D6322"/>
    </row>
    <row r="6323" spans="4:4" x14ac:dyDescent="0.25">
      <c r="D6323"/>
    </row>
    <row r="6324" spans="4:4" x14ac:dyDescent="0.25">
      <c r="D6324"/>
    </row>
    <row r="6325" spans="4:4" x14ac:dyDescent="0.25">
      <c r="D6325"/>
    </row>
    <row r="6326" spans="4:4" x14ac:dyDescent="0.25">
      <c r="D6326"/>
    </row>
    <row r="6327" spans="4:4" x14ac:dyDescent="0.25">
      <c r="D6327"/>
    </row>
    <row r="6328" spans="4:4" x14ac:dyDescent="0.25">
      <c r="D6328"/>
    </row>
    <row r="6329" spans="4:4" x14ac:dyDescent="0.25">
      <c r="D6329"/>
    </row>
    <row r="6330" spans="4:4" x14ac:dyDescent="0.25">
      <c r="D6330"/>
    </row>
    <row r="6331" spans="4:4" x14ac:dyDescent="0.25">
      <c r="D6331"/>
    </row>
    <row r="6332" spans="4:4" x14ac:dyDescent="0.25">
      <c r="D6332"/>
    </row>
    <row r="6333" spans="4:4" x14ac:dyDescent="0.25">
      <c r="D6333"/>
    </row>
    <row r="6334" spans="4:4" x14ac:dyDescent="0.25">
      <c r="D6334"/>
    </row>
    <row r="6335" spans="4:4" x14ac:dyDescent="0.25">
      <c r="D6335"/>
    </row>
    <row r="6336" spans="4:4" x14ac:dyDescent="0.25">
      <c r="D6336"/>
    </row>
    <row r="6337" spans="4:4" x14ac:dyDescent="0.25">
      <c r="D6337"/>
    </row>
    <row r="6338" spans="4:4" x14ac:dyDescent="0.25">
      <c r="D6338"/>
    </row>
    <row r="6339" spans="4:4" x14ac:dyDescent="0.25">
      <c r="D6339"/>
    </row>
    <row r="6340" spans="4:4" x14ac:dyDescent="0.25">
      <c r="D6340"/>
    </row>
    <row r="6341" spans="4:4" x14ac:dyDescent="0.25">
      <c r="D6341"/>
    </row>
    <row r="6342" spans="4:4" x14ac:dyDescent="0.25">
      <c r="D6342"/>
    </row>
    <row r="6343" spans="4:4" x14ac:dyDescent="0.25">
      <c r="D6343"/>
    </row>
    <row r="6344" spans="4:4" x14ac:dyDescent="0.25">
      <c r="D6344"/>
    </row>
    <row r="6345" spans="4:4" x14ac:dyDescent="0.25">
      <c r="D6345"/>
    </row>
    <row r="6346" spans="4:4" x14ac:dyDescent="0.25">
      <c r="D6346"/>
    </row>
    <row r="6347" spans="4:4" x14ac:dyDescent="0.25">
      <c r="D6347"/>
    </row>
    <row r="6348" spans="4:4" x14ac:dyDescent="0.25">
      <c r="D6348"/>
    </row>
    <row r="6349" spans="4:4" x14ac:dyDescent="0.25">
      <c r="D6349"/>
    </row>
    <row r="6350" spans="4:4" x14ac:dyDescent="0.25">
      <c r="D6350"/>
    </row>
    <row r="6351" spans="4:4" x14ac:dyDescent="0.25">
      <c r="D6351"/>
    </row>
    <row r="6352" spans="4:4" x14ac:dyDescent="0.25">
      <c r="D6352"/>
    </row>
    <row r="6353" spans="4:4" x14ac:dyDescent="0.25">
      <c r="D6353"/>
    </row>
    <row r="6354" spans="4:4" x14ac:dyDescent="0.25">
      <c r="D6354"/>
    </row>
    <row r="6355" spans="4:4" x14ac:dyDescent="0.25">
      <c r="D6355"/>
    </row>
    <row r="6356" spans="4:4" x14ac:dyDescent="0.25">
      <c r="D6356"/>
    </row>
    <row r="6357" spans="4:4" x14ac:dyDescent="0.25">
      <c r="D6357"/>
    </row>
    <row r="6358" spans="4:4" x14ac:dyDescent="0.25">
      <c r="D6358"/>
    </row>
    <row r="6359" spans="4:4" x14ac:dyDescent="0.25">
      <c r="D6359"/>
    </row>
    <row r="6360" spans="4:4" x14ac:dyDescent="0.25">
      <c r="D6360"/>
    </row>
    <row r="6361" spans="4:4" x14ac:dyDescent="0.25">
      <c r="D6361"/>
    </row>
    <row r="6362" spans="4:4" x14ac:dyDescent="0.25">
      <c r="D6362"/>
    </row>
    <row r="6363" spans="4:4" x14ac:dyDescent="0.25">
      <c r="D6363"/>
    </row>
    <row r="6364" spans="4:4" x14ac:dyDescent="0.25">
      <c r="D6364"/>
    </row>
    <row r="6365" spans="4:4" x14ac:dyDescent="0.25">
      <c r="D6365"/>
    </row>
    <row r="6366" spans="4:4" x14ac:dyDescent="0.25">
      <c r="D6366"/>
    </row>
    <row r="6367" spans="4:4" x14ac:dyDescent="0.25">
      <c r="D6367"/>
    </row>
    <row r="6368" spans="4:4" x14ac:dyDescent="0.25">
      <c r="D6368"/>
    </row>
    <row r="6369" spans="4:4" x14ac:dyDescent="0.25">
      <c r="D6369"/>
    </row>
    <row r="6370" spans="4:4" x14ac:dyDescent="0.25">
      <c r="D6370"/>
    </row>
    <row r="6371" spans="4:4" x14ac:dyDescent="0.25">
      <c r="D6371"/>
    </row>
    <row r="6372" spans="4:4" x14ac:dyDescent="0.25">
      <c r="D6372"/>
    </row>
    <row r="6373" spans="4:4" x14ac:dyDescent="0.25">
      <c r="D6373"/>
    </row>
    <row r="6374" spans="4:4" x14ac:dyDescent="0.25">
      <c r="D6374"/>
    </row>
    <row r="6375" spans="4:4" x14ac:dyDescent="0.25">
      <c r="D6375"/>
    </row>
    <row r="6376" spans="4:4" x14ac:dyDescent="0.25">
      <c r="D6376"/>
    </row>
    <row r="6377" spans="4:4" x14ac:dyDescent="0.25">
      <c r="D6377"/>
    </row>
    <row r="6378" spans="4:4" x14ac:dyDescent="0.25">
      <c r="D6378"/>
    </row>
    <row r="6379" spans="4:4" x14ac:dyDescent="0.25">
      <c r="D6379"/>
    </row>
    <row r="6380" spans="4:4" x14ac:dyDescent="0.25">
      <c r="D6380"/>
    </row>
    <row r="6381" spans="4:4" x14ac:dyDescent="0.25">
      <c r="D6381"/>
    </row>
    <row r="6382" spans="4:4" x14ac:dyDescent="0.25">
      <c r="D6382"/>
    </row>
    <row r="6383" spans="4:4" x14ac:dyDescent="0.25">
      <c r="D6383"/>
    </row>
    <row r="6384" spans="4:4" x14ac:dyDescent="0.25">
      <c r="D6384"/>
    </row>
    <row r="6385" spans="4:4" x14ac:dyDescent="0.25">
      <c r="D6385"/>
    </row>
    <row r="6386" spans="4:4" x14ac:dyDescent="0.25">
      <c r="D6386"/>
    </row>
    <row r="6387" spans="4:4" x14ac:dyDescent="0.25">
      <c r="D6387"/>
    </row>
    <row r="6388" spans="4:4" x14ac:dyDescent="0.25">
      <c r="D6388"/>
    </row>
    <row r="6389" spans="4:4" x14ac:dyDescent="0.25">
      <c r="D6389"/>
    </row>
    <row r="6390" spans="4:4" x14ac:dyDescent="0.25">
      <c r="D6390"/>
    </row>
    <row r="6391" spans="4:4" x14ac:dyDescent="0.25">
      <c r="D6391"/>
    </row>
    <row r="6392" spans="4:4" x14ac:dyDescent="0.25">
      <c r="D6392"/>
    </row>
    <row r="6393" spans="4:4" x14ac:dyDescent="0.25">
      <c r="D6393"/>
    </row>
    <row r="6394" spans="4:4" x14ac:dyDescent="0.25">
      <c r="D6394"/>
    </row>
    <row r="6395" spans="4:4" x14ac:dyDescent="0.25">
      <c r="D6395"/>
    </row>
    <row r="6396" spans="4:4" x14ac:dyDescent="0.25">
      <c r="D6396"/>
    </row>
    <row r="6397" spans="4:4" x14ac:dyDescent="0.25">
      <c r="D6397"/>
    </row>
    <row r="6398" spans="4:4" x14ac:dyDescent="0.25">
      <c r="D6398"/>
    </row>
    <row r="6399" spans="4:4" x14ac:dyDescent="0.25">
      <c r="D6399"/>
    </row>
    <row r="6400" spans="4:4" x14ac:dyDescent="0.25">
      <c r="D6400"/>
    </row>
    <row r="6401" spans="4:4" x14ac:dyDescent="0.25">
      <c r="D6401"/>
    </row>
    <row r="6402" spans="4:4" x14ac:dyDescent="0.25">
      <c r="D6402"/>
    </row>
    <row r="6403" spans="4:4" x14ac:dyDescent="0.25">
      <c r="D6403"/>
    </row>
    <row r="6404" spans="4:4" x14ac:dyDescent="0.25">
      <c r="D6404"/>
    </row>
    <row r="6405" spans="4:4" x14ac:dyDescent="0.25">
      <c r="D6405"/>
    </row>
    <row r="6406" spans="4:4" x14ac:dyDescent="0.25">
      <c r="D6406"/>
    </row>
    <row r="6407" spans="4:4" x14ac:dyDescent="0.25">
      <c r="D6407"/>
    </row>
    <row r="6408" spans="4:4" x14ac:dyDescent="0.25">
      <c r="D6408"/>
    </row>
    <row r="6409" spans="4:4" x14ac:dyDescent="0.25">
      <c r="D6409"/>
    </row>
    <row r="6410" spans="4:4" x14ac:dyDescent="0.25">
      <c r="D6410"/>
    </row>
    <row r="6411" spans="4:4" x14ac:dyDescent="0.25">
      <c r="D6411"/>
    </row>
    <row r="6412" spans="4:4" x14ac:dyDescent="0.25">
      <c r="D6412"/>
    </row>
    <row r="6413" spans="4:4" x14ac:dyDescent="0.25">
      <c r="D6413"/>
    </row>
    <row r="6414" spans="4:4" x14ac:dyDescent="0.25">
      <c r="D6414"/>
    </row>
    <row r="6415" spans="4:4" x14ac:dyDescent="0.25">
      <c r="D6415"/>
    </row>
    <row r="6416" spans="4:4" x14ac:dyDescent="0.25">
      <c r="D6416"/>
    </row>
    <row r="6417" spans="4:4" x14ac:dyDescent="0.25">
      <c r="D6417"/>
    </row>
    <row r="6418" spans="4:4" x14ac:dyDescent="0.25">
      <c r="D6418"/>
    </row>
    <row r="6419" spans="4:4" x14ac:dyDescent="0.25">
      <c r="D6419"/>
    </row>
    <row r="6420" spans="4:4" x14ac:dyDescent="0.25">
      <c r="D6420"/>
    </row>
    <row r="6421" spans="4:4" x14ac:dyDescent="0.25">
      <c r="D6421"/>
    </row>
    <row r="6422" spans="4:4" x14ac:dyDescent="0.25">
      <c r="D6422"/>
    </row>
    <row r="6423" spans="4:4" x14ac:dyDescent="0.25">
      <c r="D6423"/>
    </row>
    <row r="6424" spans="4:4" x14ac:dyDescent="0.25">
      <c r="D6424"/>
    </row>
    <row r="6425" spans="4:4" x14ac:dyDescent="0.25">
      <c r="D6425"/>
    </row>
    <row r="6426" spans="4:4" x14ac:dyDescent="0.25">
      <c r="D6426"/>
    </row>
    <row r="6427" spans="4:4" x14ac:dyDescent="0.25">
      <c r="D6427"/>
    </row>
    <row r="6428" spans="4:4" x14ac:dyDescent="0.25">
      <c r="D6428"/>
    </row>
    <row r="6429" spans="4:4" x14ac:dyDescent="0.25">
      <c r="D6429"/>
    </row>
    <row r="6430" spans="4:4" x14ac:dyDescent="0.25">
      <c r="D6430"/>
    </row>
    <row r="6431" spans="4:4" x14ac:dyDescent="0.25">
      <c r="D6431"/>
    </row>
    <row r="6432" spans="4:4" x14ac:dyDescent="0.25">
      <c r="D6432"/>
    </row>
    <row r="6433" spans="4:4" x14ac:dyDescent="0.25">
      <c r="D6433"/>
    </row>
    <row r="6434" spans="4:4" x14ac:dyDescent="0.25">
      <c r="D6434"/>
    </row>
    <row r="6435" spans="4:4" x14ac:dyDescent="0.25">
      <c r="D6435"/>
    </row>
    <row r="6436" spans="4:4" x14ac:dyDescent="0.25">
      <c r="D6436"/>
    </row>
    <row r="6437" spans="4:4" x14ac:dyDescent="0.25">
      <c r="D6437"/>
    </row>
    <row r="6438" spans="4:4" x14ac:dyDescent="0.25">
      <c r="D6438"/>
    </row>
    <row r="6439" spans="4:4" x14ac:dyDescent="0.25">
      <c r="D6439"/>
    </row>
    <row r="6440" spans="4:4" x14ac:dyDescent="0.25">
      <c r="D6440"/>
    </row>
    <row r="6441" spans="4:4" x14ac:dyDescent="0.25">
      <c r="D6441"/>
    </row>
    <row r="6442" spans="4:4" x14ac:dyDescent="0.25">
      <c r="D6442"/>
    </row>
    <row r="6443" spans="4:4" x14ac:dyDescent="0.25">
      <c r="D6443"/>
    </row>
    <row r="6444" spans="4:4" x14ac:dyDescent="0.25">
      <c r="D6444"/>
    </row>
    <row r="6445" spans="4:4" x14ac:dyDescent="0.25">
      <c r="D6445"/>
    </row>
    <row r="6446" spans="4:4" x14ac:dyDescent="0.25">
      <c r="D6446"/>
    </row>
    <row r="6447" spans="4:4" x14ac:dyDescent="0.25">
      <c r="D6447"/>
    </row>
    <row r="6448" spans="4:4" x14ac:dyDescent="0.25">
      <c r="D6448"/>
    </row>
    <row r="6449" spans="4:4" x14ac:dyDescent="0.25">
      <c r="D6449"/>
    </row>
    <row r="6450" spans="4:4" x14ac:dyDescent="0.25">
      <c r="D6450"/>
    </row>
    <row r="6451" spans="4:4" x14ac:dyDescent="0.25">
      <c r="D6451"/>
    </row>
    <row r="6452" spans="4:4" x14ac:dyDescent="0.25">
      <c r="D6452"/>
    </row>
    <row r="6453" spans="4:4" x14ac:dyDescent="0.25">
      <c r="D6453"/>
    </row>
    <row r="6454" spans="4:4" x14ac:dyDescent="0.25">
      <c r="D6454"/>
    </row>
    <row r="6455" spans="4:4" x14ac:dyDescent="0.25">
      <c r="D6455"/>
    </row>
    <row r="6456" spans="4:4" x14ac:dyDescent="0.25">
      <c r="D6456"/>
    </row>
    <row r="6457" spans="4:4" x14ac:dyDescent="0.25">
      <c r="D6457"/>
    </row>
    <row r="6458" spans="4:4" x14ac:dyDescent="0.25">
      <c r="D6458"/>
    </row>
    <row r="6459" spans="4:4" x14ac:dyDescent="0.25">
      <c r="D6459"/>
    </row>
    <row r="6460" spans="4:4" x14ac:dyDescent="0.25">
      <c r="D6460"/>
    </row>
    <row r="6461" spans="4:4" x14ac:dyDescent="0.25">
      <c r="D6461"/>
    </row>
    <row r="6462" spans="4:4" x14ac:dyDescent="0.25">
      <c r="D6462"/>
    </row>
    <row r="6463" spans="4:4" x14ac:dyDescent="0.25">
      <c r="D6463"/>
    </row>
    <row r="6464" spans="4:4" x14ac:dyDescent="0.25">
      <c r="D6464"/>
    </row>
    <row r="6465" spans="4:4" x14ac:dyDescent="0.25">
      <c r="D6465"/>
    </row>
    <row r="6466" spans="4:4" x14ac:dyDescent="0.25">
      <c r="D6466"/>
    </row>
    <row r="6467" spans="4:4" x14ac:dyDescent="0.25">
      <c r="D6467"/>
    </row>
    <row r="6468" spans="4:4" x14ac:dyDescent="0.25">
      <c r="D6468"/>
    </row>
    <row r="6469" spans="4:4" x14ac:dyDescent="0.25">
      <c r="D6469"/>
    </row>
    <row r="6470" spans="4:4" x14ac:dyDescent="0.25">
      <c r="D6470"/>
    </row>
    <row r="6471" spans="4:4" x14ac:dyDescent="0.25">
      <c r="D6471"/>
    </row>
    <row r="6472" spans="4:4" x14ac:dyDescent="0.25">
      <c r="D6472"/>
    </row>
    <row r="6473" spans="4:4" x14ac:dyDescent="0.25">
      <c r="D6473"/>
    </row>
    <row r="6474" spans="4:4" x14ac:dyDescent="0.25">
      <c r="D6474"/>
    </row>
    <row r="6475" spans="4:4" x14ac:dyDescent="0.25">
      <c r="D6475"/>
    </row>
    <row r="6476" spans="4:4" x14ac:dyDescent="0.25">
      <c r="D6476"/>
    </row>
    <row r="6477" spans="4:4" x14ac:dyDescent="0.25">
      <c r="D6477"/>
    </row>
    <row r="6478" spans="4:4" x14ac:dyDescent="0.25">
      <c r="D6478"/>
    </row>
    <row r="6479" spans="4:4" x14ac:dyDescent="0.25">
      <c r="D6479"/>
    </row>
    <row r="6480" spans="4:4" x14ac:dyDescent="0.25">
      <c r="D6480"/>
    </row>
    <row r="6481" spans="4:4" x14ac:dyDescent="0.25">
      <c r="D6481"/>
    </row>
    <row r="6482" spans="4:4" x14ac:dyDescent="0.25">
      <c r="D6482"/>
    </row>
    <row r="6483" spans="4:4" x14ac:dyDescent="0.25">
      <c r="D6483"/>
    </row>
    <row r="6484" spans="4:4" x14ac:dyDescent="0.25">
      <c r="D6484"/>
    </row>
    <row r="6485" spans="4:4" x14ac:dyDescent="0.25">
      <c r="D6485"/>
    </row>
    <row r="6486" spans="4:4" x14ac:dyDescent="0.25">
      <c r="D6486"/>
    </row>
    <row r="6487" spans="4:4" x14ac:dyDescent="0.25">
      <c r="D6487"/>
    </row>
    <row r="6488" spans="4:4" x14ac:dyDescent="0.25">
      <c r="D6488"/>
    </row>
    <row r="6489" spans="4:4" x14ac:dyDescent="0.25">
      <c r="D6489"/>
    </row>
    <row r="6490" spans="4:4" x14ac:dyDescent="0.25">
      <c r="D6490"/>
    </row>
    <row r="6491" spans="4:4" x14ac:dyDescent="0.25">
      <c r="D6491"/>
    </row>
    <row r="6492" spans="4:4" x14ac:dyDescent="0.25">
      <c r="D6492"/>
    </row>
    <row r="6493" spans="4:4" x14ac:dyDescent="0.25">
      <c r="D6493"/>
    </row>
    <row r="6494" spans="4:4" x14ac:dyDescent="0.25">
      <c r="D6494"/>
    </row>
    <row r="6495" spans="4:4" x14ac:dyDescent="0.25">
      <c r="D6495"/>
    </row>
    <row r="6496" spans="4:4" x14ac:dyDescent="0.25">
      <c r="D6496"/>
    </row>
    <row r="6497" spans="4:4" x14ac:dyDescent="0.25">
      <c r="D6497"/>
    </row>
    <row r="6498" spans="4:4" x14ac:dyDescent="0.25">
      <c r="D6498"/>
    </row>
    <row r="6499" spans="4:4" x14ac:dyDescent="0.25">
      <c r="D6499"/>
    </row>
    <row r="6500" spans="4:4" x14ac:dyDescent="0.25">
      <c r="D6500"/>
    </row>
    <row r="6501" spans="4:4" x14ac:dyDescent="0.25">
      <c r="D6501"/>
    </row>
    <row r="6502" spans="4:4" x14ac:dyDescent="0.25">
      <c r="D6502"/>
    </row>
    <row r="6503" spans="4:4" x14ac:dyDescent="0.25">
      <c r="D6503"/>
    </row>
    <row r="6504" spans="4:4" x14ac:dyDescent="0.25">
      <c r="D6504"/>
    </row>
    <row r="6505" spans="4:4" x14ac:dyDescent="0.25">
      <c r="D6505"/>
    </row>
    <row r="6506" spans="4:4" x14ac:dyDescent="0.25">
      <c r="D6506"/>
    </row>
    <row r="6507" spans="4:4" x14ac:dyDescent="0.25">
      <c r="D6507"/>
    </row>
    <row r="6508" spans="4:4" x14ac:dyDescent="0.25">
      <c r="D6508"/>
    </row>
    <row r="6509" spans="4:4" x14ac:dyDescent="0.25">
      <c r="D6509"/>
    </row>
    <row r="6510" spans="4:4" x14ac:dyDescent="0.25">
      <c r="D6510"/>
    </row>
    <row r="6511" spans="4:4" x14ac:dyDescent="0.25">
      <c r="D6511"/>
    </row>
    <row r="6512" spans="4:4" x14ac:dyDescent="0.25">
      <c r="D6512"/>
    </row>
    <row r="6513" spans="4:4" x14ac:dyDescent="0.25">
      <c r="D6513"/>
    </row>
    <row r="6514" spans="4:4" x14ac:dyDescent="0.25">
      <c r="D6514"/>
    </row>
    <row r="6515" spans="4:4" x14ac:dyDescent="0.25">
      <c r="D6515"/>
    </row>
    <row r="6516" spans="4:4" x14ac:dyDescent="0.25">
      <c r="D6516"/>
    </row>
    <row r="6517" spans="4:4" x14ac:dyDescent="0.25">
      <c r="D6517"/>
    </row>
    <row r="6518" spans="4:4" x14ac:dyDescent="0.25">
      <c r="D6518"/>
    </row>
    <row r="6519" spans="4:4" x14ac:dyDescent="0.25">
      <c r="D6519"/>
    </row>
    <row r="6520" spans="4:4" x14ac:dyDescent="0.25">
      <c r="D6520"/>
    </row>
    <row r="6521" spans="4:4" x14ac:dyDescent="0.25">
      <c r="D6521"/>
    </row>
    <row r="6522" spans="4:4" x14ac:dyDescent="0.25">
      <c r="D6522"/>
    </row>
    <row r="6523" spans="4:4" x14ac:dyDescent="0.25">
      <c r="D6523"/>
    </row>
    <row r="6524" spans="4:4" x14ac:dyDescent="0.25">
      <c r="D6524"/>
    </row>
    <row r="6525" spans="4:4" x14ac:dyDescent="0.25">
      <c r="D6525"/>
    </row>
    <row r="6526" spans="4:4" x14ac:dyDescent="0.25">
      <c r="D6526"/>
    </row>
    <row r="6527" spans="4:4" x14ac:dyDescent="0.25">
      <c r="D6527"/>
    </row>
    <row r="6528" spans="4:4" x14ac:dyDescent="0.25">
      <c r="D6528"/>
    </row>
    <row r="6529" spans="4:4" x14ac:dyDescent="0.25">
      <c r="D6529"/>
    </row>
    <row r="6530" spans="4:4" x14ac:dyDescent="0.25">
      <c r="D6530"/>
    </row>
    <row r="6531" spans="4:4" x14ac:dyDescent="0.25">
      <c r="D6531"/>
    </row>
    <row r="6532" spans="4:4" x14ac:dyDescent="0.25">
      <c r="D6532"/>
    </row>
    <row r="6533" spans="4:4" x14ac:dyDescent="0.25">
      <c r="D6533"/>
    </row>
    <row r="6534" spans="4:4" x14ac:dyDescent="0.25">
      <c r="D6534"/>
    </row>
    <row r="6535" spans="4:4" x14ac:dyDescent="0.25">
      <c r="D6535"/>
    </row>
    <row r="6536" spans="4:4" x14ac:dyDescent="0.25">
      <c r="D6536"/>
    </row>
    <row r="6537" spans="4:4" x14ac:dyDescent="0.25">
      <c r="D6537"/>
    </row>
    <row r="6538" spans="4:4" x14ac:dyDescent="0.25">
      <c r="D6538"/>
    </row>
    <row r="6539" spans="4:4" x14ac:dyDescent="0.25">
      <c r="D6539"/>
    </row>
    <row r="6540" spans="4:4" x14ac:dyDescent="0.25">
      <c r="D6540"/>
    </row>
    <row r="6541" spans="4:4" x14ac:dyDescent="0.25">
      <c r="D6541"/>
    </row>
    <row r="6542" spans="4:4" x14ac:dyDescent="0.25">
      <c r="D6542"/>
    </row>
    <row r="6543" spans="4:4" x14ac:dyDescent="0.25">
      <c r="D6543"/>
    </row>
    <row r="6544" spans="4:4" x14ac:dyDescent="0.25">
      <c r="D6544"/>
    </row>
    <row r="6545" spans="4:4" x14ac:dyDescent="0.25">
      <c r="D6545"/>
    </row>
    <row r="6546" spans="4:4" x14ac:dyDescent="0.25">
      <c r="D6546"/>
    </row>
    <row r="6547" spans="4:4" x14ac:dyDescent="0.25">
      <c r="D6547"/>
    </row>
    <row r="6548" spans="4:4" x14ac:dyDescent="0.25">
      <c r="D6548"/>
    </row>
    <row r="6549" spans="4:4" x14ac:dyDescent="0.25">
      <c r="D6549"/>
    </row>
    <row r="6550" spans="4:4" x14ac:dyDescent="0.25">
      <c r="D6550"/>
    </row>
    <row r="6551" spans="4:4" x14ac:dyDescent="0.25">
      <c r="D6551"/>
    </row>
    <row r="6552" spans="4:4" x14ac:dyDescent="0.25">
      <c r="D6552"/>
    </row>
    <row r="6553" spans="4:4" x14ac:dyDescent="0.25">
      <c r="D6553"/>
    </row>
    <row r="6554" spans="4:4" x14ac:dyDescent="0.25">
      <c r="D6554"/>
    </row>
    <row r="6555" spans="4:4" x14ac:dyDescent="0.25">
      <c r="D6555"/>
    </row>
    <row r="6556" spans="4:4" x14ac:dyDescent="0.25">
      <c r="D6556"/>
    </row>
    <row r="6557" spans="4:4" x14ac:dyDescent="0.25">
      <c r="D6557"/>
    </row>
    <row r="6558" spans="4:4" x14ac:dyDescent="0.25">
      <c r="D6558"/>
    </row>
    <row r="6559" spans="4:4" x14ac:dyDescent="0.25">
      <c r="D6559"/>
    </row>
    <row r="6560" spans="4:4" x14ac:dyDescent="0.25">
      <c r="D6560"/>
    </row>
    <row r="6561" spans="4:4" x14ac:dyDescent="0.25">
      <c r="D6561"/>
    </row>
    <row r="6562" spans="4:4" x14ac:dyDescent="0.25">
      <c r="D6562"/>
    </row>
    <row r="6563" spans="4:4" x14ac:dyDescent="0.25">
      <c r="D6563"/>
    </row>
    <row r="6564" spans="4:4" x14ac:dyDescent="0.25">
      <c r="D6564"/>
    </row>
    <row r="6565" spans="4:4" x14ac:dyDescent="0.25">
      <c r="D6565"/>
    </row>
    <row r="6566" spans="4:4" x14ac:dyDescent="0.25">
      <c r="D6566"/>
    </row>
    <row r="6567" spans="4:4" x14ac:dyDescent="0.25">
      <c r="D6567"/>
    </row>
    <row r="6568" spans="4:4" x14ac:dyDescent="0.25">
      <c r="D6568"/>
    </row>
    <row r="6569" spans="4:4" x14ac:dyDescent="0.25">
      <c r="D6569"/>
    </row>
    <row r="6570" spans="4:4" x14ac:dyDescent="0.25">
      <c r="D6570"/>
    </row>
    <row r="6571" spans="4:4" x14ac:dyDescent="0.25">
      <c r="D6571"/>
    </row>
    <row r="6572" spans="4:4" x14ac:dyDescent="0.25">
      <c r="D6572"/>
    </row>
    <row r="6573" spans="4:4" x14ac:dyDescent="0.25">
      <c r="D6573"/>
    </row>
    <row r="6574" spans="4:4" x14ac:dyDescent="0.25">
      <c r="D6574"/>
    </row>
    <row r="6575" spans="4:4" x14ac:dyDescent="0.25">
      <c r="D6575"/>
    </row>
    <row r="6576" spans="4:4" x14ac:dyDescent="0.25">
      <c r="D6576"/>
    </row>
    <row r="6577" spans="4:4" x14ac:dyDescent="0.25">
      <c r="D6577"/>
    </row>
    <row r="6578" spans="4:4" x14ac:dyDescent="0.25">
      <c r="D6578"/>
    </row>
    <row r="6579" spans="4:4" x14ac:dyDescent="0.25">
      <c r="D6579"/>
    </row>
    <row r="6580" spans="4:4" x14ac:dyDescent="0.25">
      <c r="D6580"/>
    </row>
    <row r="6581" spans="4:4" x14ac:dyDescent="0.25">
      <c r="D6581"/>
    </row>
    <row r="6582" spans="4:4" x14ac:dyDescent="0.25">
      <c r="D6582"/>
    </row>
    <row r="6583" spans="4:4" x14ac:dyDescent="0.25">
      <c r="D6583"/>
    </row>
    <row r="6584" spans="4:4" x14ac:dyDescent="0.25">
      <c r="D6584"/>
    </row>
    <row r="6585" spans="4:4" x14ac:dyDescent="0.25">
      <c r="D6585"/>
    </row>
    <row r="6586" spans="4:4" x14ac:dyDescent="0.25">
      <c r="D6586"/>
    </row>
    <row r="6587" spans="4:4" x14ac:dyDescent="0.25">
      <c r="D6587"/>
    </row>
    <row r="6588" spans="4:4" x14ac:dyDescent="0.25">
      <c r="D6588"/>
    </row>
    <row r="6589" spans="4:4" x14ac:dyDescent="0.25">
      <c r="D6589"/>
    </row>
    <row r="6590" spans="4:4" x14ac:dyDescent="0.25">
      <c r="D6590"/>
    </row>
    <row r="6591" spans="4:4" x14ac:dyDescent="0.25">
      <c r="D6591" s="120"/>
    </row>
    <row r="6592" spans="4:4" x14ac:dyDescent="0.25">
      <c r="D6592"/>
    </row>
    <row r="6593" spans="4:4" x14ac:dyDescent="0.25">
      <c r="D6593"/>
    </row>
    <row r="6594" spans="4:4" x14ac:dyDescent="0.25">
      <c r="D6594"/>
    </row>
    <row r="6595" spans="4:4" x14ac:dyDescent="0.25">
      <c r="D6595"/>
    </row>
    <row r="6596" spans="4:4" x14ac:dyDescent="0.25">
      <c r="D6596"/>
    </row>
    <row r="6597" spans="4:4" x14ac:dyDescent="0.25">
      <c r="D6597"/>
    </row>
    <row r="6598" spans="4:4" x14ac:dyDescent="0.25">
      <c r="D6598"/>
    </row>
    <row r="6599" spans="4:4" x14ac:dyDescent="0.25">
      <c r="D6599"/>
    </row>
    <row r="6600" spans="4:4" x14ac:dyDescent="0.25">
      <c r="D6600"/>
    </row>
    <row r="6601" spans="4:4" x14ac:dyDescent="0.25">
      <c r="D6601"/>
    </row>
    <row r="6602" spans="4:4" x14ac:dyDescent="0.25">
      <c r="D6602"/>
    </row>
    <row r="6603" spans="4:4" x14ac:dyDescent="0.25">
      <c r="D6603"/>
    </row>
    <row r="6604" spans="4:4" x14ac:dyDescent="0.25">
      <c r="D6604"/>
    </row>
    <row r="6605" spans="4:4" x14ac:dyDescent="0.25">
      <c r="D6605"/>
    </row>
    <row r="6606" spans="4:4" x14ac:dyDescent="0.25">
      <c r="D6606"/>
    </row>
    <row r="6607" spans="4:4" x14ac:dyDescent="0.25">
      <c r="D6607"/>
    </row>
    <row r="6608" spans="4:4" x14ac:dyDescent="0.25">
      <c r="D6608"/>
    </row>
    <row r="6609" spans="4:4" x14ac:dyDescent="0.25">
      <c r="D6609"/>
    </row>
    <row r="6610" spans="4:4" x14ac:dyDescent="0.25">
      <c r="D6610"/>
    </row>
    <row r="6611" spans="4:4" x14ac:dyDescent="0.25">
      <c r="D6611"/>
    </row>
    <row r="6612" spans="4:4" x14ac:dyDescent="0.25">
      <c r="D6612"/>
    </row>
    <row r="6613" spans="4:4" x14ac:dyDescent="0.25">
      <c r="D6613"/>
    </row>
    <row r="6614" spans="4:4" x14ac:dyDescent="0.25">
      <c r="D6614"/>
    </row>
    <row r="6615" spans="4:4" x14ac:dyDescent="0.25">
      <c r="D6615"/>
    </row>
    <row r="6616" spans="4:4" x14ac:dyDescent="0.25">
      <c r="D6616"/>
    </row>
    <row r="6617" spans="4:4" x14ac:dyDescent="0.25">
      <c r="D6617"/>
    </row>
    <row r="6618" spans="4:4" x14ac:dyDescent="0.25">
      <c r="D6618"/>
    </row>
    <row r="6619" spans="4:4" x14ac:dyDescent="0.25">
      <c r="D6619"/>
    </row>
    <row r="6620" spans="4:4" x14ac:dyDescent="0.25">
      <c r="D6620"/>
    </row>
    <row r="6621" spans="4:4" x14ac:dyDescent="0.25">
      <c r="D6621"/>
    </row>
    <row r="6622" spans="4:4" x14ac:dyDescent="0.25">
      <c r="D6622"/>
    </row>
    <row r="6623" spans="4:4" x14ac:dyDescent="0.25">
      <c r="D6623"/>
    </row>
    <row r="6624" spans="4:4" x14ac:dyDescent="0.25">
      <c r="D6624"/>
    </row>
    <row r="6625" spans="4:4" x14ac:dyDescent="0.25">
      <c r="D6625"/>
    </row>
    <row r="6626" spans="4:4" x14ac:dyDescent="0.25">
      <c r="D6626"/>
    </row>
    <row r="6627" spans="4:4" x14ac:dyDescent="0.25">
      <c r="D6627"/>
    </row>
    <row r="6628" spans="4:4" x14ac:dyDescent="0.25">
      <c r="D6628"/>
    </row>
    <row r="6629" spans="4:4" x14ac:dyDescent="0.25">
      <c r="D6629"/>
    </row>
    <row r="6630" spans="4:4" x14ac:dyDescent="0.25">
      <c r="D6630"/>
    </row>
    <row r="6631" spans="4:4" x14ac:dyDescent="0.25">
      <c r="D6631"/>
    </row>
    <row r="6632" spans="4:4" x14ac:dyDescent="0.25">
      <c r="D6632"/>
    </row>
    <row r="6633" spans="4:4" x14ac:dyDescent="0.25">
      <c r="D6633"/>
    </row>
    <row r="6634" spans="4:4" x14ac:dyDescent="0.25">
      <c r="D6634"/>
    </row>
    <row r="6635" spans="4:4" x14ac:dyDescent="0.25">
      <c r="D6635"/>
    </row>
    <row r="6636" spans="4:4" x14ac:dyDescent="0.25">
      <c r="D6636"/>
    </row>
    <row r="6637" spans="4:4" x14ac:dyDescent="0.25">
      <c r="D6637"/>
    </row>
    <row r="6638" spans="4:4" x14ac:dyDescent="0.25">
      <c r="D6638"/>
    </row>
    <row r="6639" spans="4:4" x14ac:dyDescent="0.25">
      <c r="D6639"/>
    </row>
    <row r="6640" spans="4:4" x14ac:dyDescent="0.25">
      <c r="D6640"/>
    </row>
    <row r="6641" spans="4:4" x14ac:dyDescent="0.25">
      <c r="D6641"/>
    </row>
    <row r="6642" spans="4:4" x14ac:dyDescent="0.25">
      <c r="D6642"/>
    </row>
    <row r="6643" spans="4:4" x14ac:dyDescent="0.25">
      <c r="D6643"/>
    </row>
    <row r="6644" spans="4:4" x14ac:dyDescent="0.25">
      <c r="D6644"/>
    </row>
    <row r="6645" spans="4:4" x14ac:dyDescent="0.25">
      <c r="D6645"/>
    </row>
    <row r="6646" spans="4:4" x14ac:dyDescent="0.25">
      <c r="D6646"/>
    </row>
    <row r="6647" spans="4:4" x14ac:dyDescent="0.25">
      <c r="D6647"/>
    </row>
    <row r="6648" spans="4:4" x14ac:dyDescent="0.25">
      <c r="D6648"/>
    </row>
    <row r="6649" spans="4:4" x14ac:dyDescent="0.25">
      <c r="D6649"/>
    </row>
    <row r="6650" spans="4:4" x14ac:dyDescent="0.25">
      <c r="D6650"/>
    </row>
    <row r="6651" spans="4:4" x14ac:dyDescent="0.25">
      <c r="D6651"/>
    </row>
    <row r="6652" spans="4:4" x14ac:dyDescent="0.25">
      <c r="D6652"/>
    </row>
    <row r="6653" spans="4:4" x14ac:dyDescent="0.25">
      <c r="D6653"/>
    </row>
    <row r="6654" spans="4:4" x14ac:dyDescent="0.25">
      <c r="D6654"/>
    </row>
    <row r="6655" spans="4:4" x14ac:dyDescent="0.25">
      <c r="D6655"/>
    </row>
    <row r="6656" spans="4:4" x14ac:dyDescent="0.25">
      <c r="D6656"/>
    </row>
    <row r="6657" spans="4:4" x14ac:dyDescent="0.25">
      <c r="D6657"/>
    </row>
    <row r="6658" spans="4:4" x14ac:dyDescent="0.25">
      <c r="D6658"/>
    </row>
    <row r="6659" spans="4:4" x14ac:dyDescent="0.25">
      <c r="D6659"/>
    </row>
    <row r="6660" spans="4:4" x14ac:dyDescent="0.25">
      <c r="D6660"/>
    </row>
    <row r="6661" spans="4:4" x14ac:dyDescent="0.25">
      <c r="D6661"/>
    </row>
    <row r="6662" spans="4:4" x14ac:dyDescent="0.25">
      <c r="D6662"/>
    </row>
    <row r="6663" spans="4:4" x14ac:dyDescent="0.25">
      <c r="D6663"/>
    </row>
    <row r="6664" spans="4:4" x14ac:dyDescent="0.25">
      <c r="D6664"/>
    </row>
    <row r="6665" spans="4:4" x14ac:dyDescent="0.25">
      <c r="D6665"/>
    </row>
    <row r="6666" spans="4:4" x14ac:dyDescent="0.25">
      <c r="D6666"/>
    </row>
    <row r="6667" spans="4:4" x14ac:dyDescent="0.25">
      <c r="D6667"/>
    </row>
    <row r="6668" spans="4:4" x14ac:dyDescent="0.25">
      <c r="D6668"/>
    </row>
    <row r="6669" spans="4:4" x14ac:dyDescent="0.25">
      <c r="D6669"/>
    </row>
    <row r="6670" spans="4:4" x14ac:dyDescent="0.25">
      <c r="D6670"/>
    </row>
    <row r="6671" spans="4:4" x14ac:dyDescent="0.25">
      <c r="D6671"/>
    </row>
    <row r="6672" spans="4:4" x14ac:dyDescent="0.25">
      <c r="D6672"/>
    </row>
    <row r="6673" spans="4:4" x14ac:dyDescent="0.25">
      <c r="D6673"/>
    </row>
    <row r="6674" spans="4:4" x14ac:dyDescent="0.25">
      <c r="D6674"/>
    </row>
    <row r="6675" spans="4:4" x14ac:dyDescent="0.25">
      <c r="D6675"/>
    </row>
    <row r="6676" spans="4:4" x14ac:dyDescent="0.25">
      <c r="D6676"/>
    </row>
    <row r="6677" spans="4:4" x14ac:dyDescent="0.25">
      <c r="D6677"/>
    </row>
    <row r="6678" spans="4:4" x14ac:dyDescent="0.25">
      <c r="D6678"/>
    </row>
    <row r="6679" spans="4:4" x14ac:dyDescent="0.25">
      <c r="D6679"/>
    </row>
    <row r="6680" spans="4:4" x14ac:dyDescent="0.25">
      <c r="D6680"/>
    </row>
    <row r="6681" spans="4:4" x14ac:dyDescent="0.25">
      <c r="D6681"/>
    </row>
    <row r="6682" spans="4:4" x14ac:dyDescent="0.25">
      <c r="D6682"/>
    </row>
    <row r="6683" spans="4:4" x14ac:dyDescent="0.25">
      <c r="D6683"/>
    </row>
    <row r="6684" spans="4:4" x14ac:dyDescent="0.25">
      <c r="D6684"/>
    </row>
    <row r="6685" spans="4:4" x14ac:dyDescent="0.25">
      <c r="D6685"/>
    </row>
    <row r="6686" spans="4:4" x14ac:dyDescent="0.25">
      <c r="D6686"/>
    </row>
    <row r="6687" spans="4:4" x14ac:dyDescent="0.25">
      <c r="D6687"/>
    </row>
    <row r="6688" spans="4:4" x14ac:dyDescent="0.25">
      <c r="D6688"/>
    </row>
    <row r="6689" spans="4:4" x14ac:dyDescent="0.25">
      <c r="D6689"/>
    </row>
    <row r="6690" spans="4:4" x14ac:dyDescent="0.25">
      <c r="D6690"/>
    </row>
    <row r="6691" spans="4:4" x14ac:dyDescent="0.25">
      <c r="D6691"/>
    </row>
    <row r="6692" spans="4:4" x14ac:dyDescent="0.25">
      <c r="D6692"/>
    </row>
    <row r="6693" spans="4:4" x14ac:dyDescent="0.25">
      <c r="D6693"/>
    </row>
    <row r="6694" spans="4:4" x14ac:dyDescent="0.25">
      <c r="D6694"/>
    </row>
    <row r="6695" spans="4:4" x14ac:dyDescent="0.25">
      <c r="D6695"/>
    </row>
    <row r="6696" spans="4:4" x14ac:dyDescent="0.25">
      <c r="D6696"/>
    </row>
    <row r="6697" spans="4:4" x14ac:dyDescent="0.25">
      <c r="D6697"/>
    </row>
    <row r="6698" spans="4:4" x14ac:dyDescent="0.25">
      <c r="D6698"/>
    </row>
    <row r="6699" spans="4:4" x14ac:dyDescent="0.25">
      <c r="D6699"/>
    </row>
    <row r="6700" spans="4:4" x14ac:dyDescent="0.25">
      <c r="D6700"/>
    </row>
    <row r="6701" spans="4:4" x14ac:dyDescent="0.25">
      <c r="D6701"/>
    </row>
    <row r="6702" spans="4:4" x14ac:dyDescent="0.25">
      <c r="D6702"/>
    </row>
    <row r="6703" spans="4:4" x14ac:dyDescent="0.25">
      <c r="D6703"/>
    </row>
    <row r="6704" spans="4:4" x14ac:dyDescent="0.25">
      <c r="D6704"/>
    </row>
    <row r="6705" spans="4:4" x14ac:dyDescent="0.25">
      <c r="D6705"/>
    </row>
    <row r="6706" spans="4:4" x14ac:dyDescent="0.25">
      <c r="D6706"/>
    </row>
    <row r="6707" spans="4:4" x14ac:dyDescent="0.25">
      <c r="D6707"/>
    </row>
    <row r="6708" spans="4:4" x14ac:dyDescent="0.25">
      <c r="D6708"/>
    </row>
    <row r="6709" spans="4:4" x14ac:dyDescent="0.25">
      <c r="D6709"/>
    </row>
    <row r="6710" spans="4:4" x14ac:dyDescent="0.25">
      <c r="D6710"/>
    </row>
    <row r="6711" spans="4:4" x14ac:dyDescent="0.25">
      <c r="D6711"/>
    </row>
    <row r="6712" spans="4:4" x14ac:dyDescent="0.25">
      <c r="D6712"/>
    </row>
    <row r="6713" spans="4:4" x14ac:dyDescent="0.25">
      <c r="D6713"/>
    </row>
    <row r="6714" spans="4:4" x14ac:dyDescent="0.25">
      <c r="D6714"/>
    </row>
    <row r="6715" spans="4:4" x14ac:dyDescent="0.25">
      <c r="D6715"/>
    </row>
    <row r="6716" spans="4:4" x14ac:dyDescent="0.25">
      <c r="D6716"/>
    </row>
    <row r="6717" spans="4:4" x14ac:dyDescent="0.25">
      <c r="D6717"/>
    </row>
    <row r="6718" spans="4:4" x14ac:dyDescent="0.25">
      <c r="D6718"/>
    </row>
    <row r="6719" spans="4:4" x14ac:dyDescent="0.25">
      <c r="D6719"/>
    </row>
    <row r="6720" spans="4:4" x14ac:dyDescent="0.25">
      <c r="D6720"/>
    </row>
    <row r="6721" spans="4:4" x14ac:dyDescent="0.25">
      <c r="D6721"/>
    </row>
    <row r="6722" spans="4:4" x14ac:dyDescent="0.25">
      <c r="D6722"/>
    </row>
    <row r="6723" spans="4:4" x14ac:dyDescent="0.25">
      <c r="D6723"/>
    </row>
    <row r="6724" spans="4:4" x14ac:dyDescent="0.25">
      <c r="D6724"/>
    </row>
    <row r="6725" spans="4:4" x14ac:dyDescent="0.25">
      <c r="D6725"/>
    </row>
    <row r="6726" spans="4:4" x14ac:dyDescent="0.25">
      <c r="D6726"/>
    </row>
    <row r="6727" spans="4:4" x14ac:dyDescent="0.25">
      <c r="D6727"/>
    </row>
    <row r="6728" spans="4:4" x14ac:dyDescent="0.25">
      <c r="D6728"/>
    </row>
    <row r="6729" spans="4:4" x14ac:dyDescent="0.25">
      <c r="D6729"/>
    </row>
    <row r="6730" spans="4:4" x14ac:dyDescent="0.25">
      <c r="D6730"/>
    </row>
    <row r="6731" spans="4:4" x14ac:dyDescent="0.25">
      <c r="D6731"/>
    </row>
    <row r="6732" spans="4:4" x14ac:dyDescent="0.25">
      <c r="D6732"/>
    </row>
    <row r="6733" spans="4:4" x14ac:dyDescent="0.25">
      <c r="D6733"/>
    </row>
    <row r="6734" spans="4:4" x14ac:dyDescent="0.25">
      <c r="D6734"/>
    </row>
    <row r="6735" spans="4:4" x14ac:dyDescent="0.25">
      <c r="D6735"/>
    </row>
    <row r="6736" spans="4:4" x14ac:dyDescent="0.25">
      <c r="D6736"/>
    </row>
    <row r="6737" spans="4:4" x14ac:dyDescent="0.25">
      <c r="D6737"/>
    </row>
    <row r="6738" spans="4:4" x14ac:dyDescent="0.25">
      <c r="D6738"/>
    </row>
    <row r="6739" spans="4:4" x14ac:dyDescent="0.25">
      <c r="D6739"/>
    </row>
    <row r="6740" spans="4:4" x14ac:dyDescent="0.25">
      <c r="D6740"/>
    </row>
    <row r="6741" spans="4:4" x14ac:dyDescent="0.25">
      <c r="D6741"/>
    </row>
    <row r="6742" spans="4:4" x14ac:dyDescent="0.25">
      <c r="D6742"/>
    </row>
    <row r="6743" spans="4:4" x14ac:dyDescent="0.25">
      <c r="D6743"/>
    </row>
    <row r="6744" spans="4:4" x14ac:dyDescent="0.25">
      <c r="D6744"/>
    </row>
    <row r="6745" spans="4:4" x14ac:dyDescent="0.25">
      <c r="D6745"/>
    </row>
    <row r="6746" spans="4:4" x14ac:dyDescent="0.25">
      <c r="D6746"/>
    </row>
    <row r="6747" spans="4:4" x14ac:dyDescent="0.25">
      <c r="D6747"/>
    </row>
    <row r="6748" spans="4:4" x14ac:dyDescent="0.25">
      <c r="D6748"/>
    </row>
    <row r="6749" spans="4:4" x14ac:dyDescent="0.25">
      <c r="D6749"/>
    </row>
    <row r="6750" spans="4:4" x14ac:dyDescent="0.25">
      <c r="D6750"/>
    </row>
    <row r="6751" spans="4:4" x14ac:dyDescent="0.25">
      <c r="D6751"/>
    </row>
    <row r="6752" spans="4:4" x14ac:dyDescent="0.25">
      <c r="D6752"/>
    </row>
    <row r="6753" spans="4:4" x14ac:dyDescent="0.25">
      <c r="D6753"/>
    </row>
    <row r="6754" spans="4:4" x14ac:dyDescent="0.25">
      <c r="D6754"/>
    </row>
    <row r="6755" spans="4:4" x14ac:dyDescent="0.25">
      <c r="D6755"/>
    </row>
    <row r="6756" spans="4:4" x14ac:dyDescent="0.25">
      <c r="D6756"/>
    </row>
    <row r="6757" spans="4:4" x14ac:dyDescent="0.25">
      <c r="D6757"/>
    </row>
    <row r="6758" spans="4:4" x14ac:dyDescent="0.25">
      <c r="D6758"/>
    </row>
    <row r="6759" spans="4:4" x14ac:dyDescent="0.25">
      <c r="D6759"/>
    </row>
    <row r="6760" spans="4:4" x14ac:dyDescent="0.25">
      <c r="D6760"/>
    </row>
    <row r="6761" spans="4:4" x14ac:dyDescent="0.25">
      <c r="D6761"/>
    </row>
    <row r="6762" spans="4:4" x14ac:dyDescent="0.25">
      <c r="D6762"/>
    </row>
    <row r="6763" spans="4:4" x14ac:dyDescent="0.25">
      <c r="D6763"/>
    </row>
    <row r="6764" spans="4:4" x14ac:dyDescent="0.25">
      <c r="D6764"/>
    </row>
    <row r="6765" spans="4:4" x14ac:dyDescent="0.25">
      <c r="D6765"/>
    </row>
    <row r="6766" spans="4:4" x14ac:dyDescent="0.25">
      <c r="D6766"/>
    </row>
    <row r="6767" spans="4:4" x14ac:dyDescent="0.25">
      <c r="D6767"/>
    </row>
    <row r="6768" spans="4:4" x14ac:dyDescent="0.25">
      <c r="D6768"/>
    </row>
    <row r="6769" spans="4:4" x14ac:dyDescent="0.25">
      <c r="D6769"/>
    </row>
    <row r="6770" spans="4:4" x14ac:dyDescent="0.25">
      <c r="D6770"/>
    </row>
    <row r="6771" spans="4:4" x14ac:dyDescent="0.25">
      <c r="D6771"/>
    </row>
    <row r="6772" spans="4:4" x14ac:dyDescent="0.25">
      <c r="D6772"/>
    </row>
    <row r="6773" spans="4:4" x14ac:dyDescent="0.25">
      <c r="D6773"/>
    </row>
    <row r="6774" spans="4:4" x14ac:dyDescent="0.25">
      <c r="D6774"/>
    </row>
    <row r="6775" spans="4:4" x14ac:dyDescent="0.25">
      <c r="D6775"/>
    </row>
    <row r="6776" spans="4:4" x14ac:dyDescent="0.25">
      <c r="D6776"/>
    </row>
    <row r="6777" spans="4:4" x14ac:dyDescent="0.25">
      <c r="D6777"/>
    </row>
    <row r="6778" spans="4:4" x14ac:dyDescent="0.25">
      <c r="D6778"/>
    </row>
    <row r="6779" spans="4:4" x14ac:dyDescent="0.25">
      <c r="D6779"/>
    </row>
    <row r="6780" spans="4:4" x14ac:dyDescent="0.25">
      <c r="D6780"/>
    </row>
    <row r="6781" spans="4:4" x14ac:dyDescent="0.25">
      <c r="D6781"/>
    </row>
    <row r="6782" spans="4:4" x14ac:dyDescent="0.25">
      <c r="D6782"/>
    </row>
    <row r="6783" spans="4:4" x14ac:dyDescent="0.25">
      <c r="D6783"/>
    </row>
    <row r="6784" spans="4:4" x14ac:dyDescent="0.25">
      <c r="D6784"/>
    </row>
    <row r="6785" spans="4:4" x14ac:dyDescent="0.25">
      <c r="D6785"/>
    </row>
    <row r="6786" spans="4:4" x14ac:dyDescent="0.25">
      <c r="D6786"/>
    </row>
    <row r="6787" spans="4:4" x14ac:dyDescent="0.25">
      <c r="D6787"/>
    </row>
    <row r="6788" spans="4:4" x14ac:dyDescent="0.25">
      <c r="D6788"/>
    </row>
    <row r="6789" spans="4:4" x14ac:dyDescent="0.25">
      <c r="D6789"/>
    </row>
    <row r="6790" spans="4:4" x14ac:dyDescent="0.25">
      <c r="D6790"/>
    </row>
    <row r="6791" spans="4:4" x14ac:dyDescent="0.25">
      <c r="D6791"/>
    </row>
    <row r="6792" spans="4:4" x14ac:dyDescent="0.25">
      <c r="D6792"/>
    </row>
    <row r="6793" spans="4:4" x14ac:dyDescent="0.25">
      <c r="D6793"/>
    </row>
    <row r="6794" spans="4:4" x14ac:dyDescent="0.25">
      <c r="D6794"/>
    </row>
    <row r="6795" spans="4:4" x14ac:dyDescent="0.25">
      <c r="D6795"/>
    </row>
    <row r="6796" spans="4:4" x14ac:dyDescent="0.25">
      <c r="D6796"/>
    </row>
    <row r="6797" spans="4:4" x14ac:dyDescent="0.25">
      <c r="D6797"/>
    </row>
    <row r="6798" spans="4:4" x14ac:dyDescent="0.25">
      <c r="D6798"/>
    </row>
    <row r="6799" spans="4:4" x14ac:dyDescent="0.25">
      <c r="D6799"/>
    </row>
    <row r="6800" spans="4:4" x14ac:dyDescent="0.25">
      <c r="D6800"/>
    </row>
    <row r="6801" spans="4:4" x14ac:dyDescent="0.25">
      <c r="D6801"/>
    </row>
    <row r="6802" spans="4:4" x14ac:dyDescent="0.25">
      <c r="D6802"/>
    </row>
    <row r="6803" spans="4:4" x14ac:dyDescent="0.25">
      <c r="D6803"/>
    </row>
    <row r="6804" spans="4:4" x14ac:dyDescent="0.25">
      <c r="D6804"/>
    </row>
    <row r="6805" spans="4:4" x14ac:dyDescent="0.25">
      <c r="D6805"/>
    </row>
    <row r="6806" spans="4:4" x14ac:dyDescent="0.25">
      <c r="D6806"/>
    </row>
    <row r="6807" spans="4:4" x14ac:dyDescent="0.25">
      <c r="D6807"/>
    </row>
    <row r="6808" spans="4:4" x14ac:dyDescent="0.25">
      <c r="D6808"/>
    </row>
    <row r="6809" spans="4:4" x14ac:dyDescent="0.25">
      <c r="D6809"/>
    </row>
    <row r="6810" spans="4:4" x14ac:dyDescent="0.25">
      <c r="D6810"/>
    </row>
    <row r="6811" spans="4:4" x14ac:dyDescent="0.25">
      <c r="D6811"/>
    </row>
    <row r="6812" spans="4:4" x14ac:dyDescent="0.25">
      <c r="D6812"/>
    </row>
    <row r="6813" spans="4:4" x14ac:dyDescent="0.25">
      <c r="D6813"/>
    </row>
    <row r="6814" spans="4:4" x14ac:dyDescent="0.25">
      <c r="D6814"/>
    </row>
    <row r="6815" spans="4:4" x14ac:dyDescent="0.25">
      <c r="D6815"/>
    </row>
    <row r="6816" spans="4:4" x14ac:dyDescent="0.25">
      <c r="D6816"/>
    </row>
    <row r="6817" spans="4:4" x14ac:dyDescent="0.25">
      <c r="D6817"/>
    </row>
    <row r="6818" spans="4:4" x14ac:dyDescent="0.25">
      <c r="D6818"/>
    </row>
    <row r="6819" spans="4:4" x14ac:dyDescent="0.25">
      <c r="D6819"/>
    </row>
    <row r="6820" spans="4:4" x14ac:dyDescent="0.25">
      <c r="D6820"/>
    </row>
    <row r="6821" spans="4:4" x14ac:dyDescent="0.25">
      <c r="D6821"/>
    </row>
    <row r="6822" spans="4:4" x14ac:dyDescent="0.25">
      <c r="D6822"/>
    </row>
    <row r="6823" spans="4:4" x14ac:dyDescent="0.25">
      <c r="D6823"/>
    </row>
    <row r="6824" spans="4:4" x14ac:dyDescent="0.25">
      <c r="D6824"/>
    </row>
    <row r="6825" spans="4:4" x14ac:dyDescent="0.25">
      <c r="D6825"/>
    </row>
    <row r="6826" spans="4:4" x14ac:dyDescent="0.25">
      <c r="D6826"/>
    </row>
    <row r="6827" spans="4:4" x14ac:dyDescent="0.25">
      <c r="D6827"/>
    </row>
    <row r="6828" spans="4:4" x14ac:dyDescent="0.25">
      <c r="D6828"/>
    </row>
    <row r="6829" spans="4:4" x14ac:dyDescent="0.25">
      <c r="D6829"/>
    </row>
    <row r="6830" spans="4:4" x14ac:dyDescent="0.25">
      <c r="D6830"/>
    </row>
    <row r="6831" spans="4:4" x14ac:dyDescent="0.25">
      <c r="D6831"/>
    </row>
    <row r="6832" spans="4:4" x14ac:dyDescent="0.25">
      <c r="D6832"/>
    </row>
    <row r="6833" spans="4:4" x14ac:dyDescent="0.25">
      <c r="D6833"/>
    </row>
    <row r="6834" spans="4:4" x14ac:dyDescent="0.25">
      <c r="D6834"/>
    </row>
    <row r="6835" spans="4:4" x14ac:dyDescent="0.25">
      <c r="D6835"/>
    </row>
    <row r="6836" spans="4:4" x14ac:dyDescent="0.25">
      <c r="D6836"/>
    </row>
    <row r="6837" spans="4:4" x14ac:dyDescent="0.25">
      <c r="D6837"/>
    </row>
    <row r="6838" spans="4:4" x14ac:dyDescent="0.25">
      <c r="D6838"/>
    </row>
    <row r="6839" spans="4:4" x14ac:dyDescent="0.25">
      <c r="D6839"/>
    </row>
    <row r="6840" spans="4:4" x14ac:dyDescent="0.25">
      <c r="D6840"/>
    </row>
    <row r="6841" spans="4:4" x14ac:dyDescent="0.25">
      <c r="D6841"/>
    </row>
    <row r="6842" spans="4:4" x14ac:dyDescent="0.25">
      <c r="D6842"/>
    </row>
    <row r="6843" spans="4:4" x14ac:dyDescent="0.25">
      <c r="D6843"/>
    </row>
    <row r="6844" spans="4:4" x14ac:dyDescent="0.25">
      <c r="D6844"/>
    </row>
    <row r="6845" spans="4:4" x14ac:dyDescent="0.25">
      <c r="D6845"/>
    </row>
    <row r="6846" spans="4:4" x14ac:dyDescent="0.25">
      <c r="D6846"/>
    </row>
    <row r="6847" spans="4:4" x14ac:dyDescent="0.25">
      <c r="D6847"/>
    </row>
    <row r="6848" spans="4:4" x14ac:dyDescent="0.25">
      <c r="D6848"/>
    </row>
    <row r="6849" spans="4:4" x14ac:dyDescent="0.25">
      <c r="D6849"/>
    </row>
    <row r="6850" spans="4:4" x14ac:dyDescent="0.25">
      <c r="D6850"/>
    </row>
    <row r="6851" spans="4:4" x14ac:dyDescent="0.25">
      <c r="D6851"/>
    </row>
    <row r="6852" spans="4:4" x14ac:dyDescent="0.25">
      <c r="D6852"/>
    </row>
    <row r="6853" spans="4:4" x14ac:dyDescent="0.25">
      <c r="D6853"/>
    </row>
    <row r="6854" spans="4:4" x14ac:dyDescent="0.25">
      <c r="D6854"/>
    </row>
    <row r="6855" spans="4:4" x14ac:dyDescent="0.25">
      <c r="D6855"/>
    </row>
    <row r="6856" spans="4:4" x14ac:dyDescent="0.25">
      <c r="D6856"/>
    </row>
    <row r="6857" spans="4:4" x14ac:dyDescent="0.25">
      <c r="D6857"/>
    </row>
    <row r="6858" spans="4:4" x14ac:dyDescent="0.25">
      <c r="D6858"/>
    </row>
    <row r="6859" spans="4:4" x14ac:dyDescent="0.25">
      <c r="D6859"/>
    </row>
    <row r="6860" spans="4:4" x14ac:dyDescent="0.25">
      <c r="D6860"/>
    </row>
    <row r="6861" spans="4:4" x14ac:dyDescent="0.25">
      <c r="D6861"/>
    </row>
    <row r="6862" spans="4:4" x14ac:dyDescent="0.25">
      <c r="D6862"/>
    </row>
    <row r="6863" spans="4:4" x14ac:dyDescent="0.25">
      <c r="D6863"/>
    </row>
    <row r="6864" spans="4:4" x14ac:dyDescent="0.25">
      <c r="D6864"/>
    </row>
    <row r="6865" spans="4:4" x14ac:dyDescent="0.25">
      <c r="D6865"/>
    </row>
    <row r="6866" spans="4:4" x14ac:dyDescent="0.25">
      <c r="D6866"/>
    </row>
    <row r="6867" spans="4:4" x14ac:dyDescent="0.25">
      <c r="D6867"/>
    </row>
    <row r="6868" spans="4:4" x14ac:dyDescent="0.25">
      <c r="D6868"/>
    </row>
    <row r="6869" spans="4:4" x14ac:dyDescent="0.25">
      <c r="D6869"/>
    </row>
    <row r="6870" spans="4:4" x14ac:dyDescent="0.25">
      <c r="D6870"/>
    </row>
    <row r="6871" spans="4:4" x14ac:dyDescent="0.25">
      <c r="D6871"/>
    </row>
    <row r="6872" spans="4:4" x14ac:dyDescent="0.25">
      <c r="D6872"/>
    </row>
    <row r="6873" spans="4:4" x14ac:dyDescent="0.25">
      <c r="D6873"/>
    </row>
    <row r="6874" spans="4:4" x14ac:dyDescent="0.25">
      <c r="D6874"/>
    </row>
    <row r="6875" spans="4:4" x14ac:dyDescent="0.25">
      <c r="D6875"/>
    </row>
    <row r="6876" spans="4:4" x14ac:dyDescent="0.25">
      <c r="D6876"/>
    </row>
    <row r="6877" spans="4:4" x14ac:dyDescent="0.25">
      <c r="D6877"/>
    </row>
    <row r="6878" spans="4:4" x14ac:dyDescent="0.25">
      <c r="D6878"/>
    </row>
    <row r="6879" spans="4:4" x14ac:dyDescent="0.25">
      <c r="D6879"/>
    </row>
    <row r="6880" spans="4:4" x14ac:dyDescent="0.25">
      <c r="D6880"/>
    </row>
    <row r="6881" spans="4:4" x14ac:dyDescent="0.25">
      <c r="D6881"/>
    </row>
    <row r="6882" spans="4:4" x14ac:dyDescent="0.25">
      <c r="D6882"/>
    </row>
    <row r="6883" spans="4:4" x14ac:dyDescent="0.25">
      <c r="D6883"/>
    </row>
    <row r="6884" spans="4:4" x14ac:dyDescent="0.25">
      <c r="D6884"/>
    </row>
    <row r="6885" spans="4:4" x14ac:dyDescent="0.25">
      <c r="D6885"/>
    </row>
    <row r="6886" spans="4:4" x14ac:dyDescent="0.25">
      <c r="D6886"/>
    </row>
    <row r="6887" spans="4:4" x14ac:dyDescent="0.25">
      <c r="D6887"/>
    </row>
    <row r="6888" spans="4:4" x14ac:dyDescent="0.25">
      <c r="D6888"/>
    </row>
    <row r="6889" spans="4:4" x14ac:dyDescent="0.25">
      <c r="D6889"/>
    </row>
    <row r="6890" spans="4:4" x14ac:dyDescent="0.25">
      <c r="D6890"/>
    </row>
    <row r="6891" spans="4:4" x14ac:dyDescent="0.25">
      <c r="D6891"/>
    </row>
    <row r="6892" spans="4:4" x14ac:dyDescent="0.25">
      <c r="D6892"/>
    </row>
    <row r="6893" spans="4:4" x14ac:dyDescent="0.25">
      <c r="D6893"/>
    </row>
    <row r="6894" spans="4:4" x14ac:dyDescent="0.25">
      <c r="D6894"/>
    </row>
    <row r="6895" spans="4:4" x14ac:dyDescent="0.25">
      <c r="D6895"/>
    </row>
    <row r="6896" spans="4:4" x14ac:dyDescent="0.25">
      <c r="D6896"/>
    </row>
    <row r="6897" spans="4:4" x14ac:dyDescent="0.25">
      <c r="D6897"/>
    </row>
    <row r="6898" spans="4:4" x14ac:dyDescent="0.25">
      <c r="D6898"/>
    </row>
    <row r="6899" spans="4:4" x14ac:dyDescent="0.25">
      <c r="D6899"/>
    </row>
    <row r="6900" spans="4:4" x14ac:dyDescent="0.25">
      <c r="D6900"/>
    </row>
    <row r="6901" spans="4:4" x14ac:dyDescent="0.25">
      <c r="D6901"/>
    </row>
    <row r="6902" spans="4:4" x14ac:dyDescent="0.25">
      <c r="D6902"/>
    </row>
    <row r="6903" spans="4:4" x14ac:dyDescent="0.25">
      <c r="D6903"/>
    </row>
    <row r="6904" spans="4:4" x14ac:dyDescent="0.25">
      <c r="D6904"/>
    </row>
    <row r="6905" spans="4:4" x14ac:dyDescent="0.25">
      <c r="D6905"/>
    </row>
    <row r="6906" spans="4:4" x14ac:dyDescent="0.25">
      <c r="D6906"/>
    </row>
    <row r="6907" spans="4:4" x14ac:dyDescent="0.25">
      <c r="D6907"/>
    </row>
    <row r="6908" spans="4:4" x14ac:dyDescent="0.25">
      <c r="D6908"/>
    </row>
    <row r="6909" spans="4:4" x14ac:dyDescent="0.25">
      <c r="D6909"/>
    </row>
    <row r="6910" spans="4:4" x14ac:dyDescent="0.25">
      <c r="D6910"/>
    </row>
    <row r="6911" spans="4:4" x14ac:dyDescent="0.25">
      <c r="D6911"/>
    </row>
    <row r="6912" spans="4:4" x14ac:dyDescent="0.25">
      <c r="D6912"/>
    </row>
    <row r="6913" spans="4:4" x14ac:dyDescent="0.25">
      <c r="D6913"/>
    </row>
    <row r="6914" spans="4:4" x14ac:dyDescent="0.25">
      <c r="D6914"/>
    </row>
    <row r="6915" spans="4:4" x14ac:dyDescent="0.25">
      <c r="D6915"/>
    </row>
    <row r="6916" spans="4:4" x14ac:dyDescent="0.25">
      <c r="D6916"/>
    </row>
    <row r="6917" spans="4:4" x14ac:dyDescent="0.25">
      <c r="D6917"/>
    </row>
    <row r="6918" spans="4:4" x14ac:dyDescent="0.25">
      <c r="D6918"/>
    </row>
    <row r="6919" spans="4:4" x14ac:dyDescent="0.25">
      <c r="D6919"/>
    </row>
    <row r="6920" spans="4:4" x14ac:dyDescent="0.25">
      <c r="D6920"/>
    </row>
    <row r="6921" spans="4:4" x14ac:dyDescent="0.25">
      <c r="D6921"/>
    </row>
    <row r="6922" spans="4:4" x14ac:dyDescent="0.25">
      <c r="D6922"/>
    </row>
    <row r="6923" spans="4:4" x14ac:dyDescent="0.25">
      <c r="D6923"/>
    </row>
    <row r="6924" spans="4:4" x14ac:dyDescent="0.25">
      <c r="D6924"/>
    </row>
    <row r="6925" spans="4:4" x14ac:dyDescent="0.25">
      <c r="D6925"/>
    </row>
    <row r="6926" spans="4:4" x14ac:dyDescent="0.25">
      <c r="D6926"/>
    </row>
    <row r="6927" spans="4:4" x14ac:dyDescent="0.25">
      <c r="D6927"/>
    </row>
    <row r="6928" spans="4:4" x14ac:dyDescent="0.25">
      <c r="D6928"/>
    </row>
    <row r="6929" spans="4:4" x14ac:dyDescent="0.25">
      <c r="D6929"/>
    </row>
    <row r="6930" spans="4:4" x14ac:dyDescent="0.25">
      <c r="D6930"/>
    </row>
    <row r="6931" spans="4:4" x14ac:dyDescent="0.25">
      <c r="D6931"/>
    </row>
    <row r="6932" spans="4:4" x14ac:dyDescent="0.25">
      <c r="D6932"/>
    </row>
    <row r="6933" spans="4:4" x14ac:dyDescent="0.25">
      <c r="D6933"/>
    </row>
    <row r="6934" spans="4:4" x14ac:dyDescent="0.25">
      <c r="D6934"/>
    </row>
    <row r="6935" spans="4:4" x14ac:dyDescent="0.25">
      <c r="D6935"/>
    </row>
    <row r="6936" spans="4:4" x14ac:dyDescent="0.25">
      <c r="D6936"/>
    </row>
    <row r="6937" spans="4:4" x14ac:dyDescent="0.25">
      <c r="D6937"/>
    </row>
    <row r="6938" spans="4:4" x14ac:dyDescent="0.25">
      <c r="D6938"/>
    </row>
    <row r="6939" spans="4:4" x14ac:dyDescent="0.25">
      <c r="D6939"/>
    </row>
    <row r="6940" spans="4:4" x14ac:dyDescent="0.25">
      <c r="D6940"/>
    </row>
    <row r="6941" spans="4:4" x14ac:dyDescent="0.25">
      <c r="D6941"/>
    </row>
    <row r="6942" spans="4:4" x14ac:dyDescent="0.25">
      <c r="D6942"/>
    </row>
    <row r="6943" spans="4:4" x14ac:dyDescent="0.25">
      <c r="D6943"/>
    </row>
    <row r="6944" spans="4:4" x14ac:dyDescent="0.25">
      <c r="D6944"/>
    </row>
    <row r="6945" spans="4:4" x14ac:dyDescent="0.25">
      <c r="D6945"/>
    </row>
    <row r="6946" spans="4:4" x14ac:dyDescent="0.25">
      <c r="D6946"/>
    </row>
    <row r="6947" spans="4:4" x14ac:dyDescent="0.25">
      <c r="D6947"/>
    </row>
    <row r="6948" spans="4:4" x14ac:dyDescent="0.25">
      <c r="D6948"/>
    </row>
    <row r="6949" spans="4:4" x14ac:dyDescent="0.25">
      <c r="D6949"/>
    </row>
    <row r="6950" spans="4:4" x14ac:dyDescent="0.25">
      <c r="D6950"/>
    </row>
    <row r="6951" spans="4:4" x14ac:dyDescent="0.25">
      <c r="D6951"/>
    </row>
    <row r="6952" spans="4:4" x14ac:dyDescent="0.25">
      <c r="D6952"/>
    </row>
    <row r="6953" spans="4:4" x14ac:dyDescent="0.25">
      <c r="D6953"/>
    </row>
    <row r="6954" spans="4:4" x14ac:dyDescent="0.25">
      <c r="D6954"/>
    </row>
    <row r="6955" spans="4:4" x14ac:dyDescent="0.25">
      <c r="D6955"/>
    </row>
    <row r="6956" spans="4:4" x14ac:dyDescent="0.25">
      <c r="D6956"/>
    </row>
    <row r="6957" spans="4:4" x14ac:dyDescent="0.25">
      <c r="D6957"/>
    </row>
    <row r="6958" spans="4:4" x14ac:dyDescent="0.25">
      <c r="D6958"/>
    </row>
    <row r="6959" spans="4:4" x14ac:dyDescent="0.25">
      <c r="D6959"/>
    </row>
    <row r="6960" spans="4:4" x14ac:dyDescent="0.25">
      <c r="D6960"/>
    </row>
    <row r="6961" spans="4:4" x14ac:dyDescent="0.25">
      <c r="D6961"/>
    </row>
    <row r="6962" spans="4:4" x14ac:dyDescent="0.25">
      <c r="D6962"/>
    </row>
    <row r="6963" spans="4:4" x14ac:dyDescent="0.25">
      <c r="D6963"/>
    </row>
    <row r="6964" spans="4:4" x14ac:dyDescent="0.25">
      <c r="D6964"/>
    </row>
    <row r="6965" spans="4:4" x14ac:dyDescent="0.25">
      <c r="D6965"/>
    </row>
    <row r="6966" spans="4:4" x14ac:dyDescent="0.25">
      <c r="D6966"/>
    </row>
    <row r="6967" spans="4:4" x14ac:dyDescent="0.25">
      <c r="D6967"/>
    </row>
    <row r="6968" spans="4:4" x14ac:dyDescent="0.25">
      <c r="D6968"/>
    </row>
    <row r="6969" spans="4:4" x14ac:dyDescent="0.25">
      <c r="D6969"/>
    </row>
    <row r="6970" spans="4:4" x14ac:dyDescent="0.25">
      <c r="D6970"/>
    </row>
    <row r="6971" spans="4:4" x14ac:dyDescent="0.25">
      <c r="D6971"/>
    </row>
    <row r="6972" spans="4:4" x14ac:dyDescent="0.25">
      <c r="D6972"/>
    </row>
    <row r="6973" spans="4:4" x14ac:dyDescent="0.25">
      <c r="D6973"/>
    </row>
    <row r="6974" spans="4:4" x14ac:dyDescent="0.25">
      <c r="D6974"/>
    </row>
    <row r="6975" spans="4:4" x14ac:dyDescent="0.25">
      <c r="D6975"/>
    </row>
    <row r="6976" spans="4:4" x14ac:dyDescent="0.25">
      <c r="D6976"/>
    </row>
    <row r="6977" spans="4:4" x14ac:dyDescent="0.25">
      <c r="D6977"/>
    </row>
    <row r="6978" spans="4:4" x14ac:dyDescent="0.25">
      <c r="D6978"/>
    </row>
    <row r="6979" spans="4:4" x14ac:dyDescent="0.25">
      <c r="D6979"/>
    </row>
    <row r="6980" spans="4:4" x14ac:dyDescent="0.25">
      <c r="D6980"/>
    </row>
    <row r="6981" spans="4:4" x14ac:dyDescent="0.25">
      <c r="D6981"/>
    </row>
    <row r="6982" spans="4:4" x14ac:dyDescent="0.25">
      <c r="D6982"/>
    </row>
    <row r="6983" spans="4:4" x14ac:dyDescent="0.25">
      <c r="D6983"/>
    </row>
    <row r="6984" spans="4:4" x14ac:dyDescent="0.25">
      <c r="D6984"/>
    </row>
    <row r="6985" spans="4:4" x14ac:dyDescent="0.25">
      <c r="D6985"/>
    </row>
    <row r="6986" spans="4:4" x14ac:dyDescent="0.25">
      <c r="D6986"/>
    </row>
    <row r="6987" spans="4:4" x14ac:dyDescent="0.25">
      <c r="D6987"/>
    </row>
    <row r="6988" spans="4:4" x14ac:dyDescent="0.25">
      <c r="D6988"/>
    </row>
    <row r="6989" spans="4:4" x14ac:dyDescent="0.25">
      <c r="D6989"/>
    </row>
    <row r="6990" spans="4:4" x14ac:dyDescent="0.25">
      <c r="D6990"/>
    </row>
    <row r="6991" spans="4:4" x14ac:dyDescent="0.25">
      <c r="D6991"/>
    </row>
    <row r="6992" spans="4:4" x14ac:dyDescent="0.25">
      <c r="D6992"/>
    </row>
    <row r="6993" spans="4:4" x14ac:dyDescent="0.25">
      <c r="D6993"/>
    </row>
    <row r="6994" spans="4:4" x14ac:dyDescent="0.25">
      <c r="D6994"/>
    </row>
    <row r="6995" spans="4:4" x14ac:dyDescent="0.25">
      <c r="D6995"/>
    </row>
    <row r="6996" spans="4:4" x14ac:dyDescent="0.25">
      <c r="D6996"/>
    </row>
    <row r="6997" spans="4:4" x14ac:dyDescent="0.25">
      <c r="D6997"/>
    </row>
    <row r="6998" spans="4:4" x14ac:dyDescent="0.25">
      <c r="D6998"/>
    </row>
    <row r="6999" spans="4:4" x14ac:dyDescent="0.25">
      <c r="D6999"/>
    </row>
    <row r="7000" spans="4:4" x14ac:dyDescent="0.25">
      <c r="D7000"/>
    </row>
    <row r="7001" spans="4:4" x14ac:dyDescent="0.25">
      <c r="D7001"/>
    </row>
    <row r="7002" spans="4:4" x14ac:dyDescent="0.25">
      <c r="D7002"/>
    </row>
    <row r="7003" spans="4:4" x14ac:dyDescent="0.25">
      <c r="D7003"/>
    </row>
    <row r="7004" spans="4:4" x14ac:dyDescent="0.25">
      <c r="D7004"/>
    </row>
    <row r="7005" spans="4:4" x14ac:dyDescent="0.25">
      <c r="D7005"/>
    </row>
    <row r="7006" spans="4:4" x14ac:dyDescent="0.25">
      <c r="D7006"/>
    </row>
    <row r="7007" spans="4:4" x14ac:dyDescent="0.25">
      <c r="D7007"/>
    </row>
    <row r="7008" spans="4:4" x14ac:dyDescent="0.25">
      <c r="D7008"/>
    </row>
    <row r="7009" spans="4:4" x14ac:dyDescent="0.25">
      <c r="D7009"/>
    </row>
    <row r="7010" spans="4:4" x14ac:dyDescent="0.25">
      <c r="D7010"/>
    </row>
    <row r="7011" spans="4:4" x14ac:dyDescent="0.25">
      <c r="D7011"/>
    </row>
    <row r="7012" spans="4:4" x14ac:dyDescent="0.25">
      <c r="D7012"/>
    </row>
    <row r="7013" spans="4:4" x14ac:dyDescent="0.25">
      <c r="D7013"/>
    </row>
    <row r="7014" spans="4:4" x14ac:dyDescent="0.25">
      <c r="D7014"/>
    </row>
    <row r="7015" spans="4:4" x14ac:dyDescent="0.25">
      <c r="D7015"/>
    </row>
    <row r="7016" spans="4:4" x14ac:dyDescent="0.25">
      <c r="D7016"/>
    </row>
    <row r="7017" spans="4:4" x14ac:dyDescent="0.25">
      <c r="D7017"/>
    </row>
    <row r="7018" spans="4:4" x14ac:dyDescent="0.25">
      <c r="D7018"/>
    </row>
    <row r="7019" spans="4:4" x14ac:dyDescent="0.25">
      <c r="D7019"/>
    </row>
    <row r="7020" spans="4:4" x14ac:dyDescent="0.25">
      <c r="D7020"/>
    </row>
    <row r="7021" spans="4:4" x14ac:dyDescent="0.25">
      <c r="D7021"/>
    </row>
    <row r="7022" spans="4:4" x14ac:dyDescent="0.25">
      <c r="D7022"/>
    </row>
    <row r="7023" spans="4:4" x14ac:dyDescent="0.25">
      <c r="D7023"/>
    </row>
    <row r="7024" spans="4:4" x14ac:dyDescent="0.25">
      <c r="D7024"/>
    </row>
    <row r="7025" spans="4:4" x14ac:dyDescent="0.25">
      <c r="D7025"/>
    </row>
    <row r="7026" spans="4:4" x14ac:dyDescent="0.25">
      <c r="D7026"/>
    </row>
    <row r="7027" spans="4:4" x14ac:dyDescent="0.25">
      <c r="D7027"/>
    </row>
    <row r="7028" spans="4:4" x14ac:dyDescent="0.25">
      <c r="D7028"/>
    </row>
    <row r="7029" spans="4:4" x14ac:dyDescent="0.25">
      <c r="D7029"/>
    </row>
    <row r="7030" spans="4:4" x14ac:dyDescent="0.25">
      <c r="D7030"/>
    </row>
    <row r="7031" spans="4:4" x14ac:dyDescent="0.25">
      <c r="D7031"/>
    </row>
    <row r="7032" spans="4:4" x14ac:dyDescent="0.25">
      <c r="D7032"/>
    </row>
    <row r="7033" spans="4:4" x14ac:dyDescent="0.25">
      <c r="D7033"/>
    </row>
    <row r="7034" spans="4:4" x14ac:dyDescent="0.25">
      <c r="D7034"/>
    </row>
    <row r="7035" spans="4:4" x14ac:dyDescent="0.25">
      <c r="D7035"/>
    </row>
    <row r="7036" spans="4:4" x14ac:dyDescent="0.25">
      <c r="D7036"/>
    </row>
    <row r="7037" spans="4:4" x14ac:dyDescent="0.25">
      <c r="D7037"/>
    </row>
    <row r="7038" spans="4:4" x14ac:dyDescent="0.25">
      <c r="D7038"/>
    </row>
    <row r="7039" spans="4:4" x14ac:dyDescent="0.25">
      <c r="D7039"/>
    </row>
    <row r="7040" spans="4:4" x14ac:dyDescent="0.25">
      <c r="D7040"/>
    </row>
    <row r="7041" spans="4:4" x14ac:dyDescent="0.25">
      <c r="D7041"/>
    </row>
    <row r="7042" spans="4:4" x14ac:dyDescent="0.25">
      <c r="D7042"/>
    </row>
    <row r="7043" spans="4:4" x14ac:dyDescent="0.25">
      <c r="D7043"/>
    </row>
    <row r="7044" spans="4:4" x14ac:dyDescent="0.25">
      <c r="D7044"/>
    </row>
    <row r="7045" spans="4:4" x14ac:dyDescent="0.25">
      <c r="D7045"/>
    </row>
    <row r="7046" spans="4:4" x14ac:dyDescent="0.25">
      <c r="D7046"/>
    </row>
    <row r="7047" spans="4:4" x14ac:dyDescent="0.25">
      <c r="D7047"/>
    </row>
    <row r="7048" spans="4:4" x14ac:dyDescent="0.25">
      <c r="D7048"/>
    </row>
    <row r="7049" spans="4:4" x14ac:dyDescent="0.25">
      <c r="D7049"/>
    </row>
    <row r="7050" spans="4:4" x14ac:dyDescent="0.25">
      <c r="D7050"/>
    </row>
    <row r="7051" spans="4:4" x14ac:dyDescent="0.25">
      <c r="D7051"/>
    </row>
    <row r="7052" spans="4:4" x14ac:dyDescent="0.25">
      <c r="D7052"/>
    </row>
    <row r="7053" spans="4:4" x14ac:dyDescent="0.25">
      <c r="D7053"/>
    </row>
    <row r="7054" spans="4:4" x14ac:dyDescent="0.25">
      <c r="D7054"/>
    </row>
    <row r="7055" spans="4:4" x14ac:dyDescent="0.25">
      <c r="D7055"/>
    </row>
    <row r="7056" spans="4:4" x14ac:dyDescent="0.25">
      <c r="D7056"/>
    </row>
    <row r="7057" spans="4:4" x14ac:dyDescent="0.25">
      <c r="D7057"/>
    </row>
    <row r="7058" spans="4:4" x14ac:dyDescent="0.25">
      <c r="D7058"/>
    </row>
    <row r="7059" spans="4:4" x14ac:dyDescent="0.25">
      <c r="D7059"/>
    </row>
    <row r="7060" spans="4:4" x14ac:dyDescent="0.25">
      <c r="D7060"/>
    </row>
    <row r="7061" spans="4:4" x14ac:dyDescent="0.25">
      <c r="D7061"/>
    </row>
    <row r="7062" spans="4:4" x14ac:dyDescent="0.25">
      <c r="D7062"/>
    </row>
    <row r="7063" spans="4:4" x14ac:dyDescent="0.25">
      <c r="D7063"/>
    </row>
    <row r="7064" spans="4:4" x14ac:dyDescent="0.25">
      <c r="D7064"/>
    </row>
    <row r="7065" spans="4:4" x14ac:dyDescent="0.25">
      <c r="D7065"/>
    </row>
    <row r="7066" spans="4:4" x14ac:dyDescent="0.25">
      <c r="D7066"/>
    </row>
    <row r="7067" spans="4:4" x14ac:dyDescent="0.25">
      <c r="D7067"/>
    </row>
    <row r="7068" spans="4:4" x14ac:dyDescent="0.25">
      <c r="D7068"/>
    </row>
    <row r="7069" spans="4:4" x14ac:dyDescent="0.25">
      <c r="D7069"/>
    </row>
    <row r="7070" spans="4:4" x14ac:dyDescent="0.25">
      <c r="D7070"/>
    </row>
    <row r="7071" spans="4:4" x14ac:dyDescent="0.25">
      <c r="D7071"/>
    </row>
    <row r="7072" spans="4:4" x14ac:dyDescent="0.25">
      <c r="D7072"/>
    </row>
    <row r="7073" spans="4:4" x14ac:dyDescent="0.25">
      <c r="D7073"/>
    </row>
    <row r="7074" spans="4:4" x14ac:dyDescent="0.25">
      <c r="D7074"/>
    </row>
    <row r="7075" spans="4:4" x14ac:dyDescent="0.25">
      <c r="D7075"/>
    </row>
    <row r="7076" spans="4:4" x14ac:dyDescent="0.25">
      <c r="D7076"/>
    </row>
    <row r="7077" spans="4:4" x14ac:dyDescent="0.25">
      <c r="D7077"/>
    </row>
    <row r="7078" spans="4:4" x14ac:dyDescent="0.25">
      <c r="D7078"/>
    </row>
    <row r="7079" spans="4:4" x14ac:dyDescent="0.25">
      <c r="D7079"/>
    </row>
    <row r="7080" spans="4:4" x14ac:dyDescent="0.25">
      <c r="D7080"/>
    </row>
    <row r="7081" spans="4:4" x14ac:dyDescent="0.25">
      <c r="D7081"/>
    </row>
    <row r="7082" spans="4:4" x14ac:dyDescent="0.25">
      <c r="D7082"/>
    </row>
    <row r="7083" spans="4:4" x14ac:dyDescent="0.25">
      <c r="D7083"/>
    </row>
    <row r="7084" spans="4:4" x14ac:dyDescent="0.25">
      <c r="D7084"/>
    </row>
    <row r="7085" spans="4:4" x14ac:dyDescent="0.25">
      <c r="D7085"/>
    </row>
    <row r="7086" spans="4:4" x14ac:dyDescent="0.25">
      <c r="D7086"/>
    </row>
    <row r="7087" spans="4:4" x14ac:dyDescent="0.25">
      <c r="D7087"/>
    </row>
    <row r="7088" spans="4:4" x14ac:dyDescent="0.25">
      <c r="D7088"/>
    </row>
    <row r="7089" spans="4:4" x14ac:dyDescent="0.25">
      <c r="D7089"/>
    </row>
    <row r="7090" spans="4:4" x14ac:dyDescent="0.25">
      <c r="D7090"/>
    </row>
    <row r="7091" spans="4:4" x14ac:dyDescent="0.25">
      <c r="D7091"/>
    </row>
    <row r="7092" spans="4:4" x14ac:dyDescent="0.25">
      <c r="D7092"/>
    </row>
    <row r="7093" spans="4:4" x14ac:dyDescent="0.25">
      <c r="D7093"/>
    </row>
    <row r="7094" spans="4:4" x14ac:dyDescent="0.25">
      <c r="D7094"/>
    </row>
    <row r="7095" spans="4:4" x14ac:dyDescent="0.25">
      <c r="D7095"/>
    </row>
    <row r="7096" spans="4:4" x14ac:dyDescent="0.25">
      <c r="D7096"/>
    </row>
    <row r="7097" spans="4:4" x14ac:dyDescent="0.25">
      <c r="D7097"/>
    </row>
    <row r="7098" spans="4:4" x14ac:dyDescent="0.25">
      <c r="D7098"/>
    </row>
    <row r="7099" spans="4:4" x14ac:dyDescent="0.25">
      <c r="D7099"/>
    </row>
    <row r="7100" spans="4:4" x14ac:dyDescent="0.25">
      <c r="D7100"/>
    </row>
    <row r="7101" spans="4:4" x14ac:dyDescent="0.25">
      <c r="D7101"/>
    </row>
    <row r="7102" spans="4:4" x14ac:dyDescent="0.25">
      <c r="D7102"/>
    </row>
    <row r="7103" spans="4:4" x14ac:dyDescent="0.25">
      <c r="D7103"/>
    </row>
    <row r="7104" spans="4:4" x14ac:dyDescent="0.25">
      <c r="D7104"/>
    </row>
    <row r="7105" spans="4:4" x14ac:dyDescent="0.25">
      <c r="D7105"/>
    </row>
    <row r="7106" spans="4:4" x14ac:dyDescent="0.25">
      <c r="D7106"/>
    </row>
    <row r="7107" spans="4:4" x14ac:dyDescent="0.25">
      <c r="D7107"/>
    </row>
    <row r="7108" spans="4:4" x14ac:dyDescent="0.25">
      <c r="D7108"/>
    </row>
    <row r="7109" spans="4:4" x14ac:dyDescent="0.25">
      <c r="D7109"/>
    </row>
    <row r="7110" spans="4:4" x14ac:dyDescent="0.25">
      <c r="D7110"/>
    </row>
    <row r="7111" spans="4:4" x14ac:dyDescent="0.25">
      <c r="D7111"/>
    </row>
    <row r="7112" spans="4:4" x14ac:dyDescent="0.25">
      <c r="D7112"/>
    </row>
    <row r="7113" spans="4:4" x14ac:dyDescent="0.25">
      <c r="D7113"/>
    </row>
    <row r="7114" spans="4:4" x14ac:dyDescent="0.25">
      <c r="D7114"/>
    </row>
    <row r="7115" spans="4:4" x14ac:dyDescent="0.25">
      <c r="D7115"/>
    </row>
    <row r="7116" spans="4:4" x14ac:dyDescent="0.25">
      <c r="D7116"/>
    </row>
    <row r="7117" spans="4:4" x14ac:dyDescent="0.25">
      <c r="D7117"/>
    </row>
    <row r="7118" spans="4:4" x14ac:dyDescent="0.25">
      <c r="D7118"/>
    </row>
    <row r="7119" spans="4:4" x14ac:dyDescent="0.25">
      <c r="D7119"/>
    </row>
    <row r="7120" spans="4:4" x14ac:dyDescent="0.25">
      <c r="D7120"/>
    </row>
    <row r="7121" spans="4:4" x14ac:dyDescent="0.25">
      <c r="D7121"/>
    </row>
    <row r="7122" spans="4:4" x14ac:dyDescent="0.25">
      <c r="D7122"/>
    </row>
    <row r="7123" spans="4:4" x14ac:dyDescent="0.25">
      <c r="D7123"/>
    </row>
    <row r="7124" spans="4:4" x14ac:dyDescent="0.25">
      <c r="D7124"/>
    </row>
    <row r="7125" spans="4:4" x14ac:dyDescent="0.25">
      <c r="D7125"/>
    </row>
    <row r="7126" spans="4:4" x14ac:dyDescent="0.25">
      <c r="D7126"/>
    </row>
    <row r="7127" spans="4:4" x14ac:dyDescent="0.25">
      <c r="D7127"/>
    </row>
    <row r="7128" spans="4:4" x14ac:dyDescent="0.25">
      <c r="D7128"/>
    </row>
    <row r="7129" spans="4:4" x14ac:dyDescent="0.25">
      <c r="D7129"/>
    </row>
    <row r="7130" spans="4:4" x14ac:dyDescent="0.25">
      <c r="D7130"/>
    </row>
    <row r="7131" spans="4:4" x14ac:dyDescent="0.25">
      <c r="D7131"/>
    </row>
    <row r="7132" spans="4:4" x14ac:dyDescent="0.25">
      <c r="D7132"/>
    </row>
    <row r="7133" spans="4:4" x14ac:dyDescent="0.25">
      <c r="D7133"/>
    </row>
    <row r="7134" spans="4:4" x14ac:dyDescent="0.25">
      <c r="D7134"/>
    </row>
    <row r="7135" spans="4:4" x14ac:dyDescent="0.25">
      <c r="D7135"/>
    </row>
    <row r="7136" spans="4:4" x14ac:dyDescent="0.25">
      <c r="D7136"/>
    </row>
    <row r="7137" spans="4:4" x14ac:dyDescent="0.25">
      <c r="D7137"/>
    </row>
    <row r="7138" spans="4:4" x14ac:dyDescent="0.25">
      <c r="D7138"/>
    </row>
    <row r="7139" spans="4:4" x14ac:dyDescent="0.25">
      <c r="D7139"/>
    </row>
    <row r="7140" spans="4:4" x14ac:dyDescent="0.25">
      <c r="D7140"/>
    </row>
    <row r="7141" spans="4:4" x14ac:dyDescent="0.25">
      <c r="D7141"/>
    </row>
    <row r="7142" spans="4:4" x14ac:dyDescent="0.25">
      <c r="D7142"/>
    </row>
    <row r="7143" spans="4:4" x14ac:dyDescent="0.25">
      <c r="D7143"/>
    </row>
    <row r="7144" spans="4:4" x14ac:dyDescent="0.25">
      <c r="D7144"/>
    </row>
    <row r="7145" spans="4:4" x14ac:dyDescent="0.25">
      <c r="D7145"/>
    </row>
    <row r="7146" spans="4:4" x14ac:dyDescent="0.25">
      <c r="D7146"/>
    </row>
    <row r="7147" spans="4:4" x14ac:dyDescent="0.25">
      <c r="D7147"/>
    </row>
    <row r="7148" spans="4:4" x14ac:dyDescent="0.25">
      <c r="D7148"/>
    </row>
    <row r="7149" spans="4:4" x14ac:dyDescent="0.25">
      <c r="D7149"/>
    </row>
    <row r="7150" spans="4:4" x14ac:dyDescent="0.25">
      <c r="D7150"/>
    </row>
    <row r="7151" spans="4:4" x14ac:dyDescent="0.25">
      <c r="D7151"/>
    </row>
    <row r="7152" spans="4:4" x14ac:dyDescent="0.25">
      <c r="D7152"/>
    </row>
    <row r="7153" spans="4:4" x14ac:dyDescent="0.25">
      <c r="D7153"/>
    </row>
    <row r="7154" spans="4:4" x14ac:dyDescent="0.25">
      <c r="D7154"/>
    </row>
    <row r="7155" spans="4:4" x14ac:dyDescent="0.25">
      <c r="D7155"/>
    </row>
    <row r="7156" spans="4:4" x14ac:dyDescent="0.25">
      <c r="D7156"/>
    </row>
    <row r="7157" spans="4:4" x14ac:dyDescent="0.25">
      <c r="D7157"/>
    </row>
    <row r="7158" spans="4:4" x14ac:dyDescent="0.25">
      <c r="D7158"/>
    </row>
    <row r="7159" spans="4:4" x14ac:dyDescent="0.25">
      <c r="D7159"/>
    </row>
    <row r="7160" spans="4:4" x14ac:dyDescent="0.25">
      <c r="D7160"/>
    </row>
    <row r="7161" spans="4:4" x14ac:dyDescent="0.25">
      <c r="D7161"/>
    </row>
    <row r="7162" spans="4:4" x14ac:dyDescent="0.25">
      <c r="D7162"/>
    </row>
    <row r="7163" spans="4:4" x14ac:dyDescent="0.25">
      <c r="D7163"/>
    </row>
    <row r="7164" spans="4:4" x14ac:dyDescent="0.25">
      <c r="D7164"/>
    </row>
    <row r="7165" spans="4:4" x14ac:dyDescent="0.25">
      <c r="D7165"/>
    </row>
    <row r="7166" spans="4:4" x14ac:dyDescent="0.25">
      <c r="D7166"/>
    </row>
    <row r="7167" spans="4:4" x14ac:dyDescent="0.25">
      <c r="D7167"/>
    </row>
    <row r="7168" spans="4:4" x14ac:dyDescent="0.25">
      <c r="D7168"/>
    </row>
    <row r="7169" spans="4:4" x14ac:dyDescent="0.25">
      <c r="D7169"/>
    </row>
    <row r="7170" spans="4:4" x14ac:dyDescent="0.25">
      <c r="D7170"/>
    </row>
    <row r="7171" spans="4:4" x14ac:dyDescent="0.25">
      <c r="D7171"/>
    </row>
    <row r="7172" spans="4:4" x14ac:dyDescent="0.25">
      <c r="D7172"/>
    </row>
    <row r="7173" spans="4:4" x14ac:dyDescent="0.25">
      <c r="D7173"/>
    </row>
    <row r="7174" spans="4:4" x14ac:dyDescent="0.25">
      <c r="D7174"/>
    </row>
    <row r="7175" spans="4:4" x14ac:dyDescent="0.25">
      <c r="D7175"/>
    </row>
    <row r="7176" spans="4:4" x14ac:dyDescent="0.25">
      <c r="D7176"/>
    </row>
    <row r="7177" spans="4:4" x14ac:dyDescent="0.25">
      <c r="D7177"/>
    </row>
    <row r="7178" spans="4:4" x14ac:dyDescent="0.25">
      <c r="D7178"/>
    </row>
    <row r="7179" spans="4:4" x14ac:dyDescent="0.25">
      <c r="D7179"/>
    </row>
    <row r="7180" spans="4:4" x14ac:dyDescent="0.25">
      <c r="D7180"/>
    </row>
    <row r="7181" spans="4:4" x14ac:dyDescent="0.25">
      <c r="D7181"/>
    </row>
    <row r="7182" spans="4:4" x14ac:dyDescent="0.25">
      <c r="D7182"/>
    </row>
    <row r="7183" spans="4:4" x14ac:dyDescent="0.25">
      <c r="D7183"/>
    </row>
    <row r="7184" spans="4:4" x14ac:dyDescent="0.25">
      <c r="D7184"/>
    </row>
    <row r="7185" spans="4:4" x14ac:dyDescent="0.25">
      <c r="D7185"/>
    </row>
    <row r="7186" spans="4:4" x14ac:dyDescent="0.25">
      <c r="D7186"/>
    </row>
    <row r="7187" spans="4:4" x14ac:dyDescent="0.25">
      <c r="D7187"/>
    </row>
    <row r="7188" spans="4:4" x14ac:dyDescent="0.25">
      <c r="D7188"/>
    </row>
    <row r="7189" spans="4:4" x14ac:dyDescent="0.25">
      <c r="D7189"/>
    </row>
    <row r="7190" spans="4:4" x14ac:dyDescent="0.25">
      <c r="D7190"/>
    </row>
    <row r="7191" spans="4:4" x14ac:dyDescent="0.25">
      <c r="D7191"/>
    </row>
    <row r="7192" spans="4:4" x14ac:dyDescent="0.25">
      <c r="D7192"/>
    </row>
    <row r="7193" spans="4:4" x14ac:dyDescent="0.25">
      <c r="D7193"/>
    </row>
    <row r="7194" spans="4:4" x14ac:dyDescent="0.25">
      <c r="D7194"/>
    </row>
    <row r="7195" spans="4:4" x14ac:dyDescent="0.25">
      <c r="D7195"/>
    </row>
    <row r="7196" spans="4:4" x14ac:dyDescent="0.25">
      <c r="D7196"/>
    </row>
    <row r="7197" spans="4:4" x14ac:dyDescent="0.25">
      <c r="D7197"/>
    </row>
    <row r="7198" spans="4:4" x14ac:dyDescent="0.25">
      <c r="D7198"/>
    </row>
    <row r="7199" spans="4:4" x14ac:dyDescent="0.25">
      <c r="D7199"/>
    </row>
    <row r="7200" spans="4:4" x14ac:dyDescent="0.25">
      <c r="D7200"/>
    </row>
    <row r="7201" spans="4:4" x14ac:dyDescent="0.25">
      <c r="D7201"/>
    </row>
    <row r="7202" spans="4:4" x14ac:dyDescent="0.25">
      <c r="D7202"/>
    </row>
    <row r="7203" spans="4:4" x14ac:dyDescent="0.25">
      <c r="D7203"/>
    </row>
    <row r="7204" spans="4:4" x14ac:dyDescent="0.25">
      <c r="D7204"/>
    </row>
    <row r="7205" spans="4:4" x14ac:dyDescent="0.25">
      <c r="D7205"/>
    </row>
    <row r="7206" spans="4:4" x14ac:dyDescent="0.25">
      <c r="D7206"/>
    </row>
    <row r="7207" spans="4:4" x14ac:dyDescent="0.25">
      <c r="D7207"/>
    </row>
    <row r="7208" spans="4:4" x14ac:dyDescent="0.25">
      <c r="D7208"/>
    </row>
    <row r="7209" spans="4:4" x14ac:dyDescent="0.25">
      <c r="D7209"/>
    </row>
    <row r="7210" spans="4:4" x14ac:dyDescent="0.25">
      <c r="D7210"/>
    </row>
    <row r="7211" spans="4:4" x14ac:dyDescent="0.25">
      <c r="D7211"/>
    </row>
    <row r="7212" spans="4:4" x14ac:dyDescent="0.25">
      <c r="D7212"/>
    </row>
    <row r="7213" spans="4:4" x14ac:dyDescent="0.25">
      <c r="D7213"/>
    </row>
    <row r="7214" spans="4:4" x14ac:dyDescent="0.25">
      <c r="D7214"/>
    </row>
    <row r="7215" spans="4:4" x14ac:dyDescent="0.25">
      <c r="D7215"/>
    </row>
    <row r="7216" spans="4:4" x14ac:dyDescent="0.25">
      <c r="D7216"/>
    </row>
    <row r="7217" spans="4:4" x14ac:dyDescent="0.25">
      <c r="D7217"/>
    </row>
    <row r="7218" spans="4:4" x14ac:dyDescent="0.25">
      <c r="D7218"/>
    </row>
    <row r="7219" spans="4:4" x14ac:dyDescent="0.25">
      <c r="D7219"/>
    </row>
    <row r="7220" spans="4:4" x14ac:dyDescent="0.25">
      <c r="D7220"/>
    </row>
    <row r="7221" spans="4:4" x14ac:dyDescent="0.25">
      <c r="D7221"/>
    </row>
    <row r="7222" spans="4:4" x14ac:dyDescent="0.25">
      <c r="D7222"/>
    </row>
    <row r="7223" spans="4:4" x14ac:dyDescent="0.25">
      <c r="D7223"/>
    </row>
    <row r="7224" spans="4:4" x14ac:dyDescent="0.25">
      <c r="D7224"/>
    </row>
    <row r="7225" spans="4:4" x14ac:dyDescent="0.25">
      <c r="D7225"/>
    </row>
    <row r="7226" spans="4:4" x14ac:dyDescent="0.25">
      <c r="D7226"/>
    </row>
    <row r="7227" spans="4:4" x14ac:dyDescent="0.25">
      <c r="D7227"/>
    </row>
    <row r="7228" spans="4:4" x14ac:dyDescent="0.25">
      <c r="D7228"/>
    </row>
    <row r="7229" spans="4:4" x14ac:dyDescent="0.25">
      <c r="D7229"/>
    </row>
    <row r="7230" spans="4:4" x14ac:dyDescent="0.25">
      <c r="D7230"/>
    </row>
    <row r="7231" spans="4:4" x14ac:dyDescent="0.25">
      <c r="D7231"/>
    </row>
    <row r="7232" spans="4:4" x14ac:dyDescent="0.25">
      <c r="D7232"/>
    </row>
    <row r="7233" spans="4:4" x14ac:dyDescent="0.25">
      <c r="D7233"/>
    </row>
    <row r="7234" spans="4:4" x14ac:dyDescent="0.25">
      <c r="D7234"/>
    </row>
    <row r="7235" spans="4:4" x14ac:dyDescent="0.25">
      <c r="D7235"/>
    </row>
    <row r="7236" spans="4:4" x14ac:dyDescent="0.25">
      <c r="D7236"/>
    </row>
    <row r="7237" spans="4:4" x14ac:dyDescent="0.25">
      <c r="D7237"/>
    </row>
    <row r="7238" spans="4:4" x14ac:dyDescent="0.25">
      <c r="D7238"/>
    </row>
    <row r="7239" spans="4:4" x14ac:dyDescent="0.25">
      <c r="D7239"/>
    </row>
    <row r="7240" spans="4:4" x14ac:dyDescent="0.25">
      <c r="D7240"/>
    </row>
    <row r="7241" spans="4:4" x14ac:dyDescent="0.25">
      <c r="D7241"/>
    </row>
    <row r="7242" spans="4:4" x14ac:dyDescent="0.25">
      <c r="D7242"/>
    </row>
    <row r="7243" spans="4:4" x14ac:dyDescent="0.25">
      <c r="D7243"/>
    </row>
    <row r="7244" spans="4:4" x14ac:dyDescent="0.25">
      <c r="D7244"/>
    </row>
    <row r="7245" spans="4:4" x14ac:dyDescent="0.25">
      <c r="D7245"/>
    </row>
    <row r="7246" spans="4:4" x14ac:dyDescent="0.25">
      <c r="D7246"/>
    </row>
    <row r="7247" spans="4:4" x14ac:dyDescent="0.25">
      <c r="D7247"/>
    </row>
    <row r="7248" spans="4:4" x14ac:dyDescent="0.25">
      <c r="D7248"/>
    </row>
    <row r="7249" spans="4:6" x14ac:dyDescent="0.25">
      <c r="D7249"/>
    </row>
    <row r="7250" spans="4:6" x14ac:dyDescent="0.25">
      <c r="D7250"/>
    </row>
    <row r="7251" spans="4:6" x14ac:dyDescent="0.25">
      <c r="D7251"/>
    </row>
    <row r="7252" spans="4:6" x14ac:dyDescent="0.25">
      <c r="D7252"/>
    </row>
    <row r="7253" spans="4:6" x14ac:dyDescent="0.25">
      <c r="D7253"/>
    </row>
    <row r="7254" spans="4:6" x14ac:dyDescent="0.25">
      <c r="D7254"/>
    </row>
    <row r="7255" spans="4:6" x14ac:dyDescent="0.25">
      <c r="D7255"/>
    </row>
    <row r="7256" spans="4:6" x14ac:dyDescent="0.25">
      <c r="D7256"/>
    </row>
    <row r="7257" spans="4:6" x14ac:dyDescent="0.25">
      <c r="D7257"/>
    </row>
    <row r="7258" spans="4:6" x14ac:dyDescent="0.25">
      <c r="D7258"/>
    </row>
    <row r="7259" spans="4:6" x14ac:dyDescent="0.25">
      <c r="D7259"/>
    </row>
    <row r="7260" spans="4:6" x14ac:dyDescent="0.25">
      <c r="D7260" s="118"/>
      <c r="F7260" s="119"/>
    </row>
    <row r="7261" spans="4:6" x14ac:dyDescent="0.25">
      <c r="D7261" s="118"/>
      <c r="E7261" s="119"/>
      <c r="F7261" s="119"/>
    </row>
    <row r="7262" spans="4:6" x14ac:dyDescent="0.25">
      <c r="D7262" s="118"/>
      <c r="E7262" s="119"/>
      <c r="F7262" s="119"/>
    </row>
    <row r="7263" spans="4:6" x14ac:dyDescent="0.25">
      <c r="D7263" s="118"/>
      <c r="E7263" s="119"/>
      <c r="F7263" s="119"/>
    </row>
    <row r="7264" spans="4:6" x14ac:dyDescent="0.25">
      <c r="D7264" s="118"/>
      <c r="E7264" s="119"/>
      <c r="F7264" s="119"/>
    </row>
    <row r="7265" spans="4:6" x14ac:dyDescent="0.25">
      <c r="D7265" s="118"/>
      <c r="E7265" s="119"/>
      <c r="F7265" s="119"/>
    </row>
    <row r="7266" spans="4:6" x14ac:dyDescent="0.25">
      <c r="D7266" s="118"/>
      <c r="E7266" s="119"/>
      <c r="F7266" s="119"/>
    </row>
    <row r="7267" spans="4:6" x14ac:dyDescent="0.25">
      <c r="D7267" s="118"/>
      <c r="E7267" s="119"/>
      <c r="F7267" s="119"/>
    </row>
    <row r="7268" spans="4:6" x14ac:dyDescent="0.25">
      <c r="D7268"/>
      <c r="E7268" s="119"/>
    </row>
    <row r="7269" spans="4:6" x14ac:dyDescent="0.25">
      <c r="D7269"/>
    </row>
    <row r="7270" spans="4:6" x14ac:dyDescent="0.25">
      <c r="D7270"/>
    </row>
    <row r="7271" spans="4:6" x14ac:dyDescent="0.25">
      <c r="D7271"/>
    </row>
    <row r="7272" spans="4:6" x14ac:dyDescent="0.25">
      <c r="D7272"/>
    </row>
    <row r="7273" spans="4:6" x14ac:dyDescent="0.25">
      <c r="D7273"/>
    </row>
    <row r="7274" spans="4:6" x14ac:dyDescent="0.25">
      <c r="D7274"/>
    </row>
    <row r="7275" spans="4:6" x14ac:dyDescent="0.25">
      <c r="D7275"/>
    </row>
    <row r="7276" spans="4:6" x14ac:dyDescent="0.25">
      <c r="D7276"/>
    </row>
    <row r="7277" spans="4:6" x14ac:dyDescent="0.25">
      <c r="D7277"/>
    </row>
    <row r="7278" spans="4:6" x14ac:dyDescent="0.25">
      <c r="D7278"/>
    </row>
    <row r="7279" spans="4:6" x14ac:dyDescent="0.25">
      <c r="D7279"/>
    </row>
    <row r="7280" spans="4:6" x14ac:dyDescent="0.25">
      <c r="D7280"/>
    </row>
    <row r="7281" spans="4:4" x14ac:dyDescent="0.25">
      <c r="D7281"/>
    </row>
    <row r="7282" spans="4:4" x14ac:dyDescent="0.25">
      <c r="D7282"/>
    </row>
    <row r="7283" spans="4:4" x14ac:dyDescent="0.25">
      <c r="D7283"/>
    </row>
    <row r="7284" spans="4:4" x14ac:dyDescent="0.25">
      <c r="D7284"/>
    </row>
    <row r="7285" spans="4:4" x14ac:dyDescent="0.25">
      <c r="D7285"/>
    </row>
    <row r="7286" spans="4:4" x14ac:dyDescent="0.25">
      <c r="D7286"/>
    </row>
    <row r="7287" spans="4:4" x14ac:dyDescent="0.25">
      <c r="D7287"/>
    </row>
    <row r="7288" spans="4:4" x14ac:dyDescent="0.25">
      <c r="D7288"/>
    </row>
    <row r="7289" spans="4:4" x14ac:dyDescent="0.25">
      <c r="D7289"/>
    </row>
    <row r="7290" spans="4:4" x14ac:dyDescent="0.25">
      <c r="D7290"/>
    </row>
    <row r="7291" spans="4:4" x14ac:dyDescent="0.25">
      <c r="D7291"/>
    </row>
    <row r="7292" spans="4:4" x14ac:dyDescent="0.25">
      <c r="D7292"/>
    </row>
    <row r="7293" spans="4:4" x14ac:dyDescent="0.25">
      <c r="D7293"/>
    </row>
    <row r="7294" spans="4:4" x14ac:dyDescent="0.25">
      <c r="D7294"/>
    </row>
    <row r="7295" spans="4:4" x14ac:dyDescent="0.25">
      <c r="D7295"/>
    </row>
    <row r="7296" spans="4:4" x14ac:dyDescent="0.25">
      <c r="D7296"/>
    </row>
    <row r="7297" spans="4:4" x14ac:dyDescent="0.25">
      <c r="D7297"/>
    </row>
    <row r="7298" spans="4:4" x14ac:dyDescent="0.25">
      <c r="D7298"/>
    </row>
    <row r="7299" spans="4:4" x14ac:dyDescent="0.25">
      <c r="D7299"/>
    </row>
    <row r="7300" spans="4:4" x14ac:dyDescent="0.25">
      <c r="D7300"/>
    </row>
    <row r="7301" spans="4:4" x14ac:dyDescent="0.25">
      <c r="D7301"/>
    </row>
    <row r="7302" spans="4:4" x14ac:dyDescent="0.25">
      <c r="D7302"/>
    </row>
    <row r="7303" spans="4:4" x14ac:dyDescent="0.25">
      <c r="D7303"/>
    </row>
    <row r="7304" spans="4:4" x14ac:dyDescent="0.25">
      <c r="D7304"/>
    </row>
    <row r="7305" spans="4:4" x14ac:dyDescent="0.25">
      <c r="D7305"/>
    </row>
    <row r="7306" spans="4:4" x14ac:dyDescent="0.25">
      <c r="D7306"/>
    </row>
    <row r="7307" spans="4:4" x14ac:dyDescent="0.25">
      <c r="D7307"/>
    </row>
    <row r="7308" spans="4:4" x14ac:dyDescent="0.25">
      <c r="D7308"/>
    </row>
    <row r="7309" spans="4:4" x14ac:dyDescent="0.25">
      <c r="D7309"/>
    </row>
    <row r="7310" spans="4:4" x14ac:dyDescent="0.25">
      <c r="D7310"/>
    </row>
    <row r="7311" spans="4:4" x14ac:dyDescent="0.25">
      <c r="D7311"/>
    </row>
    <row r="7312" spans="4:4" x14ac:dyDescent="0.25">
      <c r="D7312"/>
    </row>
    <row r="7313" spans="4:4" x14ac:dyDescent="0.25">
      <c r="D7313"/>
    </row>
    <row r="7314" spans="4:4" x14ac:dyDescent="0.25">
      <c r="D7314"/>
    </row>
    <row r="7315" spans="4:4" x14ac:dyDescent="0.25">
      <c r="D7315"/>
    </row>
    <row r="7316" spans="4:4" x14ac:dyDescent="0.25">
      <c r="D7316"/>
    </row>
    <row r="7317" spans="4:4" x14ac:dyDescent="0.25">
      <c r="D7317"/>
    </row>
    <row r="7318" spans="4:4" x14ac:dyDescent="0.25">
      <c r="D7318"/>
    </row>
    <row r="7319" spans="4:4" x14ac:dyDescent="0.25">
      <c r="D7319"/>
    </row>
    <row r="7320" spans="4:4" x14ac:dyDescent="0.25">
      <c r="D7320"/>
    </row>
    <row r="7321" spans="4:4" x14ac:dyDescent="0.25">
      <c r="D7321"/>
    </row>
    <row r="7322" spans="4:4" x14ac:dyDescent="0.25">
      <c r="D7322"/>
    </row>
    <row r="7323" spans="4:4" x14ac:dyDescent="0.25">
      <c r="D7323"/>
    </row>
    <row r="7324" spans="4:4" x14ac:dyDescent="0.25">
      <c r="D7324"/>
    </row>
    <row r="7325" spans="4:4" x14ac:dyDescent="0.25">
      <c r="D7325"/>
    </row>
    <row r="7326" spans="4:4" x14ac:dyDescent="0.25">
      <c r="D7326"/>
    </row>
    <row r="7327" spans="4:4" x14ac:dyDescent="0.25">
      <c r="D7327"/>
    </row>
    <row r="7328" spans="4:4" x14ac:dyDescent="0.25">
      <c r="D7328"/>
    </row>
    <row r="7329" spans="4:4" x14ac:dyDescent="0.25">
      <c r="D7329"/>
    </row>
    <row r="7330" spans="4:4" x14ac:dyDescent="0.25">
      <c r="D7330"/>
    </row>
    <row r="7331" spans="4:4" x14ac:dyDescent="0.25">
      <c r="D7331"/>
    </row>
    <row r="7332" spans="4:4" x14ac:dyDescent="0.25">
      <c r="D7332"/>
    </row>
    <row r="7333" spans="4:4" x14ac:dyDescent="0.25">
      <c r="D7333"/>
    </row>
    <row r="7334" spans="4:4" x14ac:dyDescent="0.25">
      <c r="D7334"/>
    </row>
    <row r="7335" spans="4:4" x14ac:dyDescent="0.25">
      <c r="D7335"/>
    </row>
    <row r="7336" spans="4:4" x14ac:dyDescent="0.25">
      <c r="D7336"/>
    </row>
    <row r="7337" spans="4:4" x14ac:dyDescent="0.25">
      <c r="D7337"/>
    </row>
    <row r="7338" spans="4:4" x14ac:dyDescent="0.25">
      <c r="D7338"/>
    </row>
    <row r="7339" spans="4:4" x14ac:dyDescent="0.25">
      <c r="D7339"/>
    </row>
    <row r="7340" spans="4:4" x14ac:dyDescent="0.25">
      <c r="D7340"/>
    </row>
    <row r="7341" spans="4:4" x14ac:dyDescent="0.25">
      <c r="D7341"/>
    </row>
    <row r="7342" spans="4:4" x14ac:dyDescent="0.25">
      <c r="D7342"/>
    </row>
    <row r="7343" spans="4:4" x14ac:dyDescent="0.25">
      <c r="D7343"/>
    </row>
    <row r="7344" spans="4:4" x14ac:dyDescent="0.25">
      <c r="D7344"/>
    </row>
    <row r="7345" spans="4:4" x14ac:dyDescent="0.25">
      <c r="D7345"/>
    </row>
    <row r="7346" spans="4:4" x14ac:dyDescent="0.25">
      <c r="D7346"/>
    </row>
    <row r="7347" spans="4:4" x14ac:dyDescent="0.25">
      <c r="D7347"/>
    </row>
    <row r="7348" spans="4:4" x14ac:dyDescent="0.25">
      <c r="D7348"/>
    </row>
    <row r="7349" spans="4:4" x14ac:dyDescent="0.25">
      <c r="D7349"/>
    </row>
    <row r="7350" spans="4:4" x14ac:dyDescent="0.25">
      <c r="D7350"/>
    </row>
    <row r="7351" spans="4:4" x14ac:dyDescent="0.25">
      <c r="D7351"/>
    </row>
    <row r="7352" spans="4:4" x14ac:dyDescent="0.25">
      <c r="D7352"/>
    </row>
    <row r="7353" spans="4:4" x14ac:dyDescent="0.25">
      <c r="D7353"/>
    </row>
    <row r="7354" spans="4:4" x14ac:dyDescent="0.25">
      <c r="D7354"/>
    </row>
    <row r="7355" spans="4:4" x14ac:dyDescent="0.25">
      <c r="D7355"/>
    </row>
    <row r="7356" spans="4:4" x14ac:dyDescent="0.25">
      <c r="D7356"/>
    </row>
    <row r="7357" spans="4:4" x14ac:dyDescent="0.25">
      <c r="D7357"/>
    </row>
    <row r="7358" spans="4:4" x14ac:dyDescent="0.25">
      <c r="D7358"/>
    </row>
    <row r="7359" spans="4:4" x14ac:dyDescent="0.25">
      <c r="D7359"/>
    </row>
    <row r="7360" spans="4:4" x14ac:dyDescent="0.25">
      <c r="D7360"/>
    </row>
    <row r="7361" spans="4:4" x14ac:dyDescent="0.25">
      <c r="D7361"/>
    </row>
    <row r="7362" spans="4:4" x14ac:dyDescent="0.25">
      <c r="D7362"/>
    </row>
    <row r="7363" spans="4:4" x14ac:dyDescent="0.25">
      <c r="D7363"/>
    </row>
    <row r="7364" spans="4:4" x14ac:dyDescent="0.25">
      <c r="D7364"/>
    </row>
    <row r="7365" spans="4:4" x14ac:dyDescent="0.25">
      <c r="D7365"/>
    </row>
    <row r="7366" spans="4:4" x14ac:dyDescent="0.25">
      <c r="D7366"/>
    </row>
    <row r="7367" spans="4:4" x14ac:dyDescent="0.25">
      <c r="D7367"/>
    </row>
    <row r="7368" spans="4:4" x14ac:dyDescent="0.25">
      <c r="D7368"/>
    </row>
    <row r="7369" spans="4:4" x14ac:dyDescent="0.25">
      <c r="D7369"/>
    </row>
    <row r="7370" spans="4:4" x14ac:dyDescent="0.25">
      <c r="D7370"/>
    </row>
    <row r="7371" spans="4:4" x14ac:dyDescent="0.25">
      <c r="D7371"/>
    </row>
    <row r="7372" spans="4:4" x14ac:dyDescent="0.25">
      <c r="D7372"/>
    </row>
    <row r="7373" spans="4:4" x14ac:dyDescent="0.25">
      <c r="D7373"/>
    </row>
    <row r="7374" spans="4:4" x14ac:dyDescent="0.25">
      <c r="D7374"/>
    </row>
    <row r="7375" spans="4:4" x14ac:dyDescent="0.25">
      <c r="D7375"/>
    </row>
    <row r="7376" spans="4:4" x14ac:dyDescent="0.25">
      <c r="D7376"/>
    </row>
    <row r="7377" spans="4:4" x14ac:dyDescent="0.25">
      <c r="D7377"/>
    </row>
    <row r="7378" spans="4:4" x14ac:dyDescent="0.25">
      <c r="D7378"/>
    </row>
    <row r="7379" spans="4:4" x14ac:dyDescent="0.25">
      <c r="D7379"/>
    </row>
    <row r="7380" spans="4:4" x14ac:dyDescent="0.25">
      <c r="D7380"/>
    </row>
    <row r="7381" spans="4:4" x14ac:dyDescent="0.25">
      <c r="D7381"/>
    </row>
    <row r="7382" spans="4:4" x14ac:dyDescent="0.25">
      <c r="D7382"/>
    </row>
    <row r="7383" spans="4:4" x14ac:dyDescent="0.25">
      <c r="D7383"/>
    </row>
    <row r="7384" spans="4:4" x14ac:dyDescent="0.25">
      <c r="D7384"/>
    </row>
    <row r="7385" spans="4:4" x14ac:dyDescent="0.25">
      <c r="D7385"/>
    </row>
    <row r="7386" spans="4:4" x14ac:dyDescent="0.25">
      <c r="D7386"/>
    </row>
    <row r="7387" spans="4:4" x14ac:dyDescent="0.25">
      <c r="D7387"/>
    </row>
    <row r="7388" spans="4:4" x14ac:dyDescent="0.25">
      <c r="D7388"/>
    </row>
    <row r="7389" spans="4:4" x14ac:dyDescent="0.25">
      <c r="D7389"/>
    </row>
    <row r="7390" spans="4:4" x14ac:dyDescent="0.25">
      <c r="D7390"/>
    </row>
    <row r="7391" spans="4:4" x14ac:dyDescent="0.25">
      <c r="D7391"/>
    </row>
    <row r="7392" spans="4:4" x14ac:dyDescent="0.25">
      <c r="D7392"/>
    </row>
    <row r="7393" spans="4:4" x14ac:dyDescent="0.25">
      <c r="D7393"/>
    </row>
    <row r="7394" spans="4:4" x14ac:dyDescent="0.25">
      <c r="D7394"/>
    </row>
    <row r="7395" spans="4:4" x14ac:dyDescent="0.25">
      <c r="D7395"/>
    </row>
    <row r="7396" spans="4:4" x14ac:dyDescent="0.25">
      <c r="D7396"/>
    </row>
    <row r="7397" spans="4:4" x14ac:dyDescent="0.25">
      <c r="D7397"/>
    </row>
    <row r="7398" spans="4:4" x14ac:dyDescent="0.25">
      <c r="D7398"/>
    </row>
    <row r="7399" spans="4:4" x14ac:dyDescent="0.25">
      <c r="D7399"/>
    </row>
    <row r="7400" spans="4:4" x14ac:dyDescent="0.25">
      <c r="D7400"/>
    </row>
    <row r="7401" spans="4:4" x14ac:dyDescent="0.25">
      <c r="D7401"/>
    </row>
    <row r="7402" spans="4:4" x14ac:dyDescent="0.25">
      <c r="D7402"/>
    </row>
    <row r="7403" spans="4:4" x14ac:dyDescent="0.25">
      <c r="D7403"/>
    </row>
    <row r="7404" spans="4:4" x14ac:dyDescent="0.25">
      <c r="D7404"/>
    </row>
    <row r="7405" spans="4:4" x14ac:dyDescent="0.25">
      <c r="D7405"/>
    </row>
    <row r="7406" spans="4:4" x14ac:dyDescent="0.25">
      <c r="D7406"/>
    </row>
    <row r="7407" spans="4:4" x14ac:dyDescent="0.25">
      <c r="D7407"/>
    </row>
    <row r="7408" spans="4:4" x14ac:dyDescent="0.25">
      <c r="D7408"/>
    </row>
    <row r="7409" spans="4:4" x14ac:dyDescent="0.25">
      <c r="D7409"/>
    </row>
    <row r="7410" spans="4:4" x14ac:dyDescent="0.25">
      <c r="D7410"/>
    </row>
    <row r="7411" spans="4:4" x14ac:dyDescent="0.25">
      <c r="D7411"/>
    </row>
    <row r="7412" spans="4:4" x14ac:dyDescent="0.25">
      <c r="D7412"/>
    </row>
    <row r="7413" spans="4:4" x14ac:dyDescent="0.25">
      <c r="D7413"/>
    </row>
    <row r="7414" spans="4:4" x14ac:dyDescent="0.25">
      <c r="D7414"/>
    </row>
    <row r="7415" spans="4:4" x14ac:dyDescent="0.25">
      <c r="D7415"/>
    </row>
    <row r="7416" spans="4:4" x14ac:dyDescent="0.25">
      <c r="D7416"/>
    </row>
    <row r="7417" spans="4:4" x14ac:dyDescent="0.25">
      <c r="D7417"/>
    </row>
    <row r="7418" spans="4:4" x14ac:dyDescent="0.25">
      <c r="D7418"/>
    </row>
    <row r="7419" spans="4:4" x14ac:dyDescent="0.25">
      <c r="D7419"/>
    </row>
    <row r="7420" spans="4:4" x14ac:dyDescent="0.25">
      <c r="D7420"/>
    </row>
    <row r="7421" spans="4:4" x14ac:dyDescent="0.25">
      <c r="D7421"/>
    </row>
    <row r="7422" spans="4:4" x14ac:dyDescent="0.25">
      <c r="D7422"/>
    </row>
    <row r="7423" spans="4:4" x14ac:dyDescent="0.25">
      <c r="D7423"/>
    </row>
    <row r="7424" spans="4:4" x14ac:dyDescent="0.25">
      <c r="D7424"/>
    </row>
    <row r="7425" spans="4:4" x14ac:dyDescent="0.25">
      <c r="D7425"/>
    </row>
    <row r="7426" spans="4:4" x14ac:dyDescent="0.25">
      <c r="D7426"/>
    </row>
    <row r="7427" spans="4:4" x14ac:dyDescent="0.25">
      <c r="D7427"/>
    </row>
    <row r="7428" spans="4:4" x14ac:dyDescent="0.25">
      <c r="D7428"/>
    </row>
    <row r="7429" spans="4:4" x14ac:dyDescent="0.25">
      <c r="D7429"/>
    </row>
    <row r="7430" spans="4:4" x14ac:dyDescent="0.25">
      <c r="D7430"/>
    </row>
    <row r="7431" spans="4:4" x14ac:dyDescent="0.25">
      <c r="D7431"/>
    </row>
    <row r="7432" spans="4:4" x14ac:dyDescent="0.25">
      <c r="D7432"/>
    </row>
    <row r="7433" spans="4:4" x14ac:dyDescent="0.25">
      <c r="D7433"/>
    </row>
    <row r="7434" spans="4:4" x14ac:dyDescent="0.25">
      <c r="D7434"/>
    </row>
    <row r="7435" spans="4:4" x14ac:dyDescent="0.25">
      <c r="D7435"/>
    </row>
    <row r="7436" spans="4:4" x14ac:dyDescent="0.25">
      <c r="D7436"/>
    </row>
    <row r="7437" spans="4:4" x14ac:dyDescent="0.25">
      <c r="D7437"/>
    </row>
    <row r="7438" spans="4:4" x14ac:dyDescent="0.25">
      <c r="D7438"/>
    </row>
    <row r="7439" spans="4:4" x14ac:dyDescent="0.25">
      <c r="D7439"/>
    </row>
    <row r="7440" spans="4:4" x14ac:dyDescent="0.25">
      <c r="D7440"/>
    </row>
    <row r="7441" spans="4:4" x14ac:dyDescent="0.25">
      <c r="D7441"/>
    </row>
    <row r="7442" spans="4:4" x14ac:dyDescent="0.25">
      <c r="D7442"/>
    </row>
    <row r="7443" spans="4:4" x14ac:dyDescent="0.25">
      <c r="D7443"/>
    </row>
    <row r="7444" spans="4:4" x14ac:dyDescent="0.25">
      <c r="D7444"/>
    </row>
    <row r="7445" spans="4:4" x14ac:dyDescent="0.25">
      <c r="D7445"/>
    </row>
    <row r="7446" spans="4:4" x14ac:dyDescent="0.25">
      <c r="D7446"/>
    </row>
    <row r="7447" spans="4:4" x14ac:dyDescent="0.25">
      <c r="D7447"/>
    </row>
    <row r="7448" spans="4:4" x14ac:dyDescent="0.25">
      <c r="D7448"/>
    </row>
    <row r="7449" spans="4:4" x14ac:dyDescent="0.25">
      <c r="D7449"/>
    </row>
    <row r="7450" spans="4:4" x14ac:dyDescent="0.25">
      <c r="D7450"/>
    </row>
    <row r="7451" spans="4:4" x14ac:dyDescent="0.25">
      <c r="D7451"/>
    </row>
    <row r="7452" spans="4:4" x14ac:dyDescent="0.25">
      <c r="D7452"/>
    </row>
    <row r="7453" spans="4:4" x14ac:dyDescent="0.25">
      <c r="D7453"/>
    </row>
    <row r="7454" spans="4:4" x14ac:dyDescent="0.25">
      <c r="D7454"/>
    </row>
    <row r="7455" spans="4:4" x14ac:dyDescent="0.25">
      <c r="D7455"/>
    </row>
    <row r="7456" spans="4:4" x14ac:dyDescent="0.25">
      <c r="D7456"/>
    </row>
    <row r="7457" spans="4:4" x14ac:dyDescent="0.25">
      <c r="D7457"/>
    </row>
    <row r="7458" spans="4:4" x14ac:dyDescent="0.25">
      <c r="D7458"/>
    </row>
    <row r="7459" spans="4:4" x14ac:dyDescent="0.25">
      <c r="D7459"/>
    </row>
    <row r="7460" spans="4:4" x14ac:dyDescent="0.25">
      <c r="D7460"/>
    </row>
    <row r="7461" spans="4:4" x14ac:dyDescent="0.25">
      <c r="D7461"/>
    </row>
    <row r="7462" spans="4:4" x14ac:dyDescent="0.25">
      <c r="D7462"/>
    </row>
    <row r="7463" spans="4:4" x14ac:dyDescent="0.25">
      <c r="D7463"/>
    </row>
    <row r="7464" spans="4:4" x14ac:dyDescent="0.25">
      <c r="D7464"/>
    </row>
    <row r="7465" spans="4:4" x14ac:dyDescent="0.25">
      <c r="D7465"/>
    </row>
    <row r="7466" spans="4:4" x14ac:dyDescent="0.25">
      <c r="D7466"/>
    </row>
    <row r="7467" spans="4:4" x14ac:dyDescent="0.25">
      <c r="D7467"/>
    </row>
    <row r="7468" spans="4:4" x14ac:dyDescent="0.25">
      <c r="D7468"/>
    </row>
    <row r="7469" spans="4:4" x14ac:dyDescent="0.25">
      <c r="D7469"/>
    </row>
    <row r="7470" spans="4:4" x14ac:dyDescent="0.25">
      <c r="D7470"/>
    </row>
    <row r="7471" spans="4:4" x14ac:dyDescent="0.25">
      <c r="D7471"/>
    </row>
    <row r="7472" spans="4:4" x14ac:dyDescent="0.25">
      <c r="D7472"/>
    </row>
    <row r="7473" spans="4:4" x14ac:dyDescent="0.25">
      <c r="D7473"/>
    </row>
    <row r="7474" spans="4:4" x14ac:dyDescent="0.25">
      <c r="D7474"/>
    </row>
    <row r="7475" spans="4:4" x14ac:dyDescent="0.25">
      <c r="D7475"/>
    </row>
    <row r="7476" spans="4:4" x14ac:dyDescent="0.25">
      <c r="D7476"/>
    </row>
    <row r="7477" spans="4:4" x14ac:dyDescent="0.25">
      <c r="D7477"/>
    </row>
    <row r="7478" spans="4:4" x14ac:dyDescent="0.25">
      <c r="D7478"/>
    </row>
    <row r="7479" spans="4:4" x14ac:dyDescent="0.25">
      <c r="D7479"/>
    </row>
    <row r="7480" spans="4:4" x14ac:dyDescent="0.25">
      <c r="D7480"/>
    </row>
    <row r="7481" spans="4:4" x14ac:dyDescent="0.25">
      <c r="D7481"/>
    </row>
    <row r="7482" spans="4:4" x14ac:dyDescent="0.25">
      <c r="D7482"/>
    </row>
    <row r="7483" spans="4:4" x14ac:dyDescent="0.25">
      <c r="D7483"/>
    </row>
    <row r="7484" spans="4:4" x14ac:dyDescent="0.25">
      <c r="D7484"/>
    </row>
    <row r="7485" spans="4:4" x14ac:dyDescent="0.25">
      <c r="D7485"/>
    </row>
    <row r="7486" spans="4:4" x14ac:dyDescent="0.25">
      <c r="D7486"/>
    </row>
    <row r="7487" spans="4:4" x14ac:dyDescent="0.25">
      <c r="D7487"/>
    </row>
    <row r="7488" spans="4:4" x14ac:dyDescent="0.25">
      <c r="D7488"/>
    </row>
    <row r="7489" spans="4:4" x14ac:dyDescent="0.25">
      <c r="D7489"/>
    </row>
    <row r="7490" spans="4:4" x14ac:dyDescent="0.25">
      <c r="D7490"/>
    </row>
    <row r="7491" spans="4:4" x14ac:dyDescent="0.25">
      <c r="D7491"/>
    </row>
    <row r="7492" spans="4:4" x14ac:dyDescent="0.25">
      <c r="D7492"/>
    </row>
    <row r="7493" spans="4:4" x14ac:dyDescent="0.25">
      <c r="D7493"/>
    </row>
    <row r="7494" spans="4:4" x14ac:dyDescent="0.25">
      <c r="D7494"/>
    </row>
    <row r="7495" spans="4:4" x14ac:dyDescent="0.25">
      <c r="D7495"/>
    </row>
    <row r="7496" spans="4:4" x14ac:dyDescent="0.25">
      <c r="D7496"/>
    </row>
    <row r="7497" spans="4:4" x14ac:dyDescent="0.25">
      <c r="D7497"/>
    </row>
    <row r="7498" spans="4:4" x14ac:dyDescent="0.25">
      <c r="D7498"/>
    </row>
    <row r="7499" spans="4:4" x14ac:dyDescent="0.25">
      <c r="D7499"/>
    </row>
    <row r="7500" spans="4:4" x14ac:dyDescent="0.25">
      <c r="D7500"/>
    </row>
    <row r="7501" spans="4:4" x14ac:dyDescent="0.25">
      <c r="D7501"/>
    </row>
    <row r="7502" spans="4:4" x14ac:dyDescent="0.25">
      <c r="D7502"/>
    </row>
    <row r="7503" spans="4:4" x14ac:dyDescent="0.25">
      <c r="D7503"/>
    </row>
    <row r="7504" spans="4:4" x14ac:dyDescent="0.25">
      <c r="D7504"/>
    </row>
    <row r="7505" spans="4:4" x14ac:dyDescent="0.25">
      <c r="D7505"/>
    </row>
    <row r="7506" spans="4:4" x14ac:dyDescent="0.25">
      <c r="D7506"/>
    </row>
    <row r="7507" spans="4:4" x14ac:dyDescent="0.25">
      <c r="D7507"/>
    </row>
    <row r="7508" spans="4:4" x14ac:dyDescent="0.25">
      <c r="D7508"/>
    </row>
    <row r="7509" spans="4:4" x14ac:dyDescent="0.25">
      <c r="D7509"/>
    </row>
    <row r="7510" spans="4:4" x14ac:dyDescent="0.25">
      <c r="D7510"/>
    </row>
    <row r="7511" spans="4:4" x14ac:dyDescent="0.25">
      <c r="D7511"/>
    </row>
    <row r="7512" spans="4:4" x14ac:dyDescent="0.25">
      <c r="D7512"/>
    </row>
    <row r="7513" spans="4:4" x14ac:dyDescent="0.25">
      <c r="D7513"/>
    </row>
    <row r="7514" spans="4:4" x14ac:dyDescent="0.25">
      <c r="D7514"/>
    </row>
    <row r="7515" spans="4:4" x14ac:dyDescent="0.25">
      <c r="D7515"/>
    </row>
    <row r="7516" spans="4:4" x14ac:dyDescent="0.25">
      <c r="D7516"/>
    </row>
    <row r="7517" spans="4:4" x14ac:dyDescent="0.25">
      <c r="D7517"/>
    </row>
    <row r="7518" spans="4:4" x14ac:dyDescent="0.25">
      <c r="D7518"/>
    </row>
    <row r="7519" spans="4:4" x14ac:dyDescent="0.25">
      <c r="D7519"/>
    </row>
    <row r="7520" spans="4:4" x14ac:dyDescent="0.25">
      <c r="D7520"/>
    </row>
    <row r="7521" spans="4:4" x14ac:dyDescent="0.25">
      <c r="D7521"/>
    </row>
    <row r="7522" spans="4:4" x14ac:dyDescent="0.25">
      <c r="D7522"/>
    </row>
    <row r="7523" spans="4:4" x14ac:dyDescent="0.25">
      <c r="D7523"/>
    </row>
    <row r="7524" spans="4:4" x14ac:dyDescent="0.25">
      <c r="D7524"/>
    </row>
    <row r="7525" spans="4:4" x14ac:dyDescent="0.25">
      <c r="D7525"/>
    </row>
    <row r="7526" spans="4:4" x14ac:dyDescent="0.25">
      <c r="D7526"/>
    </row>
    <row r="7527" spans="4:4" x14ac:dyDescent="0.25">
      <c r="D7527"/>
    </row>
    <row r="7528" spans="4:4" x14ac:dyDescent="0.25">
      <c r="D7528"/>
    </row>
    <row r="7529" spans="4:4" x14ac:dyDescent="0.25">
      <c r="D7529"/>
    </row>
    <row r="7530" spans="4:4" x14ac:dyDescent="0.25">
      <c r="D7530"/>
    </row>
    <row r="7531" spans="4:4" x14ac:dyDescent="0.25">
      <c r="D7531"/>
    </row>
    <row r="7532" spans="4:4" x14ac:dyDescent="0.25">
      <c r="D7532"/>
    </row>
    <row r="7533" spans="4:4" x14ac:dyDescent="0.25">
      <c r="D7533"/>
    </row>
    <row r="7534" spans="4:4" x14ac:dyDescent="0.25">
      <c r="D7534"/>
    </row>
    <row r="7535" spans="4:4" x14ac:dyDescent="0.25">
      <c r="D7535"/>
    </row>
    <row r="7536" spans="4:4" x14ac:dyDescent="0.25">
      <c r="D7536"/>
    </row>
    <row r="7537" spans="4:4" x14ac:dyDescent="0.25">
      <c r="D7537"/>
    </row>
    <row r="7538" spans="4:4" x14ac:dyDescent="0.25">
      <c r="D7538"/>
    </row>
    <row r="7539" spans="4:4" x14ac:dyDescent="0.25">
      <c r="D7539"/>
    </row>
    <row r="7540" spans="4:4" x14ac:dyDescent="0.25">
      <c r="D7540"/>
    </row>
    <row r="7541" spans="4:4" x14ac:dyDescent="0.25">
      <c r="D7541"/>
    </row>
    <row r="7542" spans="4:4" x14ac:dyDescent="0.25">
      <c r="D7542"/>
    </row>
    <row r="7543" spans="4:4" x14ac:dyDescent="0.25">
      <c r="D7543"/>
    </row>
    <row r="7544" spans="4:4" x14ac:dyDescent="0.25">
      <c r="D7544"/>
    </row>
    <row r="7545" spans="4:4" x14ac:dyDescent="0.25">
      <c r="D7545"/>
    </row>
    <row r="7546" spans="4:4" x14ac:dyDescent="0.25">
      <c r="D7546"/>
    </row>
    <row r="7547" spans="4:4" x14ac:dyDescent="0.25">
      <c r="D7547"/>
    </row>
    <row r="7548" spans="4:4" x14ac:dyDescent="0.25">
      <c r="D7548"/>
    </row>
    <row r="7549" spans="4:4" x14ac:dyDescent="0.25">
      <c r="D7549"/>
    </row>
    <row r="7550" spans="4:4" x14ac:dyDescent="0.25">
      <c r="D7550"/>
    </row>
    <row r="7551" spans="4:4" x14ac:dyDescent="0.25">
      <c r="D7551"/>
    </row>
    <row r="7552" spans="4:4" x14ac:dyDescent="0.25">
      <c r="D7552"/>
    </row>
    <row r="7553" spans="4:4" x14ac:dyDescent="0.25">
      <c r="D7553"/>
    </row>
    <row r="7554" spans="4:4" x14ac:dyDescent="0.25">
      <c r="D7554"/>
    </row>
    <row r="7555" spans="4:4" x14ac:dyDescent="0.25">
      <c r="D7555"/>
    </row>
    <row r="7556" spans="4:4" x14ac:dyDescent="0.25">
      <c r="D7556"/>
    </row>
    <row r="7557" spans="4:4" x14ac:dyDescent="0.25">
      <c r="D7557"/>
    </row>
    <row r="7558" spans="4:4" x14ac:dyDescent="0.25">
      <c r="D7558"/>
    </row>
    <row r="7559" spans="4:4" x14ac:dyDescent="0.25">
      <c r="D7559"/>
    </row>
    <row r="7560" spans="4:4" x14ac:dyDescent="0.25">
      <c r="D7560"/>
    </row>
    <row r="7561" spans="4:4" x14ac:dyDescent="0.25">
      <c r="D7561"/>
    </row>
    <row r="7562" spans="4:4" x14ac:dyDescent="0.25">
      <c r="D7562"/>
    </row>
    <row r="7563" spans="4:4" x14ac:dyDescent="0.25">
      <c r="D7563"/>
    </row>
    <row r="7564" spans="4:4" x14ac:dyDescent="0.25">
      <c r="D7564"/>
    </row>
    <row r="7565" spans="4:4" x14ac:dyDescent="0.25">
      <c r="D7565"/>
    </row>
    <row r="7566" spans="4:4" x14ac:dyDescent="0.25">
      <c r="D7566"/>
    </row>
    <row r="7567" spans="4:4" x14ac:dyDescent="0.25">
      <c r="D7567"/>
    </row>
    <row r="7568" spans="4:4" x14ac:dyDescent="0.25">
      <c r="D7568"/>
    </row>
    <row r="7569" spans="4:4" x14ac:dyDescent="0.25">
      <c r="D7569"/>
    </row>
    <row r="7570" spans="4:4" x14ac:dyDescent="0.25">
      <c r="D7570"/>
    </row>
    <row r="7571" spans="4:4" x14ac:dyDescent="0.25">
      <c r="D7571"/>
    </row>
    <row r="7572" spans="4:4" x14ac:dyDescent="0.25">
      <c r="D7572"/>
    </row>
    <row r="7573" spans="4:4" x14ac:dyDescent="0.25">
      <c r="D7573"/>
    </row>
    <row r="7574" spans="4:4" x14ac:dyDescent="0.25">
      <c r="D7574"/>
    </row>
    <row r="7575" spans="4:4" x14ac:dyDescent="0.25">
      <c r="D7575"/>
    </row>
    <row r="7576" spans="4:4" x14ac:dyDescent="0.25">
      <c r="D7576"/>
    </row>
    <row r="7577" spans="4:4" x14ac:dyDescent="0.25">
      <c r="D7577"/>
    </row>
    <row r="7578" spans="4:4" x14ac:dyDescent="0.25">
      <c r="D7578"/>
    </row>
    <row r="7579" spans="4:4" x14ac:dyDescent="0.25">
      <c r="D7579"/>
    </row>
    <row r="7580" spans="4:4" x14ac:dyDescent="0.25">
      <c r="D7580"/>
    </row>
    <row r="7581" spans="4:4" x14ac:dyDescent="0.25">
      <c r="D7581"/>
    </row>
    <row r="7582" spans="4:4" x14ac:dyDescent="0.25">
      <c r="D7582"/>
    </row>
    <row r="7583" spans="4:4" x14ac:dyDescent="0.25">
      <c r="D7583"/>
    </row>
    <row r="7584" spans="4:4" x14ac:dyDescent="0.25">
      <c r="D7584"/>
    </row>
    <row r="7585" spans="4:4" x14ac:dyDescent="0.25">
      <c r="D7585"/>
    </row>
    <row r="7586" spans="4:4" x14ac:dyDescent="0.25">
      <c r="D7586"/>
    </row>
    <row r="7587" spans="4:4" x14ac:dyDescent="0.25">
      <c r="D7587"/>
    </row>
    <row r="7588" spans="4:4" x14ac:dyDescent="0.25">
      <c r="D7588"/>
    </row>
    <row r="7589" spans="4:4" x14ac:dyDescent="0.25">
      <c r="D7589"/>
    </row>
    <row r="7590" spans="4:4" x14ac:dyDescent="0.25">
      <c r="D7590"/>
    </row>
    <row r="7591" spans="4:4" x14ac:dyDescent="0.25">
      <c r="D7591"/>
    </row>
    <row r="7592" spans="4:4" x14ac:dyDescent="0.25">
      <c r="D7592"/>
    </row>
    <row r="7593" spans="4:4" x14ac:dyDescent="0.25">
      <c r="D7593"/>
    </row>
    <row r="7594" spans="4:4" x14ac:dyDescent="0.25">
      <c r="D7594"/>
    </row>
    <row r="7595" spans="4:4" x14ac:dyDescent="0.25">
      <c r="D7595"/>
    </row>
    <row r="7596" spans="4:4" x14ac:dyDescent="0.25">
      <c r="D7596"/>
    </row>
    <row r="7597" spans="4:4" x14ac:dyDescent="0.25">
      <c r="D7597"/>
    </row>
    <row r="7598" spans="4:4" x14ac:dyDescent="0.25">
      <c r="D7598"/>
    </row>
    <row r="7599" spans="4:4" x14ac:dyDescent="0.25">
      <c r="D7599"/>
    </row>
    <row r="7600" spans="4:4" x14ac:dyDescent="0.25">
      <c r="D7600"/>
    </row>
    <row r="7601" spans="4:4" x14ac:dyDescent="0.25">
      <c r="D7601"/>
    </row>
    <row r="7602" spans="4:4" x14ac:dyDescent="0.25">
      <c r="D7602"/>
    </row>
    <row r="7603" spans="4:4" x14ac:dyDescent="0.25">
      <c r="D7603"/>
    </row>
    <row r="7604" spans="4:4" x14ac:dyDescent="0.25">
      <c r="D7604"/>
    </row>
    <row r="7605" spans="4:4" x14ac:dyDescent="0.25">
      <c r="D7605"/>
    </row>
    <row r="7606" spans="4:4" x14ac:dyDescent="0.25">
      <c r="D7606"/>
    </row>
    <row r="7607" spans="4:4" x14ac:dyDescent="0.25">
      <c r="D7607"/>
    </row>
    <row r="7608" spans="4:4" x14ac:dyDescent="0.25">
      <c r="D7608"/>
    </row>
    <row r="7609" spans="4:4" x14ac:dyDescent="0.25">
      <c r="D7609"/>
    </row>
    <row r="7610" spans="4:4" x14ac:dyDescent="0.25">
      <c r="D7610"/>
    </row>
    <row r="7611" spans="4:4" x14ac:dyDescent="0.25">
      <c r="D7611"/>
    </row>
    <row r="7612" spans="4:4" x14ac:dyDescent="0.25">
      <c r="D7612"/>
    </row>
    <row r="7613" spans="4:4" x14ac:dyDescent="0.25">
      <c r="D7613"/>
    </row>
    <row r="7614" spans="4:4" x14ac:dyDescent="0.25">
      <c r="D7614"/>
    </row>
    <row r="7615" spans="4:4" x14ac:dyDescent="0.25">
      <c r="D7615"/>
    </row>
    <row r="7616" spans="4:4" x14ac:dyDescent="0.25">
      <c r="D7616"/>
    </row>
    <row r="7617" spans="4:4" x14ac:dyDescent="0.25">
      <c r="D7617"/>
    </row>
    <row r="7618" spans="4:4" x14ac:dyDescent="0.25">
      <c r="D7618"/>
    </row>
    <row r="7619" spans="4:4" x14ac:dyDescent="0.25">
      <c r="D7619"/>
    </row>
    <row r="7620" spans="4:4" x14ac:dyDescent="0.25">
      <c r="D7620"/>
    </row>
    <row r="7621" spans="4:4" x14ac:dyDescent="0.25">
      <c r="D7621"/>
    </row>
    <row r="7622" spans="4:4" x14ac:dyDescent="0.25">
      <c r="D7622"/>
    </row>
    <row r="7623" spans="4:4" x14ac:dyDescent="0.25">
      <c r="D7623"/>
    </row>
    <row r="7624" spans="4:4" x14ac:dyDescent="0.25">
      <c r="D7624"/>
    </row>
    <row r="7625" spans="4:4" x14ac:dyDescent="0.25">
      <c r="D7625"/>
    </row>
    <row r="7626" spans="4:4" x14ac:dyDescent="0.25">
      <c r="D7626"/>
    </row>
    <row r="7627" spans="4:4" x14ac:dyDescent="0.25">
      <c r="D7627"/>
    </row>
    <row r="7628" spans="4:4" x14ac:dyDescent="0.25">
      <c r="D7628"/>
    </row>
    <row r="7629" spans="4:4" x14ac:dyDescent="0.25">
      <c r="D7629"/>
    </row>
    <row r="7630" spans="4:4" x14ac:dyDescent="0.25">
      <c r="D7630"/>
    </row>
    <row r="7631" spans="4:4" x14ac:dyDescent="0.25">
      <c r="D7631"/>
    </row>
    <row r="7632" spans="4:4" x14ac:dyDescent="0.25">
      <c r="D7632"/>
    </row>
    <row r="7633" spans="4:4" x14ac:dyDescent="0.25">
      <c r="D7633"/>
    </row>
    <row r="7634" spans="4:4" x14ac:dyDescent="0.25">
      <c r="D7634"/>
    </row>
    <row r="7635" spans="4:4" x14ac:dyDescent="0.25">
      <c r="D7635"/>
    </row>
    <row r="7636" spans="4:4" x14ac:dyDescent="0.25">
      <c r="D7636"/>
    </row>
    <row r="7637" spans="4:4" x14ac:dyDescent="0.25">
      <c r="D7637"/>
    </row>
    <row r="7638" spans="4:4" x14ac:dyDescent="0.25">
      <c r="D7638"/>
    </row>
    <row r="7639" spans="4:4" x14ac:dyDescent="0.25">
      <c r="D7639"/>
    </row>
    <row r="7640" spans="4:4" x14ac:dyDescent="0.25">
      <c r="D7640"/>
    </row>
    <row r="7641" spans="4:4" x14ac:dyDescent="0.25">
      <c r="D7641"/>
    </row>
    <row r="7642" spans="4:4" x14ac:dyDescent="0.25">
      <c r="D7642"/>
    </row>
    <row r="7643" spans="4:4" x14ac:dyDescent="0.25">
      <c r="D7643"/>
    </row>
    <row r="7644" spans="4:4" x14ac:dyDescent="0.25">
      <c r="D7644"/>
    </row>
    <row r="7645" spans="4:4" x14ac:dyDescent="0.25">
      <c r="D7645"/>
    </row>
    <row r="7646" spans="4:4" x14ac:dyDescent="0.25">
      <c r="D7646"/>
    </row>
    <row r="7647" spans="4:4" x14ac:dyDescent="0.25">
      <c r="D7647"/>
    </row>
    <row r="7648" spans="4:4" x14ac:dyDescent="0.25">
      <c r="D7648"/>
    </row>
    <row r="7649" spans="4:4" x14ac:dyDescent="0.25">
      <c r="D7649"/>
    </row>
    <row r="7650" spans="4:4" x14ac:dyDescent="0.25">
      <c r="D7650"/>
    </row>
    <row r="7651" spans="4:4" x14ac:dyDescent="0.25">
      <c r="D7651"/>
    </row>
    <row r="7652" spans="4:4" x14ac:dyDescent="0.25">
      <c r="D7652"/>
    </row>
    <row r="7653" spans="4:4" x14ac:dyDescent="0.25">
      <c r="D7653"/>
    </row>
    <row r="7654" spans="4:4" x14ac:dyDescent="0.25">
      <c r="D7654"/>
    </row>
    <row r="7655" spans="4:4" x14ac:dyDescent="0.25">
      <c r="D7655"/>
    </row>
    <row r="7656" spans="4:4" x14ac:dyDescent="0.25">
      <c r="D7656"/>
    </row>
    <row r="7657" spans="4:4" x14ac:dyDescent="0.25">
      <c r="D7657"/>
    </row>
    <row r="7658" spans="4:4" x14ac:dyDescent="0.25">
      <c r="D7658"/>
    </row>
    <row r="7659" spans="4:4" x14ac:dyDescent="0.25">
      <c r="D7659"/>
    </row>
    <row r="7660" spans="4:4" x14ac:dyDescent="0.25">
      <c r="D7660"/>
    </row>
    <row r="7661" spans="4:4" x14ac:dyDescent="0.25">
      <c r="D7661"/>
    </row>
    <row r="7662" spans="4:4" x14ac:dyDescent="0.25">
      <c r="D7662"/>
    </row>
    <row r="7663" spans="4:4" x14ac:dyDescent="0.25">
      <c r="D7663"/>
    </row>
    <row r="7664" spans="4:4" x14ac:dyDescent="0.25">
      <c r="D7664"/>
    </row>
    <row r="7665" spans="4:4" x14ac:dyDescent="0.25">
      <c r="D7665"/>
    </row>
    <row r="7666" spans="4:4" x14ac:dyDescent="0.25">
      <c r="D7666"/>
    </row>
    <row r="7667" spans="4:4" x14ac:dyDescent="0.25">
      <c r="D7667"/>
    </row>
    <row r="7668" spans="4:4" x14ac:dyDescent="0.25">
      <c r="D7668"/>
    </row>
    <row r="7669" spans="4:4" x14ac:dyDescent="0.25">
      <c r="D7669"/>
    </row>
    <row r="7670" spans="4:4" x14ac:dyDescent="0.25">
      <c r="D7670"/>
    </row>
    <row r="7671" spans="4:4" x14ac:dyDescent="0.25">
      <c r="D7671"/>
    </row>
    <row r="7672" spans="4:4" x14ac:dyDescent="0.25">
      <c r="D7672"/>
    </row>
    <row r="7673" spans="4:4" x14ac:dyDescent="0.25">
      <c r="D7673"/>
    </row>
    <row r="7674" spans="4:4" x14ac:dyDescent="0.25">
      <c r="D7674"/>
    </row>
    <row r="7675" spans="4:4" x14ac:dyDescent="0.25">
      <c r="D7675"/>
    </row>
    <row r="7676" spans="4:4" x14ac:dyDescent="0.25">
      <c r="D7676"/>
    </row>
    <row r="7677" spans="4:4" x14ac:dyDescent="0.25">
      <c r="D7677"/>
    </row>
    <row r="7678" spans="4:4" x14ac:dyDescent="0.25">
      <c r="D7678"/>
    </row>
    <row r="7679" spans="4:4" x14ac:dyDescent="0.25">
      <c r="D7679"/>
    </row>
    <row r="7680" spans="4:4" x14ac:dyDescent="0.25">
      <c r="D7680"/>
    </row>
    <row r="7681" spans="4:4" x14ac:dyDescent="0.25">
      <c r="D7681"/>
    </row>
    <row r="7682" spans="4:4" x14ac:dyDescent="0.25">
      <c r="D7682"/>
    </row>
    <row r="7683" spans="4:4" x14ac:dyDescent="0.25">
      <c r="D7683"/>
    </row>
    <row r="7684" spans="4:4" x14ac:dyDescent="0.25">
      <c r="D7684"/>
    </row>
    <row r="7685" spans="4:4" x14ac:dyDescent="0.25">
      <c r="D7685"/>
    </row>
    <row r="7686" spans="4:4" x14ac:dyDescent="0.25">
      <c r="D7686"/>
    </row>
    <row r="7687" spans="4:4" x14ac:dyDescent="0.25">
      <c r="D7687"/>
    </row>
    <row r="7688" spans="4:4" x14ac:dyDescent="0.25">
      <c r="D7688"/>
    </row>
    <row r="7689" spans="4:4" x14ac:dyDescent="0.25">
      <c r="D7689"/>
    </row>
    <row r="7690" spans="4:4" x14ac:dyDescent="0.25">
      <c r="D7690"/>
    </row>
    <row r="7691" spans="4:4" x14ac:dyDescent="0.25">
      <c r="D7691"/>
    </row>
    <row r="7692" spans="4:4" x14ac:dyDescent="0.25">
      <c r="D7692"/>
    </row>
    <row r="7693" spans="4:4" x14ac:dyDescent="0.25">
      <c r="D7693"/>
    </row>
    <row r="7694" spans="4:4" x14ac:dyDescent="0.25">
      <c r="D7694"/>
    </row>
    <row r="7695" spans="4:4" x14ac:dyDescent="0.25">
      <c r="D7695"/>
    </row>
    <row r="7696" spans="4:4" x14ac:dyDescent="0.25">
      <c r="D7696"/>
    </row>
    <row r="7697" spans="4:4" x14ac:dyDescent="0.25">
      <c r="D7697"/>
    </row>
    <row r="7698" spans="4:4" x14ac:dyDescent="0.25">
      <c r="D7698"/>
    </row>
    <row r="7699" spans="4:4" x14ac:dyDescent="0.25">
      <c r="D7699"/>
    </row>
    <row r="7700" spans="4:4" x14ac:dyDescent="0.25">
      <c r="D7700"/>
    </row>
    <row r="7701" spans="4:4" x14ac:dyDescent="0.25">
      <c r="D7701"/>
    </row>
    <row r="7702" spans="4:4" x14ac:dyDescent="0.25">
      <c r="D7702"/>
    </row>
    <row r="7703" spans="4:4" x14ac:dyDescent="0.25">
      <c r="D7703"/>
    </row>
    <row r="7704" spans="4:4" x14ac:dyDescent="0.25">
      <c r="D7704"/>
    </row>
    <row r="7705" spans="4:4" x14ac:dyDescent="0.25">
      <c r="D7705"/>
    </row>
    <row r="7706" spans="4:4" x14ac:dyDescent="0.25">
      <c r="D7706"/>
    </row>
    <row r="7707" spans="4:4" x14ac:dyDescent="0.25">
      <c r="D7707"/>
    </row>
    <row r="7708" spans="4:4" x14ac:dyDescent="0.25">
      <c r="D7708"/>
    </row>
    <row r="7709" spans="4:4" x14ac:dyDescent="0.25">
      <c r="D7709"/>
    </row>
    <row r="7710" spans="4:4" x14ac:dyDescent="0.25">
      <c r="D7710"/>
    </row>
    <row r="7711" spans="4:4" x14ac:dyDescent="0.25">
      <c r="D7711"/>
    </row>
    <row r="7712" spans="4:4" x14ac:dyDescent="0.25">
      <c r="D7712"/>
    </row>
    <row r="7713" spans="4:4" x14ac:dyDescent="0.25">
      <c r="D7713"/>
    </row>
    <row r="7714" spans="4:4" x14ac:dyDescent="0.25">
      <c r="D7714"/>
    </row>
    <row r="7715" spans="4:4" x14ac:dyDescent="0.25">
      <c r="D7715"/>
    </row>
    <row r="7716" spans="4:4" x14ac:dyDescent="0.25">
      <c r="D7716"/>
    </row>
    <row r="7717" spans="4:4" x14ac:dyDescent="0.25">
      <c r="D7717"/>
    </row>
    <row r="7718" spans="4:4" x14ac:dyDescent="0.25">
      <c r="D7718"/>
    </row>
    <row r="7719" spans="4:4" x14ac:dyDescent="0.25">
      <c r="D7719"/>
    </row>
    <row r="7720" spans="4:4" x14ac:dyDescent="0.25">
      <c r="D7720"/>
    </row>
    <row r="7721" spans="4:4" x14ac:dyDescent="0.25">
      <c r="D7721"/>
    </row>
    <row r="7722" spans="4:4" x14ac:dyDescent="0.25">
      <c r="D7722"/>
    </row>
    <row r="7723" spans="4:4" x14ac:dyDescent="0.25">
      <c r="D7723"/>
    </row>
    <row r="7724" spans="4:4" x14ac:dyDescent="0.25">
      <c r="D7724"/>
    </row>
    <row r="7725" spans="4:4" x14ac:dyDescent="0.25">
      <c r="D7725"/>
    </row>
    <row r="7726" spans="4:4" x14ac:dyDescent="0.25">
      <c r="D7726"/>
    </row>
    <row r="7727" spans="4:4" x14ac:dyDescent="0.25">
      <c r="D7727"/>
    </row>
    <row r="7728" spans="4:4" x14ac:dyDescent="0.25">
      <c r="D7728"/>
    </row>
    <row r="7729" spans="4:4" x14ac:dyDescent="0.25">
      <c r="D7729"/>
    </row>
    <row r="7730" spans="4:4" x14ac:dyDescent="0.25">
      <c r="D7730"/>
    </row>
    <row r="7731" spans="4:4" x14ac:dyDescent="0.25">
      <c r="D7731"/>
    </row>
    <row r="7732" spans="4:4" x14ac:dyDescent="0.25">
      <c r="D7732"/>
    </row>
    <row r="7733" spans="4:4" x14ac:dyDescent="0.25">
      <c r="D7733"/>
    </row>
    <row r="7734" spans="4:4" x14ac:dyDescent="0.25">
      <c r="D7734"/>
    </row>
    <row r="7735" spans="4:4" x14ac:dyDescent="0.25">
      <c r="D7735"/>
    </row>
    <row r="7736" spans="4:4" x14ac:dyDescent="0.25">
      <c r="D7736"/>
    </row>
    <row r="7737" spans="4:4" x14ac:dyDescent="0.25">
      <c r="D7737"/>
    </row>
    <row r="7738" spans="4:4" x14ac:dyDescent="0.25">
      <c r="D7738"/>
    </row>
    <row r="7739" spans="4:4" x14ac:dyDescent="0.25">
      <c r="D7739"/>
    </row>
    <row r="7740" spans="4:4" x14ac:dyDescent="0.25">
      <c r="D7740"/>
    </row>
    <row r="7741" spans="4:4" x14ac:dyDescent="0.25">
      <c r="D7741"/>
    </row>
    <row r="7742" spans="4:4" x14ac:dyDescent="0.25">
      <c r="D7742"/>
    </row>
    <row r="7743" spans="4:4" x14ac:dyDescent="0.25">
      <c r="D7743"/>
    </row>
    <row r="7744" spans="4:4" x14ac:dyDescent="0.25">
      <c r="D7744"/>
    </row>
    <row r="7745" spans="4:4" x14ac:dyDescent="0.25">
      <c r="D7745"/>
    </row>
    <row r="7746" spans="4:4" x14ac:dyDescent="0.25">
      <c r="D7746"/>
    </row>
    <row r="7747" spans="4:4" x14ac:dyDescent="0.25">
      <c r="D7747"/>
    </row>
    <row r="7748" spans="4:4" x14ac:dyDescent="0.25">
      <c r="D7748"/>
    </row>
    <row r="7749" spans="4:4" x14ac:dyDescent="0.25">
      <c r="D7749"/>
    </row>
    <row r="7750" spans="4:4" x14ac:dyDescent="0.25">
      <c r="D7750"/>
    </row>
    <row r="7751" spans="4:4" x14ac:dyDescent="0.25">
      <c r="D7751"/>
    </row>
    <row r="7752" spans="4:4" x14ac:dyDescent="0.25">
      <c r="D7752"/>
    </row>
    <row r="7753" spans="4:4" x14ac:dyDescent="0.25">
      <c r="D7753"/>
    </row>
    <row r="7754" spans="4:4" x14ac:dyDescent="0.25">
      <c r="D7754"/>
    </row>
    <row r="7755" spans="4:4" x14ac:dyDescent="0.25">
      <c r="D7755"/>
    </row>
    <row r="7756" spans="4:4" x14ac:dyDescent="0.25">
      <c r="D7756"/>
    </row>
    <row r="7757" spans="4:4" x14ac:dyDescent="0.25">
      <c r="D7757"/>
    </row>
    <row r="7758" spans="4:4" x14ac:dyDescent="0.25">
      <c r="D7758"/>
    </row>
    <row r="7759" spans="4:4" x14ac:dyDescent="0.25">
      <c r="D7759"/>
    </row>
    <row r="7760" spans="4:4" x14ac:dyDescent="0.25">
      <c r="D7760"/>
    </row>
    <row r="7761" spans="4:4" x14ac:dyDescent="0.25">
      <c r="D7761"/>
    </row>
    <row r="7762" spans="4:4" x14ac:dyDescent="0.25">
      <c r="D7762"/>
    </row>
    <row r="7763" spans="4:4" x14ac:dyDescent="0.25">
      <c r="D7763"/>
    </row>
    <row r="7764" spans="4:4" x14ac:dyDescent="0.25">
      <c r="D7764"/>
    </row>
    <row r="7765" spans="4:4" x14ac:dyDescent="0.25">
      <c r="D7765"/>
    </row>
    <row r="7766" spans="4:4" x14ac:dyDescent="0.25">
      <c r="D7766"/>
    </row>
    <row r="7767" spans="4:4" x14ac:dyDescent="0.25">
      <c r="D7767"/>
    </row>
    <row r="7768" spans="4:4" x14ac:dyDescent="0.25">
      <c r="D7768"/>
    </row>
    <row r="7769" spans="4:4" x14ac:dyDescent="0.25">
      <c r="D7769"/>
    </row>
    <row r="7770" spans="4:4" x14ac:dyDescent="0.25">
      <c r="D7770"/>
    </row>
    <row r="7771" spans="4:4" x14ac:dyDescent="0.25">
      <c r="D7771"/>
    </row>
    <row r="7772" spans="4:4" x14ac:dyDescent="0.25">
      <c r="D7772"/>
    </row>
    <row r="7773" spans="4:4" x14ac:dyDescent="0.25">
      <c r="D7773"/>
    </row>
    <row r="7774" spans="4:4" x14ac:dyDescent="0.25">
      <c r="D7774"/>
    </row>
    <row r="7775" spans="4:4" x14ac:dyDescent="0.25">
      <c r="D7775"/>
    </row>
    <row r="7776" spans="4:4" x14ac:dyDescent="0.25">
      <c r="D7776"/>
    </row>
    <row r="7777" spans="4:4" x14ac:dyDescent="0.25">
      <c r="D7777"/>
    </row>
    <row r="7778" spans="4:4" x14ac:dyDescent="0.25">
      <c r="D7778"/>
    </row>
    <row r="7779" spans="4:4" x14ac:dyDescent="0.25">
      <c r="D7779"/>
    </row>
    <row r="7780" spans="4:4" x14ac:dyDescent="0.25">
      <c r="D7780"/>
    </row>
    <row r="7781" spans="4:4" x14ac:dyDescent="0.25">
      <c r="D7781"/>
    </row>
    <row r="7782" spans="4:4" x14ac:dyDescent="0.25">
      <c r="D7782"/>
    </row>
    <row r="7783" spans="4:4" x14ac:dyDescent="0.25">
      <c r="D7783"/>
    </row>
    <row r="7784" spans="4:4" x14ac:dyDescent="0.25">
      <c r="D7784"/>
    </row>
    <row r="7785" spans="4:4" x14ac:dyDescent="0.25">
      <c r="D7785"/>
    </row>
    <row r="7786" spans="4:4" x14ac:dyDescent="0.25">
      <c r="D7786"/>
    </row>
    <row r="7787" spans="4:4" x14ac:dyDescent="0.25">
      <c r="D7787"/>
    </row>
    <row r="7788" spans="4:4" x14ac:dyDescent="0.25">
      <c r="D7788"/>
    </row>
    <row r="7789" spans="4:4" x14ac:dyDescent="0.25">
      <c r="D7789"/>
    </row>
    <row r="7790" spans="4:4" x14ac:dyDescent="0.25">
      <c r="D7790"/>
    </row>
    <row r="7791" spans="4:4" x14ac:dyDescent="0.25">
      <c r="D7791"/>
    </row>
    <row r="7792" spans="4:4" x14ac:dyDescent="0.25">
      <c r="D7792"/>
    </row>
    <row r="7793" spans="4:4" x14ac:dyDescent="0.25">
      <c r="D7793"/>
    </row>
    <row r="7794" spans="4:4" x14ac:dyDescent="0.25">
      <c r="D7794"/>
    </row>
    <row r="7795" spans="4:4" x14ac:dyDescent="0.25">
      <c r="D7795"/>
    </row>
    <row r="7796" spans="4:4" x14ac:dyDescent="0.25">
      <c r="D7796"/>
    </row>
    <row r="7797" spans="4:4" x14ac:dyDescent="0.25">
      <c r="D7797"/>
    </row>
    <row r="7798" spans="4:4" x14ac:dyDescent="0.25">
      <c r="D7798"/>
    </row>
    <row r="7799" spans="4:4" x14ac:dyDescent="0.25">
      <c r="D7799"/>
    </row>
    <row r="7800" spans="4:4" x14ac:dyDescent="0.25">
      <c r="D7800"/>
    </row>
    <row r="7801" spans="4:4" x14ac:dyDescent="0.25">
      <c r="D7801"/>
    </row>
    <row r="7802" spans="4:4" x14ac:dyDescent="0.25">
      <c r="D7802"/>
    </row>
    <row r="7803" spans="4:4" x14ac:dyDescent="0.25">
      <c r="D7803"/>
    </row>
    <row r="7804" spans="4:4" x14ac:dyDescent="0.25">
      <c r="D7804"/>
    </row>
    <row r="7805" spans="4:4" x14ac:dyDescent="0.25">
      <c r="D7805"/>
    </row>
    <row r="7806" spans="4:4" x14ac:dyDescent="0.25">
      <c r="D7806"/>
    </row>
    <row r="7807" spans="4:4" x14ac:dyDescent="0.25">
      <c r="D7807"/>
    </row>
    <row r="7808" spans="4:4" x14ac:dyDescent="0.25">
      <c r="D7808"/>
    </row>
    <row r="7809" spans="4:4" x14ac:dyDescent="0.25">
      <c r="D7809"/>
    </row>
    <row r="7810" spans="4:4" x14ac:dyDescent="0.25">
      <c r="D7810"/>
    </row>
    <row r="7811" spans="4:4" x14ac:dyDescent="0.25">
      <c r="D7811"/>
    </row>
    <row r="7812" spans="4:4" x14ac:dyDescent="0.25">
      <c r="D7812"/>
    </row>
    <row r="7813" spans="4:4" x14ac:dyDescent="0.25">
      <c r="D7813"/>
    </row>
    <row r="7814" spans="4:4" x14ac:dyDescent="0.25">
      <c r="D7814"/>
    </row>
    <row r="7815" spans="4:4" x14ac:dyDescent="0.25">
      <c r="D7815"/>
    </row>
    <row r="7816" spans="4:4" x14ac:dyDescent="0.25">
      <c r="D7816"/>
    </row>
    <row r="7817" spans="4:4" x14ac:dyDescent="0.25">
      <c r="D7817"/>
    </row>
    <row r="7818" spans="4:4" x14ac:dyDescent="0.25">
      <c r="D7818"/>
    </row>
    <row r="7819" spans="4:4" x14ac:dyDescent="0.25">
      <c r="D7819"/>
    </row>
    <row r="7820" spans="4:4" x14ac:dyDescent="0.25">
      <c r="D7820"/>
    </row>
    <row r="7821" spans="4:4" x14ac:dyDescent="0.25">
      <c r="D7821"/>
    </row>
    <row r="7822" spans="4:4" x14ac:dyDescent="0.25">
      <c r="D7822"/>
    </row>
    <row r="7823" spans="4:4" x14ac:dyDescent="0.25">
      <c r="D7823"/>
    </row>
    <row r="7824" spans="4:4" x14ac:dyDescent="0.25">
      <c r="D7824"/>
    </row>
    <row r="7825" spans="4:4" x14ac:dyDescent="0.25">
      <c r="D7825"/>
    </row>
    <row r="7826" spans="4:4" x14ac:dyDescent="0.25">
      <c r="D7826"/>
    </row>
    <row r="7827" spans="4:4" x14ac:dyDescent="0.25">
      <c r="D7827"/>
    </row>
    <row r="7828" spans="4:4" x14ac:dyDescent="0.25">
      <c r="D7828"/>
    </row>
    <row r="7829" spans="4:4" x14ac:dyDescent="0.25">
      <c r="D7829"/>
    </row>
    <row r="7830" spans="4:4" x14ac:dyDescent="0.25">
      <c r="D7830"/>
    </row>
    <row r="7831" spans="4:4" x14ac:dyDescent="0.25">
      <c r="D7831"/>
    </row>
    <row r="7832" spans="4:4" x14ac:dyDescent="0.25">
      <c r="D7832"/>
    </row>
    <row r="7833" spans="4:4" x14ac:dyDescent="0.25">
      <c r="D7833"/>
    </row>
    <row r="7834" spans="4:4" x14ac:dyDescent="0.25">
      <c r="D7834"/>
    </row>
    <row r="7835" spans="4:4" x14ac:dyDescent="0.25">
      <c r="D7835"/>
    </row>
    <row r="7836" spans="4:4" x14ac:dyDescent="0.25">
      <c r="D7836"/>
    </row>
    <row r="7837" spans="4:4" x14ac:dyDescent="0.25">
      <c r="D7837"/>
    </row>
    <row r="7838" spans="4:4" x14ac:dyDescent="0.25">
      <c r="D7838"/>
    </row>
    <row r="7839" spans="4:4" x14ac:dyDescent="0.25">
      <c r="D7839"/>
    </row>
    <row r="7840" spans="4:4" x14ac:dyDescent="0.25">
      <c r="D7840"/>
    </row>
    <row r="7841" spans="4:4" x14ac:dyDescent="0.25">
      <c r="D7841"/>
    </row>
    <row r="7842" spans="4:4" x14ac:dyDescent="0.25">
      <c r="D7842"/>
    </row>
    <row r="7843" spans="4:4" x14ac:dyDescent="0.25">
      <c r="D7843"/>
    </row>
    <row r="7844" spans="4:4" x14ac:dyDescent="0.25">
      <c r="D7844"/>
    </row>
    <row r="7845" spans="4:4" x14ac:dyDescent="0.25">
      <c r="D7845"/>
    </row>
    <row r="7846" spans="4:4" x14ac:dyDescent="0.25">
      <c r="D7846"/>
    </row>
    <row r="7847" spans="4:4" x14ac:dyDescent="0.25">
      <c r="D7847"/>
    </row>
    <row r="7848" spans="4:4" x14ac:dyDescent="0.25">
      <c r="D7848"/>
    </row>
    <row r="7849" spans="4:4" x14ac:dyDescent="0.25">
      <c r="D7849"/>
    </row>
    <row r="7850" spans="4:4" x14ac:dyDescent="0.25">
      <c r="D7850"/>
    </row>
    <row r="7851" spans="4:4" x14ac:dyDescent="0.25">
      <c r="D7851"/>
    </row>
    <row r="7852" spans="4:4" x14ac:dyDescent="0.25">
      <c r="D7852"/>
    </row>
    <row r="7853" spans="4:4" x14ac:dyDescent="0.25">
      <c r="D7853"/>
    </row>
    <row r="7854" spans="4:4" x14ac:dyDescent="0.25">
      <c r="D7854"/>
    </row>
    <row r="7855" spans="4:4" x14ac:dyDescent="0.25">
      <c r="D7855"/>
    </row>
    <row r="7856" spans="4:4" x14ac:dyDescent="0.25">
      <c r="D7856"/>
    </row>
    <row r="7857" spans="4:4" x14ac:dyDescent="0.25">
      <c r="D7857"/>
    </row>
    <row r="7858" spans="4:4" x14ac:dyDescent="0.25">
      <c r="D7858"/>
    </row>
    <row r="7859" spans="4:4" x14ac:dyDescent="0.25">
      <c r="D7859"/>
    </row>
    <row r="7860" spans="4:4" x14ac:dyDescent="0.25">
      <c r="D7860"/>
    </row>
    <row r="7861" spans="4:4" x14ac:dyDescent="0.25">
      <c r="D7861"/>
    </row>
    <row r="7862" spans="4:4" x14ac:dyDescent="0.25">
      <c r="D7862"/>
    </row>
    <row r="7863" spans="4:4" x14ac:dyDescent="0.25">
      <c r="D7863"/>
    </row>
    <row r="7864" spans="4:4" x14ac:dyDescent="0.25">
      <c r="D7864"/>
    </row>
    <row r="7865" spans="4:4" x14ac:dyDescent="0.25">
      <c r="D7865"/>
    </row>
    <row r="7866" spans="4:4" x14ac:dyDescent="0.25">
      <c r="D7866"/>
    </row>
    <row r="7867" spans="4:4" x14ac:dyDescent="0.25">
      <c r="D7867"/>
    </row>
    <row r="7868" spans="4:4" x14ac:dyDescent="0.25">
      <c r="D7868"/>
    </row>
    <row r="7869" spans="4:4" x14ac:dyDescent="0.25">
      <c r="D7869"/>
    </row>
    <row r="7870" spans="4:4" x14ac:dyDescent="0.25">
      <c r="D7870"/>
    </row>
    <row r="7871" spans="4:4" x14ac:dyDescent="0.25">
      <c r="D7871"/>
    </row>
    <row r="7872" spans="4:4" x14ac:dyDescent="0.25">
      <c r="D7872"/>
    </row>
    <row r="7873" spans="4:4" x14ac:dyDescent="0.25">
      <c r="D7873"/>
    </row>
    <row r="7874" spans="4:4" x14ac:dyDescent="0.25">
      <c r="D7874"/>
    </row>
    <row r="7875" spans="4:4" x14ac:dyDescent="0.25">
      <c r="D7875"/>
    </row>
    <row r="7876" spans="4:4" x14ac:dyDescent="0.25">
      <c r="D7876"/>
    </row>
    <row r="7877" spans="4:4" x14ac:dyDescent="0.25">
      <c r="D7877"/>
    </row>
    <row r="7878" spans="4:4" x14ac:dyDescent="0.25">
      <c r="D7878"/>
    </row>
    <row r="7879" spans="4:4" x14ac:dyDescent="0.25">
      <c r="D7879"/>
    </row>
    <row r="7880" spans="4:4" x14ac:dyDescent="0.25">
      <c r="D7880"/>
    </row>
    <row r="7881" spans="4:4" x14ac:dyDescent="0.25">
      <c r="D7881"/>
    </row>
    <row r="7882" spans="4:4" x14ac:dyDescent="0.25">
      <c r="D7882"/>
    </row>
    <row r="7883" spans="4:4" x14ac:dyDescent="0.25">
      <c r="D7883"/>
    </row>
    <row r="7884" spans="4:4" x14ac:dyDescent="0.25">
      <c r="D7884"/>
    </row>
    <row r="7885" spans="4:4" x14ac:dyDescent="0.25">
      <c r="D7885"/>
    </row>
    <row r="7886" spans="4:4" x14ac:dyDescent="0.25">
      <c r="D7886"/>
    </row>
    <row r="7887" spans="4:4" x14ac:dyDescent="0.25">
      <c r="D7887"/>
    </row>
    <row r="7888" spans="4:4" x14ac:dyDescent="0.25">
      <c r="D7888"/>
    </row>
    <row r="7889" spans="4:4" x14ac:dyDescent="0.25">
      <c r="D7889"/>
    </row>
    <row r="7890" spans="4:4" x14ac:dyDescent="0.25">
      <c r="D7890"/>
    </row>
    <row r="7891" spans="4:4" x14ac:dyDescent="0.25">
      <c r="D7891"/>
    </row>
    <row r="7892" spans="4:4" x14ac:dyDescent="0.25">
      <c r="D7892"/>
    </row>
    <row r="7893" spans="4:4" x14ac:dyDescent="0.25">
      <c r="D7893"/>
    </row>
    <row r="7894" spans="4:4" x14ac:dyDescent="0.25">
      <c r="D7894"/>
    </row>
    <row r="7895" spans="4:4" x14ac:dyDescent="0.25">
      <c r="D7895"/>
    </row>
    <row r="7896" spans="4:4" x14ac:dyDescent="0.25">
      <c r="D7896"/>
    </row>
    <row r="7897" spans="4:4" x14ac:dyDescent="0.25">
      <c r="D7897"/>
    </row>
    <row r="7898" spans="4:4" x14ac:dyDescent="0.25">
      <c r="D7898"/>
    </row>
    <row r="7899" spans="4:4" x14ac:dyDescent="0.25">
      <c r="D7899"/>
    </row>
    <row r="7900" spans="4:4" x14ac:dyDescent="0.25">
      <c r="D7900"/>
    </row>
    <row r="7901" spans="4:4" x14ac:dyDescent="0.25">
      <c r="D7901"/>
    </row>
    <row r="7902" spans="4:4" x14ac:dyDescent="0.25">
      <c r="D7902"/>
    </row>
    <row r="7903" spans="4:4" x14ac:dyDescent="0.25">
      <c r="D7903"/>
    </row>
    <row r="7904" spans="4:4" x14ac:dyDescent="0.25">
      <c r="D7904"/>
    </row>
    <row r="7905" spans="4:4" x14ac:dyDescent="0.25">
      <c r="D7905"/>
    </row>
    <row r="7906" spans="4:4" x14ac:dyDescent="0.25">
      <c r="D7906"/>
    </row>
    <row r="7907" spans="4:4" x14ac:dyDescent="0.25">
      <c r="D7907"/>
    </row>
    <row r="7908" spans="4:4" x14ac:dyDescent="0.25">
      <c r="D7908"/>
    </row>
    <row r="7909" spans="4:4" x14ac:dyDescent="0.25">
      <c r="D7909"/>
    </row>
    <row r="7910" spans="4:4" x14ac:dyDescent="0.25">
      <c r="D7910"/>
    </row>
    <row r="7911" spans="4:4" x14ac:dyDescent="0.25">
      <c r="D7911"/>
    </row>
    <row r="7912" spans="4:4" x14ac:dyDescent="0.25">
      <c r="D7912"/>
    </row>
    <row r="7913" spans="4:4" x14ac:dyDescent="0.25">
      <c r="D7913"/>
    </row>
    <row r="7914" spans="4:4" x14ac:dyDescent="0.25">
      <c r="D7914"/>
    </row>
    <row r="7915" spans="4:4" x14ac:dyDescent="0.25">
      <c r="D7915"/>
    </row>
    <row r="7916" spans="4:4" x14ac:dyDescent="0.25">
      <c r="D7916"/>
    </row>
    <row r="7917" spans="4:4" x14ac:dyDescent="0.25">
      <c r="D7917"/>
    </row>
    <row r="7918" spans="4:4" x14ac:dyDescent="0.25">
      <c r="D7918"/>
    </row>
    <row r="7919" spans="4:4" x14ac:dyDescent="0.25">
      <c r="D7919"/>
    </row>
    <row r="7920" spans="4:4" x14ac:dyDescent="0.25">
      <c r="D7920"/>
    </row>
    <row r="7921" spans="4:4" x14ac:dyDescent="0.25">
      <c r="D7921"/>
    </row>
    <row r="7922" spans="4:4" x14ac:dyDescent="0.25">
      <c r="D7922"/>
    </row>
    <row r="7923" spans="4:4" x14ac:dyDescent="0.25">
      <c r="D7923"/>
    </row>
    <row r="7924" spans="4:4" x14ac:dyDescent="0.25">
      <c r="D7924"/>
    </row>
    <row r="7925" spans="4:4" x14ac:dyDescent="0.25">
      <c r="D7925"/>
    </row>
    <row r="7926" spans="4:4" x14ac:dyDescent="0.25">
      <c r="D7926"/>
    </row>
    <row r="7927" spans="4:4" x14ac:dyDescent="0.25">
      <c r="D7927"/>
    </row>
    <row r="7928" spans="4:4" x14ac:dyDescent="0.25">
      <c r="D7928"/>
    </row>
    <row r="7929" spans="4:4" x14ac:dyDescent="0.25">
      <c r="D7929"/>
    </row>
    <row r="7930" spans="4:4" x14ac:dyDescent="0.25">
      <c r="D7930"/>
    </row>
    <row r="7931" spans="4:4" x14ac:dyDescent="0.25">
      <c r="D7931"/>
    </row>
    <row r="7932" spans="4:4" x14ac:dyDescent="0.25">
      <c r="D7932"/>
    </row>
    <row r="7933" spans="4:4" x14ac:dyDescent="0.25">
      <c r="D7933"/>
    </row>
    <row r="7934" spans="4:4" x14ac:dyDescent="0.25">
      <c r="D7934"/>
    </row>
    <row r="7935" spans="4:4" x14ac:dyDescent="0.25">
      <c r="D7935"/>
    </row>
    <row r="7936" spans="4:4" x14ac:dyDescent="0.25">
      <c r="D7936"/>
    </row>
    <row r="7937" spans="4:4" x14ac:dyDescent="0.25">
      <c r="D7937"/>
    </row>
    <row r="7938" spans="4:4" x14ac:dyDescent="0.25">
      <c r="D7938"/>
    </row>
    <row r="7939" spans="4:4" x14ac:dyDescent="0.25">
      <c r="D7939"/>
    </row>
    <row r="7940" spans="4:4" x14ac:dyDescent="0.25">
      <c r="D7940"/>
    </row>
    <row r="7941" spans="4:4" x14ac:dyDescent="0.25">
      <c r="D7941"/>
    </row>
    <row r="7942" spans="4:4" x14ac:dyDescent="0.25">
      <c r="D7942"/>
    </row>
    <row r="7943" spans="4:4" x14ac:dyDescent="0.25">
      <c r="D7943"/>
    </row>
    <row r="7944" spans="4:4" x14ac:dyDescent="0.25">
      <c r="D7944"/>
    </row>
    <row r="7945" spans="4:4" x14ac:dyDescent="0.25">
      <c r="D7945"/>
    </row>
    <row r="7946" spans="4:4" x14ac:dyDescent="0.25">
      <c r="D7946"/>
    </row>
    <row r="7947" spans="4:4" x14ac:dyDescent="0.25">
      <c r="D7947"/>
    </row>
    <row r="7948" spans="4:4" x14ac:dyDescent="0.25">
      <c r="D7948"/>
    </row>
    <row r="7949" spans="4:4" x14ac:dyDescent="0.25">
      <c r="D7949"/>
    </row>
    <row r="7950" spans="4:4" x14ac:dyDescent="0.25">
      <c r="D7950"/>
    </row>
    <row r="7951" spans="4:4" x14ac:dyDescent="0.25">
      <c r="D7951"/>
    </row>
    <row r="7952" spans="4:4" x14ac:dyDescent="0.25">
      <c r="D7952"/>
    </row>
    <row r="7953" spans="4:4" x14ac:dyDescent="0.25">
      <c r="D7953"/>
    </row>
    <row r="7954" spans="4:4" x14ac:dyDescent="0.25">
      <c r="D7954"/>
    </row>
    <row r="7955" spans="4:4" x14ac:dyDescent="0.25">
      <c r="D7955"/>
    </row>
    <row r="7956" spans="4:4" x14ac:dyDescent="0.25">
      <c r="D7956"/>
    </row>
    <row r="7957" spans="4:4" x14ac:dyDescent="0.25">
      <c r="D7957"/>
    </row>
    <row r="7958" spans="4:4" x14ac:dyDescent="0.25">
      <c r="D7958"/>
    </row>
    <row r="7959" spans="4:4" x14ac:dyDescent="0.25">
      <c r="D7959"/>
    </row>
    <row r="7960" spans="4:4" x14ac:dyDescent="0.25">
      <c r="D7960"/>
    </row>
    <row r="7961" spans="4:4" x14ac:dyDescent="0.25">
      <c r="D7961"/>
    </row>
    <row r="7962" spans="4:4" x14ac:dyDescent="0.25">
      <c r="D7962"/>
    </row>
    <row r="7963" spans="4:4" x14ac:dyDescent="0.25">
      <c r="D7963"/>
    </row>
    <row r="7964" spans="4:4" x14ac:dyDescent="0.25">
      <c r="D7964"/>
    </row>
    <row r="7965" spans="4:4" x14ac:dyDescent="0.25">
      <c r="D7965"/>
    </row>
    <row r="7966" spans="4:4" x14ac:dyDescent="0.25">
      <c r="D7966"/>
    </row>
    <row r="7967" spans="4:4" x14ac:dyDescent="0.25">
      <c r="D7967"/>
    </row>
    <row r="7968" spans="4:4" x14ac:dyDescent="0.25">
      <c r="D7968"/>
    </row>
    <row r="7969" spans="4:4" x14ac:dyDescent="0.25">
      <c r="D7969"/>
    </row>
    <row r="7970" spans="4:4" x14ac:dyDescent="0.25">
      <c r="D7970"/>
    </row>
    <row r="7971" spans="4:4" x14ac:dyDescent="0.25">
      <c r="D7971"/>
    </row>
    <row r="7972" spans="4:4" x14ac:dyDescent="0.25">
      <c r="D7972"/>
    </row>
    <row r="7973" spans="4:4" x14ac:dyDescent="0.25">
      <c r="D7973"/>
    </row>
    <row r="7974" spans="4:4" x14ac:dyDescent="0.25">
      <c r="D7974"/>
    </row>
    <row r="7975" spans="4:4" x14ac:dyDescent="0.25">
      <c r="D7975"/>
    </row>
    <row r="7976" spans="4:4" x14ac:dyDescent="0.25">
      <c r="D7976"/>
    </row>
    <row r="7977" spans="4:4" x14ac:dyDescent="0.25">
      <c r="D7977"/>
    </row>
    <row r="7978" spans="4:4" x14ac:dyDescent="0.25">
      <c r="D7978"/>
    </row>
    <row r="7979" spans="4:4" x14ac:dyDescent="0.25">
      <c r="D7979"/>
    </row>
    <row r="7980" spans="4:4" x14ac:dyDescent="0.25">
      <c r="D7980"/>
    </row>
    <row r="7981" spans="4:4" x14ac:dyDescent="0.25">
      <c r="D7981"/>
    </row>
    <row r="7982" spans="4:4" x14ac:dyDescent="0.25">
      <c r="D7982"/>
    </row>
    <row r="7983" spans="4:4" x14ac:dyDescent="0.25">
      <c r="D7983"/>
    </row>
    <row r="7984" spans="4:4" x14ac:dyDescent="0.25">
      <c r="D7984"/>
    </row>
    <row r="7985" spans="4:4" x14ac:dyDescent="0.25">
      <c r="D7985"/>
    </row>
    <row r="7986" spans="4:4" x14ac:dyDescent="0.25">
      <c r="D7986"/>
    </row>
    <row r="7987" spans="4:4" x14ac:dyDescent="0.25">
      <c r="D7987"/>
    </row>
    <row r="7988" spans="4:4" x14ac:dyDescent="0.25">
      <c r="D7988"/>
    </row>
    <row r="7989" spans="4:4" x14ac:dyDescent="0.25">
      <c r="D7989"/>
    </row>
    <row r="7990" spans="4:4" x14ac:dyDescent="0.25">
      <c r="D7990"/>
    </row>
    <row r="7991" spans="4:4" x14ac:dyDescent="0.25">
      <c r="D7991"/>
    </row>
    <row r="7992" spans="4:4" x14ac:dyDescent="0.25">
      <c r="D7992"/>
    </row>
    <row r="7993" spans="4:4" x14ac:dyDescent="0.25">
      <c r="D7993"/>
    </row>
    <row r="7994" spans="4:4" x14ac:dyDescent="0.25">
      <c r="D7994"/>
    </row>
    <row r="7995" spans="4:4" x14ac:dyDescent="0.25">
      <c r="D7995"/>
    </row>
    <row r="7996" spans="4:4" x14ac:dyDescent="0.25">
      <c r="D7996"/>
    </row>
    <row r="7997" spans="4:4" x14ac:dyDescent="0.25">
      <c r="D7997"/>
    </row>
    <row r="7998" spans="4:4" x14ac:dyDescent="0.25">
      <c r="D7998"/>
    </row>
    <row r="7999" spans="4:4" x14ac:dyDescent="0.25">
      <c r="D7999"/>
    </row>
    <row r="8000" spans="4:4" x14ac:dyDescent="0.25">
      <c r="D8000"/>
    </row>
    <row r="8001" spans="4:4" x14ac:dyDescent="0.25">
      <c r="D8001"/>
    </row>
    <row r="8002" spans="4:4" x14ac:dyDescent="0.25">
      <c r="D8002"/>
    </row>
    <row r="8003" spans="4:4" x14ac:dyDescent="0.25">
      <c r="D8003"/>
    </row>
    <row r="8004" spans="4:4" x14ac:dyDescent="0.25">
      <c r="D8004"/>
    </row>
    <row r="8005" spans="4:4" x14ac:dyDescent="0.25">
      <c r="D8005"/>
    </row>
    <row r="8006" spans="4:4" x14ac:dyDescent="0.25">
      <c r="D8006"/>
    </row>
    <row r="8007" spans="4:4" x14ac:dyDescent="0.25">
      <c r="D8007"/>
    </row>
    <row r="8008" spans="4:4" x14ac:dyDescent="0.25">
      <c r="D8008"/>
    </row>
    <row r="8009" spans="4:4" x14ac:dyDescent="0.25">
      <c r="D8009"/>
    </row>
    <row r="8010" spans="4:4" x14ac:dyDescent="0.25">
      <c r="D8010"/>
    </row>
    <row r="8011" spans="4:4" x14ac:dyDescent="0.25">
      <c r="D8011"/>
    </row>
    <row r="8012" spans="4:4" x14ac:dyDescent="0.25">
      <c r="D8012"/>
    </row>
    <row r="8013" spans="4:4" x14ac:dyDescent="0.25">
      <c r="D8013"/>
    </row>
    <row r="8014" spans="4:4" x14ac:dyDescent="0.25">
      <c r="D8014"/>
    </row>
    <row r="8015" spans="4:4" x14ac:dyDescent="0.25">
      <c r="D8015"/>
    </row>
    <row r="8016" spans="4:4" x14ac:dyDescent="0.25">
      <c r="D8016"/>
    </row>
    <row r="8017" spans="4:4" x14ac:dyDescent="0.25">
      <c r="D8017"/>
    </row>
    <row r="8018" spans="4:4" x14ac:dyDescent="0.25">
      <c r="D8018"/>
    </row>
    <row r="8019" spans="4:4" x14ac:dyDescent="0.25">
      <c r="D8019"/>
    </row>
    <row r="8020" spans="4:4" x14ac:dyDescent="0.25">
      <c r="D8020"/>
    </row>
    <row r="8021" spans="4:4" x14ac:dyDescent="0.25">
      <c r="D8021"/>
    </row>
    <row r="8022" spans="4:4" x14ac:dyDescent="0.25">
      <c r="D8022"/>
    </row>
    <row r="8023" spans="4:4" x14ac:dyDescent="0.25">
      <c r="D8023"/>
    </row>
    <row r="8024" spans="4:4" x14ac:dyDescent="0.25">
      <c r="D8024"/>
    </row>
    <row r="8025" spans="4:4" x14ac:dyDescent="0.25">
      <c r="D8025"/>
    </row>
    <row r="8026" spans="4:4" x14ac:dyDescent="0.25">
      <c r="D8026"/>
    </row>
    <row r="8027" spans="4:4" x14ac:dyDescent="0.25">
      <c r="D8027"/>
    </row>
    <row r="8028" spans="4:4" x14ac:dyDescent="0.25">
      <c r="D8028"/>
    </row>
    <row r="8029" spans="4:4" x14ac:dyDescent="0.25">
      <c r="D8029"/>
    </row>
    <row r="8030" spans="4:4" x14ac:dyDescent="0.25">
      <c r="D8030"/>
    </row>
    <row r="8031" spans="4:4" x14ac:dyDescent="0.25">
      <c r="D8031"/>
    </row>
    <row r="8032" spans="4:4" x14ac:dyDescent="0.25">
      <c r="D8032"/>
    </row>
    <row r="8033" spans="4:4" x14ac:dyDescent="0.25">
      <c r="D8033"/>
    </row>
    <row r="8034" spans="4:4" x14ac:dyDescent="0.25">
      <c r="D8034"/>
    </row>
    <row r="8035" spans="4:4" x14ac:dyDescent="0.25">
      <c r="D8035"/>
    </row>
    <row r="8036" spans="4:4" x14ac:dyDescent="0.25">
      <c r="D8036"/>
    </row>
    <row r="8037" spans="4:4" x14ac:dyDescent="0.25">
      <c r="D8037"/>
    </row>
    <row r="8038" spans="4:4" x14ac:dyDescent="0.25">
      <c r="D8038"/>
    </row>
    <row r="8039" spans="4:4" x14ac:dyDescent="0.25">
      <c r="D8039"/>
    </row>
    <row r="8040" spans="4:4" x14ac:dyDescent="0.25">
      <c r="D8040"/>
    </row>
    <row r="8041" spans="4:4" x14ac:dyDescent="0.25">
      <c r="D8041"/>
    </row>
    <row r="8042" spans="4:4" x14ac:dyDescent="0.25">
      <c r="D8042"/>
    </row>
    <row r="8043" spans="4:4" x14ac:dyDescent="0.25">
      <c r="D8043"/>
    </row>
    <row r="8044" spans="4:4" x14ac:dyDescent="0.25">
      <c r="D8044"/>
    </row>
    <row r="8045" spans="4:4" x14ac:dyDescent="0.25">
      <c r="D8045"/>
    </row>
    <row r="8046" spans="4:4" x14ac:dyDescent="0.25">
      <c r="D8046"/>
    </row>
    <row r="8047" spans="4:4" x14ac:dyDescent="0.25">
      <c r="D8047"/>
    </row>
    <row r="8048" spans="4:4" x14ac:dyDescent="0.25">
      <c r="D8048"/>
    </row>
    <row r="8049" spans="4:4" x14ac:dyDescent="0.25">
      <c r="D8049"/>
    </row>
    <row r="8050" spans="4:4" x14ac:dyDescent="0.25">
      <c r="D8050"/>
    </row>
    <row r="8051" spans="4:4" x14ac:dyDescent="0.25">
      <c r="D8051"/>
    </row>
    <row r="8052" spans="4:4" x14ac:dyDescent="0.25">
      <c r="D8052"/>
    </row>
    <row r="8053" spans="4:4" x14ac:dyDescent="0.25">
      <c r="D8053"/>
    </row>
    <row r="8054" spans="4:4" x14ac:dyDescent="0.25">
      <c r="D8054"/>
    </row>
    <row r="8055" spans="4:4" x14ac:dyDescent="0.25">
      <c r="D8055"/>
    </row>
    <row r="8056" spans="4:4" x14ac:dyDescent="0.25">
      <c r="D8056"/>
    </row>
    <row r="8057" spans="4:4" x14ac:dyDescent="0.25">
      <c r="D8057"/>
    </row>
    <row r="8058" spans="4:4" x14ac:dyDescent="0.25">
      <c r="D8058"/>
    </row>
    <row r="8059" spans="4:4" x14ac:dyDescent="0.25">
      <c r="D8059"/>
    </row>
    <row r="8060" spans="4:4" x14ac:dyDescent="0.25">
      <c r="D8060"/>
    </row>
    <row r="8061" spans="4:4" x14ac:dyDescent="0.25">
      <c r="D8061"/>
    </row>
    <row r="8062" spans="4:4" x14ac:dyDescent="0.25">
      <c r="D8062"/>
    </row>
    <row r="8063" spans="4:4" x14ac:dyDescent="0.25">
      <c r="D8063"/>
    </row>
    <row r="8064" spans="4:4" x14ac:dyDescent="0.25">
      <c r="D8064"/>
    </row>
    <row r="8065" spans="4:4" x14ac:dyDescent="0.25">
      <c r="D8065"/>
    </row>
    <row r="8066" spans="4:4" x14ac:dyDescent="0.25">
      <c r="D8066"/>
    </row>
    <row r="8067" spans="4:4" x14ac:dyDescent="0.25">
      <c r="D8067"/>
    </row>
    <row r="8068" spans="4:4" x14ac:dyDescent="0.25">
      <c r="D8068"/>
    </row>
    <row r="8069" spans="4:4" x14ac:dyDescent="0.25">
      <c r="D8069"/>
    </row>
    <row r="8070" spans="4:4" x14ac:dyDescent="0.25">
      <c r="D8070"/>
    </row>
    <row r="8071" spans="4:4" x14ac:dyDescent="0.25">
      <c r="D8071"/>
    </row>
    <row r="8072" spans="4:4" x14ac:dyDescent="0.25">
      <c r="D8072"/>
    </row>
    <row r="8073" spans="4:4" x14ac:dyDescent="0.25">
      <c r="D8073"/>
    </row>
    <row r="8074" spans="4:4" x14ac:dyDescent="0.25">
      <c r="D8074"/>
    </row>
    <row r="8075" spans="4:4" x14ac:dyDescent="0.25">
      <c r="D8075"/>
    </row>
    <row r="8076" spans="4:4" x14ac:dyDescent="0.25">
      <c r="D8076"/>
    </row>
    <row r="8077" spans="4:4" x14ac:dyDescent="0.25">
      <c r="D8077"/>
    </row>
    <row r="8078" spans="4:4" x14ac:dyDescent="0.25">
      <c r="D8078"/>
    </row>
    <row r="8079" spans="4:4" x14ac:dyDescent="0.25">
      <c r="D8079"/>
    </row>
    <row r="8080" spans="4:4" x14ac:dyDescent="0.25">
      <c r="D8080"/>
    </row>
    <row r="8081" spans="4:4" x14ac:dyDescent="0.25">
      <c r="D8081"/>
    </row>
    <row r="8082" spans="4:4" x14ac:dyDescent="0.25">
      <c r="D8082"/>
    </row>
    <row r="8083" spans="4:4" x14ac:dyDescent="0.25">
      <c r="D8083"/>
    </row>
    <row r="8084" spans="4:4" x14ac:dyDescent="0.25">
      <c r="D8084"/>
    </row>
    <row r="8085" spans="4:4" x14ac:dyDescent="0.25">
      <c r="D8085"/>
    </row>
    <row r="8086" spans="4:4" x14ac:dyDescent="0.25">
      <c r="D8086"/>
    </row>
    <row r="8087" spans="4:4" x14ac:dyDescent="0.25">
      <c r="D8087"/>
    </row>
    <row r="8088" spans="4:4" x14ac:dyDescent="0.25">
      <c r="D8088"/>
    </row>
    <row r="8089" spans="4:4" x14ac:dyDescent="0.25">
      <c r="D8089"/>
    </row>
    <row r="8090" spans="4:4" x14ac:dyDescent="0.25">
      <c r="D8090"/>
    </row>
    <row r="8091" spans="4:4" x14ac:dyDescent="0.25">
      <c r="D8091"/>
    </row>
    <row r="8092" spans="4:4" x14ac:dyDescent="0.25">
      <c r="D8092"/>
    </row>
    <row r="8093" spans="4:4" x14ac:dyDescent="0.25">
      <c r="D8093"/>
    </row>
    <row r="8094" spans="4:4" x14ac:dyDescent="0.25">
      <c r="D8094"/>
    </row>
    <row r="8095" spans="4:4" x14ac:dyDescent="0.25">
      <c r="D8095"/>
    </row>
    <row r="8096" spans="4:4" x14ac:dyDescent="0.25">
      <c r="D8096"/>
    </row>
    <row r="8097" spans="4:4" x14ac:dyDescent="0.25">
      <c r="D8097"/>
    </row>
    <row r="8098" spans="4:4" x14ac:dyDescent="0.25">
      <c r="D8098"/>
    </row>
    <row r="8099" spans="4:4" x14ac:dyDescent="0.25">
      <c r="D8099"/>
    </row>
    <row r="8100" spans="4:4" x14ac:dyDescent="0.25">
      <c r="D8100"/>
    </row>
    <row r="8101" spans="4:4" x14ac:dyDescent="0.25">
      <c r="D8101"/>
    </row>
    <row r="8102" spans="4:4" x14ac:dyDescent="0.25">
      <c r="D8102"/>
    </row>
    <row r="8103" spans="4:4" x14ac:dyDescent="0.25">
      <c r="D8103"/>
    </row>
    <row r="8104" spans="4:4" x14ac:dyDescent="0.25">
      <c r="D8104"/>
    </row>
    <row r="8105" spans="4:4" x14ac:dyDescent="0.25">
      <c r="D8105"/>
    </row>
    <row r="8106" spans="4:4" x14ac:dyDescent="0.25">
      <c r="D8106"/>
    </row>
    <row r="8107" spans="4:4" x14ac:dyDescent="0.25">
      <c r="D8107"/>
    </row>
    <row r="8108" spans="4:4" x14ac:dyDescent="0.25">
      <c r="D8108"/>
    </row>
    <row r="8109" spans="4:4" x14ac:dyDescent="0.25">
      <c r="D8109"/>
    </row>
    <row r="8110" spans="4:4" x14ac:dyDescent="0.25">
      <c r="D8110"/>
    </row>
    <row r="8111" spans="4:4" x14ac:dyDescent="0.25">
      <c r="D8111"/>
    </row>
    <row r="8112" spans="4:4" x14ac:dyDescent="0.25">
      <c r="D8112"/>
    </row>
    <row r="8113" spans="4:4" x14ac:dyDescent="0.25">
      <c r="D8113"/>
    </row>
    <row r="8114" spans="4:4" x14ac:dyDescent="0.25">
      <c r="D8114"/>
    </row>
    <row r="8115" spans="4:4" x14ac:dyDescent="0.25">
      <c r="D8115"/>
    </row>
    <row r="8116" spans="4:4" x14ac:dyDescent="0.25">
      <c r="D8116"/>
    </row>
    <row r="8117" spans="4:4" x14ac:dyDescent="0.25">
      <c r="D8117"/>
    </row>
    <row r="8118" spans="4:4" x14ac:dyDescent="0.25">
      <c r="D8118"/>
    </row>
    <row r="8119" spans="4:4" x14ac:dyDescent="0.25">
      <c r="D8119"/>
    </row>
    <row r="8120" spans="4:4" x14ac:dyDescent="0.25">
      <c r="D8120"/>
    </row>
    <row r="8121" spans="4:4" x14ac:dyDescent="0.25">
      <c r="D8121"/>
    </row>
    <row r="8122" spans="4:4" x14ac:dyDescent="0.25">
      <c r="D8122"/>
    </row>
    <row r="8123" spans="4:4" x14ac:dyDescent="0.25">
      <c r="D8123"/>
    </row>
    <row r="8124" spans="4:4" x14ac:dyDescent="0.25">
      <c r="D8124"/>
    </row>
    <row r="8125" spans="4:4" x14ac:dyDescent="0.25">
      <c r="D8125"/>
    </row>
    <row r="8126" spans="4:4" x14ac:dyDescent="0.25">
      <c r="D8126"/>
    </row>
    <row r="8127" spans="4:4" x14ac:dyDescent="0.25">
      <c r="D8127"/>
    </row>
    <row r="8128" spans="4:4" x14ac:dyDescent="0.25">
      <c r="D8128"/>
    </row>
    <row r="8129" spans="4:4" x14ac:dyDescent="0.25">
      <c r="D8129"/>
    </row>
    <row r="8130" spans="4:4" x14ac:dyDescent="0.25">
      <c r="D8130"/>
    </row>
    <row r="8131" spans="4:4" x14ac:dyDescent="0.25">
      <c r="D8131"/>
    </row>
    <row r="8132" spans="4:4" x14ac:dyDescent="0.25">
      <c r="D8132"/>
    </row>
    <row r="8133" spans="4:4" x14ac:dyDescent="0.25">
      <c r="D8133"/>
    </row>
    <row r="8134" spans="4:4" x14ac:dyDescent="0.25">
      <c r="D8134"/>
    </row>
    <row r="8135" spans="4:4" x14ac:dyDescent="0.25">
      <c r="D8135"/>
    </row>
    <row r="8136" spans="4:4" x14ac:dyDescent="0.25">
      <c r="D8136"/>
    </row>
    <row r="8137" spans="4:4" x14ac:dyDescent="0.25">
      <c r="D8137"/>
    </row>
    <row r="8138" spans="4:4" x14ac:dyDescent="0.25">
      <c r="D8138"/>
    </row>
    <row r="8139" spans="4:4" x14ac:dyDescent="0.25">
      <c r="D8139"/>
    </row>
    <row r="8140" spans="4:4" x14ac:dyDescent="0.25">
      <c r="D8140"/>
    </row>
    <row r="8141" spans="4:4" x14ac:dyDescent="0.25">
      <c r="D8141"/>
    </row>
    <row r="8142" spans="4:4" x14ac:dyDescent="0.25">
      <c r="D8142"/>
    </row>
    <row r="8143" spans="4:4" x14ac:dyDescent="0.25">
      <c r="D8143"/>
    </row>
    <row r="8144" spans="4:4" x14ac:dyDescent="0.25">
      <c r="D8144"/>
    </row>
    <row r="8145" spans="4:4" x14ac:dyDescent="0.25">
      <c r="D8145"/>
    </row>
    <row r="8146" spans="4:4" x14ac:dyDescent="0.25">
      <c r="D8146"/>
    </row>
    <row r="8147" spans="4:4" x14ac:dyDescent="0.25">
      <c r="D8147"/>
    </row>
    <row r="8148" spans="4:4" x14ac:dyDescent="0.25">
      <c r="D8148"/>
    </row>
    <row r="8149" spans="4:4" x14ac:dyDescent="0.25">
      <c r="D8149"/>
    </row>
    <row r="8150" spans="4:4" x14ac:dyDescent="0.25">
      <c r="D8150"/>
    </row>
    <row r="8151" spans="4:4" x14ac:dyDescent="0.25">
      <c r="D8151"/>
    </row>
    <row r="8152" spans="4:4" x14ac:dyDescent="0.25">
      <c r="D8152"/>
    </row>
    <row r="8153" spans="4:4" x14ac:dyDescent="0.25">
      <c r="D8153"/>
    </row>
    <row r="8154" spans="4:4" x14ac:dyDescent="0.25">
      <c r="D8154"/>
    </row>
    <row r="8155" spans="4:4" x14ac:dyDescent="0.25">
      <c r="D8155"/>
    </row>
    <row r="8156" spans="4:4" x14ac:dyDescent="0.25">
      <c r="D8156"/>
    </row>
    <row r="8157" spans="4:4" x14ac:dyDescent="0.25">
      <c r="D8157"/>
    </row>
    <row r="8158" spans="4:4" x14ac:dyDescent="0.25">
      <c r="D8158"/>
    </row>
    <row r="8159" spans="4:4" x14ac:dyDescent="0.25">
      <c r="D8159"/>
    </row>
    <row r="8160" spans="4:4" x14ac:dyDescent="0.25">
      <c r="D8160"/>
    </row>
    <row r="8161" spans="4:4" x14ac:dyDescent="0.25">
      <c r="D8161"/>
    </row>
    <row r="8162" spans="4:4" x14ac:dyDescent="0.25">
      <c r="D8162"/>
    </row>
    <row r="8163" spans="4:4" x14ac:dyDescent="0.25">
      <c r="D8163"/>
    </row>
    <row r="8164" spans="4:4" x14ac:dyDescent="0.25">
      <c r="D8164"/>
    </row>
    <row r="8165" spans="4:4" x14ac:dyDescent="0.25">
      <c r="D8165"/>
    </row>
    <row r="8166" spans="4:4" x14ac:dyDescent="0.25">
      <c r="D8166"/>
    </row>
    <row r="8167" spans="4:4" x14ac:dyDescent="0.25">
      <c r="D8167"/>
    </row>
    <row r="8168" spans="4:4" x14ac:dyDescent="0.25">
      <c r="D8168"/>
    </row>
    <row r="8169" spans="4:4" x14ac:dyDescent="0.25">
      <c r="D8169"/>
    </row>
    <row r="8170" spans="4:4" x14ac:dyDescent="0.25">
      <c r="D8170"/>
    </row>
    <row r="8171" spans="4:4" x14ac:dyDescent="0.25">
      <c r="D8171"/>
    </row>
    <row r="8172" spans="4:4" x14ac:dyDescent="0.25">
      <c r="D8172"/>
    </row>
    <row r="8173" spans="4:4" x14ac:dyDescent="0.25">
      <c r="D8173"/>
    </row>
    <row r="8174" spans="4:4" x14ac:dyDescent="0.25">
      <c r="D8174"/>
    </row>
    <row r="8175" spans="4:4" x14ac:dyDescent="0.25">
      <c r="D8175"/>
    </row>
    <row r="8176" spans="4:4" x14ac:dyDescent="0.25">
      <c r="D8176"/>
    </row>
    <row r="8177" spans="4:4" x14ac:dyDescent="0.25">
      <c r="D8177"/>
    </row>
    <row r="8178" spans="4:4" x14ac:dyDescent="0.25">
      <c r="D8178"/>
    </row>
    <row r="8179" spans="4:4" x14ac:dyDescent="0.25">
      <c r="D8179"/>
    </row>
    <row r="8180" spans="4:4" x14ac:dyDescent="0.25">
      <c r="D8180"/>
    </row>
    <row r="8181" spans="4:4" x14ac:dyDescent="0.25">
      <c r="D8181"/>
    </row>
    <row r="8182" spans="4:4" x14ac:dyDescent="0.25">
      <c r="D8182"/>
    </row>
    <row r="8183" spans="4:4" x14ac:dyDescent="0.25">
      <c r="D8183"/>
    </row>
    <row r="8184" spans="4:4" x14ac:dyDescent="0.25">
      <c r="D8184"/>
    </row>
    <row r="8185" spans="4:4" x14ac:dyDescent="0.25">
      <c r="D8185"/>
    </row>
    <row r="8186" spans="4:4" x14ac:dyDescent="0.25">
      <c r="D8186"/>
    </row>
    <row r="8187" spans="4:4" x14ac:dyDescent="0.25">
      <c r="D8187"/>
    </row>
    <row r="8188" spans="4:4" x14ac:dyDescent="0.25">
      <c r="D8188"/>
    </row>
    <row r="8189" spans="4:4" x14ac:dyDescent="0.25">
      <c r="D8189"/>
    </row>
    <row r="8190" spans="4:4" x14ac:dyDescent="0.25">
      <c r="D8190"/>
    </row>
    <row r="8191" spans="4:4" x14ac:dyDescent="0.25">
      <c r="D8191"/>
    </row>
    <row r="8192" spans="4:4" x14ac:dyDescent="0.25">
      <c r="D8192"/>
    </row>
    <row r="8193" spans="4:4" x14ac:dyDescent="0.25">
      <c r="D8193"/>
    </row>
    <row r="8194" spans="4:4" x14ac:dyDescent="0.25">
      <c r="D8194"/>
    </row>
    <row r="8195" spans="4:4" x14ac:dyDescent="0.25">
      <c r="D8195"/>
    </row>
    <row r="8196" spans="4:4" x14ac:dyDescent="0.25">
      <c r="D8196"/>
    </row>
    <row r="8197" spans="4:4" x14ac:dyDescent="0.25">
      <c r="D8197"/>
    </row>
    <row r="8198" spans="4:4" x14ac:dyDescent="0.25">
      <c r="D8198"/>
    </row>
    <row r="8199" spans="4:4" x14ac:dyDescent="0.25">
      <c r="D8199"/>
    </row>
    <row r="8200" spans="4:4" x14ac:dyDescent="0.25">
      <c r="D8200"/>
    </row>
    <row r="8201" spans="4:4" x14ac:dyDescent="0.25">
      <c r="D8201"/>
    </row>
    <row r="8202" spans="4:4" x14ac:dyDescent="0.25">
      <c r="D8202"/>
    </row>
    <row r="8203" spans="4:4" x14ac:dyDescent="0.25">
      <c r="D8203"/>
    </row>
    <row r="8204" spans="4:4" x14ac:dyDescent="0.25">
      <c r="D8204"/>
    </row>
    <row r="8205" spans="4:4" x14ac:dyDescent="0.25">
      <c r="D8205"/>
    </row>
    <row r="8206" spans="4:4" x14ac:dyDescent="0.25">
      <c r="D8206"/>
    </row>
    <row r="8207" spans="4:4" x14ac:dyDescent="0.25">
      <c r="D8207"/>
    </row>
    <row r="8208" spans="4:4" x14ac:dyDescent="0.25">
      <c r="D8208"/>
    </row>
    <row r="8209" spans="4:4" x14ac:dyDescent="0.25">
      <c r="D8209"/>
    </row>
    <row r="8210" spans="4:4" x14ac:dyDescent="0.25">
      <c r="D8210"/>
    </row>
    <row r="8211" spans="4:4" x14ac:dyDescent="0.25">
      <c r="D8211"/>
    </row>
    <row r="8212" spans="4:4" x14ac:dyDescent="0.25">
      <c r="D8212"/>
    </row>
    <row r="8213" spans="4:4" x14ac:dyDescent="0.25">
      <c r="D8213"/>
    </row>
    <row r="8214" spans="4:4" x14ac:dyDescent="0.25">
      <c r="D8214"/>
    </row>
    <row r="8215" spans="4:4" x14ac:dyDescent="0.25">
      <c r="D8215"/>
    </row>
    <row r="8216" spans="4:4" x14ac:dyDescent="0.25">
      <c r="D8216"/>
    </row>
    <row r="8217" spans="4:4" x14ac:dyDescent="0.25">
      <c r="D8217"/>
    </row>
    <row r="8218" spans="4:4" x14ac:dyDescent="0.25">
      <c r="D8218"/>
    </row>
    <row r="8219" spans="4:4" x14ac:dyDescent="0.25">
      <c r="D8219"/>
    </row>
    <row r="8220" spans="4:4" x14ac:dyDescent="0.25">
      <c r="D8220"/>
    </row>
    <row r="8221" spans="4:4" x14ac:dyDescent="0.25">
      <c r="D8221"/>
    </row>
    <row r="8222" spans="4:4" x14ac:dyDescent="0.25">
      <c r="D8222"/>
    </row>
    <row r="8223" spans="4:4" x14ac:dyDescent="0.25">
      <c r="D8223"/>
    </row>
    <row r="8224" spans="4:4" x14ac:dyDescent="0.25">
      <c r="D8224"/>
    </row>
    <row r="8225" spans="4:4" x14ac:dyDescent="0.25">
      <c r="D8225"/>
    </row>
    <row r="8226" spans="4:4" x14ac:dyDescent="0.25">
      <c r="D8226"/>
    </row>
    <row r="8227" spans="4:4" x14ac:dyDescent="0.25">
      <c r="D8227"/>
    </row>
    <row r="8228" spans="4:4" x14ac:dyDescent="0.25">
      <c r="D8228"/>
    </row>
    <row r="8229" spans="4:4" x14ac:dyDescent="0.25">
      <c r="D8229"/>
    </row>
    <row r="8230" spans="4:4" x14ac:dyDescent="0.25">
      <c r="D8230"/>
    </row>
    <row r="8231" spans="4:4" x14ac:dyDescent="0.25">
      <c r="D8231"/>
    </row>
    <row r="8232" spans="4:4" x14ac:dyDescent="0.25">
      <c r="D8232"/>
    </row>
    <row r="8233" spans="4:4" x14ac:dyDescent="0.25">
      <c r="D8233"/>
    </row>
    <row r="8234" spans="4:4" x14ac:dyDescent="0.25">
      <c r="D8234"/>
    </row>
    <row r="8235" spans="4:4" x14ac:dyDescent="0.25">
      <c r="D8235"/>
    </row>
    <row r="8236" spans="4:4" x14ac:dyDescent="0.25">
      <c r="D8236"/>
    </row>
    <row r="8237" spans="4:4" x14ac:dyDescent="0.25">
      <c r="D8237"/>
    </row>
    <row r="8238" spans="4:4" x14ac:dyDescent="0.25">
      <c r="D8238"/>
    </row>
    <row r="8239" spans="4:4" x14ac:dyDescent="0.25">
      <c r="D8239"/>
    </row>
    <row r="8240" spans="4:4" x14ac:dyDescent="0.25">
      <c r="D8240"/>
    </row>
    <row r="8241" spans="4:4" x14ac:dyDescent="0.25">
      <c r="D8241"/>
    </row>
    <row r="8242" spans="4:4" x14ac:dyDescent="0.25">
      <c r="D8242"/>
    </row>
    <row r="8243" spans="4:4" x14ac:dyDescent="0.25">
      <c r="D8243"/>
    </row>
    <row r="8244" spans="4:4" x14ac:dyDescent="0.25">
      <c r="D8244"/>
    </row>
    <row r="8245" spans="4:4" x14ac:dyDescent="0.25">
      <c r="D8245"/>
    </row>
    <row r="8246" spans="4:4" x14ac:dyDescent="0.25">
      <c r="D8246"/>
    </row>
    <row r="8247" spans="4:4" x14ac:dyDescent="0.25">
      <c r="D8247"/>
    </row>
    <row r="8248" spans="4:4" x14ac:dyDescent="0.25">
      <c r="D8248"/>
    </row>
    <row r="8249" spans="4:4" x14ac:dyDescent="0.25">
      <c r="D8249"/>
    </row>
    <row r="8250" spans="4:4" x14ac:dyDescent="0.25">
      <c r="D8250"/>
    </row>
    <row r="8251" spans="4:4" x14ac:dyDescent="0.25">
      <c r="D8251"/>
    </row>
    <row r="8252" spans="4:4" x14ac:dyDescent="0.25">
      <c r="D8252"/>
    </row>
    <row r="8253" spans="4:4" x14ac:dyDescent="0.25">
      <c r="D8253"/>
    </row>
    <row r="8254" spans="4:4" x14ac:dyDescent="0.25">
      <c r="D8254"/>
    </row>
    <row r="8255" spans="4:4" x14ac:dyDescent="0.25">
      <c r="D8255"/>
    </row>
    <row r="8256" spans="4:4" x14ac:dyDescent="0.25">
      <c r="D8256"/>
    </row>
    <row r="8257" spans="4:4" x14ac:dyDescent="0.25">
      <c r="D8257"/>
    </row>
    <row r="8258" spans="4:4" x14ac:dyDescent="0.25">
      <c r="D8258"/>
    </row>
    <row r="8259" spans="4:4" x14ac:dyDescent="0.25">
      <c r="D8259"/>
    </row>
    <row r="8260" spans="4:4" x14ac:dyDescent="0.25">
      <c r="D8260"/>
    </row>
    <row r="8261" spans="4:4" x14ac:dyDescent="0.25">
      <c r="D8261"/>
    </row>
    <row r="8262" spans="4:4" x14ac:dyDescent="0.25">
      <c r="D8262"/>
    </row>
    <row r="8263" spans="4:4" x14ac:dyDescent="0.25">
      <c r="D8263"/>
    </row>
    <row r="8264" spans="4:4" x14ac:dyDescent="0.25">
      <c r="D8264"/>
    </row>
    <row r="8265" spans="4:4" x14ac:dyDescent="0.25">
      <c r="D8265"/>
    </row>
    <row r="8266" spans="4:4" x14ac:dyDescent="0.25">
      <c r="D8266"/>
    </row>
    <row r="8267" spans="4:4" x14ac:dyDescent="0.25">
      <c r="D8267"/>
    </row>
    <row r="8268" spans="4:4" x14ac:dyDescent="0.25">
      <c r="D8268"/>
    </row>
    <row r="8269" spans="4:4" x14ac:dyDescent="0.25">
      <c r="D8269"/>
    </row>
    <row r="8270" spans="4:4" x14ac:dyDescent="0.25">
      <c r="D8270"/>
    </row>
    <row r="8271" spans="4:4" x14ac:dyDescent="0.25">
      <c r="D8271"/>
    </row>
    <row r="8272" spans="4:4" x14ac:dyDescent="0.25">
      <c r="D8272"/>
    </row>
    <row r="8273" spans="4:4" x14ac:dyDescent="0.25">
      <c r="D8273"/>
    </row>
    <row r="8274" spans="4:4" x14ac:dyDescent="0.25">
      <c r="D8274"/>
    </row>
    <row r="8275" spans="4:4" x14ac:dyDescent="0.25">
      <c r="D8275"/>
    </row>
    <row r="8276" spans="4:4" x14ac:dyDescent="0.25">
      <c r="D8276"/>
    </row>
    <row r="8277" spans="4:4" x14ac:dyDescent="0.25">
      <c r="D8277"/>
    </row>
    <row r="8278" spans="4:4" x14ac:dyDescent="0.25">
      <c r="D8278"/>
    </row>
    <row r="8279" spans="4:4" x14ac:dyDescent="0.25">
      <c r="D8279"/>
    </row>
    <row r="8280" spans="4:4" x14ac:dyDescent="0.25">
      <c r="D8280"/>
    </row>
    <row r="8281" spans="4:4" x14ac:dyDescent="0.25">
      <c r="D8281"/>
    </row>
    <row r="8282" spans="4:4" x14ac:dyDescent="0.25">
      <c r="D8282"/>
    </row>
    <row r="8283" spans="4:4" x14ac:dyDescent="0.25">
      <c r="D8283"/>
    </row>
    <row r="8284" spans="4:4" x14ac:dyDescent="0.25">
      <c r="D8284"/>
    </row>
    <row r="8285" spans="4:4" x14ac:dyDescent="0.25">
      <c r="D8285"/>
    </row>
    <row r="8286" spans="4:4" x14ac:dyDescent="0.25">
      <c r="D8286"/>
    </row>
    <row r="8287" spans="4:4" x14ac:dyDescent="0.25">
      <c r="D8287"/>
    </row>
    <row r="8288" spans="4:4" x14ac:dyDescent="0.25">
      <c r="D8288"/>
    </row>
    <row r="8289" spans="4:4" x14ac:dyDescent="0.25">
      <c r="D8289"/>
    </row>
    <row r="8290" spans="4:4" x14ac:dyDescent="0.25">
      <c r="D8290"/>
    </row>
    <row r="8291" spans="4:4" x14ac:dyDescent="0.25">
      <c r="D8291"/>
    </row>
    <row r="8292" spans="4:4" x14ac:dyDescent="0.25">
      <c r="D8292"/>
    </row>
    <row r="8293" spans="4:4" x14ac:dyDescent="0.25">
      <c r="D8293"/>
    </row>
    <row r="8294" spans="4:4" x14ac:dyDescent="0.25">
      <c r="D8294"/>
    </row>
    <row r="8295" spans="4:4" x14ac:dyDescent="0.25">
      <c r="D8295"/>
    </row>
    <row r="8296" spans="4:4" x14ac:dyDescent="0.25">
      <c r="D8296"/>
    </row>
    <row r="8297" spans="4:4" x14ac:dyDescent="0.25">
      <c r="D8297"/>
    </row>
    <row r="8298" spans="4:4" x14ac:dyDescent="0.25">
      <c r="D8298"/>
    </row>
    <row r="8299" spans="4:4" x14ac:dyDescent="0.25">
      <c r="D8299"/>
    </row>
    <row r="8300" spans="4:4" x14ac:dyDescent="0.25">
      <c r="D8300"/>
    </row>
    <row r="8301" spans="4:4" x14ac:dyDescent="0.25">
      <c r="D8301"/>
    </row>
    <row r="8302" spans="4:4" x14ac:dyDescent="0.25">
      <c r="D8302"/>
    </row>
    <row r="8303" spans="4:4" x14ac:dyDescent="0.25">
      <c r="D8303"/>
    </row>
    <row r="8304" spans="4:4" x14ac:dyDescent="0.25">
      <c r="D8304"/>
    </row>
    <row r="8305" spans="4:4" x14ac:dyDescent="0.25">
      <c r="D8305"/>
    </row>
    <row r="8306" spans="4:4" x14ac:dyDescent="0.25">
      <c r="D8306"/>
    </row>
    <row r="8307" spans="4:4" x14ac:dyDescent="0.25">
      <c r="D8307"/>
    </row>
    <row r="8308" spans="4:4" x14ac:dyDescent="0.25">
      <c r="D8308"/>
    </row>
    <row r="8309" spans="4:4" x14ac:dyDescent="0.25">
      <c r="D8309"/>
    </row>
    <row r="8310" spans="4:4" x14ac:dyDescent="0.25">
      <c r="D8310"/>
    </row>
    <row r="8311" spans="4:4" x14ac:dyDescent="0.25">
      <c r="D8311"/>
    </row>
    <row r="8312" spans="4:4" x14ac:dyDescent="0.25">
      <c r="D8312"/>
    </row>
    <row r="8313" spans="4:4" x14ac:dyDescent="0.25">
      <c r="D8313"/>
    </row>
    <row r="8314" spans="4:4" x14ac:dyDescent="0.25">
      <c r="D8314"/>
    </row>
    <row r="8315" spans="4:4" x14ac:dyDescent="0.25">
      <c r="D8315"/>
    </row>
    <row r="8316" spans="4:4" x14ac:dyDescent="0.25">
      <c r="D8316"/>
    </row>
    <row r="8317" spans="4:4" x14ac:dyDescent="0.25">
      <c r="D8317"/>
    </row>
    <row r="8318" spans="4:4" x14ac:dyDescent="0.25">
      <c r="D8318"/>
    </row>
    <row r="8319" spans="4:4" x14ac:dyDescent="0.25">
      <c r="D8319"/>
    </row>
    <row r="8320" spans="4:4" x14ac:dyDescent="0.25">
      <c r="D8320"/>
    </row>
    <row r="8321" spans="4:4" x14ac:dyDescent="0.25">
      <c r="D8321"/>
    </row>
    <row r="8322" spans="4:4" x14ac:dyDescent="0.25">
      <c r="D8322"/>
    </row>
    <row r="8323" spans="4:4" x14ac:dyDescent="0.25">
      <c r="D8323"/>
    </row>
    <row r="8324" spans="4:4" x14ac:dyDescent="0.25">
      <c r="D8324"/>
    </row>
    <row r="8325" spans="4:4" x14ac:dyDescent="0.25">
      <c r="D8325"/>
    </row>
    <row r="8326" spans="4:4" x14ac:dyDescent="0.25">
      <c r="D8326"/>
    </row>
    <row r="8327" spans="4:4" x14ac:dyDescent="0.25">
      <c r="D8327"/>
    </row>
    <row r="8328" spans="4:4" x14ac:dyDescent="0.25">
      <c r="D8328"/>
    </row>
    <row r="8329" spans="4:4" x14ac:dyDescent="0.25">
      <c r="D8329"/>
    </row>
    <row r="8330" spans="4:4" x14ac:dyDescent="0.25">
      <c r="D8330"/>
    </row>
    <row r="8331" spans="4:4" x14ac:dyDescent="0.25">
      <c r="D8331"/>
    </row>
    <row r="8332" spans="4:4" x14ac:dyDescent="0.25">
      <c r="D8332"/>
    </row>
    <row r="8333" spans="4:4" x14ac:dyDescent="0.25">
      <c r="D8333"/>
    </row>
    <row r="8334" spans="4:4" x14ac:dyDescent="0.25">
      <c r="D8334"/>
    </row>
    <row r="8335" spans="4:4" x14ac:dyDescent="0.25">
      <c r="D8335"/>
    </row>
    <row r="8336" spans="4:4" x14ac:dyDescent="0.25">
      <c r="D8336"/>
    </row>
    <row r="8337" spans="4:4" x14ac:dyDescent="0.25">
      <c r="D8337"/>
    </row>
    <row r="8338" spans="4:4" x14ac:dyDescent="0.25">
      <c r="D8338"/>
    </row>
    <row r="8339" spans="4:4" x14ac:dyDescent="0.25">
      <c r="D8339"/>
    </row>
    <row r="8340" spans="4:4" x14ac:dyDescent="0.25">
      <c r="D8340"/>
    </row>
    <row r="8341" spans="4:4" x14ac:dyDescent="0.25">
      <c r="D8341"/>
    </row>
    <row r="8342" spans="4:4" x14ac:dyDescent="0.25">
      <c r="D8342"/>
    </row>
    <row r="8343" spans="4:4" x14ac:dyDescent="0.25">
      <c r="D8343"/>
    </row>
    <row r="8344" spans="4:4" x14ac:dyDescent="0.25">
      <c r="D8344"/>
    </row>
    <row r="8345" spans="4:4" x14ac:dyDescent="0.25">
      <c r="D8345"/>
    </row>
    <row r="8346" spans="4:4" x14ac:dyDescent="0.25">
      <c r="D8346" s="120"/>
    </row>
    <row r="8347" spans="4:4" x14ac:dyDescent="0.25">
      <c r="D8347"/>
    </row>
    <row r="8348" spans="4:4" x14ac:dyDescent="0.25">
      <c r="D8348"/>
    </row>
    <row r="8349" spans="4:4" x14ac:dyDescent="0.25">
      <c r="D8349"/>
    </row>
    <row r="8350" spans="4:4" x14ac:dyDescent="0.25">
      <c r="D8350"/>
    </row>
    <row r="8351" spans="4:4" x14ac:dyDescent="0.25">
      <c r="D8351"/>
    </row>
    <row r="8352" spans="4:4" x14ac:dyDescent="0.25">
      <c r="D8352"/>
    </row>
    <row r="8353" spans="4:4" x14ac:dyDescent="0.25">
      <c r="D8353"/>
    </row>
    <row r="8354" spans="4:4" x14ac:dyDescent="0.25">
      <c r="D8354"/>
    </row>
    <row r="8355" spans="4:4" x14ac:dyDescent="0.25">
      <c r="D8355"/>
    </row>
    <row r="8356" spans="4:4" x14ac:dyDescent="0.25">
      <c r="D8356"/>
    </row>
    <row r="8357" spans="4:4" x14ac:dyDescent="0.25">
      <c r="D8357"/>
    </row>
    <row r="8358" spans="4:4" x14ac:dyDescent="0.25">
      <c r="D8358"/>
    </row>
    <row r="8359" spans="4:4" x14ac:dyDescent="0.25">
      <c r="D8359"/>
    </row>
    <row r="8360" spans="4:4" x14ac:dyDescent="0.25">
      <c r="D8360"/>
    </row>
    <row r="8361" spans="4:4" x14ac:dyDescent="0.25">
      <c r="D8361"/>
    </row>
    <row r="8362" spans="4:4" x14ac:dyDescent="0.25">
      <c r="D8362"/>
    </row>
    <row r="8363" spans="4:4" x14ac:dyDescent="0.25">
      <c r="D8363"/>
    </row>
    <row r="8364" spans="4:4" x14ac:dyDescent="0.25">
      <c r="D8364"/>
    </row>
    <row r="8365" spans="4:4" x14ac:dyDescent="0.25">
      <c r="D8365"/>
    </row>
    <row r="8366" spans="4:4" x14ac:dyDescent="0.25">
      <c r="D8366"/>
    </row>
    <row r="8367" spans="4:4" x14ac:dyDescent="0.25">
      <c r="D8367"/>
    </row>
    <row r="8368" spans="4:4" x14ac:dyDescent="0.25">
      <c r="D8368"/>
    </row>
    <row r="8369" spans="4:4" x14ac:dyDescent="0.25">
      <c r="D8369"/>
    </row>
    <row r="8370" spans="4:4" x14ac:dyDescent="0.25">
      <c r="D8370"/>
    </row>
    <row r="8371" spans="4:4" x14ac:dyDescent="0.25">
      <c r="D8371"/>
    </row>
    <row r="8372" spans="4:4" x14ac:dyDescent="0.25">
      <c r="D8372"/>
    </row>
    <row r="8373" spans="4:4" x14ac:dyDescent="0.25">
      <c r="D8373"/>
    </row>
    <row r="8374" spans="4:4" x14ac:dyDescent="0.25">
      <c r="D8374"/>
    </row>
    <row r="8375" spans="4:4" x14ac:dyDescent="0.25">
      <c r="D8375"/>
    </row>
    <row r="8376" spans="4:4" x14ac:dyDescent="0.25">
      <c r="D8376"/>
    </row>
    <row r="8377" spans="4:4" x14ac:dyDescent="0.25">
      <c r="D8377"/>
    </row>
    <row r="8378" spans="4:4" x14ac:dyDescent="0.25">
      <c r="D8378"/>
    </row>
    <row r="8379" spans="4:4" x14ac:dyDescent="0.25">
      <c r="D8379"/>
    </row>
    <row r="8380" spans="4:4" x14ac:dyDescent="0.25">
      <c r="D8380"/>
    </row>
    <row r="8381" spans="4:4" x14ac:dyDescent="0.25">
      <c r="D8381"/>
    </row>
    <row r="8382" spans="4:4" x14ac:dyDescent="0.25">
      <c r="D8382"/>
    </row>
    <row r="8383" spans="4:4" x14ac:dyDescent="0.25">
      <c r="D8383"/>
    </row>
    <row r="8384" spans="4:4" x14ac:dyDescent="0.25">
      <c r="D8384"/>
    </row>
    <row r="8385" spans="4:4" x14ac:dyDescent="0.25">
      <c r="D8385"/>
    </row>
    <row r="8386" spans="4:4" x14ac:dyDescent="0.25">
      <c r="D8386"/>
    </row>
    <row r="8387" spans="4:4" x14ac:dyDescent="0.25">
      <c r="D8387"/>
    </row>
    <row r="8388" spans="4:4" x14ac:dyDescent="0.25">
      <c r="D8388"/>
    </row>
    <row r="8389" spans="4:4" x14ac:dyDescent="0.25">
      <c r="D8389"/>
    </row>
    <row r="8390" spans="4:4" x14ac:dyDescent="0.25">
      <c r="D8390"/>
    </row>
    <row r="8391" spans="4:4" x14ac:dyDescent="0.25">
      <c r="D8391"/>
    </row>
    <row r="8392" spans="4:4" x14ac:dyDescent="0.25">
      <c r="D8392"/>
    </row>
    <row r="8393" spans="4:4" x14ac:dyDescent="0.25">
      <c r="D8393"/>
    </row>
    <row r="8394" spans="4:4" x14ac:dyDescent="0.25">
      <c r="D8394"/>
    </row>
    <row r="8395" spans="4:4" x14ac:dyDescent="0.25">
      <c r="D8395"/>
    </row>
    <row r="8396" spans="4:4" x14ac:dyDescent="0.25">
      <c r="D8396"/>
    </row>
    <row r="8397" spans="4:4" x14ac:dyDescent="0.25">
      <c r="D8397"/>
    </row>
    <row r="8398" spans="4:4" x14ac:dyDescent="0.25">
      <c r="D8398"/>
    </row>
    <row r="8399" spans="4:4" x14ac:dyDescent="0.25">
      <c r="D8399"/>
    </row>
    <row r="8400" spans="4:4" x14ac:dyDescent="0.25">
      <c r="D8400"/>
    </row>
    <row r="8401" spans="4:4" x14ac:dyDescent="0.25">
      <c r="D8401"/>
    </row>
    <row r="8402" spans="4:4" x14ac:dyDescent="0.25">
      <c r="D8402"/>
    </row>
    <row r="8403" spans="4:4" x14ac:dyDescent="0.25">
      <c r="D8403"/>
    </row>
    <row r="8404" spans="4:4" x14ac:dyDescent="0.25">
      <c r="D8404"/>
    </row>
    <row r="8405" spans="4:4" x14ac:dyDescent="0.25">
      <c r="D8405"/>
    </row>
    <row r="8406" spans="4:4" x14ac:dyDescent="0.25">
      <c r="D8406"/>
    </row>
    <row r="8407" spans="4:4" x14ac:dyDescent="0.25">
      <c r="D8407"/>
    </row>
    <row r="8408" spans="4:4" x14ac:dyDescent="0.25">
      <c r="D8408"/>
    </row>
    <row r="8409" spans="4:4" x14ac:dyDescent="0.25">
      <c r="D8409"/>
    </row>
    <row r="8410" spans="4:4" x14ac:dyDescent="0.25">
      <c r="D8410"/>
    </row>
    <row r="8411" spans="4:4" x14ac:dyDescent="0.25">
      <c r="D8411"/>
    </row>
    <row r="8412" spans="4:4" x14ac:dyDescent="0.25">
      <c r="D8412"/>
    </row>
    <row r="8413" spans="4:4" x14ac:dyDescent="0.25">
      <c r="D8413"/>
    </row>
    <row r="8414" spans="4:4" x14ac:dyDescent="0.25">
      <c r="D8414"/>
    </row>
    <row r="8415" spans="4:4" x14ac:dyDescent="0.25">
      <c r="D8415"/>
    </row>
    <row r="8416" spans="4:4" x14ac:dyDescent="0.25">
      <c r="D8416"/>
    </row>
    <row r="8417" spans="4:4" x14ac:dyDescent="0.25">
      <c r="D8417"/>
    </row>
    <row r="8418" spans="4:4" x14ac:dyDescent="0.25">
      <c r="D8418"/>
    </row>
    <row r="8419" spans="4:4" x14ac:dyDescent="0.25">
      <c r="D8419"/>
    </row>
    <row r="8420" spans="4:4" x14ac:dyDescent="0.25">
      <c r="D8420"/>
    </row>
    <row r="8421" spans="4:4" x14ac:dyDescent="0.25">
      <c r="D8421"/>
    </row>
    <row r="8422" spans="4:4" x14ac:dyDescent="0.25">
      <c r="D8422"/>
    </row>
    <row r="8423" spans="4:4" x14ac:dyDescent="0.25">
      <c r="D8423"/>
    </row>
    <row r="8424" spans="4:4" x14ac:dyDescent="0.25">
      <c r="D8424"/>
    </row>
    <row r="8425" spans="4:4" x14ac:dyDescent="0.25">
      <c r="D8425"/>
    </row>
    <row r="8426" spans="4:4" x14ac:dyDescent="0.25">
      <c r="D8426"/>
    </row>
    <row r="8427" spans="4:4" x14ac:dyDescent="0.25">
      <c r="D8427"/>
    </row>
    <row r="8428" spans="4:4" x14ac:dyDescent="0.25">
      <c r="D8428"/>
    </row>
    <row r="8429" spans="4:4" x14ac:dyDescent="0.25">
      <c r="D8429"/>
    </row>
    <row r="8430" spans="4:4" x14ac:dyDescent="0.25">
      <c r="D8430"/>
    </row>
    <row r="8431" spans="4:4" x14ac:dyDescent="0.25">
      <c r="D8431"/>
    </row>
    <row r="8432" spans="4:4" x14ac:dyDescent="0.25">
      <c r="D8432"/>
    </row>
    <row r="8433" spans="4:4" x14ac:dyDescent="0.25">
      <c r="D8433"/>
    </row>
    <row r="8434" spans="4:4" x14ac:dyDescent="0.25">
      <c r="D8434"/>
    </row>
    <row r="8435" spans="4:4" x14ac:dyDescent="0.25">
      <c r="D8435"/>
    </row>
    <row r="8436" spans="4:4" x14ac:dyDescent="0.25">
      <c r="D8436"/>
    </row>
    <row r="8437" spans="4:4" x14ac:dyDescent="0.25">
      <c r="D8437"/>
    </row>
    <row r="8438" spans="4:4" x14ac:dyDescent="0.25">
      <c r="D8438"/>
    </row>
    <row r="8439" spans="4:4" x14ac:dyDescent="0.25">
      <c r="D8439"/>
    </row>
    <row r="8440" spans="4:4" x14ac:dyDescent="0.25">
      <c r="D8440"/>
    </row>
    <row r="8441" spans="4:4" x14ac:dyDescent="0.25">
      <c r="D8441"/>
    </row>
    <row r="8442" spans="4:4" x14ac:dyDescent="0.25">
      <c r="D8442"/>
    </row>
    <row r="8443" spans="4:4" x14ac:dyDescent="0.25">
      <c r="D8443"/>
    </row>
    <row r="8444" spans="4:4" x14ac:dyDescent="0.25">
      <c r="D8444"/>
    </row>
    <row r="8445" spans="4:4" x14ac:dyDescent="0.25">
      <c r="D8445"/>
    </row>
    <row r="8446" spans="4:4" x14ac:dyDescent="0.25">
      <c r="D8446"/>
    </row>
    <row r="8447" spans="4:4" x14ac:dyDescent="0.25">
      <c r="D8447"/>
    </row>
    <row r="8448" spans="4:4" x14ac:dyDescent="0.25">
      <c r="D8448"/>
    </row>
    <row r="8449" spans="4:4" x14ac:dyDescent="0.25">
      <c r="D8449"/>
    </row>
    <row r="8450" spans="4:4" x14ac:dyDescent="0.25">
      <c r="D8450"/>
    </row>
    <row r="8451" spans="4:4" x14ac:dyDescent="0.25">
      <c r="D8451"/>
    </row>
    <row r="8452" spans="4:4" x14ac:dyDescent="0.25">
      <c r="D8452"/>
    </row>
    <row r="8453" spans="4:4" x14ac:dyDescent="0.25">
      <c r="D8453"/>
    </row>
    <row r="8454" spans="4:4" x14ac:dyDescent="0.25">
      <c r="D8454"/>
    </row>
    <row r="8455" spans="4:4" x14ac:dyDescent="0.25">
      <c r="D8455"/>
    </row>
    <row r="8456" spans="4:4" x14ac:dyDescent="0.25">
      <c r="D8456"/>
    </row>
    <row r="8457" spans="4:4" x14ac:dyDescent="0.25">
      <c r="D8457"/>
    </row>
    <row r="8458" spans="4:4" x14ac:dyDescent="0.25">
      <c r="D8458"/>
    </row>
    <row r="8459" spans="4:4" x14ac:dyDescent="0.25">
      <c r="D8459"/>
    </row>
    <row r="8460" spans="4:4" x14ac:dyDescent="0.25">
      <c r="D8460"/>
    </row>
    <row r="8461" spans="4:4" x14ac:dyDescent="0.25">
      <c r="D8461"/>
    </row>
    <row r="8462" spans="4:4" x14ac:dyDescent="0.25">
      <c r="D8462"/>
    </row>
    <row r="8463" spans="4:4" x14ac:dyDescent="0.25">
      <c r="D8463"/>
    </row>
    <row r="8464" spans="4:4" x14ac:dyDescent="0.25">
      <c r="D8464"/>
    </row>
    <row r="8465" spans="4:4" x14ac:dyDescent="0.25">
      <c r="D8465"/>
    </row>
    <row r="8466" spans="4:4" x14ac:dyDescent="0.25">
      <c r="D8466"/>
    </row>
    <row r="8467" spans="4:4" x14ac:dyDescent="0.25">
      <c r="D8467"/>
    </row>
    <row r="8468" spans="4:4" x14ac:dyDescent="0.25">
      <c r="D8468"/>
    </row>
    <row r="8469" spans="4:4" x14ac:dyDescent="0.25">
      <c r="D8469"/>
    </row>
    <row r="8470" spans="4:4" x14ac:dyDescent="0.25">
      <c r="D8470"/>
    </row>
    <row r="8471" spans="4:4" x14ac:dyDescent="0.25">
      <c r="D8471"/>
    </row>
    <row r="8472" spans="4:4" x14ac:dyDescent="0.25">
      <c r="D8472"/>
    </row>
    <row r="8473" spans="4:4" x14ac:dyDescent="0.25">
      <c r="D8473"/>
    </row>
    <row r="8474" spans="4:4" x14ac:dyDescent="0.25">
      <c r="D8474"/>
    </row>
    <row r="8475" spans="4:4" x14ac:dyDescent="0.25">
      <c r="D8475"/>
    </row>
    <row r="8476" spans="4:4" x14ac:dyDescent="0.25">
      <c r="D8476"/>
    </row>
    <row r="8477" spans="4:4" x14ac:dyDescent="0.25">
      <c r="D8477"/>
    </row>
    <row r="8478" spans="4:4" x14ac:dyDescent="0.25">
      <c r="D8478"/>
    </row>
    <row r="8479" spans="4:4" x14ac:dyDescent="0.25">
      <c r="D8479"/>
    </row>
    <row r="8480" spans="4:4" x14ac:dyDescent="0.25">
      <c r="D8480"/>
    </row>
    <row r="8481" spans="4:4" x14ac:dyDescent="0.25">
      <c r="D8481"/>
    </row>
    <row r="8482" spans="4:4" x14ac:dyDescent="0.25">
      <c r="D8482"/>
    </row>
    <row r="8483" spans="4:4" x14ac:dyDescent="0.25">
      <c r="D8483"/>
    </row>
    <row r="8484" spans="4:4" x14ac:dyDescent="0.25">
      <c r="D8484"/>
    </row>
    <row r="8485" spans="4:4" x14ac:dyDescent="0.25">
      <c r="D8485"/>
    </row>
    <row r="8486" spans="4:4" x14ac:dyDescent="0.25">
      <c r="D8486"/>
    </row>
    <row r="8487" spans="4:4" x14ac:dyDescent="0.25">
      <c r="D8487"/>
    </row>
    <row r="8488" spans="4:4" x14ac:dyDescent="0.25">
      <c r="D8488"/>
    </row>
    <row r="8489" spans="4:4" x14ac:dyDescent="0.25">
      <c r="D8489"/>
    </row>
    <row r="8490" spans="4:4" x14ac:dyDescent="0.25">
      <c r="D8490"/>
    </row>
    <row r="8491" spans="4:4" x14ac:dyDescent="0.25">
      <c r="D8491"/>
    </row>
    <row r="8492" spans="4:4" x14ac:dyDescent="0.25">
      <c r="D8492"/>
    </row>
    <row r="8493" spans="4:4" x14ac:dyDescent="0.25">
      <c r="D8493"/>
    </row>
    <row r="8494" spans="4:4" x14ac:dyDescent="0.25">
      <c r="D8494"/>
    </row>
    <row r="8495" spans="4:4" x14ac:dyDescent="0.25">
      <c r="D8495"/>
    </row>
    <row r="8496" spans="4:4" x14ac:dyDescent="0.25">
      <c r="D8496"/>
    </row>
    <row r="8497" spans="4:4" x14ac:dyDescent="0.25">
      <c r="D8497"/>
    </row>
    <row r="8498" spans="4:4" x14ac:dyDescent="0.25">
      <c r="D8498"/>
    </row>
    <row r="8499" spans="4:4" x14ac:dyDescent="0.25">
      <c r="D8499"/>
    </row>
    <row r="8500" spans="4:4" x14ac:dyDescent="0.25">
      <c r="D8500"/>
    </row>
    <row r="8501" spans="4:4" x14ac:dyDescent="0.25">
      <c r="D8501"/>
    </row>
    <row r="8502" spans="4:4" x14ac:dyDescent="0.25">
      <c r="D8502"/>
    </row>
    <row r="8503" spans="4:4" x14ac:dyDescent="0.25">
      <c r="D8503"/>
    </row>
    <row r="8504" spans="4:4" x14ac:dyDescent="0.25">
      <c r="D8504"/>
    </row>
    <row r="8505" spans="4:4" x14ac:dyDescent="0.25">
      <c r="D8505"/>
    </row>
    <row r="8506" spans="4:4" x14ac:dyDescent="0.25">
      <c r="D8506"/>
    </row>
    <row r="8507" spans="4:4" x14ac:dyDescent="0.25">
      <c r="D8507"/>
    </row>
    <row r="8508" spans="4:4" x14ac:dyDescent="0.25">
      <c r="D8508"/>
    </row>
    <row r="8509" spans="4:4" x14ac:dyDescent="0.25">
      <c r="D8509"/>
    </row>
    <row r="8510" spans="4:4" x14ac:dyDescent="0.25">
      <c r="D8510"/>
    </row>
    <row r="8511" spans="4:4" x14ac:dyDescent="0.25">
      <c r="D8511"/>
    </row>
    <row r="8512" spans="4:4" x14ac:dyDescent="0.25">
      <c r="D8512"/>
    </row>
    <row r="8513" spans="4:4" x14ac:dyDescent="0.25">
      <c r="D8513"/>
    </row>
    <row r="8514" spans="4:4" x14ac:dyDescent="0.25">
      <c r="D8514"/>
    </row>
    <row r="8515" spans="4:4" x14ac:dyDescent="0.25">
      <c r="D8515"/>
    </row>
    <row r="8516" spans="4:4" x14ac:dyDescent="0.25">
      <c r="D8516"/>
    </row>
    <row r="8517" spans="4:4" x14ac:dyDescent="0.25">
      <c r="D8517"/>
    </row>
    <row r="8518" spans="4:4" x14ac:dyDescent="0.25">
      <c r="D8518"/>
    </row>
    <row r="8519" spans="4:4" x14ac:dyDescent="0.25">
      <c r="D8519"/>
    </row>
    <row r="8520" spans="4:4" x14ac:dyDescent="0.25">
      <c r="D8520"/>
    </row>
    <row r="8521" spans="4:4" x14ac:dyDescent="0.25">
      <c r="D8521"/>
    </row>
    <row r="8522" spans="4:4" x14ac:dyDescent="0.25">
      <c r="D8522"/>
    </row>
    <row r="8523" spans="4:4" x14ac:dyDescent="0.25">
      <c r="D8523"/>
    </row>
    <row r="8524" spans="4:4" x14ac:dyDescent="0.25">
      <c r="D8524"/>
    </row>
    <row r="8525" spans="4:4" x14ac:dyDescent="0.25">
      <c r="D8525"/>
    </row>
    <row r="8526" spans="4:4" x14ac:dyDescent="0.25">
      <c r="D8526"/>
    </row>
    <row r="8527" spans="4:4" x14ac:dyDescent="0.25">
      <c r="D8527"/>
    </row>
    <row r="8528" spans="4:4" x14ac:dyDescent="0.25">
      <c r="D8528"/>
    </row>
    <row r="8529" spans="4:4" x14ac:dyDescent="0.25">
      <c r="D8529"/>
    </row>
    <row r="8530" spans="4:4" x14ac:dyDescent="0.25">
      <c r="D8530"/>
    </row>
    <row r="8531" spans="4:4" x14ac:dyDescent="0.25">
      <c r="D8531"/>
    </row>
    <row r="8532" spans="4:4" x14ac:dyDescent="0.25">
      <c r="D8532"/>
    </row>
    <row r="8533" spans="4:4" x14ac:dyDescent="0.25">
      <c r="D8533"/>
    </row>
    <row r="8534" spans="4:4" x14ac:dyDescent="0.25">
      <c r="D8534"/>
    </row>
    <row r="8535" spans="4:4" x14ac:dyDescent="0.25">
      <c r="D8535"/>
    </row>
    <row r="8536" spans="4:4" x14ac:dyDescent="0.25">
      <c r="D8536"/>
    </row>
    <row r="8537" spans="4:4" x14ac:dyDescent="0.25">
      <c r="D8537"/>
    </row>
    <row r="8538" spans="4:4" x14ac:dyDescent="0.25">
      <c r="D8538"/>
    </row>
    <row r="8539" spans="4:4" x14ac:dyDescent="0.25">
      <c r="D8539"/>
    </row>
    <row r="8540" spans="4:4" x14ac:dyDescent="0.25">
      <c r="D8540"/>
    </row>
    <row r="8541" spans="4:4" x14ac:dyDescent="0.25">
      <c r="D8541"/>
    </row>
    <row r="8542" spans="4:4" x14ac:dyDescent="0.25">
      <c r="D8542"/>
    </row>
    <row r="8543" spans="4:4" x14ac:dyDescent="0.25">
      <c r="D8543"/>
    </row>
    <row r="8544" spans="4:4" x14ac:dyDescent="0.25">
      <c r="D8544"/>
    </row>
    <row r="8545" spans="4:4" x14ac:dyDescent="0.25">
      <c r="D8545"/>
    </row>
    <row r="8546" spans="4:4" x14ac:dyDescent="0.25">
      <c r="D8546"/>
    </row>
    <row r="8547" spans="4:4" x14ac:dyDescent="0.25">
      <c r="D8547"/>
    </row>
    <row r="8548" spans="4:4" x14ac:dyDescent="0.25">
      <c r="D8548"/>
    </row>
    <row r="8549" spans="4:4" x14ac:dyDescent="0.25">
      <c r="D8549"/>
    </row>
    <row r="8550" spans="4:4" x14ac:dyDescent="0.25">
      <c r="D8550"/>
    </row>
    <row r="8551" spans="4:4" x14ac:dyDescent="0.25">
      <c r="D8551"/>
    </row>
    <row r="8552" spans="4:4" x14ac:dyDescent="0.25">
      <c r="D8552"/>
    </row>
    <row r="8553" spans="4:4" x14ac:dyDescent="0.25">
      <c r="D8553"/>
    </row>
    <row r="8554" spans="4:4" x14ac:dyDescent="0.25">
      <c r="D8554"/>
    </row>
    <row r="8555" spans="4:4" x14ac:dyDescent="0.25">
      <c r="D8555"/>
    </row>
    <row r="8556" spans="4:4" x14ac:dyDescent="0.25">
      <c r="D8556"/>
    </row>
    <row r="8557" spans="4:4" x14ac:dyDescent="0.25">
      <c r="D8557"/>
    </row>
    <row r="8558" spans="4:4" x14ac:dyDescent="0.25">
      <c r="D8558"/>
    </row>
    <row r="8559" spans="4:4" x14ac:dyDescent="0.25">
      <c r="D8559"/>
    </row>
    <row r="8560" spans="4:4" x14ac:dyDescent="0.25">
      <c r="D8560"/>
    </row>
    <row r="8561" spans="4:4" x14ac:dyDescent="0.25">
      <c r="D8561"/>
    </row>
    <row r="8562" spans="4:4" x14ac:dyDescent="0.25">
      <c r="D8562"/>
    </row>
    <row r="8563" spans="4:4" x14ac:dyDescent="0.25">
      <c r="D8563"/>
    </row>
    <row r="8564" spans="4:4" x14ac:dyDescent="0.25">
      <c r="D8564"/>
    </row>
    <row r="8565" spans="4:4" x14ac:dyDescent="0.25">
      <c r="D8565"/>
    </row>
    <row r="8566" spans="4:4" x14ac:dyDescent="0.25">
      <c r="D8566"/>
    </row>
    <row r="8567" spans="4:4" x14ac:dyDescent="0.25">
      <c r="D8567"/>
    </row>
    <row r="8568" spans="4:4" x14ac:dyDescent="0.25">
      <c r="D8568"/>
    </row>
    <row r="8569" spans="4:4" x14ac:dyDescent="0.25">
      <c r="D8569"/>
    </row>
    <row r="8570" spans="4:4" x14ac:dyDescent="0.25">
      <c r="D8570"/>
    </row>
    <row r="8571" spans="4:4" x14ac:dyDescent="0.25">
      <c r="D8571"/>
    </row>
    <row r="8572" spans="4:4" x14ac:dyDescent="0.25">
      <c r="D8572"/>
    </row>
    <row r="8573" spans="4:4" x14ac:dyDescent="0.25">
      <c r="D8573"/>
    </row>
    <row r="8574" spans="4:4" x14ac:dyDescent="0.25">
      <c r="D8574"/>
    </row>
    <row r="8575" spans="4:4" x14ac:dyDescent="0.25">
      <c r="D8575"/>
    </row>
    <row r="8576" spans="4:4" x14ac:dyDescent="0.25">
      <c r="D8576"/>
    </row>
    <row r="8577" spans="4:4" x14ac:dyDescent="0.25">
      <c r="D8577"/>
    </row>
    <row r="8578" spans="4:4" x14ac:dyDescent="0.25">
      <c r="D8578"/>
    </row>
    <row r="8579" spans="4:4" x14ac:dyDescent="0.25">
      <c r="D8579"/>
    </row>
    <row r="8580" spans="4:4" x14ac:dyDescent="0.25">
      <c r="D8580"/>
    </row>
    <row r="8581" spans="4:4" x14ac:dyDescent="0.25">
      <c r="D8581"/>
    </row>
    <row r="8582" spans="4:4" x14ac:dyDescent="0.25">
      <c r="D8582"/>
    </row>
    <row r="8583" spans="4:4" x14ac:dyDescent="0.25">
      <c r="D8583"/>
    </row>
    <row r="8584" spans="4:4" x14ac:dyDescent="0.25">
      <c r="D8584"/>
    </row>
    <row r="8585" spans="4:4" x14ac:dyDescent="0.25">
      <c r="D8585"/>
    </row>
    <row r="8586" spans="4:4" x14ac:dyDescent="0.25">
      <c r="D8586"/>
    </row>
    <row r="8587" spans="4:4" x14ac:dyDescent="0.25">
      <c r="D8587"/>
    </row>
    <row r="8588" spans="4:4" x14ac:dyDescent="0.25">
      <c r="D8588"/>
    </row>
    <row r="8589" spans="4:4" x14ac:dyDescent="0.25">
      <c r="D8589"/>
    </row>
    <row r="8590" spans="4:4" x14ac:dyDescent="0.25">
      <c r="D8590"/>
    </row>
    <row r="8591" spans="4:4" x14ac:dyDescent="0.25">
      <c r="D8591"/>
    </row>
    <row r="8592" spans="4:4" x14ac:dyDescent="0.25">
      <c r="D8592"/>
    </row>
    <row r="8593" spans="4:4" x14ac:dyDescent="0.25">
      <c r="D8593"/>
    </row>
    <row r="8594" spans="4:4" x14ac:dyDescent="0.25">
      <c r="D8594"/>
    </row>
    <row r="8595" spans="4:4" x14ac:dyDescent="0.25">
      <c r="D8595"/>
    </row>
    <row r="8596" spans="4:4" x14ac:dyDescent="0.25">
      <c r="D8596"/>
    </row>
    <row r="8597" spans="4:4" x14ac:dyDescent="0.25">
      <c r="D8597"/>
    </row>
    <row r="8598" spans="4:4" x14ac:dyDescent="0.25">
      <c r="D8598"/>
    </row>
    <row r="8599" spans="4:4" x14ac:dyDescent="0.25">
      <c r="D8599"/>
    </row>
    <row r="8600" spans="4:4" x14ac:dyDescent="0.25">
      <c r="D8600"/>
    </row>
    <row r="8601" spans="4:4" x14ac:dyDescent="0.25">
      <c r="D8601"/>
    </row>
    <row r="8602" spans="4:4" x14ac:dyDescent="0.25">
      <c r="D8602"/>
    </row>
    <row r="8603" spans="4:4" x14ac:dyDescent="0.25">
      <c r="D8603"/>
    </row>
    <row r="8604" spans="4:4" x14ac:dyDescent="0.25">
      <c r="D8604"/>
    </row>
    <row r="8605" spans="4:4" x14ac:dyDescent="0.25">
      <c r="D8605"/>
    </row>
    <row r="8606" spans="4:4" x14ac:dyDescent="0.25">
      <c r="D8606"/>
    </row>
    <row r="8607" spans="4:4" x14ac:dyDescent="0.25">
      <c r="D8607"/>
    </row>
    <row r="8608" spans="4:4" x14ac:dyDescent="0.25">
      <c r="D8608"/>
    </row>
    <row r="8609" spans="4:4" x14ac:dyDescent="0.25">
      <c r="D8609"/>
    </row>
    <row r="8610" spans="4:4" x14ac:dyDescent="0.25">
      <c r="D8610"/>
    </row>
    <row r="8611" spans="4:4" x14ac:dyDescent="0.25">
      <c r="D8611"/>
    </row>
    <row r="8612" spans="4:4" x14ac:dyDescent="0.25">
      <c r="D8612"/>
    </row>
    <row r="8613" spans="4:4" x14ac:dyDescent="0.25">
      <c r="D8613"/>
    </row>
    <row r="8614" spans="4:4" x14ac:dyDescent="0.25">
      <c r="D8614"/>
    </row>
    <row r="8615" spans="4:4" x14ac:dyDescent="0.25">
      <c r="D8615"/>
    </row>
    <row r="8616" spans="4:4" x14ac:dyDescent="0.25">
      <c r="D8616"/>
    </row>
    <row r="8617" spans="4:4" x14ac:dyDescent="0.25">
      <c r="D8617"/>
    </row>
    <row r="8618" spans="4:4" x14ac:dyDescent="0.25">
      <c r="D8618"/>
    </row>
    <row r="8619" spans="4:4" x14ac:dyDescent="0.25">
      <c r="D8619"/>
    </row>
    <row r="8620" spans="4:4" x14ac:dyDescent="0.25">
      <c r="D8620"/>
    </row>
    <row r="8621" spans="4:4" x14ac:dyDescent="0.25">
      <c r="D8621"/>
    </row>
    <row r="8622" spans="4:4" x14ac:dyDescent="0.25">
      <c r="D8622"/>
    </row>
    <row r="8623" spans="4:4" x14ac:dyDescent="0.25">
      <c r="D8623"/>
    </row>
    <row r="8624" spans="4:4" x14ac:dyDescent="0.25">
      <c r="D8624"/>
    </row>
    <row r="8625" spans="4:4" x14ac:dyDescent="0.25">
      <c r="D8625"/>
    </row>
    <row r="8626" spans="4:4" x14ac:dyDescent="0.25">
      <c r="D8626"/>
    </row>
    <row r="8627" spans="4:4" x14ac:dyDescent="0.25">
      <c r="D8627"/>
    </row>
    <row r="8628" spans="4:4" x14ac:dyDescent="0.25">
      <c r="D8628"/>
    </row>
    <row r="8629" spans="4:4" x14ac:dyDescent="0.25">
      <c r="D8629"/>
    </row>
    <row r="8630" spans="4:4" x14ac:dyDescent="0.25">
      <c r="D8630"/>
    </row>
    <row r="8631" spans="4:4" x14ac:dyDescent="0.25">
      <c r="D8631"/>
    </row>
    <row r="8632" spans="4:4" x14ac:dyDescent="0.25">
      <c r="D8632"/>
    </row>
    <row r="8633" spans="4:4" x14ac:dyDescent="0.25">
      <c r="D8633"/>
    </row>
    <row r="8634" spans="4:4" x14ac:dyDescent="0.25">
      <c r="D8634"/>
    </row>
    <row r="8635" spans="4:4" x14ac:dyDescent="0.25">
      <c r="D8635"/>
    </row>
    <row r="8636" spans="4:4" x14ac:dyDescent="0.25">
      <c r="D8636"/>
    </row>
    <row r="8637" spans="4:4" x14ac:dyDescent="0.25">
      <c r="D8637"/>
    </row>
    <row r="8638" spans="4:4" x14ac:dyDescent="0.25">
      <c r="D8638"/>
    </row>
    <row r="8639" spans="4:4" x14ac:dyDescent="0.25">
      <c r="D8639"/>
    </row>
    <row r="8640" spans="4:4" x14ac:dyDescent="0.25">
      <c r="D8640"/>
    </row>
    <row r="8641" spans="4:4" x14ac:dyDescent="0.25">
      <c r="D8641"/>
    </row>
    <row r="8642" spans="4:4" x14ac:dyDescent="0.25">
      <c r="D8642"/>
    </row>
    <row r="8643" spans="4:4" x14ac:dyDescent="0.25">
      <c r="D8643"/>
    </row>
    <row r="8644" spans="4:4" x14ac:dyDescent="0.25">
      <c r="D8644"/>
    </row>
    <row r="8645" spans="4:4" x14ac:dyDescent="0.25">
      <c r="D8645"/>
    </row>
    <row r="8646" spans="4:4" x14ac:dyDescent="0.25">
      <c r="D8646"/>
    </row>
    <row r="8647" spans="4:4" x14ac:dyDescent="0.25">
      <c r="D8647"/>
    </row>
    <row r="8648" spans="4:4" x14ac:dyDescent="0.25">
      <c r="D8648"/>
    </row>
    <row r="8649" spans="4:4" x14ac:dyDescent="0.25">
      <c r="D8649"/>
    </row>
    <row r="8650" spans="4:4" x14ac:dyDescent="0.25">
      <c r="D8650"/>
    </row>
    <row r="8651" spans="4:4" x14ac:dyDescent="0.25">
      <c r="D8651"/>
    </row>
    <row r="8652" spans="4:4" x14ac:dyDescent="0.25">
      <c r="D8652"/>
    </row>
    <row r="8653" spans="4:4" x14ac:dyDescent="0.25">
      <c r="D8653"/>
    </row>
    <row r="8654" spans="4:4" x14ac:dyDescent="0.25">
      <c r="D8654"/>
    </row>
    <row r="8655" spans="4:4" x14ac:dyDescent="0.25">
      <c r="D8655"/>
    </row>
    <row r="8656" spans="4:4" x14ac:dyDescent="0.25">
      <c r="D8656"/>
    </row>
    <row r="8657" spans="4:4" x14ac:dyDescent="0.25">
      <c r="D8657"/>
    </row>
    <row r="8658" spans="4:4" x14ac:dyDescent="0.25">
      <c r="D8658"/>
    </row>
    <row r="8659" spans="4:4" x14ac:dyDescent="0.25">
      <c r="D8659"/>
    </row>
    <row r="8660" spans="4:4" x14ac:dyDescent="0.25">
      <c r="D8660"/>
    </row>
    <row r="8661" spans="4:4" x14ac:dyDescent="0.25">
      <c r="D8661"/>
    </row>
    <row r="8662" spans="4:4" x14ac:dyDescent="0.25">
      <c r="D8662"/>
    </row>
    <row r="8663" spans="4:4" x14ac:dyDescent="0.25">
      <c r="D8663"/>
    </row>
    <row r="8664" spans="4:4" x14ac:dyDescent="0.25">
      <c r="D8664"/>
    </row>
    <row r="8665" spans="4:4" x14ac:dyDescent="0.25">
      <c r="D8665"/>
    </row>
    <row r="8666" spans="4:4" x14ac:dyDescent="0.25">
      <c r="D8666"/>
    </row>
    <row r="8667" spans="4:4" x14ac:dyDescent="0.25">
      <c r="D8667"/>
    </row>
    <row r="8668" spans="4:4" x14ac:dyDescent="0.25">
      <c r="D8668"/>
    </row>
    <row r="8669" spans="4:4" x14ac:dyDescent="0.25">
      <c r="D8669"/>
    </row>
    <row r="8670" spans="4:4" x14ac:dyDescent="0.25">
      <c r="D8670"/>
    </row>
    <row r="8671" spans="4:4" x14ac:dyDescent="0.25">
      <c r="D8671"/>
    </row>
    <row r="8672" spans="4:4" x14ac:dyDescent="0.25">
      <c r="D8672"/>
    </row>
    <row r="8673" spans="4:4" x14ac:dyDescent="0.25">
      <c r="D8673"/>
    </row>
    <row r="8674" spans="4:4" x14ac:dyDescent="0.25">
      <c r="D8674"/>
    </row>
    <row r="8675" spans="4:4" x14ac:dyDescent="0.25">
      <c r="D8675"/>
    </row>
    <row r="8676" spans="4:4" x14ac:dyDescent="0.25">
      <c r="D8676"/>
    </row>
    <row r="8677" spans="4:4" x14ac:dyDescent="0.25">
      <c r="D8677"/>
    </row>
    <row r="8678" spans="4:4" x14ac:dyDescent="0.25">
      <c r="D8678"/>
    </row>
    <row r="8679" spans="4:4" x14ac:dyDescent="0.25">
      <c r="D8679"/>
    </row>
    <row r="8680" spans="4:4" x14ac:dyDescent="0.25">
      <c r="D8680"/>
    </row>
    <row r="8681" spans="4:4" x14ac:dyDescent="0.25">
      <c r="D8681"/>
    </row>
    <row r="8682" spans="4:4" x14ac:dyDescent="0.25">
      <c r="D8682"/>
    </row>
    <row r="8683" spans="4:4" x14ac:dyDescent="0.25">
      <c r="D8683"/>
    </row>
    <row r="8684" spans="4:4" x14ac:dyDescent="0.25">
      <c r="D8684"/>
    </row>
    <row r="8685" spans="4:4" x14ac:dyDescent="0.25">
      <c r="D8685"/>
    </row>
    <row r="8686" spans="4:4" x14ac:dyDescent="0.25">
      <c r="D8686"/>
    </row>
    <row r="8687" spans="4:4" x14ac:dyDescent="0.25">
      <c r="D8687"/>
    </row>
    <row r="8688" spans="4:4" x14ac:dyDescent="0.25">
      <c r="D8688"/>
    </row>
    <row r="8689" spans="4:4" x14ac:dyDescent="0.25">
      <c r="D8689"/>
    </row>
    <row r="8690" spans="4:4" x14ac:dyDescent="0.25">
      <c r="D8690"/>
    </row>
    <row r="8691" spans="4:4" x14ac:dyDescent="0.25">
      <c r="D8691"/>
    </row>
    <row r="8692" spans="4:4" x14ac:dyDescent="0.25">
      <c r="D8692"/>
    </row>
    <row r="8693" spans="4:4" x14ac:dyDescent="0.25">
      <c r="D8693"/>
    </row>
    <row r="8694" spans="4:4" x14ac:dyDescent="0.25">
      <c r="D8694"/>
    </row>
    <row r="8695" spans="4:4" x14ac:dyDescent="0.25">
      <c r="D8695"/>
    </row>
    <row r="8696" spans="4:4" x14ac:dyDescent="0.25">
      <c r="D8696"/>
    </row>
    <row r="8697" spans="4:4" x14ac:dyDescent="0.25">
      <c r="D8697"/>
    </row>
    <row r="8698" spans="4:4" x14ac:dyDescent="0.25">
      <c r="D8698"/>
    </row>
    <row r="8699" spans="4:4" x14ac:dyDescent="0.25">
      <c r="D8699"/>
    </row>
    <row r="8700" spans="4:4" x14ac:dyDescent="0.25">
      <c r="D8700"/>
    </row>
    <row r="8701" spans="4:4" x14ac:dyDescent="0.25">
      <c r="D8701"/>
    </row>
    <row r="8702" spans="4:4" x14ac:dyDescent="0.25">
      <c r="D8702"/>
    </row>
    <row r="8703" spans="4:4" x14ac:dyDescent="0.25">
      <c r="D8703"/>
    </row>
    <row r="8704" spans="4:4" x14ac:dyDescent="0.25">
      <c r="D8704"/>
    </row>
    <row r="8705" spans="4:4" x14ac:dyDescent="0.25">
      <c r="D8705"/>
    </row>
    <row r="8706" spans="4:4" x14ac:dyDescent="0.25">
      <c r="D8706"/>
    </row>
    <row r="8707" spans="4:4" x14ac:dyDescent="0.25">
      <c r="D8707"/>
    </row>
    <row r="8708" spans="4:4" x14ac:dyDescent="0.25">
      <c r="D8708"/>
    </row>
    <row r="8709" spans="4:4" x14ac:dyDescent="0.25">
      <c r="D8709"/>
    </row>
    <row r="8710" spans="4:4" x14ac:dyDescent="0.25">
      <c r="D8710"/>
    </row>
    <row r="8711" spans="4:4" x14ac:dyDescent="0.25">
      <c r="D8711"/>
    </row>
    <row r="8712" spans="4:4" x14ac:dyDescent="0.25">
      <c r="D8712"/>
    </row>
    <row r="8713" spans="4:4" x14ac:dyDescent="0.25">
      <c r="D8713"/>
    </row>
    <row r="8714" spans="4:4" x14ac:dyDescent="0.25">
      <c r="D8714"/>
    </row>
    <row r="8715" spans="4:4" x14ac:dyDescent="0.25">
      <c r="D8715"/>
    </row>
    <row r="8716" spans="4:4" x14ac:dyDescent="0.25">
      <c r="D8716"/>
    </row>
    <row r="8717" spans="4:4" x14ac:dyDescent="0.25">
      <c r="D8717"/>
    </row>
    <row r="8718" spans="4:4" x14ac:dyDescent="0.25">
      <c r="D8718"/>
    </row>
    <row r="8719" spans="4:4" x14ac:dyDescent="0.25">
      <c r="D8719"/>
    </row>
    <row r="8720" spans="4:4" x14ac:dyDescent="0.25">
      <c r="D8720"/>
    </row>
    <row r="8721" spans="4:4" x14ac:dyDescent="0.25">
      <c r="D8721"/>
    </row>
    <row r="8722" spans="4:4" x14ac:dyDescent="0.25">
      <c r="D8722"/>
    </row>
    <row r="8723" spans="4:4" x14ac:dyDescent="0.25">
      <c r="D8723"/>
    </row>
    <row r="8724" spans="4:4" x14ac:dyDescent="0.25">
      <c r="D8724"/>
    </row>
    <row r="8725" spans="4:4" x14ac:dyDescent="0.25">
      <c r="D8725"/>
    </row>
    <row r="8726" spans="4:4" x14ac:dyDescent="0.25">
      <c r="D8726"/>
    </row>
    <row r="8727" spans="4:4" x14ac:dyDescent="0.25">
      <c r="D8727"/>
    </row>
    <row r="8728" spans="4:4" x14ac:dyDescent="0.25">
      <c r="D8728"/>
    </row>
    <row r="8729" spans="4:4" x14ac:dyDescent="0.25">
      <c r="D8729"/>
    </row>
    <row r="8730" spans="4:4" x14ac:dyDescent="0.25">
      <c r="D8730"/>
    </row>
    <row r="8731" spans="4:4" x14ac:dyDescent="0.25">
      <c r="D8731"/>
    </row>
    <row r="8732" spans="4:4" x14ac:dyDescent="0.25">
      <c r="D8732"/>
    </row>
    <row r="8733" spans="4:4" x14ac:dyDescent="0.25">
      <c r="D8733"/>
    </row>
    <row r="8734" spans="4:4" x14ac:dyDescent="0.25">
      <c r="D8734"/>
    </row>
    <row r="8735" spans="4:4" x14ac:dyDescent="0.25">
      <c r="D8735"/>
    </row>
    <row r="8736" spans="4:4" x14ac:dyDescent="0.25">
      <c r="D8736"/>
    </row>
    <row r="8737" spans="4:4" x14ac:dyDescent="0.25">
      <c r="D8737"/>
    </row>
    <row r="8738" spans="4:4" x14ac:dyDescent="0.25">
      <c r="D8738"/>
    </row>
    <row r="8739" spans="4:4" x14ac:dyDescent="0.25">
      <c r="D8739"/>
    </row>
    <row r="8740" spans="4:4" x14ac:dyDescent="0.25">
      <c r="D8740"/>
    </row>
    <row r="8741" spans="4:4" x14ac:dyDescent="0.25">
      <c r="D8741"/>
    </row>
    <row r="8742" spans="4:4" x14ac:dyDescent="0.25">
      <c r="D8742"/>
    </row>
    <row r="8743" spans="4:4" x14ac:dyDescent="0.25">
      <c r="D8743"/>
    </row>
    <row r="8744" spans="4:4" x14ac:dyDescent="0.25">
      <c r="D8744"/>
    </row>
    <row r="8745" spans="4:4" x14ac:dyDescent="0.25">
      <c r="D8745"/>
    </row>
    <row r="8746" spans="4:4" x14ac:dyDescent="0.25">
      <c r="D8746"/>
    </row>
    <row r="8747" spans="4:4" x14ac:dyDescent="0.25">
      <c r="D8747"/>
    </row>
    <row r="8748" spans="4:4" x14ac:dyDescent="0.25">
      <c r="D8748"/>
    </row>
    <row r="8749" spans="4:4" x14ac:dyDescent="0.25">
      <c r="D8749"/>
    </row>
    <row r="8750" spans="4:4" x14ac:dyDescent="0.25">
      <c r="D8750"/>
    </row>
    <row r="8751" spans="4:4" x14ac:dyDescent="0.25">
      <c r="D8751"/>
    </row>
    <row r="8752" spans="4:4" x14ac:dyDescent="0.25">
      <c r="D8752"/>
    </row>
    <row r="8753" spans="4:4" x14ac:dyDescent="0.25">
      <c r="D8753"/>
    </row>
    <row r="8754" spans="4:4" x14ac:dyDescent="0.25">
      <c r="D8754"/>
    </row>
    <row r="8755" spans="4:4" x14ac:dyDescent="0.25">
      <c r="D8755"/>
    </row>
    <row r="8756" spans="4:4" x14ac:dyDescent="0.25">
      <c r="D8756"/>
    </row>
    <row r="8757" spans="4:4" x14ac:dyDescent="0.25">
      <c r="D8757"/>
    </row>
    <row r="8758" spans="4:4" x14ac:dyDescent="0.25">
      <c r="D8758"/>
    </row>
    <row r="8759" spans="4:4" x14ac:dyDescent="0.25">
      <c r="D8759"/>
    </row>
    <row r="8760" spans="4:4" x14ac:dyDescent="0.25">
      <c r="D8760"/>
    </row>
    <row r="8761" spans="4:4" x14ac:dyDescent="0.25">
      <c r="D8761"/>
    </row>
    <row r="8762" spans="4:4" x14ac:dyDescent="0.25">
      <c r="D8762"/>
    </row>
    <row r="8763" spans="4:4" x14ac:dyDescent="0.25">
      <c r="D8763"/>
    </row>
    <row r="8764" spans="4:4" x14ac:dyDescent="0.25">
      <c r="D8764"/>
    </row>
    <row r="8765" spans="4:4" x14ac:dyDescent="0.25">
      <c r="D8765"/>
    </row>
    <row r="8766" spans="4:4" x14ac:dyDescent="0.25">
      <c r="D8766"/>
    </row>
    <row r="8767" spans="4:4" x14ac:dyDescent="0.25">
      <c r="D8767"/>
    </row>
    <row r="8768" spans="4:4" x14ac:dyDescent="0.25">
      <c r="D8768"/>
    </row>
    <row r="8769" spans="4:4" x14ac:dyDescent="0.25">
      <c r="D8769"/>
    </row>
    <row r="8770" spans="4:4" x14ac:dyDescent="0.25">
      <c r="D8770"/>
    </row>
    <row r="8771" spans="4:4" x14ac:dyDescent="0.25">
      <c r="D8771"/>
    </row>
    <row r="8772" spans="4:4" x14ac:dyDescent="0.25">
      <c r="D8772"/>
    </row>
    <row r="8773" spans="4:4" x14ac:dyDescent="0.25">
      <c r="D8773"/>
    </row>
    <row r="8774" spans="4:4" x14ac:dyDescent="0.25">
      <c r="D8774"/>
    </row>
    <row r="8775" spans="4:4" x14ac:dyDescent="0.25">
      <c r="D8775"/>
    </row>
    <row r="8776" spans="4:4" x14ac:dyDescent="0.25">
      <c r="D8776"/>
    </row>
    <row r="8777" spans="4:4" x14ac:dyDescent="0.25">
      <c r="D8777"/>
    </row>
    <row r="8778" spans="4:4" x14ac:dyDescent="0.25">
      <c r="D8778"/>
    </row>
    <row r="8779" spans="4:4" x14ac:dyDescent="0.25">
      <c r="D8779"/>
    </row>
    <row r="8780" spans="4:4" x14ac:dyDescent="0.25">
      <c r="D8780"/>
    </row>
    <row r="8781" spans="4:4" x14ac:dyDescent="0.25">
      <c r="D8781"/>
    </row>
    <row r="8782" spans="4:4" x14ac:dyDescent="0.25">
      <c r="D8782"/>
    </row>
    <row r="8783" spans="4:4" x14ac:dyDescent="0.25">
      <c r="D8783"/>
    </row>
    <row r="8784" spans="4:4" x14ac:dyDescent="0.25">
      <c r="D8784"/>
    </row>
    <row r="8785" spans="4:4" x14ac:dyDescent="0.25">
      <c r="D8785"/>
    </row>
    <row r="8786" spans="4:4" x14ac:dyDescent="0.25">
      <c r="D8786"/>
    </row>
    <row r="8787" spans="4:4" x14ac:dyDescent="0.25">
      <c r="D8787"/>
    </row>
    <row r="8788" spans="4:4" x14ac:dyDescent="0.25">
      <c r="D8788"/>
    </row>
    <row r="8789" spans="4:4" x14ac:dyDescent="0.25">
      <c r="D8789"/>
    </row>
    <row r="8790" spans="4:4" x14ac:dyDescent="0.25">
      <c r="D8790"/>
    </row>
    <row r="8791" spans="4:4" x14ac:dyDescent="0.25">
      <c r="D8791"/>
    </row>
    <row r="8792" spans="4:4" x14ac:dyDescent="0.25">
      <c r="D8792"/>
    </row>
    <row r="8793" spans="4:4" x14ac:dyDescent="0.25">
      <c r="D8793"/>
    </row>
    <row r="8794" spans="4:4" x14ac:dyDescent="0.25">
      <c r="D8794"/>
    </row>
    <row r="8795" spans="4:4" x14ac:dyDescent="0.25">
      <c r="D8795"/>
    </row>
    <row r="8796" spans="4:4" x14ac:dyDescent="0.25">
      <c r="D8796"/>
    </row>
    <row r="8797" spans="4:4" x14ac:dyDescent="0.25">
      <c r="D8797"/>
    </row>
    <row r="8798" spans="4:4" x14ac:dyDescent="0.25">
      <c r="D8798"/>
    </row>
    <row r="8799" spans="4:4" x14ac:dyDescent="0.25">
      <c r="D8799"/>
    </row>
    <row r="8800" spans="4:4" x14ac:dyDescent="0.25">
      <c r="D8800"/>
    </row>
    <row r="8801" spans="4:4" x14ac:dyDescent="0.25">
      <c r="D8801"/>
    </row>
    <row r="8802" spans="4:4" x14ac:dyDescent="0.25">
      <c r="D8802"/>
    </row>
    <row r="8803" spans="4:4" x14ac:dyDescent="0.25">
      <c r="D8803"/>
    </row>
    <row r="8804" spans="4:4" x14ac:dyDescent="0.25">
      <c r="D8804"/>
    </row>
    <row r="8805" spans="4:4" x14ac:dyDescent="0.25">
      <c r="D8805"/>
    </row>
    <row r="8806" spans="4:4" x14ac:dyDescent="0.25">
      <c r="D8806"/>
    </row>
    <row r="8807" spans="4:4" x14ac:dyDescent="0.25">
      <c r="D8807"/>
    </row>
    <row r="8808" spans="4:4" x14ac:dyDescent="0.25">
      <c r="D8808"/>
    </row>
    <row r="8809" spans="4:4" x14ac:dyDescent="0.25">
      <c r="D8809"/>
    </row>
    <row r="8810" spans="4:4" x14ac:dyDescent="0.25">
      <c r="D8810"/>
    </row>
    <row r="8811" spans="4:4" x14ac:dyDescent="0.25">
      <c r="D8811"/>
    </row>
    <row r="8812" spans="4:4" x14ac:dyDescent="0.25">
      <c r="D8812"/>
    </row>
    <row r="8813" spans="4:4" x14ac:dyDescent="0.25">
      <c r="D8813"/>
    </row>
    <row r="8814" spans="4:4" x14ac:dyDescent="0.25">
      <c r="D8814"/>
    </row>
    <row r="8815" spans="4:4" x14ac:dyDescent="0.25">
      <c r="D8815"/>
    </row>
    <row r="8816" spans="4:4" x14ac:dyDescent="0.25">
      <c r="D8816"/>
    </row>
    <row r="8817" spans="4:4" x14ac:dyDescent="0.25">
      <c r="D8817"/>
    </row>
    <row r="8818" spans="4:4" x14ac:dyDescent="0.25">
      <c r="D8818"/>
    </row>
    <row r="8819" spans="4:4" x14ac:dyDescent="0.25">
      <c r="D8819"/>
    </row>
    <row r="8820" spans="4:4" x14ac:dyDescent="0.25">
      <c r="D8820"/>
    </row>
    <row r="8821" spans="4:4" x14ac:dyDescent="0.25">
      <c r="D8821"/>
    </row>
    <row r="8822" spans="4:4" x14ac:dyDescent="0.25">
      <c r="D8822"/>
    </row>
    <row r="8823" spans="4:4" x14ac:dyDescent="0.25">
      <c r="D8823"/>
    </row>
    <row r="8824" spans="4:4" x14ac:dyDescent="0.25">
      <c r="D8824"/>
    </row>
    <row r="8825" spans="4:4" x14ac:dyDescent="0.25">
      <c r="D8825"/>
    </row>
    <row r="8826" spans="4:4" x14ac:dyDescent="0.25">
      <c r="D8826"/>
    </row>
    <row r="8827" spans="4:4" x14ac:dyDescent="0.25">
      <c r="D8827"/>
    </row>
    <row r="8828" spans="4:4" x14ac:dyDescent="0.25">
      <c r="D8828"/>
    </row>
    <row r="8829" spans="4:4" x14ac:dyDescent="0.25">
      <c r="D8829"/>
    </row>
    <row r="8830" spans="4:4" x14ac:dyDescent="0.25">
      <c r="D8830"/>
    </row>
    <row r="8831" spans="4:4" x14ac:dyDescent="0.25">
      <c r="D8831"/>
    </row>
    <row r="8832" spans="4:4" x14ac:dyDescent="0.25">
      <c r="D8832"/>
    </row>
    <row r="8833" spans="4:4" x14ac:dyDescent="0.25">
      <c r="D8833"/>
    </row>
    <row r="8834" spans="4:4" x14ac:dyDescent="0.25">
      <c r="D8834"/>
    </row>
    <row r="8835" spans="4:4" x14ac:dyDescent="0.25">
      <c r="D8835"/>
    </row>
    <row r="8836" spans="4:4" x14ac:dyDescent="0.25">
      <c r="D8836"/>
    </row>
    <row r="8837" spans="4:4" x14ac:dyDescent="0.25">
      <c r="D8837"/>
    </row>
    <row r="8838" spans="4:4" x14ac:dyDescent="0.25">
      <c r="D8838"/>
    </row>
    <row r="8839" spans="4:4" x14ac:dyDescent="0.25">
      <c r="D8839"/>
    </row>
    <row r="8840" spans="4:4" x14ac:dyDescent="0.25">
      <c r="D8840"/>
    </row>
    <row r="8841" spans="4:4" x14ac:dyDescent="0.25">
      <c r="D8841"/>
    </row>
    <row r="8842" spans="4:4" x14ac:dyDescent="0.25">
      <c r="D8842"/>
    </row>
    <row r="8843" spans="4:4" x14ac:dyDescent="0.25">
      <c r="D8843"/>
    </row>
    <row r="8844" spans="4:4" x14ac:dyDescent="0.25">
      <c r="D8844"/>
    </row>
    <row r="8845" spans="4:4" x14ac:dyDescent="0.25">
      <c r="D8845"/>
    </row>
    <row r="8846" spans="4:4" x14ac:dyDescent="0.25">
      <c r="D8846"/>
    </row>
    <row r="8847" spans="4:4" x14ac:dyDescent="0.25">
      <c r="D8847"/>
    </row>
    <row r="8848" spans="4:4" x14ac:dyDescent="0.25">
      <c r="D8848"/>
    </row>
    <row r="8849" spans="4:4" x14ac:dyDescent="0.25">
      <c r="D8849"/>
    </row>
    <row r="8850" spans="4:4" x14ac:dyDescent="0.25">
      <c r="D8850"/>
    </row>
    <row r="8851" spans="4:4" x14ac:dyDescent="0.25">
      <c r="D8851"/>
    </row>
    <row r="8852" spans="4:4" x14ac:dyDescent="0.25">
      <c r="D8852"/>
    </row>
    <row r="8853" spans="4:4" x14ac:dyDescent="0.25">
      <c r="D8853"/>
    </row>
    <row r="8854" spans="4:4" x14ac:dyDescent="0.25">
      <c r="D8854"/>
    </row>
    <row r="8855" spans="4:4" x14ac:dyDescent="0.25">
      <c r="D8855"/>
    </row>
    <row r="8856" spans="4:4" x14ac:dyDescent="0.25">
      <c r="D8856"/>
    </row>
    <row r="8857" spans="4:4" x14ac:dyDescent="0.25">
      <c r="D8857"/>
    </row>
    <row r="8858" spans="4:4" x14ac:dyDescent="0.25">
      <c r="D8858"/>
    </row>
    <row r="8859" spans="4:4" x14ac:dyDescent="0.25">
      <c r="D8859"/>
    </row>
    <row r="8860" spans="4:4" x14ac:dyDescent="0.25">
      <c r="D8860"/>
    </row>
    <row r="8861" spans="4:4" x14ac:dyDescent="0.25">
      <c r="D8861"/>
    </row>
    <row r="8862" spans="4:4" x14ac:dyDescent="0.25">
      <c r="D8862"/>
    </row>
    <row r="8863" spans="4:4" x14ac:dyDescent="0.25">
      <c r="D8863"/>
    </row>
    <row r="8864" spans="4:4" x14ac:dyDescent="0.25">
      <c r="D8864"/>
    </row>
    <row r="8865" spans="4:4" x14ac:dyDescent="0.25">
      <c r="D8865"/>
    </row>
    <row r="8866" spans="4:4" x14ac:dyDescent="0.25">
      <c r="D8866"/>
    </row>
    <row r="8867" spans="4:4" x14ac:dyDescent="0.25">
      <c r="D8867"/>
    </row>
    <row r="8868" spans="4:4" x14ac:dyDescent="0.25">
      <c r="D8868"/>
    </row>
    <row r="8869" spans="4:4" x14ac:dyDescent="0.25">
      <c r="D8869"/>
    </row>
    <row r="8870" spans="4:4" x14ac:dyDescent="0.25">
      <c r="D8870"/>
    </row>
    <row r="8871" spans="4:4" x14ac:dyDescent="0.25">
      <c r="D8871"/>
    </row>
    <row r="8872" spans="4:4" x14ac:dyDescent="0.25">
      <c r="D8872"/>
    </row>
    <row r="8873" spans="4:4" x14ac:dyDescent="0.25">
      <c r="D8873"/>
    </row>
    <row r="8874" spans="4:4" x14ac:dyDescent="0.25">
      <c r="D8874"/>
    </row>
    <row r="8875" spans="4:4" x14ac:dyDescent="0.25">
      <c r="D8875"/>
    </row>
    <row r="8876" spans="4:4" x14ac:dyDescent="0.25">
      <c r="D8876"/>
    </row>
    <row r="8877" spans="4:4" x14ac:dyDescent="0.25">
      <c r="D8877"/>
    </row>
    <row r="8878" spans="4:4" x14ac:dyDescent="0.25">
      <c r="D8878"/>
    </row>
    <row r="8879" spans="4:4" x14ac:dyDescent="0.25">
      <c r="D8879"/>
    </row>
    <row r="8880" spans="4:4" x14ac:dyDescent="0.25">
      <c r="D8880"/>
    </row>
    <row r="8881" spans="4:4" x14ac:dyDescent="0.25">
      <c r="D8881"/>
    </row>
    <row r="8882" spans="4:4" x14ac:dyDescent="0.25">
      <c r="D8882"/>
    </row>
    <row r="8883" spans="4:4" x14ac:dyDescent="0.25">
      <c r="D8883"/>
    </row>
    <row r="8884" spans="4:4" x14ac:dyDescent="0.25">
      <c r="D8884"/>
    </row>
    <row r="8885" spans="4:4" x14ac:dyDescent="0.25">
      <c r="D8885"/>
    </row>
    <row r="8886" spans="4:4" x14ac:dyDescent="0.25">
      <c r="D8886"/>
    </row>
    <row r="8887" spans="4:4" x14ac:dyDescent="0.25">
      <c r="D8887"/>
    </row>
    <row r="8888" spans="4:4" x14ac:dyDescent="0.25">
      <c r="D8888"/>
    </row>
    <row r="8889" spans="4:4" x14ac:dyDescent="0.25">
      <c r="D8889"/>
    </row>
    <row r="8890" spans="4:4" x14ac:dyDescent="0.25">
      <c r="D8890"/>
    </row>
    <row r="8891" spans="4:4" x14ac:dyDescent="0.25">
      <c r="D8891"/>
    </row>
    <row r="8892" spans="4:4" x14ac:dyDescent="0.25">
      <c r="D8892"/>
    </row>
    <row r="8893" spans="4:4" x14ac:dyDescent="0.25">
      <c r="D8893"/>
    </row>
    <row r="8894" spans="4:4" x14ac:dyDescent="0.25">
      <c r="D8894"/>
    </row>
    <row r="8895" spans="4:4" x14ac:dyDescent="0.25">
      <c r="D8895"/>
    </row>
    <row r="8896" spans="4:4" x14ac:dyDescent="0.25">
      <c r="D8896"/>
    </row>
    <row r="8897" spans="4:4" x14ac:dyDescent="0.25">
      <c r="D8897"/>
    </row>
    <row r="8898" spans="4:4" x14ac:dyDescent="0.25">
      <c r="D8898"/>
    </row>
    <row r="8899" spans="4:4" x14ac:dyDescent="0.25">
      <c r="D8899"/>
    </row>
    <row r="8900" spans="4:4" x14ac:dyDescent="0.25">
      <c r="D8900"/>
    </row>
    <row r="8901" spans="4:4" x14ac:dyDescent="0.25">
      <c r="D8901"/>
    </row>
    <row r="8902" spans="4:4" x14ac:dyDescent="0.25">
      <c r="D8902"/>
    </row>
    <row r="8903" spans="4:4" x14ac:dyDescent="0.25">
      <c r="D8903"/>
    </row>
    <row r="8904" spans="4:4" x14ac:dyDescent="0.25">
      <c r="D8904"/>
    </row>
    <row r="8905" spans="4:4" x14ac:dyDescent="0.25">
      <c r="D8905"/>
    </row>
    <row r="8906" spans="4:4" x14ac:dyDescent="0.25">
      <c r="D8906"/>
    </row>
    <row r="8907" spans="4:4" x14ac:dyDescent="0.25">
      <c r="D8907"/>
    </row>
    <row r="8908" spans="4:4" x14ac:dyDescent="0.25">
      <c r="D8908"/>
    </row>
    <row r="8909" spans="4:4" x14ac:dyDescent="0.25">
      <c r="D8909"/>
    </row>
    <row r="8910" spans="4:4" x14ac:dyDescent="0.25">
      <c r="D8910"/>
    </row>
    <row r="8911" spans="4:4" x14ac:dyDescent="0.25">
      <c r="D8911"/>
    </row>
    <row r="8912" spans="4:4" x14ac:dyDescent="0.25">
      <c r="D8912"/>
    </row>
    <row r="8913" spans="4:4" x14ac:dyDescent="0.25">
      <c r="D8913"/>
    </row>
    <row r="8914" spans="4:4" x14ac:dyDescent="0.25">
      <c r="D8914"/>
    </row>
    <row r="8915" spans="4:4" x14ac:dyDescent="0.25">
      <c r="D8915"/>
    </row>
    <row r="8916" spans="4:4" x14ac:dyDescent="0.25">
      <c r="D8916"/>
    </row>
    <row r="8917" spans="4:4" x14ac:dyDescent="0.25">
      <c r="D8917"/>
    </row>
    <row r="8918" spans="4:4" x14ac:dyDescent="0.25">
      <c r="D8918"/>
    </row>
    <row r="8919" spans="4:4" x14ac:dyDescent="0.25">
      <c r="D8919"/>
    </row>
    <row r="8920" spans="4:4" x14ac:dyDescent="0.25">
      <c r="D8920"/>
    </row>
    <row r="8921" spans="4:4" x14ac:dyDescent="0.25">
      <c r="D8921"/>
    </row>
    <row r="8922" spans="4:4" x14ac:dyDescent="0.25">
      <c r="D8922"/>
    </row>
    <row r="8923" spans="4:4" x14ac:dyDescent="0.25">
      <c r="D8923"/>
    </row>
    <row r="8924" spans="4:4" x14ac:dyDescent="0.25">
      <c r="D8924"/>
    </row>
    <row r="8925" spans="4:4" x14ac:dyDescent="0.25">
      <c r="D8925"/>
    </row>
    <row r="8926" spans="4:4" x14ac:dyDescent="0.25">
      <c r="D8926"/>
    </row>
    <row r="8927" spans="4:4" x14ac:dyDescent="0.25">
      <c r="D8927"/>
    </row>
    <row r="8928" spans="4:4" x14ac:dyDescent="0.25">
      <c r="D8928"/>
    </row>
    <row r="8929" spans="4:4" x14ac:dyDescent="0.25">
      <c r="D8929"/>
    </row>
    <row r="8930" spans="4:4" x14ac:dyDescent="0.25">
      <c r="D8930"/>
    </row>
    <row r="8931" spans="4:4" x14ac:dyDescent="0.25">
      <c r="D8931"/>
    </row>
    <row r="8932" spans="4:4" x14ac:dyDescent="0.25">
      <c r="D8932"/>
    </row>
    <row r="8933" spans="4:4" x14ac:dyDescent="0.25">
      <c r="D8933"/>
    </row>
    <row r="8934" spans="4:4" x14ac:dyDescent="0.25">
      <c r="D8934"/>
    </row>
    <row r="8935" spans="4:4" x14ac:dyDescent="0.25">
      <c r="D8935"/>
    </row>
    <row r="8936" spans="4:4" x14ac:dyDescent="0.25">
      <c r="D8936"/>
    </row>
    <row r="8937" spans="4:4" x14ac:dyDescent="0.25">
      <c r="D8937"/>
    </row>
    <row r="8938" spans="4:4" x14ac:dyDescent="0.25">
      <c r="D8938"/>
    </row>
    <row r="8939" spans="4:4" x14ac:dyDescent="0.25">
      <c r="D8939"/>
    </row>
    <row r="8940" spans="4:4" x14ac:dyDescent="0.25">
      <c r="D8940"/>
    </row>
    <row r="8941" spans="4:4" x14ac:dyDescent="0.25">
      <c r="D8941"/>
    </row>
    <row r="8942" spans="4:4" x14ac:dyDescent="0.25">
      <c r="D8942"/>
    </row>
    <row r="8943" spans="4:4" x14ac:dyDescent="0.25">
      <c r="D8943"/>
    </row>
    <row r="8944" spans="4:4" x14ac:dyDescent="0.25">
      <c r="D8944"/>
    </row>
    <row r="8945" spans="4:4" x14ac:dyDescent="0.25">
      <c r="D8945"/>
    </row>
    <row r="8946" spans="4:4" x14ac:dyDescent="0.25">
      <c r="D8946"/>
    </row>
    <row r="8947" spans="4:4" x14ac:dyDescent="0.25">
      <c r="D8947"/>
    </row>
    <row r="8948" spans="4:4" x14ac:dyDescent="0.25">
      <c r="D8948"/>
    </row>
    <row r="8949" spans="4:4" x14ac:dyDescent="0.25">
      <c r="D8949"/>
    </row>
    <row r="8950" spans="4:4" x14ac:dyDescent="0.25">
      <c r="D8950"/>
    </row>
    <row r="8951" spans="4:4" x14ac:dyDescent="0.25">
      <c r="D8951"/>
    </row>
    <row r="8952" spans="4:4" x14ac:dyDescent="0.25">
      <c r="D8952"/>
    </row>
    <row r="8953" spans="4:4" x14ac:dyDescent="0.25">
      <c r="D8953"/>
    </row>
    <row r="8954" spans="4:4" x14ac:dyDescent="0.25">
      <c r="D8954"/>
    </row>
    <row r="8955" spans="4:4" x14ac:dyDescent="0.25">
      <c r="D8955"/>
    </row>
    <row r="8956" spans="4:4" x14ac:dyDescent="0.25">
      <c r="D8956"/>
    </row>
    <row r="8957" spans="4:4" x14ac:dyDescent="0.25">
      <c r="D8957"/>
    </row>
    <row r="8958" spans="4:4" x14ac:dyDescent="0.25">
      <c r="D8958"/>
    </row>
    <row r="8959" spans="4:4" x14ac:dyDescent="0.25">
      <c r="D8959"/>
    </row>
    <row r="8960" spans="4:4" x14ac:dyDescent="0.25">
      <c r="D8960"/>
    </row>
    <row r="8961" spans="4:4" x14ac:dyDescent="0.25">
      <c r="D8961"/>
    </row>
    <row r="8962" spans="4:4" x14ac:dyDescent="0.25">
      <c r="D8962"/>
    </row>
    <row r="8963" spans="4:4" x14ac:dyDescent="0.25">
      <c r="D8963"/>
    </row>
    <row r="8964" spans="4:4" x14ac:dyDescent="0.25">
      <c r="D8964"/>
    </row>
    <row r="8965" spans="4:4" x14ac:dyDescent="0.25">
      <c r="D8965"/>
    </row>
    <row r="8966" spans="4:4" x14ac:dyDescent="0.25">
      <c r="D8966"/>
    </row>
    <row r="8967" spans="4:4" x14ac:dyDescent="0.25">
      <c r="D8967"/>
    </row>
    <row r="8968" spans="4:4" x14ac:dyDescent="0.25">
      <c r="D8968"/>
    </row>
    <row r="8969" spans="4:4" x14ac:dyDescent="0.25">
      <c r="D8969"/>
    </row>
    <row r="8970" spans="4:4" x14ac:dyDescent="0.25">
      <c r="D8970"/>
    </row>
    <row r="8971" spans="4:4" x14ac:dyDescent="0.25">
      <c r="D8971"/>
    </row>
    <row r="8972" spans="4:4" x14ac:dyDescent="0.25">
      <c r="D8972"/>
    </row>
    <row r="8973" spans="4:4" x14ac:dyDescent="0.25">
      <c r="D8973"/>
    </row>
    <row r="8974" spans="4:4" x14ac:dyDescent="0.25">
      <c r="D8974"/>
    </row>
    <row r="8975" spans="4:4" x14ac:dyDescent="0.25">
      <c r="D8975"/>
    </row>
    <row r="8976" spans="4:4" x14ac:dyDescent="0.25">
      <c r="D8976"/>
    </row>
    <row r="8977" spans="4:4" x14ac:dyDescent="0.25">
      <c r="D8977"/>
    </row>
    <row r="8978" spans="4:4" x14ac:dyDescent="0.25">
      <c r="D8978"/>
    </row>
    <row r="8979" spans="4:4" x14ac:dyDescent="0.25">
      <c r="D8979"/>
    </row>
    <row r="8980" spans="4:4" x14ac:dyDescent="0.25">
      <c r="D8980"/>
    </row>
    <row r="8981" spans="4:4" x14ac:dyDescent="0.25">
      <c r="D8981"/>
    </row>
    <row r="8982" spans="4:4" x14ac:dyDescent="0.25">
      <c r="D8982"/>
    </row>
    <row r="8983" spans="4:4" x14ac:dyDescent="0.25">
      <c r="D8983"/>
    </row>
    <row r="8984" spans="4:4" x14ac:dyDescent="0.25">
      <c r="D8984"/>
    </row>
    <row r="8985" spans="4:4" x14ac:dyDescent="0.25">
      <c r="D8985"/>
    </row>
    <row r="8986" spans="4:4" x14ac:dyDescent="0.25">
      <c r="D8986"/>
    </row>
    <row r="8987" spans="4:4" x14ac:dyDescent="0.25">
      <c r="D8987"/>
    </row>
    <row r="8988" spans="4:4" x14ac:dyDescent="0.25">
      <c r="D8988"/>
    </row>
    <row r="8989" spans="4:4" x14ac:dyDescent="0.25">
      <c r="D8989"/>
    </row>
    <row r="8990" spans="4:4" x14ac:dyDescent="0.25">
      <c r="D8990"/>
    </row>
    <row r="8991" spans="4:4" x14ac:dyDescent="0.25">
      <c r="D8991"/>
    </row>
    <row r="8992" spans="4:4" x14ac:dyDescent="0.25">
      <c r="D8992"/>
    </row>
    <row r="8993" spans="4:4" x14ac:dyDescent="0.25">
      <c r="D8993"/>
    </row>
    <row r="8994" spans="4:4" x14ac:dyDescent="0.25">
      <c r="D8994"/>
    </row>
    <row r="8995" spans="4:4" x14ac:dyDescent="0.25">
      <c r="D8995"/>
    </row>
    <row r="8996" spans="4:4" x14ac:dyDescent="0.25">
      <c r="D8996"/>
    </row>
    <row r="8997" spans="4:4" x14ac:dyDescent="0.25">
      <c r="D8997"/>
    </row>
    <row r="8998" spans="4:4" x14ac:dyDescent="0.25">
      <c r="D8998"/>
    </row>
    <row r="8999" spans="4:4" x14ac:dyDescent="0.25">
      <c r="D8999"/>
    </row>
    <row r="9000" spans="4:4" x14ac:dyDescent="0.25">
      <c r="D9000"/>
    </row>
    <row r="9001" spans="4:4" x14ac:dyDescent="0.25">
      <c r="D9001"/>
    </row>
    <row r="9002" spans="4:4" x14ac:dyDescent="0.25">
      <c r="D9002"/>
    </row>
    <row r="9003" spans="4:4" x14ac:dyDescent="0.25">
      <c r="D9003"/>
    </row>
    <row r="9004" spans="4:4" x14ac:dyDescent="0.25">
      <c r="D9004"/>
    </row>
    <row r="9005" spans="4:4" x14ac:dyDescent="0.25">
      <c r="D9005"/>
    </row>
    <row r="9006" spans="4:4" x14ac:dyDescent="0.25">
      <c r="D9006"/>
    </row>
    <row r="9007" spans="4:4" x14ac:dyDescent="0.25">
      <c r="D9007"/>
    </row>
    <row r="9008" spans="4:4" x14ac:dyDescent="0.25">
      <c r="D9008"/>
    </row>
    <row r="9009" spans="4:6" x14ac:dyDescent="0.25">
      <c r="D9009"/>
    </row>
    <row r="9010" spans="4:6" x14ac:dyDescent="0.25">
      <c r="D9010"/>
    </row>
    <row r="9011" spans="4:6" x14ac:dyDescent="0.25">
      <c r="D9011"/>
    </row>
    <row r="9012" spans="4:6" x14ac:dyDescent="0.25">
      <c r="D9012"/>
    </row>
    <row r="9013" spans="4:6" x14ac:dyDescent="0.25">
      <c r="D9013"/>
    </row>
    <row r="9014" spans="4:6" x14ac:dyDescent="0.25">
      <c r="D9014"/>
    </row>
    <row r="9015" spans="4:6" x14ac:dyDescent="0.25">
      <c r="D9015" s="118"/>
      <c r="F9015" s="119"/>
    </row>
    <row r="9016" spans="4:6" x14ac:dyDescent="0.25">
      <c r="D9016" s="118"/>
      <c r="E9016" s="119"/>
      <c r="F9016" s="119"/>
    </row>
    <row r="9017" spans="4:6" x14ac:dyDescent="0.25">
      <c r="D9017" s="118"/>
      <c r="E9017" s="119"/>
      <c r="F9017" s="119"/>
    </row>
    <row r="9018" spans="4:6" x14ac:dyDescent="0.25">
      <c r="D9018" s="118"/>
      <c r="E9018" s="119"/>
      <c r="F9018" s="119"/>
    </row>
    <row r="9019" spans="4:6" x14ac:dyDescent="0.25">
      <c r="D9019" s="118"/>
      <c r="E9019" s="119"/>
      <c r="F9019" s="119"/>
    </row>
    <row r="9020" spans="4:6" x14ac:dyDescent="0.25">
      <c r="D9020" s="118"/>
      <c r="E9020" s="119"/>
      <c r="F9020" s="119"/>
    </row>
    <row r="9021" spans="4:6" x14ac:dyDescent="0.25">
      <c r="D9021" s="118"/>
      <c r="E9021" s="119"/>
      <c r="F9021" s="119"/>
    </row>
    <row r="9022" spans="4:6" x14ac:dyDescent="0.25">
      <c r="D9022" s="118"/>
      <c r="E9022" s="119"/>
      <c r="F9022" s="119"/>
    </row>
    <row r="9023" spans="4:6" x14ac:dyDescent="0.25">
      <c r="D9023"/>
      <c r="E9023" s="119"/>
    </row>
    <row r="9024" spans="4:6" x14ac:dyDescent="0.25">
      <c r="D9024"/>
    </row>
    <row r="9025" spans="4:4" x14ac:dyDescent="0.25">
      <c r="D9025"/>
    </row>
    <row r="9026" spans="4:4" x14ac:dyDescent="0.25">
      <c r="D9026"/>
    </row>
    <row r="9027" spans="4:4" x14ac:dyDescent="0.25">
      <c r="D9027"/>
    </row>
    <row r="9028" spans="4:4" x14ac:dyDescent="0.25">
      <c r="D9028"/>
    </row>
    <row r="9029" spans="4:4" x14ac:dyDescent="0.25">
      <c r="D9029"/>
    </row>
    <row r="9030" spans="4:4" x14ac:dyDescent="0.25">
      <c r="D9030"/>
    </row>
    <row r="9031" spans="4:4" x14ac:dyDescent="0.25">
      <c r="D9031"/>
    </row>
    <row r="9032" spans="4:4" x14ac:dyDescent="0.25">
      <c r="D9032"/>
    </row>
    <row r="9033" spans="4:4" x14ac:dyDescent="0.25">
      <c r="D9033"/>
    </row>
    <row r="9034" spans="4:4" x14ac:dyDescent="0.25">
      <c r="D9034"/>
    </row>
    <row r="9035" spans="4:4" x14ac:dyDescent="0.25">
      <c r="D9035"/>
    </row>
    <row r="9036" spans="4:4" x14ac:dyDescent="0.25">
      <c r="D9036"/>
    </row>
    <row r="9037" spans="4:4" x14ac:dyDescent="0.25">
      <c r="D9037"/>
    </row>
    <row r="9038" spans="4:4" x14ac:dyDescent="0.25">
      <c r="D9038"/>
    </row>
    <row r="9039" spans="4:4" x14ac:dyDescent="0.25">
      <c r="D9039"/>
    </row>
    <row r="9040" spans="4:4" x14ac:dyDescent="0.25">
      <c r="D9040"/>
    </row>
    <row r="9041" spans="4:4" x14ac:dyDescent="0.25">
      <c r="D9041"/>
    </row>
    <row r="9042" spans="4:4" x14ac:dyDescent="0.25">
      <c r="D9042"/>
    </row>
    <row r="9043" spans="4:4" x14ac:dyDescent="0.25">
      <c r="D9043"/>
    </row>
    <row r="9044" spans="4:4" x14ac:dyDescent="0.25">
      <c r="D9044"/>
    </row>
    <row r="9045" spans="4:4" x14ac:dyDescent="0.25">
      <c r="D9045"/>
    </row>
    <row r="9046" spans="4:4" x14ac:dyDescent="0.25">
      <c r="D9046"/>
    </row>
    <row r="9047" spans="4:4" x14ac:dyDescent="0.25">
      <c r="D9047"/>
    </row>
    <row r="9048" spans="4:4" x14ac:dyDescent="0.25">
      <c r="D9048"/>
    </row>
    <row r="9049" spans="4:4" x14ac:dyDescent="0.25">
      <c r="D9049"/>
    </row>
    <row r="9050" spans="4:4" x14ac:dyDescent="0.25">
      <c r="D9050"/>
    </row>
    <row r="9051" spans="4:4" x14ac:dyDescent="0.25">
      <c r="D9051"/>
    </row>
    <row r="9052" spans="4:4" x14ac:dyDescent="0.25">
      <c r="D9052"/>
    </row>
    <row r="9053" spans="4:4" x14ac:dyDescent="0.25">
      <c r="D9053"/>
    </row>
    <row r="9054" spans="4:4" x14ac:dyDescent="0.25">
      <c r="D9054"/>
    </row>
    <row r="9055" spans="4:4" x14ac:dyDescent="0.25">
      <c r="D9055"/>
    </row>
    <row r="9056" spans="4:4" x14ac:dyDescent="0.25">
      <c r="D9056"/>
    </row>
    <row r="9057" spans="4:4" x14ac:dyDescent="0.25">
      <c r="D9057"/>
    </row>
    <row r="9058" spans="4:4" x14ac:dyDescent="0.25">
      <c r="D9058"/>
    </row>
    <row r="9059" spans="4:4" x14ac:dyDescent="0.25">
      <c r="D9059"/>
    </row>
    <row r="9060" spans="4:4" x14ac:dyDescent="0.25">
      <c r="D9060"/>
    </row>
    <row r="9061" spans="4:4" x14ac:dyDescent="0.25">
      <c r="D9061"/>
    </row>
    <row r="9062" spans="4:4" x14ac:dyDescent="0.25">
      <c r="D9062"/>
    </row>
    <row r="9063" spans="4:4" x14ac:dyDescent="0.25">
      <c r="D9063"/>
    </row>
    <row r="9064" spans="4:4" x14ac:dyDescent="0.25">
      <c r="D9064"/>
    </row>
    <row r="9065" spans="4:4" x14ac:dyDescent="0.25">
      <c r="D9065"/>
    </row>
    <row r="9066" spans="4:4" x14ac:dyDescent="0.25">
      <c r="D9066"/>
    </row>
    <row r="9067" spans="4:4" x14ac:dyDescent="0.25">
      <c r="D9067"/>
    </row>
    <row r="9068" spans="4:4" x14ac:dyDescent="0.25">
      <c r="D9068"/>
    </row>
    <row r="9069" spans="4:4" x14ac:dyDescent="0.25">
      <c r="D9069"/>
    </row>
    <row r="9070" spans="4:4" x14ac:dyDescent="0.25">
      <c r="D9070"/>
    </row>
    <row r="9071" spans="4:4" x14ac:dyDescent="0.25">
      <c r="D9071"/>
    </row>
    <row r="9072" spans="4:4" x14ac:dyDescent="0.25">
      <c r="D9072"/>
    </row>
    <row r="9073" spans="4:4" x14ac:dyDescent="0.25">
      <c r="D9073"/>
    </row>
    <row r="9074" spans="4:4" x14ac:dyDescent="0.25">
      <c r="D9074"/>
    </row>
    <row r="9075" spans="4:4" x14ac:dyDescent="0.25">
      <c r="D9075"/>
    </row>
    <row r="9076" spans="4:4" x14ac:dyDescent="0.25">
      <c r="D9076"/>
    </row>
    <row r="9077" spans="4:4" x14ac:dyDescent="0.25">
      <c r="D9077"/>
    </row>
    <row r="9078" spans="4:4" x14ac:dyDescent="0.25">
      <c r="D9078"/>
    </row>
    <row r="9079" spans="4:4" x14ac:dyDescent="0.25">
      <c r="D9079"/>
    </row>
    <row r="9080" spans="4:4" x14ac:dyDescent="0.25">
      <c r="D9080"/>
    </row>
    <row r="9081" spans="4:4" x14ac:dyDescent="0.25">
      <c r="D9081"/>
    </row>
    <row r="9082" spans="4:4" x14ac:dyDescent="0.25">
      <c r="D9082"/>
    </row>
    <row r="9083" spans="4:4" x14ac:dyDescent="0.25">
      <c r="D9083"/>
    </row>
    <row r="9084" spans="4:4" x14ac:dyDescent="0.25">
      <c r="D9084"/>
    </row>
    <row r="9085" spans="4:4" x14ac:dyDescent="0.25">
      <c r="D9085"/>
    </row>
    <row r="9086" spans="4:4" x14ac:dyDescent="0.25">
      <c r="D9086"/>
    </row>
    <row r="9087" spans="4:4" x14ac:dyDescent="0.25">
      <c r="D9087"/>
    </row>
    <row r="9088" spans="4:4" x14ac:dyDescent="0.25">
      <c r="D9088"/>
    </row>
    <row r="9089" spans="4:4" x14ac:dyDescent="0.25">
      <c r="D9089"/>
    </row>
    <row r="9090" spans="4:4" x14ac:dyDescent="0.25">
      <c r="D9090"/>
    </row>
    <row r="9091" spans="4:4" x14ac:dyDescent="0.25">
      <c r="D9091"/>
    </row>
    <row r="9092" spans="4:4" x14ac:dyDescent="0.25">
      <c r="D9092"/>
    </row>
    <row r="9093" spans="4:4" x14ac:dyDescent="0.25">
      <c r="D9093"/>
    </row>
    <row r="9094" spans="4:4" x14ac:dyDescent="0.25">
      <c r="D9094"/>
    </row>
    <row r="9095" spans="4:4" x14ac:dyDescent="0.25">
      <c r="D9095"/>
    </row>
    <row r="9096" spans="4:4" x14ac:dyDescent="0.25">
      <c r="D9096"/>
    </row>
    <row r="9097" spans="4:4" x14ac:dyDescent="0.25">
      <c r="D9097"/>
    </row>
    <row r="9098" spans="4:4" x14ac:dyDescent="0.25">
      <c r="D9098"/>
    </row>
    <row r="9099" spans="4:4" x14ac:dyDescent="0.25">
      <c r="D9099"/>
    </row>
    <row r="9100" spans="4:4" x14ac:dyDescent="0.25">
      <c r="D9100"/>
    </row>
    <row r="9101" spans="4:4" x14ac:dyDescent="0.25">
      <c r="D9101"/>
    </row>
    <row r="9102" spans="4:4" x14ac:dyDescent="0.25">
      <c r="D9102"/>
    </row>
    <row r="9103" spans="4:4" x14ac:dyDescent="0.25">
      <c r="D9103"/>
    </row>
    <row r="9104" spans="4:4" x14ac:dyDescent="0.25">
      <c r="D9104"/>
    </row>
    <row r="9105" spans="4:4" x14ac:dyDescent="0.25">
      <c r="D9105"/>
    </row>
    <row r="9106" spans="4:4" x14ac:dyDescent="0.25">
      <c r="D9106"/>
    </row>
    <row r="9107" spans="4:4" x14ac:dyDescent="0.25">
      <c r="D9107"/>
    </row>
    <row r="9108" spans="4:4" x14ac:dyDescent="0.25">
      <c r="D9108"/>
    </row>
    <row r="9109" spans="4:4" x14ac:dyDescent="0.25">
      <c r="D9109"/>
    </row>
    <row r="9110" spans="4:4" x14ac:dyDescent="0.25">
      <c r="D9110"/>
    </row>
    <row r="9111" spans="4:4" x14ac:dyDescent="0.25">
      <c r="D9111"/>
    </row>
    <row r="9112" spans="4:4" x14ac:dyDescent="0.25">
      <c r="D9112"/>
    </row>
    <row r="9113" spans="4:4" x14ac:dyDescent="0.25">
      <c r="D9113"/>
    </row>
    <row r="9114" spans="4:4" x14ac:dyDescent="0.25">
      <c r="D9114"/>
    </row>
    <row r="9115" spans="4:4" x14ac:dyDescent="0.25">
      <c r="D9115"/>
    </row>
    <row r="9116" spans="4:4" x14ac:dyDescent="0.25">
      <c r="D9116"/>
    </row>
    <row r="9117" spans="4:4" x14ac:dyDescent="0.25">
      <c r="D9117"/>
    </row>
    <row r="9118" spans="4:4" x14ac:dyDescent="0.25">
      <c r="D9118"/>
    </row>
    <row r="9119" spans="4:4" x14ac:dyDescent="0.25">
      <c r="D9119"/>
    </row>
    <row r="9120" spans="4:4" x14ac:dyDescent="0.25">
      <c r="D9120"/>
    </row>
    <row r="9121" spans="4:4" x14ac:dyDescent="0.25">
      <c r="D9121"/>
    </row>
    <row r="9122" spans="4:4" x14ac:dyDescent="0.25">
      <c r="D9122"/>
    </row>
    <row r="9123" spans="4:4" x14ac:dyDescent="0.25">
      <c r="D9123"/>
    </row>
    <row r="9124" spans="4:4" x14ac:dyDescent="0.25">
      <c r="D9124"/>
    </row>
    <row r="9125" spans="4:4" x14ac:dyDescent="0.25">
      <c r="D9125"/>
    </row>
    <row r="9126" spans="4:4" x14ac:dyDescent="0.25">
      <c r="D9126"/>
    </row>
    <row r="9127" spans="4:4" x14ac:dyDescent="0.25">
      <c r="D9127"/>
    </row>
    <row r="9128" spans="4:4" x14ac:dyDescent="0.25">
      <c r="D9128"/>
    </row>
    <row r="9129" spans="4:4" x14ac:dyDescent="0.25">
      <c r="D9129"/>
    </row>
    <row r="9130" spans="4:4" x14ac:dyDescent="0.25">
      <c r="D9130"/>
    </row>
    <row r="9131" spans="4:4" x14ac:dyDescent="0.25">
      <c r="D9131"/>
    </row>
    <row r="9132" spans="4:4" x14ac:dyDescent="0.25">
      <c r="D9132"/>
    </row>
    <row r="9133" spans="4:4" x14ac:dyDescent="0.25">
      <c r="D9133"/>
    </row>
    <row r="9134" spans="4:4" x14ac:dyDescent="0.25">
      <c r="D9134"/>
    </row>
    <row r="9135" spans="4:4" x14ac:dyDescent="0.25">
      <c r="D9135"/>
    </row>
    <row r="9136" spans="4:4" x14ac:dyDescent="0.25">
      <c r="D9136"/>
    </row>
    <row r="9137" spans="4:4" x14ac:dyDescent="0.25">
      <c r="D9137"/>
    </row>
    <row r="9138" spans="4:4" x14ac:dyDescent="0.25">
      <c r="D9138"/>
    </row>
    <row r="9139" spans="4:4" x14ac:dyDescent="0.25">
      <c r="D9139"/>
    </row>
    <row r="9140" spans="4:4" x14ac:dyDescent="0.25">
      <c r="D9140"/>
    </row>
    <row r="9141" spans="4:4" x14ac:dyDescent="0.25">
      <c r="D9141"/>
    </row>
    <row r="9142" spans="4:4" x14ac:dyDescent="0.25">
      <c r="D9142"/>
    </row>
    <row r="9143" spans="4:4" x14ac:dyDescent="0.25">
      <c r="D9143"/>
    </row>
    <row r="9144" spans="4:4" x14ac:dyDescent="0.25">
      <c r="D9144"/>
    </row>
    <row r="9145" spans="4:4" x14ac:dyDescent="0.25">
      <c r="D9145"/>
    </row>
    <row r="9146" spans="4:4" x14ac:dyDescent="0.25">
      <c r="D9146"/>
    </row>
    <row r="9147" spans="4:4" x14ac:dyDescent="0.25">
      <c r="D9147"/>
    </row>
    <row r="9148" spans="4:4" x14ac:dyDescent="0.25">
      <c r="D9148"/>
    </row>
    <row r="9149" spans="4:4" x14ac:dyDescent="0.25">
      <c r="D9149"/>
    </row>
    <row r="9150" spans="4:4" x14ac:dyDescent="0.25">
      <c r="D9150"/>
    </row>
    <row r="9151" spans="4:4" x14ac:dyDescent="0.25">
      <c r="D9151"/>
    </row>
    <row r="9152" spans="4:4" x14ac:dyDescent="0.25">
      <c r="D9152"/>
    </row>
    <row r="9153" spans="4:4" x14ac:dyDescent="0.25">
      <c r="D9153"/>
    </row>
    <row r="9154" spans="4:4" x14ac:dyDescent="0.25">
      <c r="D9154"/>
    </row>
    <row r="9155" spans="4:4" x14ac:dyDescent="0.25">
      <c r="D9155"/>
    </row>
    <row r="9156" spans="4:4" x14ac:dyDescent="0.25">
      <c r="D9156"/>
    </row>
    <row r="9157" spans="4:4" x14ac:dyDescent="0.25">
      <c r="D9157"/>
    </row>
    <row r="9158" spans="4:4" x14ac:dyDescent="0.25">
      <c r="D9158"/>
    </row>
    <row r="9159" spans="4:4" x14ac:dyDescent="0.25">
      <c r="D9159"/>
    </row>
    <row r="9160" spans="4:4" x14ac:dyDescent="0.25">
      <c r="D9160"/>
    </row>
    <row r="9161" spans="4:4" x14ac:dyDescent="0.25">
      <c r="D9161"/>
    </row>
    <row r="9162" spans="4:4" x14ac:dyDescent="0.25">
      <c r="D9162"/>
    </row>
    <row r="9163" spans="4:4" x14ac:dyDescent="0.25">
      <c r="D9163"/>
    </row>
    <row r="9164" spans="4:4" x14ac:dyDescent="0.25">
      <c r="D9164"/>
    </row>
    <row r="9165" spans="4:4" x14ac:dyDescent="0.25">
      <c r="D9165"/>
    </row>
    <row r="9166" spans="4:4" x14ac:dyDescent="0.25">
      <c r="D9166"/>
    </row>
    <row r="9167" spans="4:4" x14ac:dyDescent="0.25">
      <c r="D9167"/>
    </row>
    <row r="9168" spans="4:4" x14ac:dyDescent="0.25">
      <c r="D9168"/>
    </row>
    <row r="9169" spans="4:4" x14ac:dyDescent="0.25">
      <c r="D9169"/>
    </row>
    <row r="9170" spans="4:4" x14ac:dyDescent="0.25">
      <c r="D9170"/>
    </row>
    <row r="9171" spans="4:4" x14ac:dyDescent="0.25">
      <c r="D9171"/>
    </row>
    <row r="9172" spans="4:4" x14ac:dyDescent="0.25">
      <c r="D9172"/>
    </row>
    <row r="9173" spans="4:4" x14ac:dyDescent="0.25">
      <c r="D9173"/>
    </row>
    <row r="9174" spans="4:4" x14ac:dyDescent="0.25">
      <c r="D9174"/>
    </row>
    <row r="9175" spans="4:4" x14ac:dyDescent="0.25">
      <c r="D9175"/>
    </row>
    <row r="9176" spans="4:4" x14ac:dyDescent="0.25">
      <c r="D9176"/>
    </row>
    <row r="9177" spans="4:4" x14ac:dyDescent="0.25">
      <c r="D9177"/>
    </row>
    <row r="9178" spans="4:4" x14ac:dyDescent="0.25">
      <c r="D9178"/>
    </row>
    <row r="9179" spans="4:4" x14ac:dyDescent="0.25">
      <c r="D9179"/>
    </row>
    <row r="9180" spans="4:4" x14ac:dyDescent="0.25">
      <c r="D9180"/>
    </row>
    <row r="9181" spans="4:4" x14ac:dyDescent="0.25">
      <c r="D9181"/>
    </row>
    <row r="9182" spans="4:4" x14ac:dyDescent="0.25">
      <c r="D9182"/>
    </row>
    <row r="9183" spans="4:4" x14ac:dyDescent="0.25">
      <c r="D9183"/>
    </row>
    <row r="9184" spans="4:4" x14ac:dyDescent="0.25">
      <c r="D9184"/>
    </row>
    <row r="9185" spans="4:4" x14ac:dyDescent="0.25">
      <c r="D9185"/>
    </row>
    <row r="9186" spans="4:4" x14ac:dyDescent="0.25">
      <c r="D9186"/>
    </row>
    <row r="9187" spans="4:4" x14ac:dyDescent="0.25">
      <c r="D9187"/>
    </row>
    <row r="9188" spans="4:4" x14ac:dyDescent="0.25">
      <c r="D9188"/>
    </row>
    <row r="9189" spans="4:4" x14ac:dyDescent="0.25">
      <c r="D9189"/>
    </row>
    <row r="9190" spans="4:4" x14ac:dyDescent="0.25">
      <c r="D9190"/>
    </row>
    <row r="9191" spans="4:4" x14ac:dyDescent="0.25">
      <c r="D9191"/>
    </row>
    <row r="9192" spans="4:4" x14ac:dyDescent="0.25">
      <c r="D9192"/>
    </row>
    <row r="9193" spans="4:4" x14ac:dyDescent="0.25">
      <c r="D9193"/>
    </row>
    <row r="9194" spans="4:4" x14ac:dyDescent="0.25">
      <c r="D9194"/>
    </row>
    <row r="9195" spans="4:4" x14ac:dyDescent="0.25">
      <c r="D9195"/>
    </row>
    <row r="9196" spans="4:4" x14ac:dyDescent="0.25">
      <c r="D9196"/>
    </row>
    <row r="9197" spans="4:4" x14ac:dyDescent="0.25">
      <c r="D9197"/>
    </row>
    <row r="9198" spans="4:4" x14ac:dyDescent="0.25">
      <c r="D9198"/>
    </row>
    <row r="9199" spans="4:4" x14ac:dyDescent="0.25">
      <c r="D9199"/>
    </row>
    <row r="9200" spans="4:4" x14ac:dyDescent="0.25">
      <c r="D9200"/>
    </row>
    <row r="9201" spans="4:4" x14ac:dyDescent="0.25">
      <c r="D9201"/>
    </row>
    <row r="9202" spans="4:4" x14ac:dyDescent="0.25">
      <c r="D9202"/>
    </row>
    <row r="9203" spans="4:4" x14ac:dyDescent="0.25">
      <c r="D9203"/>
    </row>
    <row r="9204" spans="4:4" x14ac:dyDescent="0.25">
      <c r="D9204"/>
    </row>
    <row r="9205" spans="4:4" x14ac:dyDescent="0.25">
      <c r="D9205"/>
    </row>
    <row r="9206" spans="4:4" x14ac:dyDescent="0.25">
      <c r="D9206"/>
    </row>
    <row r="9207" spans="4:4" x14ac:dyDescent="0.25">
      <c r="D9207"/>
    </row>
    <row r="9208" spans="4:4" x14ac:dyDescent="0.25">
      <c r="D9208"/>
    </row>
    <row r="9209" spans="4:4" x14ac:dyDescent="0.25">
      <c r="D9209"/>
    </row>
    <row r="9210" spans="4:4" x14ac:dyDescent="0.25">
      <c r="D9210"/>
    </row>
    <row r="9211" spans="4:4" x14ac:dyDescent="0.25">
      <c r="D9211"/>
    </row>
    <row r="9212" spans="4:4" x14ac:dyDescent="0.25">
      <c r="D9212"/>
    </row>
    <row r="9213" spans="4:4" x14ac:dyDescent="0.25">
      <c r="D9213"/>
    </row>
    <row r="9214" spans="4:4" x14ac:dyDescent="0.25">
      <c r="D9214"/>
    </row>
    <row r="9215" spans="4:4" x14ac:dyDescent="0.25">
      <c r="D9215"/>
    </row>
    <row r="9216" spans="4:4" x14ac:dyDescent="0.25">
      <c r="D9216"/>
    </row>
    <row r="9217" spans="4:4" x14ac:dyDescent="0.25">
      <c r="D9217"/>
    </row>
    <row r="9218" spans="4:4" x14ac:dyDescent="0.25">
      <c r="D9218"/>
    </row>
    <row r="9219" spans="4:4" x14ac:dyDescent="0.25">
      <c r="D9219"/>
    </row>
    <row r="9220" spans="4:4" x14ac:dyDescent="0.25">
      <c r="D9220"/>
    </row>
    <row r="9221" spans="4:4" x14ac:dyDescent="0.25">
      <c r="D9221"/>
    </row>
    <row r="9222" spans="4:4" x14ac:dyDescent="0.25">
      <c r="D9222"/>
    </row>
    <row r="9223" spans="4:4" x14ac:dyDescent="0.25">
      <c r="D9223"/>
    </row>
    <row r="9224" spans="4:4" x14ac:dyDescent="0.25">
      <c r="D9224"/>
    </row>
    <row r="9225" spans="4:4" x14ac:dyDescent="0.25">
      <c r="D9225"/>
    </row>
    <row r="9226" spans="4:4" x14ac:dyDescent="0.25">
      <c r="D9226"/>
    </row>
    <row r="9227" spans="4:4" x14ac:dyDescent="0.25">
      <c r="D9227"/>
    </row>
    <row r="9228" spans="4:4" x14ac:dyDescent="0.25">
      <c r="D9228"/>
    </row>
    <row r="9229" spans="4:4" x14ac:dyDescent="0.25">
      <c r="D9229"/>
    </row>
    <row r="9230" spans="4:4" x14ac:dyDescent="0.25">
      <c r="D9230"/>
    </row>
    <row r="9231" spans="4:4" x14ac:dyDescent="0.25">
      <c r="D9231"/>
    </row>
    <row r="9232" spans="4:4" x14ac:dyDescent="0.25">
      <c r="D9232"/>
    </row>
    <row r="9233" spans="4:4" x14ac:dyDescent="0.25">
      <c r="D9233"/>
    </row>
    <row r="9234" spans="4:4" x14ac:dyDescent="0.25">
      <c r="D9234"/>
    </row>
    <row r="9235" spans="4:4" x14ac:dyDescent="0.25">
      <c r="D9235"/>
    </row>
    <row r="9236" spans="4:4" x14ac:dyDescent="0.25">
      <c r="D9236"/>
    </row>
    <row r="9237" spans="4:4" x14ac:dyDescent="0.25">
      <c r="D9237"/>
    </row>
    <row r="9238" spans="4:4" x14ac:dyDescent="0.25">
      <c r="D9238"/>
    </row>
    <row r="9239" spans="4:4" x14ac:dyDescent="0.25">
      <c r="D9239"/>
    </row>
    <row r="9240" spans="4:4" x14ac:dyDescent="0.25">
      <c r="D9240"/>
    </row>
    <row r="9241" spans="4:4" x14ac:dyDescent="0.25">
      <c r="D9241"/>
    </row>
    <row r="9242" spans="4:4" x14ac:dyDescent="0.25">
      <c r="D9242"/>
    </row>
    <row r="9243" spans="4:4" x14ac:dyDescent="0.25">
      <c r="D9243"/>
    </row>
    <row r="9244" spans="4:4" x14ac:dyDescent="0.25">
      <c r="D9244"/>
    </row>
    <row r="9245" spans="4:4" x14ac:dyDescent="0.25">
      <c r="D9245"/>
    </row>
    <row r="9246" spans="4:4" x14ac:dyDescent="0.25">
      <c r="D9246"/>
    </row>
    <row r="9247" spans="4:4" x14ac:dyDescent="0.25">
      <c r="D9247"/>
    </row>
    <row r="9248" spans="4:4" x14ac:dyDescent="0.25">
      <c r="D9248"/>
    </row>
    <row r="9249" spans="4:4" x14ac:dyDescent="0.25">
      <c r="D9249"/>
    </row>
    <row r="9250" spans="4:4" x14ac:dyDescent="0.25">
      <c r="D9250"/>
    </row>
    <row r="9251" spans="4:4" x14ac:dyDescent="0.25">
      <c r="D9251"/>
    </row>
    <row r="9252" spans="4:4" x14ac:dyDescent="0.25">
      <c r="D9252"/>
    </row>
    <row r="9253" spans="4:4" x14ac:dyDescent="0.25">
      <c r="D9253"/>
    </row>
    <row r="9254" spans="4:4" x14ac:dyDescent="0.25">
      <c r="D9254"/>
    </row>
    <row r="9255" spans="4:4" x14ac:dyDescent="0.25">
      <c r="D9255"/>
    </row>
    <row r="9256" spans="4:4" x14ac:dyDescent="0.25">
      <c r="D9256"/>
    </row>
    <row r="9257" spans="4:4" x14ac:dyDescent="0.25">
      <c r="D9257"/>
    </row>
    <row r="9258" spans="4:4" x14ac:dyDescent="0.25">
      <c r="D9258"/>
    </row>
    <row r="9259" spans="4:4" x14ac:dyDescent="0.25">
      <c r="D9259"/>
    </row>
    <row r="9260" spans="4:4" x14ac:dyDescent="0.25">
      <c r="D9260"/>
    </row>
    <row r="9261" spans="4:4" x14ac:dyDescent="0.25">
      <c r="D9261"/>
    </row>
    <row r="9262" spans="4:4" x14ac:dyDescent="0.25">
      <c r="D9262"/>
    </row>
    <row r="9263" spans="4:4" x14ac:dyDescent="0.25">
      <c r="D9263"/>
    </row>
    <row r="9264" spans="4:4" x14ac:dyDescent="0.25">
      <c r="D9264"/>
    </row>
    <row r="9265" spans="4:4" x14ac:dyDescent="0.25">
      <c r="D9265"/>
    </row>
    <row r="9266" spans="4:4" x14ac:dyDescent="0.25">
      <c r="D9266"/>
    </row>
    <row r="9267" spans="4:4" x14ac:dyDescent="0.25">
      <c r="D9267"/>
    </row>
    <row r="9268" spans="4:4" x14ac:dyDescent="0.25">
      <c r="D9268"/>
    </row>
    <row r="9269" spans="4:4" x14ac:dyDescent="0.25">
      <c r="D9269"/>
    </row>
    <row r="9270" spans="4:4" x14ac:dyDescent="0.25">
      <c r="D9270"/>
    </row>
    <row r="9271" spans="4:4" x14ac:dyDescent="0.25">
      <c r="D9271"/>
    </row>
    <row r="9272" spans="4:4" x14ac:dyDescent="0.25">
      <c r="D9272"/>
    </row>
    <row r="9273" spans="4:4" x14ac:dyDescent="0.25">
      <c r="D9273"/>
    </row>
    <row r="9274" spans="4:4" x14ac:dyDescent="0.25">
      <c r="D9274"/>
    </row>
    <row r="9275" spans="4:4" x14ac:dyDescent="0.25">
      <c r="D9275"/>
    </row>
    <row r="9276" spans="4:4" x14ac:dyDescent="0.25">
      <c r="D9276"/>
    </row>
    <row r="9277" spans="4:4" x14ac:dyDescent="0.25">
      <c r="D9277"/>
    </row>
    <row r="9278" spans="4:4" x14ac:dyDescent="0.25">
      <c r="D9278"/>
    </row>
    <row r="9279" spans="4:4" x14ac:dyDescent="0.25">
      <c r="D9279"/>
    </row>
    <row r="9280" spans="4:4" x14ac:dyDescent="0.25">
      <c r="D9280"/>
    </row>
    <row r="9281" spans="4:4" x14ac:dyDescent="0.25">
      <c r="D9281"/>
    </row>
    <row r="9282" spans="4:4" x14ac:dyDescent="0.25">
      <c r="D9282"/>
    </row>
    <row r="9283" spans="4:4" x14ac:dyDescent="0.25">
      <c r="D9283"/>
    </row>
    <row r="9284" spans="4:4" x14ac:dyDescent="0.25">
      <c r="D9284"/>
    </row>
    <row r="9285" spans="4:4" x14ac:dyDescent="0.25">
      <c r="D9285"/>
    </row>
    <row r="9286" spans="4:4" x14ac:dyDescent="0.25">
      <c r="D9286"/>
    </row>
    <row r="9287" spans="4:4" x14ac:dyDescent="0.25">
      <c r="D9287"/>
    </row>
    <row r="9288" spans="4:4" x14ac:dyDescent="0.25">
      <c r="D9288"/>
    </row>
    <row r="9289" spans="4:4" x14ac:dyDescent="0.25">
      <c r="D9289"/>
    </row>
    <row r="9290" spans="4:4" x14ac:dyDescent="0.25">
      <c r="D9290"/>
    </row>
    <row r="9291" spans="4:4" x14ac:dyDescent="0.25">
      <c r="D9291"/>
    </row>
    <row r="9292" spans="4:4" x14ac:dyDescent="0.25">
      <c r="D9292"/>
    </row>
    <row r="9293" spans="4:4" x14ac:dyDescent="0.25">
      <c r="D9293"/>
    </row>
    <row r="9294" spans="4:4" x14ac:dyDescent="0.25">
      <c r="D9294"/>
    </row>
    <row r="9295" spans="4:4" x14ac:dyDescent="0.25">
      <c r="D9295"/>
    </row>
    <row r="9296" spans="4:4" x14ac:dyDescent="0.25">
      <c r="D9296"/>
    </row>
    <row r="9297" spans="4:4" x14ac:dyDescent="0.25">
      <c r="D9297"/>
    </row>
    <row r="9298" spans="4:4" x14ac:dyDescent="0.25">
      <c r="D9298"/>
    </row>
    <row r="9299" spans="4:4" x14ac:dyDescent="0.25">
      <c r="D9299"/>
    </row>
    <row r="9300" spans="4:4" x14ac:dyDescent="0.25">
      <c r="D9300"/>
    </row>
    <row r="9301" spans="4:4" x14ac:dyDescent="0.25">
      <c r="D9301"/>
    </row>
    <row r="9302" spans="4:4" x14ac:dyDescent="0.25">
      <c r="D9302"/>
    </row>
    <row r="9303" spans="4:4" x14ac:dyDescent="0.25">
      <c r="D9303"/>
    </row>
    <row r="9304" spans="4:4" x14ac:dyDescent="0.25">
      <c r="D9304"/>
    </row>
    <row r="9305" spans="4:4" x14ac:dyDescent="0.25">
      <c r="D9305"/>
    </row>
    <row r="9306" spans="4:4" x14ac:dyDescent="0.25">
      <c r="D9306"/>
    </row>
    <row r="9307" spans="4:4" x14ac:dyDescent="0.25">
      <c r="D9307"/>
    </row>
    <row r="9308" spans="4:4" x14ac:dyDescent="0.25">
      <c r="D9308"/>
    </row>
    <row r="9309" spans="4:4" x14ac:dyDescent="0.25">
      <c r="D9309"/>
    </row>
    <row r="9310" spans="4:4" x14ac:dyDescent="0.25">
      <c r="D9310"/>
    </row>
    <row r="9311" spans="4:4" x14ac:dyDescent="0.25">
      <c r="D9311"/>
    </row>
    <row r="9312" spans="4:4" x14ac:dyDescent="0.25">
      <c r="D9312"/>
    </row>
    <row r="9313" spans="4:4" x14ac:dyDescent="0.25">
      <c r="D9313"/>
    </row>
    <row r="9314" spans="4:4" x14ac:dyDescent="0.25">
      <c r="D9314"/>
    </row>
    <row r="9315" spans="4:4" x14ac:dyDescent="0.25">
      <c r="D9315"/>
    </row>
    <row r="9316" spans="4:4" x14ac:dyDescent="0.25">
      <c r="D9316"/>
    </row>
    <row r="9317" spans="4:4" x14ac:dyDescent="0.25">
      <c r="D9317"/>
    </row>
    <row r="9318" spans="4:4" x14ac:dyDescent="0.25">
      <c r="D9318"/>
    </row>
    <row r="9319" spans="4:4" x14ac:dyDescent="0.25">
      <c r="D9319"/>
    </row>
    <row r="9320" spans="4:4" x14ac:dyDescent="0.25">
      <c r="D9320"/>
    </row>
    <row r="9321" spans="4:4" x14ac:dyDescent="0.25">
      <c r="D9321"/>
    </row>
    <row r="9322" spans="4:4" x14ac:dyDescent="0.25">
      <c r="D9322"/>
    </row>
    <row r="9323" spans="4:4" x14ac:dyDescent="0.25">
      <c r="D9323"/>
    </row>
    <row r="9324" spans="4:4" x14ac:dyDescent="0.25">
      <c r="D9324"/>
    </row>
    <row r="9325" spans="4:4" x14ac:dyDescent="0.25">
      <c r="D9325"/>
    </row>
    <row r="9326" spans="4:4" x14ac:dyDescent="0.25">
      <c r="D9326"/>
    </row>
    <row r="9327" spans="4:4" x14ac:dyDescent="0.25">
      <c r="D9327"/>
    </row>
    <row r="9328" spans="4:4" x14ac:dyDescent="0.25">
      <c r="D9328"/>
    </row>
    <row r="9329" spans="4:4" x14ac:dyDescent="0.25">
      <c r="D9329"/>
    </row>
    <row r="9330" spans="4:4" x14ac:dyDescent="0.25">
      <c r="D9330"/>
    </row>
    <row r="9331" spans="4:4" x14ac:dyDescent="0.25">
      <c r="D9331"/>
    </row>
    <row r="9332" spans="4:4" x14ac:dyDescent="0.25">
      <c r="D9332"/>
    </row>
    <row r="9333" spans="4:4" x14ac:dyDescent="0.25">
      <c r="D9333"/>
    </row>
    <row r="9334" spans="4:4" x14ac:dyDescent="0.25">
      <c r="D9334"/>
    </row>
    <row r="9335" spans="4:4" x14ac:dyDescent="0.25">
      <c r="D9335"/>
    </row>
    <row r="9336" spans="4:4" x14ac:dyDescent="0.25">
      <c r="D9336"/>
    </row>
    <row r="9337" spans="4:4" x14ac:dyDescent="0.25">
      <c r="D9337"/>
    </row>
    <row r="9338" spans="4:4" x14ac:dyDescent="0.25">
      <c r="D9338"/>
    </row>
    <row r="9339" spans="4:4" x14ac:dyDescent="0.25">
      <c r="D9339"/>
    </row>
    <row r="9340" spans="4:4" x14ac:dyDescent="0.25">
      <c r="D9340"/>
    </row>
    <row r="9341" spans="4:4" x14ac:dyDescent="0.25">
      <c r="D9341"/>
    </row>
    <row r="9342" spans="4:4" x14ac:dyDescent="0.25">
      <c r="D9342"/>
    </row>
    <row r="9343" spans="4:4" x14ac:dyDescent="0.25">
      <c r="D9343"/>
    </row>
    <row r="9344" spans="4:4" x14ac:dyDescent="0.25">
      <c r="D9344"/>
    </row>
    <row r="9345" spans="4:4" x14ac:dyDescent="0.25">
      <c r="D9345"/>
    </row>
    <row r="9346" spans="4:4" x14ac:dyDescent="0.25">
      <c r="D9346"/>
    </row>
    <row r="9347" spans="4:4" x14ac:dyDescent="0.25">
      <c r="D9347"/>
    </row>
    <row r="9348" spans="4:4" x14ac:dyDescent="0.25">
      <c r="D9348"/>
    </row>
    <row r="9349" spans="4:4" x14ac:dyDescent="0.25">
      <c r="D9349"/>
    </row>
    <row r="9350" spans="4:4" x14ac:dyDescent="0.25">
      <c r="D9350"/>
    </row>
    <row r="9351" spans="4:4" x14ac:dyDescent="0.25">
      <c r="D9351"/>
    </row>
    <row r="9352" spans="4:4" x14ac:dyDescent="0.25">
      <c r="D9352"/>
    </row>
    <row r="9353" spans="4:4" x14ac:dyDescent="0.25">
      <c r="D9353"/>
    </row>
    <row r="9354" spans="4:4" x14ac:dyDescent="0.25">
      <c r="D9354"/>
    </row>
    <row r="9355" spans="4:4" x14ac:dyDescent="0.25">
      <c r="D9355"/>
    </row>
    <row r="9356" spans="4:4" x14ac:dyDescent="0.25">
      <c r="D9356"/>
    </row>
    <row r="9357" spans="4:4" x14ac:dyDescent="0.25">
      <c r="D9357"/>
    </row>
    <row r="9358" spans="4:4" x14ac:dyDescent="0.25">
      <c r="D9358"/>
    </row>
    <row r="9359" spans="4:4" x14ac:dyDescent="0.25">
      <c r="D9359"/>
    </row>
    <row r="9360" spans="4:4" x14ac:dyDescent="0.25">
      <c r="D9360"/>
    </row>
    <row r="9361" spans="4:4" x14ac:dyDescent="0.25">
      <c r="D9361"/>
    </row>
    <row r="9362" spans="4:4" x14ac:dyDescent="0.25">
      <c r="D9362"/>
    </row>
    <row r="9363" spans="4:4" x14ac:dyDescent="0.25">
      <c r="D9363"/>
    </row>
    <row r="9364" spans="4:4" x14ac:dyDescent="0.25">
      <c r="D9364"/>
    </row>
    <row r="9365" spans="4:4" x14ac:dyDescent="0.25">
      <c r="D9365"/>
    </row>
    <row r="9366" spans="4:4" x14ac:dyDescent="0.25">
      <c r="D9366"/>
    </row>
    <row r="9367" spans="4:4" x14ac:dyDescent="0.25">
      <c r="D9367"/>
    </row>
    <row r="9368" spans="4:4" x14ac:dyDescent="0.25">
      <c r="D9368"/>
    </row>
    <row r="9369" spans="4:4" x14ac:dyDescent="0.25">
      <c r="D9369"/>
    </row>
    <row r="9370" spans="4:4" x14ac:dyDescent="0.25">
      <c r="D9370"/>
    </row>
    <row r="9371" spans="4:4" x14ac:dyDescent="0.25">
      <c r="D9371"/>
    </row>
    <row r="9372" spans="4:4" x14ac:dyDescent="0.25">
      <c r="D9372"/>
    </row>
    <row r="9373" spans="4:4" x14ac:dyDescent="0.25">
      <c r="D9373"/>
    </row>
    <row r="9374" spans="4:4" x14ac:dyDescent="0.25">
      <c r="D9374"/>
    </row>
    <row r="9375" spans="4:4" x14ac:dyDescent="0.25">
      <c r="D9375"/>
    </row>
    <row r="9376" spans="4:4" x14ac:dyDescent="0.25">
      <c r="D9376"/>
    </row>
    <row r="9377" spans="4:4" x14ac:dyDescent="0.25">
      <c r="D9377"/>
    </row>
    <row r="9378" spans="4:4" x14ac:dyDescent="0.25">
      <c r="D9378"/>
    </row>
    <row r="9379" spans="4:4" x14ac:dyDescent="0.25">
      <c r="D9379"/>
    </row>
    <row r="9380" spans="4:4" x14ac:dyDescent="0.25">
      <c r="D9380"/>
    </row>
    <row r="9381" spans="4:4" x14ac:dyDescent="0.25">
      <c r="D9381"/>
    </row>
    <row r="9382" spans="4:4" x14ac:dyDescent="0.25">
      <c r="D9382"/>
    </row>
    <row r="9383" spans="4:4" x14ac:dyDescent="0.25">
      <c r="D9383"/>
    </row>
    <row r="9384" spans="4:4" x14ac:dyDescent="0.25">
      <c r="D9384"/>
    </row>
    <row r="9385" spans="4:4" x14ac:dyDescent="0.25">
      <c r="D9385"/>
    </row>
    <row r="9386" spans="4:4" x14ac:dyDescent="0.25">
      <c r="D9386"/>
    </row>
    <row r="9387" spans="4:4" x14ac:dyDescent="0.25">
      <c r="D9387"/>
    </row>
    <row r="9388" spans="4:4" x14ac:dyDescent="0.25">
      <c r="D9388"/>
    </row>
    <row r="9389" spans="4:4" x14ac:dyDescent="0.25">
      <c r="D9389"/>
    </row>
    <row r="9390" spans="4:4" x14ac:dyDescent="0.25">
      <c r="D9390"/>
    </row>
    <row r="9391" spans="4:4" x14ac:dyDescent="0.25">
      <c r="D9391"/>
    </row>
    <row r="9392" spans="4:4" x14ac:dyDescent="0.25">
      <c r="D9392"/>
    </row>
    <row r="9393" spans="4:4" x14ac:dyDescent="0.25">
      <c r="D9393"/>
    </row>
    <row r="9394" spans="4:4" x14ac:dyDescent="0.25">
      <c r="D9394"/>
    </row>
    <row r="9395" spans="4:4" x14ac:dyDescent="0.25">
      <c r="D9395"/>
    </row>
    <row r="9396" spans="4:4" x14ac:dyDescent="0.25">
      <c r="D9396"/>
    </row>
    <row r="9397" spans="4:4" x14ac:dyDescent="0.25">
      <c r="D9397"/>
    </row>
    <row r="9398" spans="4:4" x14ac:dyDescent="0.25">
      <c r="D9398"/>
    </row>
    <row r="9399" spans="4:4" x14ac:dyDescent="0.25">
      <c r="D9399"/>
    </row>
    <row r="9400" spans="4:4" x14ac:dyDescent="0.25">
      <c r="D9400"/>
    </row>
    <row r="9401" spans="4:4" x14ac:dyDescent="0.25">
      <c r="D9401"/>
    </row>
    <row r="9402" spans="4:4" x14ac:dyDescent="0.25">
      <c r="D9402"/>
    </row>
    <row r="9403" spans="4:4" x14ac:dyDescent="0.25">
      <c r="D9403"/>
    </row>
    <row r="9404" spans="4:4" x14ac:dyDescent="0.25">
      <c r="D9404"/>
    </row>
    <row r="9405" spans="4:4" x14ac:dyDescent="0.25">
      <c r="D9405"/>
    </row>
    <row r="9406" spans="4:4" x14ac:dyDescent="0.25">
      <c r="D9406"/>
    </row>
    <row r="9407" spans="4:4" x14ac:dyDescent="0.25">
      <c r="D9407"/>
    </row>
    <row r="9408" spans="4:4" x14ac:dyDescent="0.25">
      <c r="D9408"/>
    </row>
    <row r="9409" spans="4:4" x14ac:dyDescent="0.25">
      <c r="D9409"/>
    </row>
    <row r="9410" spans="4:4" x14ac:dyDescent="0.25">
      <c r="D9410"/>
    </row>
    <row r="9411" spans="4:4" x14ac:dyDescent="0.25">
      <c r="D9411"/>
    </row>
    <row r="9412" spans="4:4" x14ac:dyDescent="0.25">
      <c r="D9412"/>
    </row>
    <row r="9413" spans="4:4" x14ac:dyDescent="0.25">
      <c r="D9413"/>
    </row>
    <row r="9414" spans="4:4" x14ac:dyDescent="0.25">
      <c r="D9414"/>
    </row>
    <row r="9415" spans="4:4" x14ac:dyDescent="0.25">
      <c r="D9415"/>
    </row>
    <row r="9416" spans="4:4" x14ac:dyDescent="0.25">
      <c r="D9416"/>
    </row>
    <row r="9417" spans="4:4" x14ac:dyDescent="0.25">
      <c r="D9417"/>
    </row>
    <row r="9418" spans="4:4" x14ac:dyDescent="0.25">
      <c r="D9418"/>
    </row>
    <row r="9419" spans="4:4" x14ac:dyDescent="0.25">
      <c r="D9419"/>
    </row>
    <row r="9420" spans="4:4" x14ac:dyDescent="0.25">
      <c r="D9420"/>
    </row>
    <row r="9421" spans="4:4" x14ac:dyDescent="0.25">
      <c r="D9421"/>
    </row>
    <row r="9422" spans="4:4" x14ac:dyDescent="0.25">
      <c r="D9422"/>
    </row>
    <row r="9423" spans="4:4" x14ac:dyDescent="0.25">
      <c r="D9423"/>
    </row>
    <row r="9424" spans="4:4" x14ac:dyDescent="0.25">
      <c r="D9424"/>
    </row>
    <row r="9425" spans="4:4" x14ac:dyDescent="0.25">
      <c r="D9425"/>
    </row>
    <row r="9426" spans="4:4" x14ac:dyDescent="0.25">
      <c r="D9426"/>
    </row>
    <row r="9427" spans="4:4" x14ac:dyDescent="0.25">
      <c r="D9427"/>
    </row>
    <row r="9428" spans="4:4" x14ac:dyDescent="0.25">
      <c r="D9428"/>
    </row>
    <row r="9429" spans="4:4" x14ac:dyDescent="0.25">
      <c r="D9429"/>
    </row>
    <row r="9430" spans="4:4" x14ac:dyDescent="0.25">
      <c r="D9430"/>
    </row>
    <row r="9431" spans="4:4" x14ac:dyDescent="0.25">
      <c r="D9431"/>
    </row>
    <row r="9432" spans="4:4" x14ac:dyDescent="0.25">
      <c r="D9432"/>
    </row>
    <row r="9433" spans="4:4" x14ac:dyDescent="0.25">
      <c r="D9433"/>
    </row>
    <row r="9434" spans="4:4" x14ac:dyDescent="0.25">
      <c r="D9434"/>
    </row>
    <row r="9435" spans="4:4" x14ac:dyDescent="0.25">
      <c r="D9435"/>
    </row>
    <row r="9436" spans="4:4" x14ac:dyDescent="0.25">
      <c r="D9436"/>
    </row>
    <row r="9437" spans="4:4" x14ac:dyDescent="0.25">
      <c r="D9437"/>
    </row>
    <row r="9438" spans="4:4" x14ac:dyDescent="0.25">
      <c r="D9438"/>
    </row>
    <row r="9439" spans="4:4" x14ac:dyDescent="0.25">
      <c r="D9439"/>
    </row>
    <row r="9440" spans="4:4" x14ac:dyDescent="0.25">
      <c r="D9440"/>
    </row>
    <row r="9441" spans="4:4" x14ac:dyDescent="0.25">
      <c r="D9441"/>
    </row>
    <row r="9442" spans="4:4" x14ac:dyDescent="0.25">
      <c r="D9442"/>
    </row>
    <row r="9443" spans="4:4" x14ac:dyDescent="0.25">
      <c r="D9443"/>
    </row>
    <row r="9444" spans="4:4" x14ac:dyDescent="0.25">
      <c r="D9444"/>
    </row>
    <row r="9445" spans="4:4" x14ac:dyDescent="0.25">
      <c r="D9445"/>
    </row>
    <row r="9446" spans="4:4" x14ac:dyDescent="0.25">
      <c r="D9446"/>
    </row>
    <row r="9447" spans="4:4" x14ac:dyDescent="0.25">
      <c r="D9447"/>
    </row>
    <row r="9448" spans="4:4" x14ac:dyDescent="0.25">
      <c r="D9448"/>
    </row>
    <row r="9449" spans="4:4" x14ac:dyDescent="0.25">
      <c r="D9449"/>
    </row>
    <row r="9450" spans="4:4" x14ac:dyDescent="0.25">
      <c r="D9450"/>
    </row>
    <row r="9451" spans="4:4" x14ac:dyDescent="0.25">
      <c r="D9451"/>
    </row>
    <row r="9452" spans="4:4" x14ac:dyDescent="0.25">
      <c r="D9452"/>
    </row>
    <row r="9453" spans="4:4" x14ac:dyDescent="0.25">
      <c r="D9453"/>
    </row>
    <row r="9454" spans="4:4" x14ac:dyDescent="0.25">
      <c r="D9454"/>
    </row>
    <row r="9455" spans="4:4" x14ac:dyDescent="0.25">
      <c r="D9455"/>
    </row>
    <row r="9456" spans="4:4" x14ac:dyDescent="0.25">
      <c r="D9456"/>
    </row>
    <row r="9457" spans="4:4" x14ac:dyDescent="0.25">
      <c r="D9457"/>
    </row>
    <row r="9458" spans="4:4" x14ac:dyDescent="0.25">
      <c r="D9458"/>
    </row>
    <row r="9459" spans="4:4" x14ac:dyDescent="0.25">
      <c r="D9459"/>
    </row>
    <row r="9460" spans="4:4" x14ac:dyDescent="0.25">
      <c r="D9460"/>
    </row>
    <row r="9461" spans="4:4" x14ac:dyDescent="0.25">
      <c r="D9461"/>
    </row>
    <row r="9462" spans="4:4" x14ac:dyDescent="0.25">
      <c r="D9462"/>
    </row>
    <row r="9463" spans="4:4" x14ac:dyDescent="0.25">
      <c r="D9463"/>
    </row>
    <row r="9464" spans="4:4" x14ac:dyDescent="0.25">
      <c r="D9464"/>
    </row>
    <row r="9465" spans="4:4" x14ac:dyDescent="0.25">
      <c r="D9465"/>
    </row>
    <row r="9466" spans="4:4" x14ac:dyDescent="0.25">
      <c r="D9466"/>
    </row>
    <row r="9467" spans="4:4" x14ac:dyDescent="0.25">
      <c r="D9467"/>
    </row>
    <row r="9468" spans="4:4" x14ac:dyDescent="0.25">
      <c r="D9468"/>
    </row>
    <row r="9469" spans="4:4" x14ac:dyDescent="0.25">
      <c r="D9469"/>
    </row>
    <row r="9470" spans="4:4" x14ac:dyDescent="0.25">
      <c r="D9470"/>
    </row>
    <row r="9471" spans="4:4" x14ac:dyDescent="0.25">
      <c r="D9471"/>
    </row>
    <row r="9472" spans="4:4" x14ac:dyDescent="0.25">
      <c r="D9472"/>
    </row>
    <row r="9473" spans="4:4" x14ac:dyDescent="0.25">
      <c r="D9473"/>
    </row>
    <row r="9474" spans="4:4" x14ac:dyDescent="0.25">
      <c r="D9474"/>
    </row>
    <row r="9475" spans="4:4" x14ac:dyDescent="0.25">
      <c r="D9475"/>
    </row>
    <row r="9476" spans="4:4" x14ac:dyDescent="0.25">
      <c r="D9476"/>
    </row>
    <row r="9477" spans="4:4" x14ac:dyDescent="0.25">
      <c r="D9477"/>
    </row>
    <row r="9478" spans="4:4" x14ac:dyDescent="0.25">
      <c r="D9478"/>
    </row>
    <row r="9479" spans="4:4" x14ac:dyDescent="0.25">
      <c r="D9479"/>
    </row>
    <row r="9480" spans="4:4" x14ac:dyDescent="0.25">
      <c r="D9480"/>
    </row>
    <row r="9481" spans="4:4" x14ac:dyDescent="0.25">
      <c r="D9481"/>
    </row>
    <row r="9482" spans="4:4" x14ac:dyDescent="0.25">
      <c r="D9482"/>
    </row>
    <row r="9483" spans="4:4" x14ac:dyDescent="0.25">
      <c r="D9483"/>
    </row>
    <row r="9484" spans="4:4" x14ac:dyDescent="0.25">
      <c r="D9484"/>
    </row>
    <row r="9485" spans="4:4" x14ac:dyDescent="0.25">
      <c r="D9485"/>
    </row>
    <row r="9486" spans="4:4" x14ac:dyDescent="0.25">
      <c r="D9486"/>
    </row>
    <row r="9487" spans="4:4" x14ac:dyDescent="0.25">
      <c r="D9487"/>
    </row>
    <row r="9488" spans="4:4" x14ac:dyDescent="0.25">
      <c r="D9488"/>
    </row>
    <row r="9489" spans="4:4" x14ac:dyDescent="0.25">
      <c r="D9489"/>
    </row>
    <row r="9490" spans="4:4" x14ac:dyDescent="0.25">
      <c r="D9490"/>
    </row>
    <row r="9491" spans="4:4" x14ac:dyDescent="0.25">
      <c r="D9491"/>
    </row>
    <row r="9492" spans="4:4" x14ac:dyDescent="0.25">
      <c r="D9492"/>
    </row>
    <row r="9493" spans="4:4" x14ac:dyDescent="0.25">
      <c r="D9493"/>
    </row>
    <row r="9494" spans="4:4" x14ac:dyDescent="0.25">
      <c r="D9494"/>
    </row>
    <row r="9495" spans="4:4" x14ac:dyDescent="0.25">
      <c r="D9495"/>
    </row>
    <row r="9496" spans="4:4" x14ac:dyDescent="0.25">
      <c r="D9496"/>
    </row>
    <row r="9497" spans="4:4" x14ac:dyDescent="0.25">
      <c r="D9497"/>
    </row>
    <row r="9498" spans="4:4" x14ac:dyDescent="0.25">
      <c r="D9498"/>
    </row>
    <row r="9499" spans="4:4" x14ac:dyDescent="0.25">
      <c r="D9499"/>
    </row>
    <row r="9500" spans="4:4" x14ac:dyDescent="0.25">
      <c r="D9500"/>
    </row>
    <row r="9501" spans="4:4" x14ac:dyDescent="0.25">
      <c r="D9501"/>
    </row>
    <row r="9502" spans="4:4" x14ac:dyDescent="0.25">
      <c r="D9502"/>
    </row>
    <row r="9503" spans="4:4" x14ac:dyDescent="0.25">
      <c r="D9503"/>
    </row>
    <row r="9504" spans="4:4" x14ac:dyDescent="0.25">
      <c r="D9504"/>
    </row>
    <row r="9505" spans="4:4" x14ac:dyDescent="0.25">
      <c r="D9505"/>
    </row>
    <row r="9506" spans="4:4" x14ac:dyDescent="0.25">
      <c r="D9506"/>
    </row>
    <row r="9507" spans="4:4" x14ac:dyDescent="0.25">
      <c r="D9507"/>
    </row>
    <row r="9508" spans="4:4" x14ac:dyDescent="0.25">
      <c r="D9508"/>
    </row>
    <row r="9509" spans="4:4" x14ac:dyDescent="0.25">
      <c r="D9509"/>
    </row>
    <row r="9510" spans="4:4" x14ac:dyDescent="0.25">
      <c r="D9510"/>
    </row>
    <row r="9511" spans="4:4" x14ac:dyDescent="0.25">
      <c r="D9511"/>
    </row>
    <row r="9512" spans="4:4" x14ac:dyDescent="0.25">
      <c r="D9512"/>
    </row>
    <row r="9513" spans="4:4" x14ac:dyDescent="0.25">
      <c r="D9513"/>
    </row>
    <row r="9514" spans="4:4" x14ac:dyDescent="0.25">
      <c r="D9514"/>
    </row>
    <row r="9515" spans="4:4" x14ac:dyDescent="0.25">
      <c r="D9515"/>
    </row>
    <row r="9516" spans="4:4" x14ac:dyDescent="0.25">
      <c r="D9516"/>
    </row>
    <row r="9517" spans="4:4" x14ac:dyDescent="0.25">
      <c r="D9517"/>
    </row>
    <row r="9518" spans="4:4" x14ac:dyDescent="0.25">
      <c r="D9518"/>
    </row>
    <row r="9519" spans="4:4" x14ac:dyDescent="0.25">
      <c r="D9519"/>
    </row>
    <row r="9520" spans="4:4" x14ac:dyDescent="0.25">
      <c r="D9520"/>
    </row>
    <row r="9521" spans="4:4" x14ac:dyDescent="0.25">
      <c r="D9521"/>
    </row>
    <row r="9522" spans="4:4" x14ac:dyDescent="0.25">
      <c r="D9522"/>
    </row>
    <row r="9523" spans="4:4" x14ac:dyDescent="0.25">
      <c r="D9523"/>
    </row>
    <row r="9524" spans="4:4" x14ac:dyDescent="0.25">
      <c r="D9524"/>
    </row>
    <row r="9525" spans="4:4" x14ac:dyDescent="0.25">
      <c r="D9525"/>
    </row>
    <row r="9526" spans="4:4" x14ac:dyDescent="0.25">
      <c r="D9526"/>
    </row>
    <row r="9527" spans="4:4" x14ac:dyDescent="0.25">
      <c r="D9527"/>
    </row>
    <row r="9528" spans="4:4" x14ac:dyDescent="0.25">
      <c r="D9528"/>
    </row>
    <row r="9529" spans="4:4" x14ac:dyDescent="0.25">
      <c r="D9529"/>
    </row>
    <row r="9530" spans="4:4" x14ac:dyDescent="0.25">
      <c r="D9530"/>
    </row>
    <row r="9531" spans="4:4" x14ac:dyDescent="0.25">
      <c r="D9531"/>
    </row>
    <row r="9532" spans="4:4" x14ac:dyDescent="0.25">
      <c r="D9532"/>
    </row>
    <row r="9533" spans="4:4" x14ac:dyDescent="0.25">
      <c r="D9533"/>
    </row>
    <row r="9534" spans="4:4" x14ac:dyDescent="0.25">
      <c r="D9534"/>
    </row>
    <row r="9535" spans="4:4" x14ac:dyDescent="0.25">
      <c r="D9535"/>
    </row>
    <row r="9536" spans="4:4" x14ac:dyDescent="0.25">
      <c r="D9536"/>
    </row>
    <row r="9537" spans="4:4" x14ac:dyDescent="0.25">
      <c r="D9537"/>
    </row>
    <row r="9538" spans="4:4" x14ac:dyDescent="0.25">
      <c r="D9538"/>
    </row>
    <row r="9539" spans="4:4" x14ac:dyDescent="0.25">
      <c r="D9539"/>
    </row>
    <row r="9540" spans="4:4" x14ac:dyDescent="0.25">
      <c r="D9540"/>
    </row>
    <row r="9541" spans="4:4" x14ac:dyDescent="0.25">
      <c r="D9541"/>
    </row>
    <row r="9542" spans="4:4" x14ac:dyDescent="0.25">
      <c r="D9542"/>
    </row>
    <row r="9543" spans="4:4" x14ac:dyDescent="0.25">
      <c r="D9543"/>
    </row>
    <row r="9544" spans="4:4" x14ac:dyDescent="0.25">
      <c r="D9544"/>
    </row>
    <row r="9545" spans="4:4" x14ac:dyDescent="0.25">
      <c r="D9545"/>
    </row>
    <row r="9546" spans="4:4" x14ac:dyDescent="0.25">
      <c r="D9546"/>
    </row>
    <row r="9547" spans="4:4" x14ac:dyDescent="0.25">
      <c r="D9547"/>
    </row>
    <row r="9548" spans="4:4" x14ac:dyDescent="0.25">
      <c r="D9548"/>
    </row>
    <row r="9549" spans="4:4" x14ac:dyDescent="0.25">
      <c r="D9549"/>
    </row>
    <row r="9550" spans="4:4" x14ac:dyDescent="0.25">
      <c r="D9550"/>
    </row>
    <row r="9551" spans="4:4" x14ac:dyDescent="0.25">
      <c r="D9551"/>
    </row>
    <row r="9552" spans="4:4" x14ac:dyDescent="0.25">
      <c r="D9552"/>
    </row>
    <row r="9553" spans="4:4" x14ac:dyDescent="0.25">
      <c r="D9553"/>
    </row>
    <row r="9554" spans="4:4" x14ac:dyDescent="0.25">
      <c r="D9554"/>
    </row>
    <row r="9555" spans="4:4" x14ac:dyDescent="0.25">
      <c r="D9555"/>
    </row>
    <row r="9556" spans="4:4" x14ac:dyDescent="0.25">
      <c r="D9556"/>
    </row>
    <row r="9557" spans="4:4" x14ac:dyDescent="0.25">
      <c r="D9557"/>
    </row>
    <row r="9558" spans="4:4" x14ac:dyDescent="0.25">
      <c r="D9558"/>
    </row>
    <row r="9559" spans="4:4" x14ac:dyDescent="0.25">
      <c r="D9559"/>
    </row>
    <row r="9560" spans="4:4" x14ac:dyDescent="0.25">
      <c r="D9560"/>
    </row>
    <row r="9561" spans="4:4" x14ac:dyDescent="0.25">
      <c r="D9561"/>
    </row>
    <row r="9562" spans="4:4" x14ac:dyDescent="0.25">
      <c r="D9562"/>
    </row>
    <row r="9563" spans="4:4" x14ac:dyDescent="0.25">
      <c r="D9563"/>
    </row>
    <row r="9564" spans="4:4" x14ac:dyDescent="0.25">
      <c r="D9564"/>
    </row>
    <row r="9565" spans="4:4" x14ac:dyDescent="0.25">
      <c r="D9565"/>
    </row>
    <row r="9566" spans="4:4" x14ac:dyDescent="0.25">
      <c r="D9566"/>
    </row>
    <row r="9567" spans="4:4" x14ac:dyDescent="0.25">
      <c r="D9567"/>
    </row>
    <row r="9568" spans="4:4" x14ac:dyDescent="0.25">
      <c r="D9568"/>
    </row>
    <row r="9569" spans="4:4" x14ac:dyDescent="0.25">
      <c r="D9569"/>
    </row>
    <row r="9570" spans="4:4" x14ac:dyDescent="0.25">
      <c r="D9570"/>
    </row>
    <row r="9571" spans="4:4" x14ac:dyDescent="0.25">
      <c r="D9571"/>
    </row>
    <row r="9572" spans="4:4" x14ac:dyDescent="0.25">
      <c r="D9572"/>
    </row>
    <row r="9573" spans="4:4" x14ac:dyDescent="0.25">
      <c r="D9573"/>
    </row>
    <row r="9574" spans="4:4" x14ac:dyDescent="0.25">
      <c r="D9574"/>
    </row>
    <row r="9575" spans="4:4" x14ac:dyDescent="0.25">
      <c r="D9575"/>
    </row>
    <row r="9576" spans="4:4" x14ac:dyDescent="0.25">
      <c r="D9576"/>
    </row>
    <row r="9577" spans="4:4" x14ac:dyDescent="0.25">
      <c r="D9577"/>
    </row>
    <row r="9578" spans="4:4" x14ac:dyDescent="0.25">
      <c r="D9578"/>
    </row>
    <row r="9579" spans="4:4" x14ac:dyDescent="0.25">
      <c r="D9579"/>
    </row>
    <row r="9580" spans="4:4" x14ac:dyDescent="0.25">
      <c r="D9580"/>
    </row>
    <row r="9581" spans="4:4" x14ac:dyDescent="0.25">
      <c r="D9581"/>
    </row>
    <row r="9582" spans="4:4" x14ac:dyDescent="0.25">
      <c r="D9582"/>
    </row>
    <row r="9583" spans="4:4" x14ac:dyDescent="0.25">
      <c r="D9583"/>
    </row>
    <row r="9584" spans="4:4" x14ac:dyDescent="0.25">
      <c r="D9584"/>
    </row>
    <row r="9585" spans="4:4" x14ac:dyDescent="0.25">
      <c r="D9585"/>
    </row>
    <row r="9586" spans="4:4" x14ac:dyDescent="0.25">
      <c r="D9586"/>
    </row>
    <row r="9587" spans="4:4" x14ac:dyDescent="0.25">
      <c r="D9587"/>
    </row>
    <row r="9588" spans="4:4" x14ac:dyDescent="0.25">
      <c r="D9588"/>
    </row>
    <row r="9589" spans="4:4" x14ac:dyDescent="0.25">
      <c r="D9589"/>
    </row>
    <row r="9590" spans="4:4" x14ac:dyDescent="0.25">
      <c r="D9590"/>
    </row>
    <row r="9591" spans="4:4" x14ac:dyDescent="0.25">
      <c r="D9591"/>
    </row>
    <row r="9592" spans="4:4" x14ac:dyDescent="0.25">
      <c r="D9592"/>
    </row>
    <row r="9593" spans="4:4" x14ac:dyDescent="0.25">
      <c r="D9593"/>
    </row>
    <row r="9594" spans="4:4" x14ac:dyDescent="0.25">
      <c r="D9594"/>
    </row>
    <row r="9595" spans="4:4" x14ac:dyDescent="0.25">
      <c r="D9595"/>
    </row>
    <row r="9596" spans="4:4" x14ac:dyDescent="0.25">
      <c r="D9596"/>
    </row>
    <row r="9597" spans="4:4" x14ac:dyDescent="0.25">
      <c r="D9597"/>
    </row>
    <row r="9598" spans="4:4" x14ac:dyDescent="0.25">
      <c r="D9598"/>
    </row>
    <row r="9599" spans="4:4" x14ac:dyDescent="0.25">
      <c r="D9599"/>
    </row>
    <row r="9600" spans="4:4" x14ac:dyDescent="0.25">
      <c r="D9600"/>
    </row>
    <row r="9601" spans="4:4" x14ac:dyDescent="0.25">
      <c r="D9601"/>
    </row>
    <row r="9602" spans="4:4" x14ac:dyDescent="0.25">
      <c r="D9602"/>
    </row>
    <row r="9603" spans="4:4" x14ac:dyDescent="0.25">
      <c r="D9603"/>
    </row>
    <row r="9604" spans="4:4" x14ac:dyDescent="0.25">
      <c r="D9604"/>
    </row>
    <row r="9605" spans="4:4" x14ac:dyDescent="0.25">
      <c r="D9605"/>
    </row>
    <row r="9606" spans="4:4" x14ac:dyDescent="0.25">
      <c r="D9606"/>
    </row>
    <row r="9607" spans="4:4" x14ac:dyDescent="0.25">
      <c r="D9607"/>
    </row>
    <row r="9608" spans="4:4" x14ac:dyDescent="0.25">
      <c r="D9608"/>
    </row>
    <row r="9609" spans="4:4" x14ac:dyDescent="0.25">
      <c r="D9609"/>
    </row>
    <row r="9610" spans="4:4" x14ac:dyDescent="0.25">
      <c r="D9610"/>
    </row>
    <row r="9611" spans="4:4" x14ac:dyDescent="0.25">
      <c r="D9611"/>
    </row>
    <row r="9612" spans="4:4" x14ac:dyDescent="0.25">
      <c r="D9612"/>
    </row>
    <row r="9613" spans="4:4" x14ac:dyDescent="0.25">
      <c r="D9613"/>
    </row>
    <row r="9614" spans="4:4" x14ac:dyDescent="0.25">
      <c r="D9614"/>
    </row>
    <row r="9615" spans="4:4" x14ac:dyDescent="0.25">
      <c r="D9615"/>
    </row>
    <row r="9616" spans="4:4" x14ac:dyDescent="0.25">
      <c r="D9616"/>
    </row>
    <row r="9617" spans="4:4" x14ac:dyDescent="0.25">
      <c r="D9617"/>
    </row>
    <row r="9618" spans="4:4" x14ac:dyDescent="0.25">
      <c r="D9618"/>
    </row>
    <row r="9619" spans="4:4" x14ac:dyDescent="0.25">
      <c r="D9619"/>
    </row>
    <row r="9620" spans="4:4" x14ac:dyDescent="0.25">
      <c r="D9620"/>
    </row>
    <row r="9621" spans="4:4" x14ac:dyDescent="0.25">
      <c r="D9621"/>
    </row>
    <row r="9622" spans="4:4" x14ac:dyDescent="0.25">
      <c r="D9622"/>
    </row>
    <row r="9623" spans="4:4" x14ac:dyDescent="0.25">
      <c r="D9623"/>
    </row>
    <row r="9624" spans="4:4" x14ac:dyDescent="0.25">
      <c r="D9624"/>
    </row>
    <row r="9625" spans="4:4" x14ac:dyDescent="0.25">
      <c r="D9625"/>
    </row>
    <row r="9626" spans="4:4" x14ac:dyDescent="0.25">
      <c r="D9626"/>
    </row>
    <row r="9627" spans="4:4" x14ac:dyDescent="0.25">
      <c r="D9627"/>
    </row>
    <row r="9628" spans="4:4" x14ac:dyDescent="0.25">
      <c r="D9628"/>
    </row>
    <row r="9629" spans="4:4" x14ac:dyDescent="0.25">
      <c r="D9629"/>
    </row>
    <row r="9630" spans="4:4" x14ac:dyDescent="0.25">
      <c r="D9630"/>
    </row>
    <row r="9631" spans="4:4" x14ac:dyDescent="0.25">
      <c r="D9631"/>
    </row>
    <row r="9632" spans="4:4" x14ac:dyDescent="0.25">
      <c r="D9632"/>
    </row>
    <row r="9633" spans="4:4" x14ac:dyDescent="0.25">
      <c r="D9633"/>
    </row>
    <row r="9634" spans="4:4" x14ac:dyDescent="0.25">
      <c r="D9634"/>
    </row>
    <row r="9635" spans="4:4" x14ac:dyDescent="0.25">
      <c r="D9635"/>
    </row>
    <row r="9636" spans="4:4" x14ac:dyDescent="0.25">
      <c r="D9636"/>
    </row>
    <row r="9637" spans="4:4" x14ac:dyDescent="0.25">
      <c r="D9637"/>
    </row>
    <row r="9638" spans="4:4" x14ac:dyDescent="0.25">
      <c r="D9638"/>
    </row>
    <row r="9639" spans="4:4" x14ac:dyDescent="0.25">
      <c r="D9639"/>
    </row>
    <row r="9640" spans="4:4" x14ac:dyDescent="0.25">
      <c r="D9640"/>
    </row>
    <row r="9641" spans="4:4" x14ac:dyDescent="0.25">
      <c r="D9641"/>
    </row>
    <row r="9642" spans="4:4" x14ac:dyDescent="0.25">
      <c r="D9642"/>
    </row>
    <row r="9643" spans="4:4" x14ac:dyDescent="0.25">
      <c r="D9643"/>
    </row>
    <row r="9644" spans="4:4" x14ac:dyDescent="0.25">
      <c r="D9644"/>
    </row>
    <row r="9645" spans="4:4" x14ac:dyDescent="0.25">
      <c r="D9645"/>
    </row>
    <row r="9646" spans="4:4" x14ac:dyDescent="0.25">
      <c r="D9646"/>
    </row>
    <row r="9647" spans="4:4" x14ac:dyDescent="0.25">
      <c r="D9647"/>
    </row>
    <row r="9648" spans="4:4" x14ac:dyDescent="0.25">
      <c r="D9648"/>
    </row>
    <row r="9649" spans="4:4" x14ac:dyDescent="0.25">
      <c r="D9649"/>
    </row>
    <row r="9650" spans="4:4" x14ac:dyDescent="0.25">
      <c r="D9650"/>
    </row>
    <row r="9651" spans="4:4" x14ac:dyDescent="0.25">
      <c r="D9651"/>
    </row>
    <row r="9652" spans="4:4" x14ac:dyDescent="0.25">
      <c r="D9652"/>
    </row>
    <row r="9653" spans="4:4" x14ac:dyDescent="0.25">
      <c r="D9653"/>
    </row>
    <row r="9654" spans="4:4" x14ac:dyDescent="0.25">
      <c r="D9654"/>
    </row>
    <row r="9655" spans="4:4" x14ac:dyDescent="0.25">
      <c r="D9655"/>
    </row>
    <row r="9656" spans="4:4" x14ac:dyDescent="0.25">
      <c r="D9656"/>
    </row>
    <row r="9657" spans="4:4" x14ac:dyDescent="0.25">
      <c r="D9657"/>
    </row>
    <row r="9658" spans="4:4" x14ac:dyDescent="0.25">
      <c r="D9658"/>
    </row>
    <row r="9659" spans="4:4" x14ac:dyDescent="0.25">
      <c r="D9659"/>
    </row>
    <row r="9660" spans="4:4" x14ac:dyDescent="0.25">
      <c r="D9660"/>
    </row>
    <row r="9661" spans="4:4" x14ac:dyDescent="0.25">
      <c r="D9661"/>
    </row>
    <row r="9662" spans="4:4" x14ac:dyDescent="0.25">
      <c r="D9662"/>
    </row>
    <row r="9663" spans="4:4" x14ac:dyDescent="0.25">
      <c r="D9663"/>
    </row>
    <row r="9664" spans="4:4" x14ac:dyDescent="0.25">
      <c r="D9664"/>
    </row>
    <row r="9665" spans="4:4" x14ac:dyDescent="0.25">
      <c r="D9665"/>
    </row>
    <row r="9666" spans="4:4" x14ac:dyDescent="0.25">
      <c r="D9666"/>
    </row>
    <row r="9667" spans="4:4" x14ac:dyDescent="0.25">
      <c r="D9667"/>
    </row>
    <row r="9668" spans="4:4" x14ac:dyDescent="0.25">
      <c r="D9668"/>
    </row>
    <row r="9669" spans="4:4" x14ac:dyDescent="0.25">
      <c r="D9669"/>
    </row>
    <row r="9670" spans="4:4" x14ac:dyDescent="0.25">
      <c r="D9670"/>
    </row>
    <row r="9671" spans="4:4" x14ac:dyDescent="0.25">
      <c r="D9671"/>
    </row>
    <row r="9672" spans="4:4" x14ac:dyDescent="0.25">
      <c r="D9672"/>
    </row>
    <row r="9673" spans="4:4" x14ac:dyDescent="0.25">
      <c r="D9673"/>
    </row>
    <row r="9674" spans="4:4" x14ac:dyDescent="0.25">
      <c r="D9674"/>
    </row>
    <row r="9675" spans="4:4" x14ac:dyDescent="0.25">
      <c r="D9675"/>
    </row>
    <row r="9676" spans="4:4" x14ac:dyDescent="0.25">
      <c r="D9676"/>
    </row>
    <row r="9677" spans="4:4" x14ac:dyDescent="0.25">
      <c r="D9677"/>
    </row>
    <row r="9678" spans="4:4" x14ac:dyDescent="0.25">
      <c r="D9678"/>
    </row>
    <row r="9679" spans="4:4" x14ac:dyDescent="0.25">
      <c r="D9679"/>
    </row>
    <row r="9680" spans="4:4" x14ac:dyDescent="0.25">
      <c r="D9680"/>
    </row>
    <row r="9681" spans="4:4" x14ac:dyDescent="0.25">
      <c r="D9681"/>
    </row>
    <row r="9682" spans="4:4" x14ac:dyDescent="0.25">
      <c r="D9682"/>
    </row>
    <row r="9683" spans="4:4" x14ac:dyDescent="0.25">
      <c r="D9683"/>
    </row>
    <row r="9684" spans="4:4" x14ac:dyDescent="0.25">
      <c r="D9684"/>
    </row>
    <row r="9685" spans="4:4" x14ac:dyDescent="0.25">
      <c r="D9685"/>
    </row>
    <row r="9686" spans="4:4" x14ac:dyDescent="0.25">
      <c r="D9686"/>
    </row>
    <row r="9687" spans="4:4" x14ac:dyDescent="0.25">
      <c r="D9687"/>
    </row>
    <row r="9688" spans="4:4" x14ac:dyDescent="0.25">
      <c r="D9688"/>
    </row>
    <row r="9689" spans="4:4" x14ac:dyDescent="0.25">
      <c r="D9689"/>
    </row>
    <row r="9690" spans="4:4" x14ac:dyDescent="0.25">
      <c r="D9690"/>
    </row>
    <row r="9691" spans="4:4" x14ac:dyDescent="0.25">
      <c r="D9691"/>
    </row>
    <row r="9692" spans="4:4" x14ac:dyDescent="0.25">
      <c r="D9692"/>
    </row>
    <row r="9693" spans="4:4" x14ac:dyDescent="0.25">
      <c r="D9693"/>
    </row>
    <row r="9694" spans="4:4" x14ac:dyDescent="0.25">
      <c r="D9694"/>
    </row>
    <row r="9695" spans="4:4" x14ac:dyDescent="0.25">
      <c r="D9695"/>
    </row>
    <row r="9696" spans="4:4" x14ac:dyDescent="0.25">
      <c r="D9696"/>
    </row>
    <row r="9697" spans="4:4" x14ac:dyDescent="0.25">
      <c r="D9697"/>
    </row>
    <row r="9698" spans="4:4" x14ac:dyDescent="0.25">
      <c r="D9698"/>
    </row>
    <row r="9699" spans="4:4" x14ac:dyDescent="0.25">
      <c r="D9699"/>
    </row>
    <row r="9700" spans="4:4" x14ac:dyDescent="0.25">
      <c r="D9700"/>
    </row>
    <row r="9701" spans="4:4" x14ac:dyDescent="0.25">
      <c r="D9701"/>
    </row>
    <row r="9702" spans="4:4" x14ac:dyDescent="0.25">
      <c r="D9702"/>
    </row>
    <row r="9703" spans="4:4" x14ac:dyDescent="0.25">
      <c r="D9703"/>
    </row>
    <row r="9704" spans="4:4" x14ac:dyDescent="0.25">
      <c r="D9704"/>
    </row>
    <row r="9705" spans="4:4" x14ac:dyDescent="0.25">
      <c r="D9705"/>
    </row>
    <row r="9706" spans="4:4" x14ac:dyDescent="0.25">
      <c r="D9706"/>
    </row>
    <row r="9707" spans="4:4" x14ac:dyDescent="0.25">
      <c r="D9707"/>
    </row>
    <row r="9708" spans="4:4" x14ac:dyDescent="0.25">
      <c r="D9708"/>
    </row>
    <row r="9709" spans="4:4" x14ac:dyDescent="0.25">
      <c r="D9709"/>
    </row>
    <row r="9710" spans="4:4" x14ac:dyDescent="0.25">
      <c r="D9710"/>
    </row>
    <row r="9711" spans="4:4" x14ac:dyDescent="0.25">
      <c r="D9711"/>
    </row>
    <row r="9712" spans="4:4" x14ac:dyDescent="0.25">
      <c r="D9712"/>
    </row>
    <row r="9713" spans="4:4" x14ac:dyDescent="0.25">
      <c r="D9713"/>
    </row>
    <row r="9714" spans="4:4" x14ac:dyDescent="0.25">
      <c r="D9714"/>
    </row>
    <row r="9715" spans="4:4" x14ac:dyDescent="0.25">
      <c r="D9715"/>
    </row>
    <row r="9716" spans="4:4" x14ac:dyDescent="0.25">
      <c r="D9716"/>
    </row>
    <row r="9717" spans="4:4" x14ac:dyDescent="0.25">
      <c r="D9717"/>
    </row>
    <row r="9718" spans="4:4" x14ac:dyDescent="0.25">
      <c r="D9718"/>
    </row>
    <row r="9719" spans="4:4" x14ac:dyDescent="0.25">
      <c r="D9719"/>
    </row>
    <row r="9720" spans="4:4" x14ac:dyDescent="0.25">
      <c r="D9720"/>
    </row>
    <row r="9721" spans="4:4" x14ac:dyDescent="0.25">
      <c r="D9721"/>
    </row>
    <row r="9722" spans="4:4" x14ac:dyDescent="0.25">
      <c r="D9722"/>
    </row>
    <row r="9723" spans="4:4" x14ac:dyDescent="0.25">
      <c r="D9723"/>
    </row>
    <row r="9724" spans="4:4" x14ac:dyDescent="0.25">
      <c r="D9724"/>
    </row>
    <row r="9725" spans="4:4" x14ac:dyDescent="0.25">
      <c r="D9725"/>
    </row>
    <row r="9726" spans="4:4" x14ac:dyDescent="0.25">
      <c r="D9726"/>
    </row>
    <row r="9727" spans="4:4" x14ac:dyDescent="0.25">
      <c r="D9727"/>
    </row>
    <row r="9728" spans="4:4" x14ac:dyDescent="0.25">
      <c r="D9728"/>
    </row>
    <row r="9729" spans="4:4" x14ac:dyDescent="0.25">
      <c r="D9729"/>
    </row>
    <row r="9730" spans="4:4" x14ac:dyDescent="0.25">
      <c r="D9730"/>
    </row>
    <row r="9731" spans="4:4" x14ac:dyDescent="0.25">
      <c r="D9731"/>
    </row>
    <row r="9732" spans="4:4" x14ac:dyDescent="0.25">
      <c r="D9732"/>
    </row>
    <row r="9733" spans="4:4" x14ac:dyDescent="0.25">
      <c r="D9733"/>
    </row>
    <row r="9734" spans="4:4" x14ac:dyDescent="0.25">
      <c r="D9734"/>
    </row>
    <row r="9735" spans="4:4" x14ac:dyDescent="0.25">
      <c r="D9735"/>
    </row>
    <row r="9736" spans="4:4" x14ac:dyDescent="0.25">
      <c r="D9736"/>
    </row>
    <row r="9737" spans="4:4" x14ac:dyDescent="0.25">
      <c r="D9737"/>
    </row>
    <row r="9738" spans="4:4" x14ac:dyDescent="0.25">
      <c r="D9738"/>
    </row>
    <row r="9739" spans="4:4" x14ac:dyDescent="0.25">
      <c r="D9739"/>
    </row>
    <row r="9740" spans="4:4" x14ac:dyDescent="0.25">
      <c r="D9740"/>
    </row>
    <row r="9741" spans="4:4" x14ac:dyDescent="0.25">
      <c r="D9741"/>
    </row>
    <row r="9742" spans="4:4" x14ac:dyDescent="0.25">
      <c r="D9742"/>
    </row>
    <row r="9743" spans="4:4" x14ac:dyDescent="0.25">
      <c r="D9743"/>
    </row>
    <row r="9744" spans="4:4" x14ac:dyDescent="0.25">
      <c r="D9744"/>
    </row>
    <row r="9745" spans="4:4" x14ac:dyDescent="0.25">
      <c r="D9745"/>
    </row>
    <row r="9746" spans="4:4" x14ac:dyDescent="0.25">
      <c r="D9746"/>
    </row>
    <row r="9747" spans="4:4" x14ac:dyDescent="0.25">
      <c r="D9747"/>
    </row>
    <row r="9748" spans="4:4" x14ac:dyDescent="0.25">
      <c r="D9748"/>
    </row>
    <row r="9749" spans="4:4" x14ac:dyDescent="0.25">
      <c r="D9749"/>
    </row>
    <row r="9750" spans="4:4" x14ac:dyDescent="0.25">
      <c r="D9750"/>
    </row>
    <row r="9751" spans="4:4" x14ac:dyDescent="0.25">
      <c r="D9751"/>
    </row>
    <row r="9752" spans="4:4" x14ac:dyDescent="0.25">
      <c r="D9752"/>
    </row>
    <row r="9753" spans="4:4" x14ac:dyDescent="0.25">
      <c r="D9753"/>
    </row>
    <row r="9754" spans="4:4" x14ac:dyDescent="0.25">
      <c r="D9754"/>
    </row>
    <row r="9755" spans="4:4" x14ac:dyDescent="0.25">
      <c r="D9755"/>
    </row>
    <row r="9756" spans="4:4" x14ac:dyDescent="0.25">
      <c r="D9756"/>
    </row>
    <row r="9757" spans="4:4" x14ac:dyDescent="0.25">
      <c r="D9757"/>
    </row>
    <row r="9758" spans="4:4" x14ac:dyDescent="0.25">
      <c r="D9758"/>
    </row>
    <row r="9759" spans="4:4" x14ac:dyDescent="0.25">
      <c r="D9759"/>
    </row>
    <row r="9760" spans="4:4" x14ac:dyDescent="0.25">
      <c r="D9760"/>
    </row>
    <row r="9761" spans="4:4" x14ac:dyDescent="0.25">
      <c r="D9761"/>
    </row>
    <row r="9762" spans="4:4" x14ac:dyDescent="0.25">
      <c r="D9762"/>
    </row>
    <row r="9763" spans="4:4" x14ac:dyDescent="0.25">
      <c r="D9763"/>
    </row>
    <row r="9764" spans="4:4" x14ac:dyDescent="0.25">
      <c r="D9764"/>
    </row>
    <row r="9765" spans="4:4" x14ac:dyDescent="0.25">
      <c r="D9765"/>
    </row>
    <row r="9766" spans="4:4" x14ac:dyDescent="0.25">
      <c r="D9766"/>
    </row>
    <row r="9767" spans="4:4" x14ac:dyDescent="0.25">
      <c r="D9767"/>
    </row>
    <row r="9768" spans="4:4" x14ac:dyDescent="0.25">
      <c r="D9768"/>
    </row>
    <row r="9769" spans="4:4" x14ac:dyDescent="0.25">
      <c r="D9769"/>
    </row>
    <row r="9770" spans="4:4" x14ac:dyDescent="0.25">
      <c r="D9770"/>
    </row>
    <row r="9771" spans="4:4" x14ac:dyDescent="0.25">
      <c r="D9771"/>
    </row>
    <row r="9772" spans="4:4" x14ac:dyDescent="0.25">
      <c r="D9772"/>
    </row>
    <row r="9773" spans="4:4" x14ac:dyDescent="0.25">
      <c r="D9773"/>
    </row>
    <row r="9774" spans="4:4" x14ac:dyDescent="0.25">
      <c r="D9774"/>
    </row>
    <row r="9775" spans="4:4" x14ac:dyDescent="0.25">
      <c r="D9775"/>
    </row>
    <row r="9776" spans="4:4" x14ac:dyDescent="0.25">
      <c r="D9776"/>
    </row>
    <row r="9777" spans="4:4" x14ac:dyDescent="0.25">
      <c r="D9777"/>
    </row>
    <row r="9778" spans="4:4" x14ac:dyDescent="0.25">
      <c r="D9778"/>
    </row>
    <row r="9779" spans="4:4" x14ac:dyDescent="0.25">
      <c r="D9779"/>
    </row>
    <row r="9780" spans="4:4" x14ac:dyDescent="0.25">
      <c r="D9780"/>
    </row>
    <row r="9781" spans="4:4" x14ac:dyDescent="0.25">
      <c r="D9781"/>
    </row>
    <row r="9782" spans="4:4" x14ac:dyDescent="0.25">
      <c r="D9782"/>
    </row>
    <row r="9783" spans="4:4" x14ac:dyDescent="0.25">
      <c r="D9783"/>
    </row>
    <row r="9784" spans="4:4" x14ac:dyDescent="0.25">
      <c r="D9784"/>
    </row>
    <row r="9785" spans="4:4" x14ac:dyDescent="0.25">
      <c r="D9785"/>
    </row>
    <row r="9786" spans="4:4" x14ac:dyDescent="0.25">
      <c r="D9786"/>
    </row>
    <row r="9787" spans="4:4" x14ac:dyDescent="0.25">
      <c r="D9787"/>
    </row>
    <row r="9788" spans="4:4" x14ac:dyDescent="0.25">
      <c r="D9788"/>
    </row>
    <row r="9789" spans="4:4" x14ac:dyDescent="0.25">
      <c r="D9789"/>
    </row>
    <row r="9790" spans="4:4" x14ac:dyDescent="0.25">
      <c r="D9790"/>
    </row>
    <row r="9791" spans="4:4" x14ac:dyDescent="0.25">
      <c r="D9791"/>
    </row>
    <row r="9792" spans="4:4" x14ac:dyDescent="0.25">
      <c r="D9792"/>
    </row>
    <row r="9793" spans="4:4" x14ac:dyDescent="0.25">
      <c r="D9793"/>
    </row>
    <row r="9794" spans="4:4" x14ac:dyDescent="0.25">
      <c r="D9794"/>
    </row>
    <row r="9795" spans="4:4" x14ac:dyDescent="0.25">
      <c r="D9795"/>
    </row>
    <row r="9796" spans="4:4" x14ac:dyDescent="0.25">
      <c r="D9796"/>
    </row>
    <row r="9797" spans="4:4" x14ac:dyDescent="0.25">
      <c r="D9797"/>
    </row>
    <row r="9798" spans="4:4" x14ac:dyDescent="0.25">
      <c r="D9798"/>
    </row>
    <row r="9799" spans="4:4" x14ac:dyDescent="0.25">
      <c r="D9799"/>
    </row>
    <row r="9800" spans="4:4" x14ac:dyDescent="0.25">
      <c r="D9800"/>
    </row>
    <row r="9801" spans="4:4" x14ac:dyDescent="0.25">
      <c r="D9801"/>
    </row>
    <row r="9802" spans="4:4" x14ac:dyDescent="0.25">
      <c r="D9802"/>
    </row>
    <row r="9803" spans="4:4" x14ac:dyDescent="0.25">
      <c r="D9803"/>
    </row>
    <row r="9804" spans="4:4" x14ac:dyDescent="0.25">
      <c r="D9804"/>
    </row>
    <row r="9805" spans="4:4" x14ac:dyDescent="0.25">
      <c r="D9805"/>
    </row>
    <row r="9806" spans="4:4" x14ac:dyDescent="0.25">
      <c r="D9806"/>
    </row>
    <row r="9807" spans="4:4" x14ac:dyDescent="0.25">
      <c r="D9807"/>
    </row>
    <row r="9808" spans="4:4" x14ac:dyDescent="0.25">
      <c r="D9808"/>
    </row>
    <row r="9809" spans="4:4" x14ac:dyDescent="0.25">
      <c r="D9809"/>
    </row>
    <row r="9810" spans="4:4" x14ac:dyDescent="0.25">
      <c r="D9810"/>
    </row>
    <row r="9811" spans="4:4" x14ac:dyDescent="0.25">
      <c r="D9811"/>
    </row>
    <row r="9812" spans="4:4" x14ac:dyDescent="0.25">
      <c r="D9812"/>
    </row>
    <row r="9813" spans="4:4" x14ac:dyDescent="0.25">
      <c r="D9813"/>
    </row>
    <row r="9814" spans="4:4" x14ac:dyDescent="0.25">
      <c r="D9814"/>
    </row>
    <row r="9815" spans="4:4" x14ac:dyDescent="0.25">
      <c r="D9815"/>
    </row>
    <row r="9816" spans="4:4" x14ac:dyDescent="0.25">
      <c r="D9816"/>
    </row>
    <row r="9817" spans="4:4" x14ac:dyDescent="0.25">
      <c r="D9817"/>
    </row>
    <row r="9818" spans="4:4" x14ac:dyDescent="0.25">
      <c r="D9818"/>
    </row>
    <row r="9819" spans="4:4" x14ac:dyDescent="0.25">
      <c r="D9819"/>
    </row>
    <row r="9820" spans="4:4" x14ac:dyDescent="0.25">
      <c r="D9820"/>
    </row>
    <row r="9821" spans="4:4" x14ac:dyDescent="0.25">
      <c r="D9821"/>
    </row>
    <row r="9822" spans="4:4" x14ac:dyDescent="0.25">
      <c r="D9822"/>
    </row>
    <row r="9823" spans="4:4" x14ac:dyDescent="0.25">
      <c r="D9823"/>
    </row>
    <row r="9824" spans="4:4" x14ac:dyDescent="0.25">
      <c r="D9824"/>
    </row>
    <row r="9825" spans="4:4" x14ac:dyDescent="0.25">
      <c r="D9825"/>
    </row>
    <row r="9826" spans="4:4" x14ac:dyDescent="0.25">
      <c r="D9826"/>
    </row>
    <row r="9827" spans="4:4" x14ac:dyDescent="0.25">
      <c r="D9827"/>
    </row>
    <row r="9828" spans="4:4" x14ac:dyDescent="0.25">
      <c r="D9828"/>
    </row>
    <row r="9829" spans="4:4" x14ac:dyDescent="0.25">
      <c r="D9829"/>
    </row>
    <row r="9830" spans="4:4" x14ac:dyDescent="0.25">
      <c r="D9830"/>
    </row>
    <row r="9831" spans="4:4" x14ac:dyDescent="0.25">
      <c r="D9831"/>
    </row>
    <row r="9832" spans="4:4" x14ac:dyDescent="0.25">
      <c r="D9832"/>
    </row>
    <row r="9833" spans="4:4" x14ac:dyDescent="0.25">
      <c r="D9833"/>
    </row>
    <row r="9834" spans="4:4" x14ac:dyDescent="0.25">
      <c r="D9834"/>
    </row>
    <row r="9835" spans="4:4" x14ac:dyDescent="0.25">
      <c r="D9835"/>
    </row>
    <row r="9836" spans="4:4" x14ac:dyDescent="0.25">
      <c r="D9836"/>
    </row>
    <row r="9837" spans="4:4" x14ac:dyDescent="0.25">
      <c r="D9837"/>
    </row>
    <row r="9838" spans="4:4" x14ac:dyDescent="0.25">
      <c r="D9838"/>
    </row>
    <row r="9839" spans="4:4" x14ac:dyDescent="0.25">
      <c r="D9839"/>
    </row>
    <row r="9840" spans="4:4" x14ac:dyDescent="0.25">
      <c r="D9840"/>
    </row>
    <row r="9841" spans="4:4" x14ac:dyDescent="0.25">
      <c r="D9841"/>
    </row>
    <row r="9842" spans="4:4" x14ac:dyDescent="0.25">
      <c r="D9842"/>
    </row>
    <row r="9843" spans="4:4" x14ac:dyDescent="0.25">
      <c r="D9843"/>
    </row>
    <row r="9844" spans="4:4" x14ac:dyDescent="0.25">
      <c r="D9844"/>
    </row>
    <row r="9845" spans="4:4" x14ac:dyDescent="0.25">
      <c r="D9845"/>
    </row>
    <row r="9846" spans="4:4" x14ac:dyDescent="0.25">
      <c r="D9846"/>
    </row>
    <row r="9847" spans="4:4" x14ac:dyDescent="0.25">
      <c r="D9847"/>
    </row>
    <row r="9848" spans="4:4" x14ac:dyDescent="0.25">
      <c r="D9848"/>
    </row>
    <row r="9849" spans="4:4" x14ac:dyDescent="0.25">
      <c r="D9849"/>
    </row>
    <row r="9850" spans="4:4" x14ac:dyDescent="0.25">
      <c r="D9850"/>
    </row>
    <row r="9851" spans="4:4" x14ac:dyDescent="0.25">
      <c r="D9851"/>
    </row>
    <row r="9852" spans="4:4" x14ac:dyDescent="0.25">
      <c r="D9852"/>
    </row>
    <row r="9853" spans="4:4" x14ac:dyDescent="0.25">
      <c r="D9853"/>
    </row>
    <row r="9854" spans="4:4" x14ac:dyDescent="0.25">
      <c r="D9854"/>
    </row>
    <row r="9855" spans="4:4" x14ac:dyDescent="0.25">
      <c r="D9855"/>
    </row>
    <row r="9856" spans="4:4" x14ac:dyDescent="0.25">
      <c r="D9856"/>
    </row>
    <row r="9857" spans="4:4" x14ac:dyDescent="0.25">
      <c r="D9857"/>
    </row>
    <row r="9858" spans="4:4" x14ac:dyDescent="0.25">
      <c r="D9858"/>
    </row>
    <row r="9859" spans="4:4" x14ac:dyDescent="0.25">
      <c r="D9859"/>
    </row>
    <row r="9860" spans="4:4" x14ac:dyDescent="0.25">
      <c r="D9860"/>
    </row>
    <row r="9861" spans="4:4" x14ac:dyDescent="0.25">
      <c r="D9861"/>
    </row>
    <row r="9862" spans="4:4" x14ac:dyDescent="0.25">
      <c r="D9862"/>
    </row>
    <row r="9863" spans="4:4" x14ac:dyDescent="0.25">
      <c r="D9863"/>
    </row>
    <row r="9864" spans="4:4" x14ac:dyDescent="0.25">
      <c r="D9864"/>
    </row>
    <row r="9865" spans="4:4" x14ac:dyDescent="0.25">
      <c r="D9865"/>
    </row>
    <row r="9866" spans="4:4" x14ac:dyDescent="0.25">
      <c r="D9866"/>
    </row>
    <row r="9867" spans="4:4" x14ac:dyDescent="0.25">
      <c r="D9867"/>
    </row>
    <row r="9868" spans="4:4" x14ac:dyDescent="0.25">
      <c r="D9868"/>
    </row>
    <row r="9869" spans="4:4" x14ac:dyDescent="0.25">
      <c r="D9869"/>
    </row>
    <row r="9870" spans="4:4" x14ac:dyDescent="0.25">
      <c r="D9870"/>
    </row>
    <row r="9871" spans="4:4" x14ac:dyDescent="0.25">
      <c r="D9871"/>
    </row>
    <row r="9872" spans="4:4" x14ac:dyDescent="0.25">
      <c r="D9872"/>
    </row>
    <row r="9873" spans="4:4" x14ac:dyDescent="0.25">
      <c r="D9873"/>
    </row>
    <row r="9874" spans="4:4" x14ac:dyDescent="0.25">
      <c r="D9874"/>
    </row>
    <row r="9875" spans="4:4" x14ac:dyDescent="0.25">
      <c r="D9875"/>
    </row>
    <row r="9876" spans="4:4" x14ac:dyDescent="0.25">
      <c r="D9876"/>
    </row>
    <row r="9877" spans="4:4" x14ac:dyDescent="0.25">
      <c r="D9877"/>
    </row>
    <row r="9878" spans="4:4" x14ac:dyDescent="0.25">
      <c r="D9878"/>
    </row>
    <row r="9879" spans="4:4" x14ac:dyDescent="0.25">
      <c r="D9879"/>
    </row>
    <row r="9880" spans="4:4" x14ac:dyDescent="0.25">
      <c r="D9880"/>
    </row>
    <row r="9881" spans="4:4" x14ac:dyDescent="0.25">
      <c r="D9881"/>
    </row>
    <row r="9882" spans="4:4" x14ac:dyDescent="0.25">
      <c r="D9882"/>
    </row>
    <row r="9883" spans="4:4" x14ac:dyDescent="0.25">
      <c r="D9883"/>
    </row>
    <row r="9884" spans="4:4" x14ac:dyDescent="0.25">
      <c r="D9884"/>
    </row>
    <row r="9885" spans="4:4" x14ac:dyDescent="0.25">
      <c r="D9885"/>
    </row>
    <row r="9886" spans="4:4" x14ac:dyDescent="0.25">
      <c r="D9886"/>
    </row>
    <row r="9887" spans="4:4" x14ac:dyDescent="0.25">
      <c r="D9887"/>
    </row>
    <row r="9888" spans="4:4" x14ac:dyDescent="0.25">
      <c r="D9888"/>
    </row>
    <row r="9889" spans="4:4" x14ac:dyDescent="0.25">
      <c r="D9889"/>
    </row>
    <row r="9890" spans="4:4" x14ac:dyDescent="0.25">
      <c r="D9890"/>
    </row>
    <row r="9891" spans="4:4" x14ac:dyDescent="0.25">
      <c r="D9891"/>
    </row>
    <row r="9892" spans="4:4" x14ac:dyDescent="0.25">
      <c r="D9892"/>
    </row>
    <row r="9893" spans="4:4" x14ac:dyDescent="0.25">
      <c r="D9893"/>
    </row>
    <row r="9894" spans="4:4" x14ac:dyDescent="0.25">
      <c r="D9894"/>
    </row>
    <row r="9895" spans="4:4" x14ac:dyDescent="0.25">
      <c r="D9895"/>
    </row>
    <row r="9896" spans="4:4" x14ac:dyDescent="0.25">
      <c r="D9896"/>
    </row>
    <row r="9897" spans="4:4" x14ac:dyDescent="0.25">
      <c r="D9897"/>
    </row>
    <row r="9898" spans="4:4" x14ac:dyDescent="0.25">
      <c r="D9898"/>
    </row>
    <row r="9899" spans="4:4" x14ac:dyDescent="0.25">
      <c r="D9899"/>
    </row>
    <row r="9900" spans="4:4" x14ac:dyDescent="0.25">
      <c r="D9900"/>
    </row>
    <row r="9901" spans="4:4" x14ac:dyDescent="0.25">
      <c r="D9901"/>
    </row>
    <row r="9902" spans="4:4" x14ac:dyDescent="0.25">
      <c r="D9902"/>
    </row>
    <row r="9903" spans="4:4" x14ac:dyDescent="0.25">
      <c r="D9903"/>
    </row>
    <row r="9904" spans="4:4" x14ac:dyDescent="0.25">
      <c r="D9904"/>
    </row>
    <row r="9905" spans="4:4" x14ac:dyDescent="0.25">
      <c r="D9905"/>
    </row>
    <row r="9906" spans="4:4" x14ac:dyDescent="0.25">
      <c r="D9906"/>
    </row>
    <row r="9907" spans="4:4" x14ac:dyDescent="0.25">
      <c r="D9907"/>
    </row>
    <row r="9908" spans="4:4" x14ac:dyDescent="0.25">
      <c r="D9908"/>
    </row>
    <row r="9909" spans="4:4" x14ac:dyDescent="0.25">
      <c r="D9909"/>
    </row>
    <row r="9910" spans="4:4" x14ac:dyDescent="0.25">
      <c r="D9910"/>
    </row>
    <row r="9911" spans="4:4" x14ac:dyDescent="0.25">
      <c r="D9911"/>
    </row>
    <row r="9912" spans="4:4" x14ac:dyDescent="0.25">
      <c r="D9912"/>
    </row>
    <row r="9913" spans="4:4" x14ac:dyDescent="0.25">
      <c r="D9913"/>
    </row>
    <row r="9914" spans="4:4" x14ac:dyDescent="0.25">
      <c r="D9914"/>
    </row>
    <row r="9915" spans="4:4" x14ac:dyDescent="0.25">
      <c r="D9915"/>
    </row>
    <row r="9916" spans="4:4" x14ac:dyDescent="0.25">
      <c r="D9916"/>
    </row>
    <row r="9917" spans="4:4" x14ac:dyDescent="0.25">
      <c r="D9917"/>
    </row>
    <row r="9918" spans="4:4" x14ac:dyDescent="0.25">
      <c r="D9918"/>
    </row>
    <row r="9919" spans="4:4" x14ac:dyDescent="0.25">
      <c r="D9919"/>
    </row>
    <row r="9920" spans="4:4" x14ac:dyDescent="0.25">
      <c r="D9920"/>
    </row>
    <row r="9921" spans="4:4" x14ac:dyDescent="0.25">
      <c r="D9921"/>
    </row>
    <row r="9922" spans="4:4" x14ac:dyDescent="0.25">
      <c r="D9922"/>
    </row>
    <row r="9923" spans="4:4" x14ac:dyDescent="0.25">
      <c r="D9923"/>
    </row>
    <row r="9924" spans="4:4" x14ac:dyDescent="0.25">
      <c r="D9924"/>
    </row>
    <row r="9925" spans="4:4" x14ac:dyDescent="0.25">
      <c r="D9925"/>
    </row>
    <row r="9926" spans="4:4" x14ac:dyDescent="0.25">
      <c r="D9926"/>
    </row>
    <row r="9927" spans="4:4" x14ac:dyDescent="0.25">
      <c r="D9927"/>
    </row>
    <row r="9928" spans="4:4" x14ac:dyDescent="0.25">
      <c r="D9928"/>
    </row>
    <row r="9929" spans="4:4" x14ac:dyDescent="0.25">
      <c r="D9929"/>
    </row>
    <row r="9930" spans="4:4" x14ac:dyDescent="0.25">
      <c r="D9930"/>
    </row>
    <row r="9931" spans="4:4" x14ac:dyDescent="0.25">
      <c r="D9931"/>
    </row>
    <row r="9932" spans="4:4" x14ac:dyDescent="0.25">
      <c r="D9932"/>
    </row>
    <row r="9933" spans="4:4" x14ac:dyDescent="0.25">
      <c r="D9933"/>
    </row>
    <row r="9934" spans="4:4" x14ac:dyDescent="0.25">
      <c r="D9934"/>
    </row>
    <row r="9935" spans="4:4" x14ac:dyDescent="0.25">
      <c r="D9935"/>
    </row>
    <row r="9936" spans="4:4" x14ac:dyDescent="0.25">
      <c r="D9936"/>
    </row>
    <row r="9937" spans="4:4" x14ac:dyDescent="0.25">
      <c r="D9937"/>
    </row>
    <row r="9938" spans="4:4" x14ac:dyDescent="0.25">
      <c r="D9938"/>
    </row>
    <row r="9939" spans="4:4" x14ac:dyDescent="0.25">
      <c r="D9939"/>
    </row>
    <row r="9940" spans="4:4" x14ac:dyDescent="0.25">
      <c r="D9940"/>
    </row>
    <row r="9941" spans="4:4" x14ac:dyDescent="0.25">
      <c r="D9941"/>
    </row>
    <row r="9942" spans="4:4" x14ac:dyDescent="0.25">
      <c r="D9942"/>
    </row>
    <row r="9943" spans="4:4" x14ac:dyDescent="0.25">
      <c r="D9943"/>
    </row>
    <row r="9944" spans="4:4" x14ac:dyDescent="0.25">
      <c r="D9944"/>
    </row>
    <row r="9945" spans="4:4" x14ac:dyDescent="0.25">
      <c r="D9945"/>
    </row>
    <row r="9946" spans="4:4" x14ac:dyDescent="0.25">
      <c r="D9946"/>
    </row>
    <row r="9947" spans="4:4" x14ac:dyDescent="0.25">
      <c r="D9947"/>
    </row>
    <row r="9948" spans="4:4" x14ac:dyDescent="0.25">
      <c r="D9948"/>
    </row>
    <row r="9949" spans="4:4" x14ac:dyDescent="0.25">
      <c r="D9949"/>
    </row>
    <row r="9950" spans="4:4" x14ac:dyDescent="0.25">
      <c r="D9950"/>
    </row>
    <row r="9951" spans="4:4" x14ac:dyDescent="0.25">
      <c r="D9951"/>
    </row>
    <row r="9952" spans="4:4" x14ac:dyDescent="0.25">
      <c r="D9952"/>
    </row>
    <row r="9953" spans="4:4" x14ac:dyDescent="0.25">
      <c r="D9953"/>
    </row>
    <row r="9954" spans="4:4" x14ac:dyDescent="0.25">
      <c r="D9954"/>
    </row>
    <row r="9955" spans="4:4" x14ac:dyDescent="0.25">
      <c r="D9955"/>
    </row>
    <row r="9956" spans="4:4" x14ac:dyDescent="0.25">
      <c r="D9956"/>
    </row>
    <row r="9957" spans="4:4" x14ac:dyDescent="0.25">
      <c r="D9957"/>
    </row>
    <row r="9958" spans="4:4" x14ac:dyDescent="0.25">
      <c r="D9958"/>
    </row>
    <row r="9959" spans="4:4" x14ac:dyDescent="0.25">
      <c r="D9959"/>
    </row>
    <row r="9960" spans="4:4" x14ac:dyDescent="0.25">
      <c r="D9960"/>
    </row>
    <row r="9961" spans="4:4" x14ac:dyDescent="0.25">
      <c r="D9961"/>
    </row>
    <row r="9962" spans="4:4" x14ac:dyDescent="0.25">
      <c r="D9962"/>
    </row>
    <row r="9963" spans="4:4" x14ac:dyDescent="0.25">
      <c r="D9963"/>
    </row>
    <row r="9964" spans="4:4" x14ac:dyDescent="0.25">
      <c r="D9964"/>
    </row>
    <row r="9965" spans="4:4" x14ac:dyDescent="0.25">
      <c r="D9965"/>
    </row>
    <row r="9966" spans="4:4" x14ac:dyDescent="0.25">
      <c r="D9966"/>
    </row>
    <row r="9967" spans="4:4" x14ac:dyDescent="0.25">
      <c r="D9967"/>
    </row>
    <row r="9968" spans="4:4" x14ac:dyDescent="0.25">
      <c r="D9968"/>
    </row>
    <row r="9969" spans="4:4" x14ac:dyDescent="0.25">
      <c r="D9969"/>
    </row>
    <row r="9970" spans="4:4" x14ac:dyDescent="0.25">
      <c r="D9970"/>
    </row>
    <row r="9971" spans="4:4" x14ac:dyDescent="0.25">
      <c r="D9971"/>
    </row>
    <row r="9972" spans="4:4" x14ac:dyDescent="0.25">
      <c r="D9972"/>
    </row>
    <row r="9973" spans="4:4" x14ac:dyDescent="0.25">
      <c r="D9973"/>
    </row>
    <row r="9974" spans="4:4" x14ac:dyDescent="0.25">
      <c r="D9974"/>
    </row>
    <row r="9975" spans="4:4" x14ac:dyDescent="0.25">
      <c r="D9975"/>
    </row>
    <row r="9976" spans="4:4" x14ac:dyDescent="0.25">
      <c r="D9976"/>
    </row>
    <row r="9977" spans="4:4" x14ac:dyDescent="0.25">
      <c r="D9977"/>
    </row>
    <row r="9978" spans="4:4" x14ac:dyDescent="0.25">
      <c r="D9978"/>
    </row>
    <row r="9979" spans="4:4" x14ac:dyDescent="0.25">
      <c r="D9979"/>
    </row>
    <row r="9980" spans="4:4" x14ac:dyDescent="0.25">
      <c r="D9980"/>
    </row>
    <row r="9981" spans="4:4" x14ac:dyDescent="0.25">
      <c r="D9981"/>
    </row>
    <row r="9982" spans="4:4" x14ac:dyDescent="0.25">
      <c r="D9982"/>
    </row>
    <row r="9983" spans="4:4" x14ac:dyDescent="0.25">
      <c r="D9983"/>
    </row>
    <row r="9984" spans="4:4" x14ac:dyDescent="0.25">
      <c r="D9984"/>
    </row>
    <row r="9985" spans="4:4" x14ac:dyDescent="0.25">
      <c r="D9985"/>
    </row>
    <row r="9986" spans="4:4" x14ac:dyDescent="0.25">
      <c r="D9986"/>
    </row>
    <row r="9987" spans="4:4" x14ac:dyDescent="0.25">
      <c r="D9987"/>
    </row>
    <row r="9988" spans="4:4" x14ac:dyDescent="0.25">
      <c r="D9988"/>
    </row>
    <row r="9989" spans="4:4" x14ac:dyDescent="0.25">
      <c r="D9989"/>
    </row>
    <row r="9990" spans="4:4" x14ac:dyDescent="0.25">
      <c r="D9990"/>
    </row>
    <row r="9991" spans="4:4" x14ac:dyDescent="0.25">
      <c r="D9991"/>
    </row>
    <row r="9992" spans="4:4" x14ac:dyDescent="0.25">
      <c r="D9992"/>
    </row>
    <row r="9993" spans="4:4" x14ac:dyDescent="0.25">
      <c r="D9993"/>
    </row>
    <row r="9994" spans="4:4" x14ac:dyDescent="0.25">
      <c r="D9994"/>
    </row>
    <row r="9995" spans="4:4" x14ac:dyDescent="0.25">
      <c r="D9995"/>
    </row>
    <row r="9996" spans="4:4" x14ac:dyDescent="0.25">
      <c r="D9996"/>
    </row>
    <row r="9997" spans="4:4" x14ac:dyDescent="0.25">
      <c r="D9997"/>
    </row>
    <row r="9998" spans="4:4" x14ac:dyDescent="0.25">
      <c r="D9998"/>
    </row>
    <row r="9999" spans="4:4" x14ac:dyDescent="0.25">
      <c r="D9999"/>
    </row>
    <row r="10000" spans="4:4" x14ac:dyDescent="0.25">
      <c r="D10000"/>
    </row>
    <row r="10001" spans="4:4" x14ac:dyDescent="0.25">
      <c r="D10001"/>
    </row>
    <row r="10002" spans="4:4" x14ac:dyDescent="0.25">
      <c r="D10002"/>
    </row>
    <row r="10003" spans="4:4" x14ac:dyDescent="0.25">
      <c r="D10003"/>
    </row>
    <row r="10004" spans="4:4" x14ac:dyDescent="0.25">
      <c r="D10004"/>
    </row>
    <row r="10005" spans="4:4" x14ac:dyDescent="0.25">
      <c r="D10005"/>
    </row>
    <row r="10006" spans="4:4" x14ac:dyDescent="0.25">
      <c r="D10006"/>
    </row>
    <row r="10007" spans="4:4" x14ac:dyDescent="0.25">
      <c r="D10007"/>
    </row>
    <row r="10008" spans="4:4" x14ac:dyDescent="0.25">
      <c r="D10008"/>
    </row>
    <row r="10009" spans="4:4" x14ac:dyDescent="0.25">
      <c r="D10009"/>
    </row>
    <row r="10010" spans="4:4" x14ac:dyDescent="0.25">
      <c r="D10010"/>
    </row>
    <row r="10011" spans="4:4" x14ac:dyDescent="0.25">
      <c r="D10011"/>
    </row>
    <row r="10012" spans="4:4" x14ac:dyDescent="0.25">
      <c r="D10012"/>
    </row>
    <row r="10013" spans="4:4" x14ac:dyDescent="0.25">
      <c r="D10013"/>
    </row>
    <row r="10014" spans="4:4" x14ac:dyDescent="0.25">
      <c r="D10014"/>
    </row>
    <row r="10015" spans="4:4" x14ac:dyDescent="0.25">
      <c r="D10015"/>
    </row>
    <row r="10016" spans="4:4" x14ac:dyDescent="0.25">
      <c r="D10016"/>
    </row>
    <row r="10017" spans="4:4" x14ac:dyDescent="0.25">
      <c r="D10017"/>
    </row>
    <row r="10018" spans="4:4" x14ac:dyDescent="0.25">
      <c r="D10018"/>
    </row>
    <row r="10019" spans="4:4" x14ac:dyDescent="0.25">
      <c r="D10019"/>
    </row>
    <row r="10020" spans="4:4" x14ac:dyDescent="0.25">
      <c r="D10020"/>
    </row>
    <row r="10021" spans="4:4" x14ac:dyDescent="0.25">
      <c r="D10021"/>
    </row>
    <row r="10022" spans="4:4" x14ac:dyDescent="0.25">
      <c r="D10022"/>
    </row>
    <row r="10023" spans="4:4" x14ac:dyDescent="0.25">
      <c r="D10023"/>
    </row>
    <row r="10024" spans="4:4" x14ac:dyDescent="0.25">
      <c r="D10024"/>
    </row>
    <row r="10025" spans="4:4" x14ac:dyDescent="0.25">
      <c r="D10025"/>
    </row>
    <row r="10026" spans="4:4" x14ac:dyDescent="0.25">
      <c r="D10026"/>
    </row>
    <row r="10027" spans="4:4" x14ac:dyDescent="0.25">
      <c r="D10027"/>
    </row>
    <row r="10028" spans="4:4" x14ac:dyDescent="0.25">
      <c r="D10028"/>
    </row>
    <row r="10029" spans="4:4" x14ac:dyDescent="0.25">
      <c r="D10029"/>
    </row>
    <row r="10030" spans="4:4" x14ac:dyDescent="0.25">
      <c r="D10030"/>
    </row>
    <row r="10031" spans="4:4" x14ac:dyDescent="0.25">
      <c r="D10031"/>
    </row>
    <row r="10032" spans="4:4" x14ac:dyDescent="0.25">
      <c r="D10032"/>
    </row>
    <row r="10033" spans="4:4" x14ac:dyDescent="0.25">
      <c r="D10033"/>
    </row>
    <row r="10034" spans="4:4" x14ac:dyDescent="0.25">
      <c r="D10034"/>
    </row>
    <row r="10035" spans="4:4" x14ac:dyDescent="0.25">
      <c r="D10035"/>
    </row>
    <row r="10036" spans="4:4" x14ac:dyDescent="0.25">
      <c r="D10036"/>
    </row>
    <row r="10037" spans="4:4" x14ac:dyDescent="0.25">
      <c r="D10037"/>
    </row>
    <row r="10038" spans="4:4" x14ac:dyDescent="0.25">
      <c r="D10038"/>
    </row>
    <row r="10039" spans="4:4" x14ac:dyDescent="0.25">
      <c r="D10039"/>
    </row>
    <row r="10040" spans="4:4" x14ac:dyDescent="0.25">
      <c r="D10040"/>
    </row>
    <row r="10041" spans="4:4" x14ac:dyDescent="0.25">
      <c r="D10041"/>
    </row>
    <row r="10042" spans="4:4" x14ac:dyDescent="0.25">
      <c r="D10042"/>
    </row>
    <row r="10043" spans="4:4" x14ac:dyDescent="0.25">
      <c r="D10043"/>
    </row>
    <row r="10044" spans="4:4" x14ac:dyDescent="0.25">
      <c r="D10044"/>
    </row>
    <row r="10045" spans="4:4" x14ac:dyDescent="0.25">
      <c r="D10045"/>
    </row>
    <row r="10046" spans="4:4" x14ac:dyDescent="0.25">
      <c r="D10046"/>
    </row>
    <row r="10047" spans="4:4" x14ac:dyDescent="0.25">
      <c r="D10047"/>
    </row>
    <row r="10048" spans="4:4" x14ac:dyDescent="0.25">
      <c r="D10048"/>
    </row>
    <row r="10049" spans="4:4" x14ac:dyDescent="0.25">
      <c r="D10049"/>
    </row>
    <row r="10050" spans="4:4" x14ac:dyDescent="0.25">
      <c r="D10050"/>
    </row>
    <row r="10051" spans="4:4" x14ac:dyDescent="0.25">
      <c r="D10051"/>
    </row>
    <row r="10052" spans="4:4" x14ac:dyDescent="0.25">
      <c r="D10052"/>
    </row>
    <row r="10053" spans="4:4" x14ac:dyDescent="0.25">
      <c r="D10053"/>
    </row>
    <row r="10054" spans="4:4" x14ac:dyDescent="0.25">
      <c r="D10054"/>
    </row>
    <row r="10055" spans="4:4" x14ac:dyDescent="0.25">
      <c r="D10055"/>
    </row>
    <row r="10056" spans="4:4" x14ac:dyDescent="0.25">
      <c r="D10056"/>
    </row>
    <row r="10057" spans="4:4" x14ac:dyDescent="0.25">
      <c r="D10057"/>
    </row>
    <row r="10058" spans="4:4" x14ac:dyDescent="0.25">
      <c r="D10058"/>
    </row>
    <row r="10059" spans="4:4" x14ac:dyDescent="0.25">
      <c r="D10059"/>
    </row>
    <row r="10060" spans="4:4" x14ac:dyDescent="0.25">
      <c r="D10060"/>
    </row>
    <row r="10061" spans="4:4" x14ac:dyDescent="0.25">
      <c r="D10061"/>
    </row>
    <row r="10062" spans="4:4" x14ac:dyDescent="0.25">
      <c r="D10062"/>
    </row>
    <row r="10063" spans="4:4" x14ac:dyDescent="0.25">
      <c r="D10063"/>
    </row>
    <row r="10064" spans="4:4" x14ac:dyDescent="0.25">
      <c r="D10064"/>
    </row>
    <row r="10065" spans="4:4" x14ac:dyDescent="0.25">
      <c r="D10065"/>
    </row>
    <row r="10066" spans="4:4" x14ac:dyDescent="0.25">
      <c r="D10066"/>
    </row>
    <row r="10067" spans="4:4" x14ac:dyDescent="0.25">
      <c r="D10067"/>
    </row>
    <row r="10068" spans="4:4" x14ac:dyDescent="0.25">
      <c r="D10068"/>
    </row>
    <row r="10069" spans="4:4" x14ac:dyDescent="0.25">
      <c r="D10069"/>
    </row>
    <row r="10070" spans="4:4" x14ac:dyDescent="0.25">
      <c r="D10070"/>
    </row>
    <row r="10071" spans="4:4" x14ac:dyDescent="0.25">
      <c r="D10071"/>
    </row>
    <row r="10072" spans="4:4" x14ac:dyDescent="0.25">
      <c r="D10072"/>
    </row>
    <row r="10073" spans="4:4" x14ac:dyDescent="0.25">
      <c r="D10073"/>
    </row>
    <row r="10074" spans="4:4" x14ac:dyDescent="0.25">
      <c r="D10074"/>
    </row>
    <row r="10075" spans="4:4" x14ac:dyDescent="0.25">
      <c r="D10075"/>
    </row>
    <row r="10076" spans="4:4" x14ac:dyDescent="0.25">
      <c r="D10076"/>
    </row>
    <row r="10077" spans="4:4" x14ac:dyDescent="0.25">
      <c r="D10077"/>
    </row>
    <row r="10078" spans="4:4" x14ac:dyDescent="0.25">
      <c r="D10078"/>
    </row>
    <row r="10079" spans="4:4" x14ac:dyDescent="0.25">
      <c r="D10079"/>
    </row>
    <row r="10080" spans="4:4" x14ac:dyDescent="0.25">
      <c r="D10080"/>
    </row>
    <row r="10081" spans="4:4" x14ac:dyDescent="0.25">
      <c r="D10081"/>
    </row>
    <row r="10082" spans="4:4" x14ac:dyDescent="0.25">
      <c r="D10082"/>
    </row>
    <row r="10083" spans="4:4" x14ac:dyDescent="0.25">
      <c r="D10083"/>
    </row>
    <row r="10084" spans="4:4" x14ac:dyDescent="0.25">
      <c r="D10084"/>
    </row>
    <row r="10085" spans="4:4" x14ac:dyDescent="0.25">
      <c r="D10085"/>
    </row>
    <row r="10086" spans="4:4" x14ac:dyDescent="0.25">
      <c r="D10086"/>
    </row>
    <row r="10087" spans="4:4" x14ac:dyDescent="0.25">
      <c r="D10087"/>
    </row>
    <row r="10088" spans="4:4" x14ac:dyDescent="0.25">
      <c r="D10088"/>
    </row>
    <row r="10089" spans="4:4" x14ac:dyDescent="0.25">
      <c r="D10089"/>
    </row>
    <row r="10090" spans="4:4" x14ac:dyDescent="0.25">
      <c r="D10090"/>
    </row>
    <row r="10091" spans="4:4" x14ac:dyDescent="0.25">
      <c r="D10091"/>
    </row>
    <row r="10092" spans="4:4" x14ac:dyDescent="0.25">
      <c r="D10092"/>
    </row>
    <row r="10093" spans="4:4" x14ac:dyDescent="0.25">
      <c r="D10093"/>
    </row>
    <row r="10094" spans="4:4" x14ac:dyDescent="0.25">
      <c r="D10094"/>
    </row>
    <row r="10095" spans="4:4" x14ac:dyDescent="0.25">
      <c r="D10095"/>
    </row>
    <row r="10096" spans="4:4" x14ac:dyDescent="0.25">
      <c r="D10096"/>
    </row>
    <row r="10097" spans="4:4" x14ac:dyDescent="0.25">
      <c r="D10097"/>
    </row>
    <row r="10098" spans="4:4" x14ac:dyDescent="0.25">
      <c r="D10098"/>
    </row>
    <row r="10099" spans="4:4" x14ac:dyDescent="0.25">
      <c r="D10099"/>
    </row>
    <row r="10100" spans="4:4" x14ac:dyDescent="0.25">
      <c r="D10100"/>
    </row>
    <row r="10101" spans="4:4" x14ac:dyDescent="0.25">
      <c r="D10101" s="120"/>
    </row>
    <row r="10102" spans="4:4" x14ac:dyDescent="0.25">
      <c r="D10102"/>
    </row>
    <row r="10103" spans="4:4" x14ac:dyDescent="0.25">
      <c r="D10103"/>
    </row>
    <row r="10104" spans="4:4" x14ac:dyDescent="0.25">
      <c r="D10104"/>
    </row>
    <row r="10105" spans="4:4" x14ac:dyDescent="0.25">
      <c r="D10105"/>
    </row>
    <row r="10106" spans="4:4" x14ac:dyDescent="0.25">
      <c r="D10106"/>
    </row>
    <row r="10107" spans="4:4" x14ac:dyDescent="0.25">
      <c r="D10107"/>
    </row>
    <row r="10108" spans="4:4" x14ac:dyDescent="0.25">
      <c r="D10108"/>
    </row>
    <row r="10109" spans="4:4" x14ac:dyDescent="0.25">
      <c r="D10109"/>
    </row>
    <row r="10110" spans="4:4" x14ac:dyDescent="0.25">
      <c r="D10110"/>
    </row>
    <row r="10111" spans="4:4" x14ac:dyDescent="0.25">
      <c r="D10111"/>
    </row>
    <row r="10112" spans="4:4" x14ac:dyDescent="0.25">
      <c r="D10112"/>
    </row>
    <row r="10113" spans="4:4" x14ac:dyDescent="0.25">
      <c r="D10113"/>
    </row>
    <row r="10114" spans="4:4" x14ac:dyDescent="0.25">
      <c r="D10114"/>
    </row>
    <row r="10115" spans="4:4" x14ac:dyDescent="0.25">
      <c r="D10115"/>
    </row>
    <row r="10116" spans="4:4" x14ac:dyDescent="0.25">
      <c r="D10116"/>
    </row>
    <row r="10117" spans="4:4" x14ac:dyDescent="0.25">
      <c r="D10117"/>
    </row>
    <row r="10118" spans="4:4" x14ac:dyDescent="0.25">
      <c r="D10118"/>
    </row>
    <row r="10119" spans="4:4" x14ac:dyDescent="0.25">
      <c r="D10119"/>
    </row>
    <row r="10120" spans="4:4" x14ac:dyDescent="0.25">
      <c r="D10120"/>
    </row>
    <row r="10121" spans="4:4" x14ac:dyDescent="0.25">
      <c r="D10121"/>
    </row>
    <row r="10122" spans="4:4" x14ac:dyDescent="0.25">
      <c r="D10122"/>
    </row>
    <row r="10123" spans="4:4" x14ac:dyDescent="0.25">
      <c r="D10123"/>
    </row>
    <row r="10124" spans="4:4" x14ac:dyDescent="0.25">
      <c r="D10124"/>
    </row>
    <row r="10125" spans="4:4" x14ac:dyDescent="0.25">
      <c r="D10125"/>
    </row>
    <row r="10126" spans="4:4" x14ac:dyDescent="0.25">
      <c r="D10126"/>
    </row>
    <row r="10127" spans="4:4" x14ac:dyDescent="0.25">
      <c r="D10127"/>
    </row>
    <row r="10128" spans="4:4" x14ac:dyDescent="0.25">
      <c r="D10128"/>
    </row>
    <row r="10129" spans="4:4" x14ac:dyDescent="0.25">
      <c r="D10129"/>
    </row>
    <row r="10130" spans="4:4" x14ac:dyDescent="0.25">
      <c r="D10130"/>
    </row>
    <row r="10131" spans="4:4" x14ac:dyDescent="0.25">
      <c r="D10131"/>
    </row>
    <row r="10132" spans="4:4" x14ac:dyDescent="0.25">
      <c r="D10132"/>
    </row>
    <row r="10133" spans="4:4" x14ac:dyDescent="0.25">
      <c r="D10133"/>
    </row>
    <row r="10134" spans="4:4" x14ac:dyDescent="0.25">
      <c r="D10134"/>
    </row>
    <row r="10135" spans="4:4" x14ac:dyDescent="0.25">
      <c r="D10135"/>
    </row>
    <row r="10136" spans="4:4" x14ac:dyDescent="0.25">
      <c r="D10136"/>
    </row>
    <row r="10137" spans="4:4" x14ac:dyDescent="0.25">
      <c r="D10137"/>
    </row>
    <row r="10138" spans="4:4" x14ac:dyDescent="0.25">
      <c r="D10138"/>
    </row>
    <row r="10139" spans="4:4" x14ac:dyDescent="0.25">
      <c r="D10139"/>
    </row>
    <row r="10140" spans="4:4" x14ac:dyDescent="0.25">
      <c r="D10140"/>
    </row>
    <row r="10141" spans="4:4" x14ac:dyDescent="0.25">
      <c r="D10141"/>
    </row>
    <row r="10142" spans="4:4" x14ac:dyDescent="0.25">
      <c r="D10142"/>
    </row>
    <row r="10143" spans="4:4" x14ac:dyDescent="0.25">
      <c r="D10143"/>
    </row>
    <row r="10144" spans="4:4" x14ac:dyDescent="0.25">
      <c r="D10144"/>
    </row>
    <row r="10145" spans="4:4" x14ac:dyDescent="0.25">
      <c r="D10145"/>
    </row>
    <row r="10146" spans="4:4" x14ac:dyDescent="0.25">
      <c r="D10146"/>
    </row>
    <row r="10147" spans="4:4" x14ac:dyDescent="0.25">
      <c r="D10147"/>
    </row>
    <row r="10148" spans="4:4" x14ac:dyDescent="0.25">
      <c r="D10148"/>
    </row>
    <row r="10149" spans="4:4" x14ac:dyDescent="0.25">
      <c r="D10149"/>
    </row>
    <row r="10150" spans="4:4" x14ac:dyDescent="0.25">
      <c r="D10150"/>
    </row>
    <row r="10151" spans="4:4" x14ac:dyDescent="0.25">
      <c r="D10151"/>
    </row>
    <row r="10152" spans="4:4" x14ac:dyDescent="0.25">
      <c r="D10152"/>
    </row>
    <row r="10153" spans="4:4" x14ac:dyDescent="0.25">
      <c r="D10153"/>
    </row>
    <row r="10154" spans="4:4" x14ac:dyDescent="0.25">
      <c r="D10154"/>
    </row>
    <row r="10155" spans="4:4" x14ac:dyDescent="0.25">
      <c r="D10155"/>
    </row>
    <row r="10156" spans="4:4" x14ac:dyDescent="0.25">
      <c r="D10156"/>
    </row>
    <row r="10157" spans="4:4" x14ac:dyDescent="0.25">
      <c r="D10157"/>
    </row>
    <row r="10158" spans="4:4" x14ac:dyDescent="0.25">
      <c r="D10158"/>
    </row>
    <row r="10159" spans="4:4" x14ac:dyDescent="0.25">
      <c r="D10159"/>
    </row>
    <row r="10160" spans="4:4" x14ac:dyDescent="0.25">
      <c r="D10160"/>
    </row>
    <row r="10161" spans="4:4" x14ac:dyDescent="0.25">
      <c r="D10161"/>
    </row>
    <row r="10162" spans="4:4" x14ac:dyDescent="0.25">
      <c r="D10162"/>
    </row>
    <row r="10163" spans="4:4" x14ac:dyDescent="0.25">
      <c r="D10163"/>
    </row>
    <row r="10164" spans="4:4" x14ac:dyDescent="0.25">
      <c r="D10164"/>
    </row>
    <row r="10165" spans="4:4" x14ac:dyDescent="0.25">
      <c r="D10165"/>
    </row>
    <row r="10166" spans="4:4" x14ac:dyDescent="0.25">
      <c r="D10166"/>
    </row>
    <row r="10167" spans="4:4" x14ac:dyDescent="0.25">
      <c r="D10167"/>
    </row>
    <row r="10168" spans="4:4" x14ac:dyDescent="0.25">
      <c r="D10168"/>
    </row>
    <row r="10169" spans="4:4" x14ac:dyDescent="0.25">
      <c r="D10169"/>
    </row>
    <row r="10170" spans="4:4" x14ac:dyDescent="0.25">
      <c r="D10170"/>
    </row>
    <row r="10171" spans="4:4" x14ac:dyDescent="0.25">
      <c r="D10171"/>
    </row>
    <row r="10172" spans="4:4" x14ac:dyDescent="0.25">
      <c r="D10172"/>
    </row>
    <row r="10173" spans="4:4" x14ac:dyDescent="0.25">
      <c r="D10173"/>
    </row>
    <row r="10174" spans="4:4" x14ac:dyDescent="0.25">
      <c r="D10174"/>
    </row>
    <row r="10175" spans="4:4" x14ac:dyDescent="0.25">
      <c r="D10175"/>
    </row>
    <row r="10176" spans="4:4" x14ac:dyDescent="0.25">
      <c r="D10176"/>
    </row>
    <row r="10177" spans="4:4" x14ac:dyDescent="0.25">
      <c r="D10177"/>
    </row>
    <row r="10178" spans="4:4" x14ac:dyDescent="0.25">
      <c r="D10178"/>
    </row>
    <row r="10179" spans="4:4" x14ac:dyDescent="0.25">
      <c r="D10179"/>
    </row>
    <row r="10180" spans="4:4" x14ac:dyDescent="0.25">
      <c r="D10180"/>
    </row>
    <row r="10181" spans="4:4" x14ac:dyDescent="0.25">
      <c r="D10181"/>
    </row>
    <row r="10182" spans="4:4" x14ac:dyDescent="0.25">
      <c r="D10182"/>
    </row>
    <row r="10183" spans="4:4" x14ac:dyDescent="0.25">
      <c r="D10183"/>
    </row>
    <row r="10184" spans="4:4" x14ac:dyDescent="0.25">
      <c r="D10184"/>
    </row>
    <row r="10185" spans="4:4" x14ac:dyDescent="0.25">
      <c r="D10185"/>
    </row>
    <row r="10186" spans="4:4" x14ac:dyDescent="0.25">
      <c r="D10186"/>
    </row>
    <row r="10187" spans="4:4" x14ac:dyDescent="0.25">
      <c r="D10187"/>
    </row>
    <row r="10188" spans="4:4" x14ac:dyDescent="0.25">
      <c r="D10188"/>
    </row>
    <row r="10189" spans="4:4" x14ac:dyDescent="0.25">
      <c r="D10189"/>
    </row>
    <row r="10190" spans="4:4" x14ac:dyDescent="0.25">
      <c r="D10190"/>
    </row>
    <row r="10191" spans="4:4" x14ac:dyDescent="0.25">
      <c r="D10191"/>
    </row>
    <row r="10192" spans="4:4" x14ac:dyDescent="0.25">
      <c r="D10192"/>
    </row>
    <row r="10193" spans="4:4" x14ac:dyDescent="0.25">
      <c r="D10193"/>
    </row>
    <row r="10194" spans="4:4" x14ac:dyDescent="0.25">
      <c r="D10194"/>
    </row>
    <row r="10195" spans="4:4" x14ac:dyDescent="0.25">
      <c r="D10195"/>
    </row>
    <row r="10196" spans="4:4" x14ac:dyDescent="0.25">
      <c r="D10196"/>
    </row>
    <row r="10197" spans="4:4" x14ac:dyDescent="0.25">
      <c r="D10197"/>
    </row>
    <row r="10198" spans="4:4" x14ac:dyDescent="0.25">
      <c r="D10198"/>
    </row>
    <row r="10199" spans="4:4" x14ac:dyDescent="0.25">
      <c r="D10199"/>
    </row>
    <row r="10200" spans="4:4" x14ac:dyDescent="0.25">
      <c r="D10200"/>
    </row>
    <row r="10201" spans="4:4" x14ac:dyDescent="0.25">
      <c r="D10201"/>
    </row>
    <row r="10202" spans="4:4" x14ac:dyDescent="0.25">
      <c r="D10202"/>
    </row>
    <row r="10203" spans="4:4" x14ac:dyDescent="0.25">
      <c r="D10203"/>
    </row>
    <row r="10204" spans="4:4" x14ac:dyDescent="0.25">
      <c r="D10204"/>
    </row>
    <row r="10205" spans="4:4" x14ac:dyDescent="0.25">
      <c r="D10205"/>
    </row>
    <row r="10206" spans="4:4" x14ac:dyDescent="0.25">
      <c r="D10206"/>
    </row>
    <row r="10207" spans="4:4" x14ac:dyDescent="0.25">
      <c r="D10207"/>
    </row>
    <row r="10208" spans="4:4" x14ac:dyDescent="0.25">
      <c r="D10208"/>
    </row>
    <row r="10209" spans="4:4" x14ac:dyDescent="0.25">
      <c r="D10209"/>
    </row>
    <row r="10210" spans="4:4" x14ac:dyDescent="0.25">
      <c r="D10210"/>
    </row>
    <row r="10211" spans="4:4" x14ac:dyDescent="0.25">
      <c r="D10211"/>
    </row>
    <row r="10212" spans="4:4" x14ac:dyDescent="0.25">
      <c r="D10212"/>
    </row>
    <row r="10213" spans="4:4" x14ac:dyDescent="0.25">
      <c r="D10213"/>
    </row>
    <row r="10214" spans="4:4" x14ac:dyDescent="0.25">
      <c r="D10214"/>
    </row>
    <row r="10215" spans="4:4" x14ac:dyDescent="0.25">
      <c r="D10215"/>
    </row>
    <row r="10216" spans="4:4" x14ac:dyDescent="0.25">
      <c r="D10216"/>
    </row>
    <row r="10217" spans="4:4" x14ac:dyDescent="0.25">
      <c r="D10217"/>
    </row>
    <row r="10218" spans="4:4" x14ac:dyDescent="0.25">
      <c r="D10218"/>
    </row>
    <row r="10219" spans="4:4" x14ac:dyDescent="0.25">
      <c r="D10219"/>
    </row>
    <row r="10220" spans="4:4" x14ac:dyDescent="0.25">
      <c r="D10220"/>
    </row>
    <row r="10221" spans="4:4" x14ac:dyDescent="0.25">
      <c r="D10221"/>
    </row>
    <row r="10222" spans="4:4" x14ac:dyDescent="0.25">
      <c r="D10222"/>
    </row>
    <row r="10223" spans="4:4" x14ac:dyDescent="0.25">
      <c r="D10223"/>
    </row>
    <row r="10224" spans="4:4" x14ac:dyDescent="0.25">
      <c r="D10224"/>
    </row>
    <row r="10225" spans="4:4" x14ac:dyDescent="0.25">
      <c r="D10225"/>
    </row>
    <row r="10226" spans="4:4" x14ac:dyDescent="0.25">
      <c r="D10226"/>
    </row>
    <row r="10227" spans="4:4" x14ac:dyDescent="0.25">
      <c r="D10227"/>
    </row>
    <row r="10228" spans="4:4" x14ac:dyDescent="0.25">
      <c r="D10228"/>
    </row>
    <row r="10229" spans="4:4" x14ac:dyDescent="0.25">
      <c r="D10229"/>
    </row>
    <row r="10230" spans="4:4" x14ac:dyDescent="0.25">
      <c r="D10230"/>
    </row>
    <row r="10231" spans="4:4" x14ac:dyDescent="0.25">
      <c r="D10231"/>
    </row>
    <row r="10232" spans="4:4" x14ac:dyDescent="0.25">
      <c r="D10232"/>
    </row>
    <row r="10233" spans="4:4" x14ac:dyDescent="0.25">
      <c r="D10233"/>
    </row>
    <row r="10234" spans="4:4" x14ac:dyDescent="0.25">
      <c r="D10234"/>
    </row>
    <row r="10235" spans="4:4" x14ac:dyDescent="0.25">
      <c r="D10235"/>
    </row>
    <row r="10236" spans="4:4" x14ac:dyDescent="0.25">
      <c r="D10236"/>
    </row>
    <row r="10237" spans="4:4" x14ac:dyDescent="0.25">
      <c r="D10237"/>
    </row>
    <row r="10238" spans="4:4" x14ac:dyDescent="0.25">
      <c r="D10238"/>
    </row>
    <row r="10239" spans="4:4" x14ac:dyDescent="0.25">
      <c r="D10239"/>
    </row>
    <row r="10240" spans="4:4" x14ac:dyDescent="0.25">
      <c r="D10240"/>
    </row>
    <row r="10241" spans="4:4" x14ac:dyDescent="0.25">
      <c r="D10241"/>
    </row>
    <row r="10242" spans="4:4" x14ac:dyDescent="0.25">
      <c r="D10242"/>
    </row>
    <row r="10243" spans="4:4" x14ac:dyDescent="0.25">
      <c r="D10243"/>
    </row>
    <row r="10244" spans="4:4" x14ac:dyDescent="0.25">
      <c r="D10244"/>
    </row>
    <row r="10245" spans="4:4" x14ac:dyDescent="0.25">
      <c r="D10245"/>
    </row>
    <row r="10246" spans="4:4" x14ac:dyDescent="0.25">
      <c r="D10246"/>
    </row>
    <row r="10247" spans="4:4" x14ac:dyDescent="0.25">
      <c r="D10247"/>
    </row>
    <row r="10248" spans="4:4" x14ac:dyDescent="0.25">
      <c r="D10248"/>
    </row>
    <row r="10249" spans="4:4" x14ac:dyDescent="0.25">
      <c r="D10249"/>
    </row>
    <row r="10250" spans="4:4" x14ac:dyDescent="0.25">
      <c r="D10250"/>
    </row>
    <row r="10251" spans="4:4" x14ac:dyDescent="0.25">
      <c r="D10251"/>
    </row>
    <row r="10252" spans="4:4" x14ac:dyDescent="0.25">
      <c r="D10252"/>
    </row>
    <row r="10253" spans="4:4" x14ac:dyDescent="0.25">
      <c r="D10253"/>
    </row>
    <row r="10254" spans="4:4" x14ac:dyDescent="0.25">
      <c r="D10254"/>
    </row>
    <row r="10255" spans="4:4" x14ac:dyDescent="0.25">
      <c r="D10255"/>
    </row>
    <row r="10256" spans="4:4" x14ac:dyDescent="0.25">
      <c r="D10256"/>
    </row>
    <row r="10257" spans="4:4" x14ac:dyDescent="0.25">
      <c r="D10257"/>
    </row>
    <row r="10258" spans="4:4" x14ac:dyDescent="0.25">
      <c r="D10258"/>
    </row>
    <row r="10259" spans="4:4" x14ac:dyDescent="0.25">
      <c r="D10259"/>
    </row>
    <row r="10260" spans="4:4" x14ac:dyDescent="0.25">
      <c r="D10260"/>
    </row>
    <row r="10261" spans="4:4" x14ac:dyDescent="0.25">
      <c r="D10261"/>
    </row>
    <row r="10262" spans="4:4" x14ac:dyDescent="0.25">
      <c r="D10262"/>
    </row>
    <row r="10263" spans="4:4" x14ac:dyDescent="0.25">
      <c r="D10263"/>
    </row>
    <row r="10264" spans="4:4" x14ac:dyDescent="0.25">
      <c r="D10264"/>
    </row>
    <row r="10265" spans="4:4" x14ac:dyDescent="0.25">
      <c r="D10265"/>
    </row>
    <row r="10266" spans="4:4" x14ac:dyDescent="0.25">
      <c r="D10266"/>
    </row>
    <row r="10267" spans="4:4" x14ac:dyDescent="0.25">
      <c r="D10267"/>
    </row>
    <row r="10268" spans="4:4" x14ac:dyDescent="0.25">
      <c r="D10268"/>
    </row>
    <row r="10269" spans="4:4" x14ac:dyDescent="0.25">
      <c r="D10269"/>
    </row>
    <row r="10270" spans="4:4" x14ac:dyDescent="0.25">
      <c r="D10270"/>
    </row>
    <row r="10271" spans="4:4" x14ac:dyDescent="0.25">
      <c r="D10271"/>
    </row>
    <row r="10272" spans="4:4" x14ac:dyDescent="0.25">
      <c r="D10272"/>
    </row>
    <row r="10273" spans="4:4" x14ac:dyDescent="0.25">
      <c r="D10273"/>
    </row>
    <row r="10274" spans="4:4" x14ac:dyDescent="0.25">
      <c r="D10274"/>
    </row>
    <row r="10275" spans="4:4" x14ac:dyDescent="0.25">
      <c r="D10275"/>
    </row>
    <row r="10276" spans="4:4" x14ac:dyDescent="0.25">
      <c r="D10276"/>
    </row>
    <row r="10277" spans="4:4" x14ac:dyDescent="0.25">
      <c r="D10277"/>
    </row>
    <row r="10278" spans="4:4" x14ac:dyDescent="0.25">
      <c r="D10278"/>
    </row>
    <row r="10279" spans="4:4" x14ac:dyDescent="0.25">
      <c r="D10279"/>
    </row>
    <row r="10280" spans="4:4" x14ac:dyDescent="0.25">
      <c r="D10280"/>
    </row>
    <row r="10281" spans="4:4" x14ac:dyDescent="0.25">
      <c r="D10281"/>
    </row>
    <row r="10282" spans="4:4" x14ac:dyDescent="0.25">
      <c r="D10282"/>
    </row>
    <row r="10283" spans="4:4" x14ac:dyDescent="0.25">
      <c r="D10283"/>
    </row>
    <row r="10284" spans="4:4" x14ac:dyDescent="0.25">
      <c r="D10284"/>
    </row>
    <row r="10285" spans="4:4" x14ac:dyDescent="0.25">
      <c r="D10285"/>
    </row>
    <row r="10286" spans="4:4" x14ac:dyDescent="0.25">
      <c r="D10286"/>
    </row>
    <row r="10287" spans="4:4" x14ac:dyDescent="0.25">
      <c r="D10287"/>
    </row>
    <row r="10288" spans="4:4" x14ac:dyDescent="0.25">
      <c r="D10288"/>
    </row>
    <row r="10289" spans="4:4" x14ac:dyDescent="0.25">
      <c r="D10289"/>
    </row>
    <row r="10290" spans="4:4" x14ac:dyDescent="0.25">
      <c r="D10290"/>
    </row>
    <row r="10291" spans="4:4" x14ac:dyDescent="0.25">
      <c r="D10291"/>
    </row>
    <row r="10292" spans="4:4" x14ac:dyDescent="0.25">
      <c r="D10292"/>
    </row>
    <row r="10293" spans="4:4" x14ac:dyDescent="0.25">
      <c r="D10293"/>
    </row>
    <row r="10294" spans="4:4" x14ac:dyDescent="0.25">
      <c r="D10294"/>
    </row>
    <row r="10295" spans="4:4" x14ac:dyDescent="0.25">
      <c r="D10295"/>
    </row>
    <row r="10296" spans="4:4" x14ac:dyDescent="0.25">
      <c r="D10296"/>
    </row>
    <row r="10297" spans="4:4" x14ac:dyDescent="0.25">
      <c r="D10297"/>
    </row>
    <row r="10298" spans="4:4" x14ac:dyDescent="0.25">
      <c r="D10298"/>
    </row>
    <row r="10299" spans="4:4" x14ac:dyDescent="0.25">
      <c r="D10299"/>
    </row>
    <row r="10300" spans="4:4" x14ac:dyDescent="0.25">
      <c r="D10300"/>
    </row>
    <row r="10301" spans="4:4" x14ac:dyDescent="0.25">
      <c r="D10301"/>
    </row>
    <row r="10302" spans="4:4" x14ac:dyDescent="0.25">
      <c r="D10302"/>
    </row>
    <row r="10303" spans="4:4" x14ac:dyDescent="0.25">
      <c r="D10303"/>
    </row>
    <row r="10304" spans="4:4" x14ac:dyDescent="0.25">
      <c r="D10304"/>
    </row>
    <row r="10305" spans="4:4" x14ac:dyDescent="0.25">
      <c r="D10305"/>
    </row>
    <row r="10306" spans="4:4" x14ac:dyDescent="0.25">
      <c r="D10306"/>
    </row>
    <row r="10307" spans="4:4" x14ac:dyDescent="0.25">
      <c r="D10307"/>
    </row>
    <row r="10308" spans="4:4" x14ac:dyDescent="0.25">
      <c r="D10308"/>
    </row>
    <row r="10309" spans="4:4" x14ac:dyDescent="0.25">
      <c r="D10309"/>
    </row>
    <row r="10310" spans="4:4" x14ac:dyDescent="0.25">
      <c r="D10310"/>
    </row>
    <row r="10311" spans="4:4" x14ac:dyDescent="0.25">
      <c r="D10311"/>
    </row>
    <row r="10312" spans="4:4" x14ac:dyDescent="0.25">
      <c r="D10312"/>
    </row>
    <row r="10313" spans="4:4" x14ac:dyDescent="0.25">
      <c r="D10313"/>
    </row>
    <row r="10314" spans="4:4" x14ac:dyDescent="0.25">
      <c r="D10314"/>
    </row>
    <row r="10315" spans="4:4" x14ac:dyDescent="0.25">
      <c r="D10315"/>
    </row>
    <row r="10316" spans="4:4" x14ac:dyDescent="0.25">
      <c r="D10316"/>
    </row>
    <row r="10317" spans="4:4" x14ac:dyDescent="0.25">
      <c r="D10317"/>
    </row>
    <row r="10318" spans="4:4" x14ac:dyDescent="0.25">
      <c r="D10318"/>
    </row>
    <row r="10319" spans="4:4" x14ac:dyDescent="0.25">
      <c r="D10319"/>
    </row>
    <row r="10320" spans="4:4" x14ac:dyDescent="0.25">
      <c r="D10320"/>
    </row>
    <row r="10321" spans="4:4" x14ac:dyDescent="0.25">
      <c r="D10321"/>
    </row>
    <row r="10322" spans="4:4" x14ac:dyDescent="0.25">
      <c r="D10322"/>
    </row>
    <row r="10323" spans="4:4" x14ac:dyDescent="0.25">
      <c r="D10323"/>
    </row>
    <row r="10324" spans="4:4" x14ac:dyDescent="0.25">
      <c r="D10324"/>
    </row>
    <row r="10325" spans="4:4" x14ac:dyDescent="0.25">
      <c r="D10325"/>
    </row>
    <row r="10326" spans="4:4" x14ac:dyDescent="0.25">
      <c r="D10326"/>
    </row>
    <row r="10327" spans="4:4" x14ac:dyDescent="0.25">
      <c r="D10327"/>
    </row>
    <row r="10328" spans="4:4" x14ac:dyDescent="0.25">
      <c r="D10328"/>
    </row>
    <row r="10329" spans="4:4" x14ac:dyDescent="0.25">
      <c r="D10329"/>
    </row>
    <row r="10330" spans="4:4" x14ac:dyDescent="0.25">
      <c r="D10330"/>
    </row>
    <row r="10331" spans="4:4" x14ac:dyDescent="0.25">
      <c r="D10331"/>
    </row>
    <row r="10332" spans="4:4" x14ac:dyDescent="0.25">
      <c r="D10332"/>
    </row>
    <row r="10333" spans="4:4" x14ac:dyDescent="0.25">
      <c r="D10333"/>
    </row>
    <row r="10334" spans="4:4" x14ac:dyDescent="0.25">
      <c r="D10334"/>
    </row>
    <row r="10335" spans="4:4" x14ac:dyDescent="0.25">
      <c r="D10335"/>
    </row>
    <row r="10336" spans="4:4" x14ac:dyDescent="0.25">
      <c r="D10336"/>
    </row>
    <row r="10337" spans="4:4" x14ac:dyDescent="0.25">
      <c r="D10337"/>
    </row>
    <row r="10338" spans="4:4" x14ac:dyDescent="0.25">
      <c r="D10338"/>
    </row>
    <row r="10339" spans="4:4" x14ac:dyDescent="0.25">
      <c r="D10339"/>
    </row>
    <row r="10340" spans="4:4" x14ac:dyDescent="0.25">
      <c r="D10340"/>
    </row>
    <row r="10341" spans="4:4" x14ac:dyDescent="0.25">
      <c r="D10341"/>
    </row>
    <row r="10342" spans="4:4" x14ac:dyDescent="0.25">
      <c r="D10342"/>
    </row>
    <row r="10343" spans="4:4" x14ac:dyDescent="0.25">
      <c r="D10343"/>
    </row>
    <row r="10344" spans="4:4" x14ac:dyDescent="0.25">
      <c r="D10344"/>
    </row>
    <row r="10345" spans="4:4" x14ac:dyDescent="0.25">
      <c r="D10345"/>
    </row>
    <row r="10346" spans="4:4" x14ac:dyDescent="0.25">
      <c r="D10346"/>
    </row>
    <row r="10347" spans="4:4" x14ac:dyDescent="0.25">
      <c r="D10347"/>
    </row>
    <row r="10348" spans="4:4" x14ac:dyDescent="0.25">
      <c r="D10348"/>
    </row>
    <row r="10349" spans="4:4" x14ac:dyDescent="0.25">
      <c r="D10349"/>
    </row>
    <row r="10350" spans="4:4" x14ac:dyDescent="0.25">
      <c r="D10350"/>
    </row>
    <row r="10351" spans="4:4" x14ac:dyDescent="0.25">
      <c r="D10351"/>
    </row>
    <row r="10352" spans="4:4" x14ac:dyDescent="0.25">
      <c r="D10352"/>
    </row>
    <row r="10353" spans="4:4" x14ac:dyDescent="0.25">
      <c r="D10353"/>
    </row>
    <row r="10354" spans="4:4" x14ac:dyDescent="0.25">
      <c r="D10354"/>
    </row>
    <row r="10355" spans="4:4" x14ac:dyDescent="0.25">
      <c r="D10355"/>
    </row>
    <row r="10356" spans="4:4" x14ac:dyDescent="0.25">
      <c r="D10356"/>
    </row>
    <row r="10357" spans="4:4" x14ac:dyDescent="0.25">
      <c r="D10357"/>
    </row>
    <row r="10358" spans="4:4" x14ac:dyDescent="0.25">
      <c r="D10358"/>
    </row>
    <row r="10359" spans="4:4" x14ac:dyDescent="0.25">
      <c r="D10359"/>
    </row>
    <row r="10360" spans="4:4" x14ac:dyDescent="0.25">
      <c r="D10360"/>
    </row>
    <row r="10361" spans="4:4" x14ac:dyDescent="0.25">
      <c r="D10361"/>
    </row>
    <row r="10362" spans="4:4" x14ac:dyDescent="0.25">
      <c r="D10362"/>
    </row>
    <row r="10363" spans="4:4" x14ac:dyDescent="0.25">
      <c r="D10363"/>
    </row>
    <row r="10364" spans="4:4" x14ac:dyDescent="0.25">
      <c r="D10364"/>
    </row>
    <row r="10365" spans="4:4" x14ac:dyDescent="0.25">
      <c r="D10365"/>
    </row>
    <row r="10366" spans="4:4" x14ac:dyDescent="0.25">
      <c r="D10366"/>
    </row>
    <row r="10367" spans="4:4" x14ac:dyDescent="0.25">
      <c r="D10367"/>
    </row>
    <row r="10368" spans="4:4" x14ac:dyDescent="0.25">
      <c r="D10368"/>
    </row>
    <row r="10369" spans="4:4" x14ac:dyDescent="0.25">
      <c r="D10369"/>
    </row>
    <row r="10370" spans="4:4" x14ac:dyDescent="0.25">
      <c r="D10370"/>
    </row>
    <row r="10371" spans="4:4" x14ac:dyDescent="0.25">
      <c r="D10371"/>
    </row>
    <row r="10372" spans="4:4" x14ac:dyDescent="0.25">
      <c r="D10372"/>
    </row>
    <row r="10373" spans="4:4" x14ac:dyDescent="0.25">
      <c r="D10373"/>
    </row>
    <row r="10374" spans="4:4" x14ac:dyDescent="0.25">
      <c r="D10374"/>
    </row>
    <row r="10375" spans="4:4" x14ac:dyDescent="0.25">
      <c r="D10375"/>
    </row>
    <row r="10376" spans="4:4" x14ac:dyDescent="0.25">
      <c r="D10376"/>
    </row>
    <row r="10377" spans="4:4" x14ac:dyDescent="0.25">
      <c r="D10377"/>
    </row>
    <row r="10378" spans="4:4" x14ac:dyDescent="0.25">
      <c r="D10378"/>
    </row>
    <row r="10379" spans="4:4" x14ac:dyDescent="0.25">
      <c r="D10379"/>
    </row>
    <row r="10380" spans="4:4" x14ac:dyDescent="0.25">
      <c r="D10380"/>
    </row>
    <row r="10381" spans="4:4" x14ac:dyDescent="0.25">
      <c r="D10381"/>
    </row>
    <row r="10382" spans="4:4" x14ac:dyDescent="0.25">
      <c r="D10382"/>
    </row>
    <row r="10383" spans="4:4" x14ac:dyDescent="0.25">
      <c r="D10383"/>
    </row>
    <row r="10384" spans="4:4" x14ac:dyDescent="0.25">
      <c r="D10384"/>
    </row>
    <row r="10385" spans="4:4" x14ac:dyDescent="0.25">
      <c r="D10385"/>
    </row>
    <row r="10386" spans="4:4" x14ac:dyDescent="0.25">
      <c r="D10386"/>
    </row>
    <row r="10387" spans="4:4" x14ac:dyDescent="0.25">
      <c r="D10387"/>
    </row>
    <row r="10388" spans="4:4" x14ac:dyDescent="0.25">
      <c r="D10388"/>
    </row>
    <row r="10389" spans="4:4" x14ac:dyDescent="0.25">
      <c r="D10389"/>
    </row>
    <row r="10390" spans="4:4" x14ac:dyDescent="0.25">
      <c r="D10390"/>
    </row>
    <row r="10391" spans="4:4" x14ac:dyDescent="0.25">
      <c r="D10391"/>
    </row>
    <row r="10392" spans="4:4" x14ac:dyDescent="0.25">
      <c r="D10392"/>
    </row>
    <row r="10393" spans="4:4" x14ac:dyDescent="0.25">
      <c r="D10393"/>
    </row>
    <row r="10394" spans="4:4" x14ac:dyDescent="0.25">
      <c r="D10394"/>
    </row>
    <row r="10395" spans="4:4" x14ac:dyDescent="0.25">
      <c r="D10395"/>
    </row>
    <row r="10396" spans="4:4" x14ac:dyDescent="0.25">
      <c r="D10396"/>
    </row>
    <row r="10397" spans="4:4" x14ac:dyDescent="0.25">
      <c r="D10397"/>
    </row>
    <row r="10398" spans="4:4" x14ac:dyDescent="0.25">
      <c r="D10398"/>
    </row>
    <row r="10399" spans="4:4" x14ac:dyDescent="0.25">
      <c r="D10399"/>
    </row>
    <row r="10400" spans="4:4" x14ac:dyDescent="0.25">
      <c r="D10400"/>
    </row>
    <row r="10401" spans="4:4" x14ac:dyDescent="0.25">
      <c r="D10401"/>
    </row>
    <row r="10402" spans="4:4" x14ac:dyDescent="0.25">
      <c r="D10402"/>
    </row>
    <row r="10403" spans="4:4" x14ac:dyDescent="0.25">
      <c r="D10403"/>
    </row>
    <row r="10404" spans="4:4" x14ac:dyDescent="0.25">
      <c r="D10404"/>
    </row>
    <row r="10405" spans="4:4" x14ac:dyDescent="0.25">
      <c r="D10405"/>
    </row>
    <row r="10406" spans="4:4" x14ac:dyDescent="0.25">
      <c r="D10406"/>
    </row>
    <row r="10407" spans="4:4" x14ac:dyDescent="0.25">
      <c r="D10407"/>
    </row>
    <row r="10408" spans="4:4" x14ac:dyDescent="0.25">
      <c r="D10408"/>
    </row>
    <row r="10409" spans="4:4" x14ac:dyDescent="0.25">
      <c r="D10409"/>
    </row>
    <row r="10410" spans="4:4" x14ac:dyDescent="0.25">
      <c r="D10410"/>
    </row>
    <row r="10411" spans="4:4" x14ac:dyDescent="0.25">
      <c r="D10411"/>
    </row>
    <row r="10412" spans="4:4" x14ac:dyDescent="0.25">
      <c r="D10412"/>
    </row>
    <row r="10413" spans="4:4" x14ac:dyDescent="0.25">
      <c r="D10413"/>
    </row>
    <row r="10414" spans="4:4" x14ac:dyDescent="0.25">
      <c r="D10414"/>
    </row>
    <row r="10415" spans="4:4" x14ac:dyDescent="0.25">
      <c r="D10415"/>
    </row>
    <row r="10416" spans="4:4" x14ac:dyDescent="0.25">
      <c r="D10416"/>
    </row>
    <row r="10417" spans="4:4" x14ac:dyDescent="0.25">
      <c r="D10417"/>
    </row>
    <row r="10418" spans="4:4" x14ac:dyDescent="0.25">
      <c r="D10418"/>
    </row>
    <row r="10419" spans="4:4" x14ac:dyDescent="0.25">
      <c r="D10419"/>
    </row>
    <row r="10420" spans="4:4" x14ac:dyDescent="0.25">
      <c r="D10420"/>
    </row>
    <row r="10421" spans="4:4" x14ac:dyDescent="0.25">
      <c r="D10421"/>
    </row>
    <row r="10422" spans="4:4" x14ac:dyDescent="0.25">
      <c r="D10422"/>
    </row>
    <row r="10423" spans="4:4" x14ac:dyDescent="0.25">
      <c r="D10423"/>
    </row>
    <row r="10424" spans="4:4" x14ac:dyDescent="0.25">
      <c r="D10424"/>
    </row>
    <row r="10425" spans="4:4" x14ac:dyDescent="0.25">
      <c r="D10425"/>
    </row>
    <row r="10426" spans="4:4" x14ac:dyDescent="0.25">
      <c r="D10426"/>
    </row>
    <row r="10427" spans="4:4" x14ac:dyDescent="0.25">
      <c r="D10427"/>
    </row>
    <row r="10428" spans="4:4" x14ac:dyDescent="0.25">
      <c r="D10428"/>
    </row>
    <row r="10429" spans="4:4" x14ac:dyDescent="0.25">
      <c r="D10429"/>
    </row>
    <row r="10430" spans="4:4" x14ac:dyDescent="0.25">
      <c r="D10430"/>
    </row>
    <row r="10431" spans="4:4" x14ac:dyDescent="0.25">
      <c r="D10431"/>
    </row>
    <row r="10432" spans="4:4" x14ac:dyDescent="0.25">
      <c r="D10432"/>
    </row>
    <row r="10433" spans="4:4" x14ac:dyDescent="0.25">
      <c r="D10433"/>
    </row>
    <row r="10434" spans="4:4" x14ac:dyDescent="0.25">
      <c r="D10434"/>
    </row>
    <row r="10435" spans="4:4" x14ac:dyDescent="0.25">
      <c r="D10435"/>
    </row>
    <row r="10436" spans="4:4" x14ac:dyDescent="0.25">
      <c r="D10436"/>
    </row>
    <row r="10437" spans="4:4" x14ac:dyDescent="0.25">
      <c r="D10437"/>
    </row>
    <row r="10438" spans="4:4" x14ac:dyDescent="0.25">
      <c r="D10438"/>
    </row>
    <row r="10439" spans="4:4" x14ac:dyDescent="0.25">
      <c r="D10439"/>
    </row>
    <row r="10440" spans="4:4" x14ac:dyDescent="0.25">
      <c r="D10440"/>
    </row>
    <row r="10441" spans="4:4" x14ac:dyDescent="0.25">
      <c r="D10441"/>
    </row>
    <row r="10442" spans="4:4" x14ac:dyDescent="0.25">
      <c r="D10442"/>
    </row>
    <row r="10443" spans="4:4" x14ac:dyDescent="0.25">
      <c r="D10443"/>
    </row>
    <row r="10444" spans="4:4" x14ac:dyDescent="0.25">
      <c r="D10444"/>
    </row>
    <row r="10445" spans="4:4" x14ac:dyDescent="0.25">
      <c r="D10445"/>
    </row>
    <row r="10446" spans="4:4" x14ac:dyDescent="0.25">
      <c r="D10446"/>
    </row>
    <row r="10447" spans="4:4" x14ac:dyDescent="0.25">
      <c r="D10447"/>
    </row>
    <row r="10448" spans="4:4" x14ac:dyDescent="0.25">
      <c r="D10448"/>
    </row>
    <row r="10449" spans="4:4" x14ac:dyDescent="0.25">
      <c r="D10449"/>
    </row>
    <row r="10450" spans="4:4" x14ac:dyDescent="0.25">
      <c r="D10450"/>
    </row>
    <row r="10451" spans="4:4" x14ac:dyDescent="0.25">
      <c r="D10451"/>
    </row>
    <row r="10452" spans="4:4" x14ac:dyDescent="0.25">
      <c r="D10452"/>
    </row>
    <row r="10453" spans="4:4" x14ac:dyDescent="0.25">
      <c r="D10453"/>
    </row>
    <row r="10454" spans="4:4" x14ac:dyDescent="0.25">
      <c r="D10454"/>
    </row>
    <row r="10455" spans="4:4" x14ac:dyDescent="0.25">
      <c r="D10455"/>
    </row>
    <row r="10456" spans="4:4" x14ac:dyDescent="0.25">
      <c r="D10456"/>
    </row>
    <row r="10457" spans="4:4" x14ac:dyDescent="0.25">
      <c r="D10457"/>
    </row>
    <row r="10458" spans="4:4" x14ac:dyDescent="0.25">
      <c r="D10458"/>
    </row>
    <row r="10459" spans="4:4" x14ac:dyDescent="0.25">
      <c r="D10459"/>
    </row>
    <row r="10460" spans="4:4" x14ac:dyDescent="0.25">
      <c r="D10460"/>
    </row>
    <row r="10461" spans="4:4" x14ac:dyDescent="0.25">
      <c r="D10461"/>
    </row>
    <row r="10462" spans="4:4" x14ac:dyDescent="0.25">
      <c r="D10462"/>
    </row>
    <row r="10463" spans="4:4" x14ac:dyDescent="0.25">
      <c r="D10463"/>
    </row>
    <row r="10464" spans="4:4" x14ac:dyDescent="0.25">
      <c r="D10464"/>
    </row>
    <row r="10465" spans="4:4" x14ac:dyDescent="0.25">
      <c r="D10465"/>
    </row>
    <row r="10466" spans="4:4" x14ac:dyDescent="0.25">
      <c r="D10466"/>
    </row>
    <row r="10467" spans="4:4" x14ac:dyDescent="0.25">
      <c r="D10467"/>
    </row>
    <row r="10468" spans="4:4" x14ac:dyDescent="0.25">
      <c r="D10468"/>
    </row>
    <row r="10469" spans="4:4" x14ac:dyDescent="0.25">
      <c r="D10469"/>
    </row>
    <row r="10470" spans="4:4" x14ac:dyDescent="0.25">
      <c r="D10470"/>
    </row>
    <row r="10471" spans="4:4" x14ac:dyDescent="0.25">
      <c r="D10471"/>
    </row>
    <row r="10472" spans="4:4" x14ac:dyDescent="0.25">
      <c r="D10472"/>
    </row>
    <row r="10473" spans="4:4" x14ac:dyDescent="0.25">
      <c r="D10473"/>
    </row>
    <row r="10474" spans="4:4" x14ac:dyDescent="0.25">
      <c r="D10474"/>
    </row>
    <row r="10475" spans="4:4" x14ac:dyDescent="0.25">
      <c r="D10475"/>
    </row>
    <row r="10476" spans="4:4" x14ac:dyDescent="0.25">
      <c r="D10476"/>
    </row>
    <row r="10477" spans="4:4" x14ac:dyDescent="0.25">
      <c r="D10477"/>
    </row>
    <row r="10478" spans="4:4" x14ac:dyDescent="0.25">
      <c r="D10478"/>
    </row>
    <row r="10479" spans="4:4" x14ac:dyDescent="0.25">
      <c r="D10479"/>
    </row>
    <row r="10480" spans="4:4" x14ac:dyDescent="0.25">
      <c r="D10480"/>
    </row>
    <row r="10481" spans="4:4" x14ac:dyDescent="0.25">
      <c r="D10481"/>
    </row>
    <row r="10482" spans="4:4" x14ac:dyDescent="0.25">
      <c r="D10482"/>
    </row>
    <row r="10483" spans="4:4" x14ac:dyDescent="0.25">
      <c r="D10483"/>
    </row>
    <row r="10484" spans="4:4" x14ac:dyDescent="0.25">
      <c r="D10484"/>
    </row>
    <row r="10485" spans="4:4" x14ac:dyDescent="0.25">
      <c r="D10485"/>
    </row>
    <row r="10486" spans="4:4" x14ac:dyDescent="0.25">
      <c r="D10486"/>
    </row>
    <row r="10487" spans="4:4" x14ac:dyDescent="0.25">
      <c r="D10487"/>
    </row>
    <row r="10488" spans="4:4" x14ac:dyDescent="0.25">
      <c r="D10488"/>
    </row>
    <row r="10489" spans="4:4" x14ac:dyDescent="0.25">
      <c r="D10489"/>
    </row>
    <row r="10490" spans="4:4" x14ac:dyDescent="0.25">
      <c r="D10490"/>
    </row>
    <row r="10491" spans="4:4" x14ac:dyDescent="0.25">
      <c r="D10491"/>
    </row>
    <row r="10492" spans="4:4" x14ac:dyDescent="0.25">
      <c r="D10492"/>
    </row>
    <row r="10493" spans="4:4" x14ac:dyDescent="0.25">
      <c r="D10493"/>
    </row>
    <row r="10494" spans="4:4" x14ac:dyDescent="0.25">
      <c r="D10494"/>
    </row>
    <row r="10495" spans="4:4" x14ac:dyDescent="0.25">
      <c r="D10495"/>
    </row>
    <row r="10496" spans="4:4" x14ac:dyDescent="0.25">
      <c r="D10496"/>
    </row>
    <row r="10497" spans="4:4" x14ac:dyDescent="0.25">
      <c r="D10497"/>
    </row>
    <row r="10498" spans="4:4" x14ac:dyDescent="0.25">
      <c r="D10498"/>
    </row>
    <row r="10499" spans="4:4" x14ac:dyDescent="0.25">
      <c r="D10499"/>
    </row>
    <row r="10500" spans="4:4" x14ac:dyDescent="0.25">
      <c r="D10500"/>
    </row>
    <row r="10501" spans="4:4" x14ac:dyDescent="0.25">
      <c r="D10501"/>
    </row>
    <row r="10502" spans="4:4" x14ac:dyDescent="0.25">
      <c r="D10502"/>
    </row>
    <row r="10503" spans="4:4" x14ac:dyDescent="0.25">
      <c r="D10503"/>
    </row>
    <row r="10504" spans="4:4" x14ac:dyDescent="0.25">
      <c r="D10504"/>
    </row>
    <row r="10505" spans="4:4" x14ac:dyDescent="0.25">
      <c r="D10505"/>
    </row>
    <row r="10506" spans="4:4" x14ac:dyDescent="0.25">
      <c r="D10506"/>
    </row>
    <row r="10507" spans="4:4" x14ac:dyDescent="0.25">
      <c r="D10507"/>
    </row>
    <row r="10508" spans="4:4" x14ac:dyDescent="0.25">
      <c r="D10508"/>
    </row>
    <row r="10509" spans="4:4" x14ac:dyDescent="0.25">
      <c r="D10509"/>
    </row>
    <row r="10510" spans="4:4" x14ac:dyDescent="0.25">
      <c r="D10510"/>
    </row>
    <row r="10511" spans="4:4" x14ac:dyDescent="0.25">
      <c r="D10511"/>
    </row>
    <row r="10512" spans="4:4" x14ac:dyDescent="0.25">
      <c r="D10512"/>
    </row>
    <row r="10513" spans="4:4" x14ac:dyDescent="0.25">
      <c r="D10513"/>
    </row>
    <row r="10514" spans="4:4" x14ac:dyDescent="0.25">
      <c r="D10514"/>
    </row>
    <row r="10515" spans="4:4" x14ac:dyDescent="0.25">
      <c r="D10515"/>
    </row>
    <row r="10516" spans="4:4" x14ac:dyDescent="0.25">
      <c r="D10516"/>
    </row>
    <row r="10517" spans="4:4" x14ac:dyDescent="0.25">
      <c r="D10517"/>
    </row>
    <row r="10518" spans="4:4" x14ac:dyDescent="0.25">
      <c r="D10518"/>
    </row>
    <row r="10519" spans="4:4" x14ac:dyDescent="0.25">
      <c r="D10519"/>
    </row>
    <row r="10520" spans="4:4" x14ac:dyDescent="0.25">
      <c r="D10520"/>
    </row>
    <row r="10521" spans="4:4" x14ac:dyDescent="0.25">
      <c r="D10521"/>
    </row>
    <row r="10522" spans="4:4" x14ac:dyDescent="0.25">
      <c r="D10522"/>
    </row>
    <row r="10523" spans="4:4" x14ac:dyDescent="0.25">
      <c r="D10523"/>
    </row>
    <row r="10524" spans="4:4" x14ac:dyDescent="0.25">
      <c r="D10524"/>
    </row>
    <row r="10525" spans="4:4" x14ac:dyDescent="0.25">
      <c r="D10525"/>
    </row>
    <row r="10526" spans="4:4" x14ac:dyDescent="0.25">
      <c r="D10526"/>
    </row>
    <row r="10527" spans="4:4" x14ac:dyDescent="0.25">
      <c r="D10527"/>
    </row>
    <row r="10528" spans="4:4" x14ac:dyDescent="0.25">
      <c r="D10528"/>
    </row>
    <row r="10529" spans="4:4" x14ac:dyDescent="0.25">
      <c r="D10529"/>
    </row>
    <row r="10530" spans="4:4" x14ac:dyDescent="0.25">
      <c r="D10530"/>
    </row>
    <row r="10531" spans="4:4" x14ac:dyDescent="0.25">
      <c r="D10531"/>
    </row>
    <row r="10532" spans="4:4" x14ac:dyDescent="0.25">
      <c r="D10532"/>
    </row>
    <row r="10533" spans="4:4" x14ac:dyDescent="0.25">
      <c r="D10533"/>
    </row>
    <row r="10534" spans="4:4" x14ac:dyDescent="0.25">
      <c r="D10534"/>
    </row>
    <row r="10535" spans="4:4" x14ac:dyDescent="0.25">
      <c r="D10535"/>
    </row>
    <row r="10536" spans="4:4" x14ac:dyDescent="0.25">
      <c r="D10536"/>
    </row>
    <row r="10537" spans="4:4" x14ac:dyDescent="0.25">
      <c r="D10537"/>
    </row>
    <row r="10538" spans="4:4" x14ac:dyDescent="0.25">
      <c r="D10538"/>
    </row>
    <row r="10539" spans="4:4" x14ac:dyDescent="0.25">
      <c r="D10539"/>
    </row>
    <row r="10540" spans="4:4" x14ac:dyDescent="0.25">
      <c r="D10540"/>
    </row>
    <row r="10541" spans="4:4" x14ac:dyDescent="0.25">
      <c r="D10541"/>
    </row>
    <row r="10542" spans="4:4" x14ac:dyDescent="0.25">
      <c r="D10542"/>
    </row>
    <row r="10543" spans="4:4" x14ac:dyDescent="0.25">
      <c r="D10543"/>
    </row>
    <row r="10544" spans="4:4" x14ac:dyDescent="0.25">
      <c r="D10544"/>
    </row>
    <row r="10545" spans="4:4" x14ac:dyDescent="0.25">
      <c r="D10545"/>
    </row>
    <row r="10546" spans="4:4" x14ac:dyDescent="0.25">
      <c r="D10546"/>
    </row>
    <row r="10547" spans="4:4" x14ac:dyDescent="0.25">
      <c r="D10547"/>
    </row>
    <row r="10548" spans="4:4" x14ac:dyDescent="0.25">
      <c r="D10548"/>
    </row>
    <row r="10549" spans="4:4" x14ac:dyDescent="0.25">
      <c r="D10549"/>
    </row>
    <row r="10550" spans="4:4" x14ac:dyDescent="0.25">
      <c r="D10550"/>
    </row>
    <row r="10551" spans="4:4" x14ac:dyDescent="0.25">
      <c r="D10551"/>
    </row>
    <row r="10552" spans="4:4" x14ac:dyDescent="0.25">
      <c r="D10552"/>
    </row>
    <row r="10553" spans="4:4" x14ac:dyDescent="0.25">
      <c r="D10553"/>
    </row>
    <row r="10554" spans="4:4" x14ac:dyDescent="0.25">
      <c r="D10554"/>
    </row>
    <row r="10555" spans="4:4" x14ac:dyDescent="0.25">
      <c r="D10555"/>
    </row>
    <row r="10556" spans="4:4" x14ac:dyDescent="0.25">
      <c r="D10556"/>
    </row>
    <row r="10557" spans="4:4" x14ac:dyDescent="0.25">
      <c r="D10557"/>
    </row>
    <row r="10558" spans="4:4" x14ac:dyDescent="0.25">
      <c r="D10558"/>
    </row>
    <row r="10559" spans="4:4" x14ac:dyDescent="0.25">
      <c r="D10559"/>
    </row>
    <row r="10560" spans="4:4" x14ac:dyDescent="0.25">
      <c r="D10560"/>
    </row>
    <row r="10561" spans="4:4" x14ac:dyDescent="0.25">
      <c r="D10561"/>
    </row>
    <row r="10562" spans="4:4" x14ac:dyDescent="0.25">
      <c r="D10562"/>
    </row>
    <row r="10563" spans="4:4" x14ac:dyDescent="0.25">
      <c r="D10563"/>
    </row>
    <row r="10564" spans="4:4" x14ac:dyDescent="0.25">
      <c r="D10564"/>
    </row>
    <row r="10565" spans="4:4" x14ac:dyDescent="0.25">
      <c r="D10565"/>
    </row>
    <row r="10566" spans="4:4" x14ac:dyDescent="0.25">
      <c r="D10566"/>
    </row>
    <row r="10567" spans="4:4" x14ac:dyDescent="0.25">
      <c r="D10567"/>
    </row>
    <row r="10568" spans="4:4" x14ac:dyDescent="0.25">
      <c r="D10568"/>
    </row>
    <row r="10569" spans="4:4" x14ac:dyDescent="0.25">
      <c r="D10569"/>
    </row>
    <row r="10570" spans="4:4" x14ac:dyDescent="0.25">
      <c r="D10570"/>
    </row>
    <row r="10571" spans="4:4" x14ac:dyDescent="0.25">
      <c r="D10571"/>
    </row>
    <row r="10572" spans="4:4" x14ac:dyDescent="0.25">
      <c r="D10572"/>
    </row>
    <row r="10573" spans="4:4" x14ac:dyDescent="0.25">
      <c r="D10573"/>
    </row>
    <row r="10574" spans="4:4" x14ac:dyDescent="0.25">
      <c r="D10574"/>
    </row>
    <row r="10575" spans="4:4" x14ac:dyDescent="0.25">
      <c r="D10575"/>
    </row>
    <row r="10576" spans="4:4" x14ac:dyDescent="0.25">
      <c r="D10576"/>
    </row>
    <row r="10577" spans="4:4" x14ac:dyDescent="0.25">
      <c r="D10577"/>
    </row>
    <row r="10578" spans="4:4" x14ac:dyDescent="0.25">
      <c r="D10578"/>
    </row>
    <row r="10579" spans="4:4" x14ac:dyDescent="0.25">
      <c r="D10579"/>
    </row>
    <row r="10580" spans="4:4" x14ac:dyDescent="0.25">
      <c r="D10580"/>
    </row>
    <row r="10581" spans="4:4" x14ac:dyDescent="0.25">
      <c r="D10581"/>
    </row>
    <row r="10582" spans="4:4" x14ac:dyDescent="0.25">
      <c r="D10582"/>
    </row>
    <row r="10583" spans="4:4" x14ac:dyDescent="0.25">
      <c r="D10583"/>
    </row>
    <row r="10584" spans="4:4" x14ac:dyDescent="0.25">
      <c r="D10584"/>
    </row>
    <row r="10585" spans="4:4" x14ac:dyDescent="0.25">
      <c r="D10585"/>
    </row>
    <row r="10586" spans="4:4" x14ac:dyDescent="0.25">
      <c r="D10586"/>
    </row>
    <row r="10587" spans="4:4" x14ac:dyDescent="0.25">
      <c r="D10587"/>
    </row>
    <row r="10588" spans="4:4" x14ac:dyDescent="0.25">
      <c r="D10588"/>
    </row>
    <row r="10589" spans="4:4" x14ac:dyDescent="0.25">
      <c r="D10589"/>
    </row>
    <row r="10590" spans="4:4" x14ac:dyDescent="0.25">
      <c r="D10590"/>
    </row>
    <row r="10591" spans="4:4" x14ac:dyDescent="0.25">
      <c r="D10591"/>
    </row>
    <row r="10592" spans="4:4" x14ac:dyDescent="0.25">
      <c r="D10592"/>
    </row>
    <row r="10593" spans="4:4" x14ac:dyDescent="0.25">
      <c r="D10593"/>
    </row>
    <row r="10594" spans="4:4" x14ac:dyDescent="0.25">
      <c r="D10594"/>
    </row>
    <row r="10595" spans="4:4" x14ac:dyDescent="0.25">
      <c r="D10595"/>
    </row>
    <row r="10596" spans="4:4" x14ac:dyDescent="0.25">
      <c r="D10596"/>
    </row>
    <row r="10597" spans="4:4" x14ac:dyDescent="0.25">
      <c r="D10597"/>
    </row>
    <row r="10598" spans="4:4" x14ac:dyDescent="0.25">
      <c r="D10598"/>
    </row>
    <row r="10599" spans="4:4" x14ac:dyDescent="0.25">
      <c r="D10599"/>
    </row>
    <row r="10600" spans="4:4" x14ac:dyDescent="0.25">
      <c r="D10600"/>
    </row>
    <row r="10601" spans="4:4" x14ac:dyDescent="0.25">
      <c r="D10601"/>
    </row>
    <row r="10602" spans="4:4" x14ac:dyDescent="0.25">
      <c r="D10602"/>
    </row>
    <row r="10603" spans="4:4" x14ac:dyDescent="0.25">
      <c r="D10603"/>
    </row>
    <row r="10604" spans="4:4" x14ac:dyDescent="0.25">
      <c r="D10604"/>
    </row>
    <row r="10605" spans="4:4" x14ac:dyDescent="0.25">
      <c r="D10605"/>
    </row>
    <row r="10606" spans="4:4" x14ac:dyDescent="0.25">
      <c r="D10606"/>
    </row>
    <row r="10607" spans="4:4" x14ac:dyDescent="0.25">
      <c r="D10607"/>
    </row>
    <row r="10608" spans="4:4" x14ac:dyDescent="0.25">
      <c r="D10608"/>
    </row>
    <row r="10609" spans="4:4" x14ac:dyDescent="0.25">
      <c r="D10609"/>
    </row>
    <row r="10610" spans="4:4" x14ac:dyDescent="0.25">
      <c r="D10610"/>
    </row>
    <row r="10611" spans="4:4" x14ac:dyDescent="0.25">
      <c r="D10611"/>
    </row>
    <row r="10612" spans="4:4" x14ac:dyDescent="0.25">
      <c r="D10612"/>
    </row>
    <row r="10613" spans="4:4" x14ac:dyDescent="0.25">
      <c r="D10613"/>
    </row>
    <row r="10614" spans="4:4" x14ac:dyDescent="0.25">
      <c r="D10614"/>
    </row>
    <row r="10615" spans="4:4" x14ac:dyDescent="0.25">
      <c r="D10615"/>
    </row>
    <row r="10616" spans="4:4" x14ac:dyDescent="0.25">
      <c r="D10616"/>
    </row>
    <row r="10617" spans="4:4" x14ac:dyDescent="0.25">
      <c r="D10617"/>
    </row>
    <row r="10618" spans="4:4" x14ac:dyDescent="0.25">
      <c r="D10618"/>
    </row>
    <row r="10619" spans="4:4" x14ac:dyDescent="0.25">
      <c r="D10619"/>
    </row>
    <row r="10620" spans="4:4" x14ac:dyDescent="0.25">
      <c r="D10620"/>
    </row>
    <row r="10621" spans="4:4" x14ac:dyDescent="0.25">
      <c r="D10621"/>
    </row>
    <row r="10622" spans="4:4" x14ac:dyDescent="0.25">
      <c r="D10622"/>
    </row>
    <row r="10623" spans="4:4" x14ac:dyDescent="0.25">
      <c r="D10623"/>
    </row>
    <row r="10624" spans="4:4" x14ac:dyDescent="0.25">
      <c r="D10624"/>
    </row>
    <row r="10625" spans="4:4" x14ac:dyDescent="0.25">
      <c r="D10625"/>
    </row>
    <row r="10626" spans="4:4" x14ac:dyDescent="0.25">
      <c r="D10626"/>
    </row>
    <row r="10627" spans="4:4" x14ac:dyDescent="0.25">
      <c r="D10627"/>
    </row>
    <row r="10628" spans="4:4" x14ac:dyDescent="0.25">
      <c r="D10628"/>
    </row>
    <row r="10629" spans="4:4" x14ac:dyDescent="0.25">
      <c r="D10629"/>
    </row>
    <row r="10630" spans="4:4" x14ac:dyDescent="0.25">
      <c r="D10630"/>
    </row>
    <row r="10631" spans="4:4" x14ac:dyDescent="0.25">
      <c r="D10631"/>
    </row>
    <row r="10632" spans="4:4" x14ac:dyDescent="0.25">
      <c r="D10632"/>
    </row>
    <row r="10633" spans="4:4" x14ac:dyDescent="0.25">
      <c r="D10633"/>
    </row>
    <row r="10634" spans="4:4" x14ac:dyDescent="0.25">
      <c r="D10634"/>
    </row>
    <row r="10635" spans="4:4" x14ac:dyDescent="0.25">
      <c r="D10635"/>
    </row>
    <row r="10636" spans="4:4" x14ac:dyDescent="0.25">
      <c r="D10636"/>
    </row>
    <row r="10637" spans="4:4" x14ac:dyDescent="0.25">
      <c r="D10637"/>
    </row>
    <row r="10638" spans="4:4" x14ac:dyDescent="0.25">
      <c r="D10638"/>
    </row>
    <row r="10639" spans="4:4" x14ac:dyDescent="0.25">
      <c r="D10639"/>
    </row>
    <row r="10640" spans="4:4" x14ac:dyDescent="0.25">
      <c r="D10640"/>
    </row>
    <row r="10641" spans="4:4" x14ac:dyDescent="0.25">
      <c r="D10641"/>
    </row>
    <row r="10642" spans="4:4" x14ac:dyDescent="0.25">
      <c r="D10642"/>
    </row>
    <row r="10643" spans="4:4" x14ac:dyDescent="0.25">
      <c r="D10643"/>
    </row>
    <row r="10644" spans="4:4" x14ac:dyDescent="0.25">
      <c r="D10644"/>
    </row>
    <row r="10645" spans="4:4" x14ac:dyDescent="0.25">
      <c r="D10645"/>
    </row>
    <row r="10646" spans="4:4" x14ac:dyDescent="0.25">
      <c r="D10646"/>
    </row>
    <row r="10647" spans="4:4" x14ac:dyDescent="0.25">
      <c r="D10647"/>
    </row>
    <row r="10648" spans="4:4" x14ac:dyDescent="0.25">
      <c r="D10648"/>
    </row>
    <row r="10649" spans="4:4" x14ac:dyDescent="0.25">
      <c r="D10649"/>
    </row>
    <row r="10650" spans="4:4" x14ac:dyDescent="0.25">
      <c r="D10650"/>
    </row>
    <row r="10651" spans="4:4" x14ac:dyDescent="0.25">
      <c r="D10651"/>
    </row>
    <row r="10652" spans="4:4" x14ac:dyDescent="0.25">
      <c r="D10652"/>
    </row>
    <row r="10653" spans="4:4" x14ac:dyDescent="0.25">
      <c r="D10653"/>
    </row>
    <row r="10654" spans="4:4" x14ac:dyDescent="0.25">
      <c r="D10654"/>
    </row>
    <row r="10655" spans="4:4" x14ac:dyDescent="0.25">
      <c r="D10655"/>
    </row>
    <row r="10656" spans="4:4" x14ac:dyDescent="0.25">
      <c r="D10656"/>
    </row>
    <row r="10657" spans="4:4" x14ac:dyDescent="0.25">
      <c r="D10657"/>
    </row>
    <row r="10658" spans="4:4" x14ac:dyDescent="0.25">
      <c r="D10658"/>
    </row>
    <row r="10659" spans="4:4" x14ac:dyDescent="0.25">
      <c r="D10659"/>
    </row>
    <row r="10660" spans="4:4" x14ac:dyDescent="0.25">
      <c r="D10660"/>
    </row>
    <row r="10661" spans="4:4" x14ac:dyDescent="0.25">
      <c r="D10661"/>
    </row>
    <row r="10662" spans="4:4" x14ac:dyDescent="0.25">
      <c r="D10662"/>
    </row>
    <row r="10663" spans="4:4" x14ac:dyDescent="0.25">
      <c r="D10663"/>
    </row>
    <row r="10664" spans="4:4" x14ac:dyDescent="0.25">
      <c r="D10664"/>
    </row>
    <row r="10665" spans="4:4" x14ac:dyDescent="0.25">
      <c r="D10665"/>
    </row>
    <row r="10666" spans="4:4" x14ac:dyDescent="0.25">
      <c r="D10666"/>
    </row>
    <row r="10667" spans="4:4" x14ac:dyDescent="0.25">
      <c r="D10667"/>
    </row>
    <row r="10668" spans="4:4" x14ac:dyDescent="0.25">
      <c r="D10668"/>
    </row>
    <row r="10669" spans="4:4" x14ac:dyDescent="0.25">
      <c r="D10669"/>
    </row>
    <row r="10670" spans="4:4" x14ac:dyDescent="0.25">
      <c r="D10670"/>
    </row>
    <row r="10671" spans="4:4" x14ac:dyDescent="0.25">
      <c r="D10671"/>
    </row>
    <row r="10672" spans="4:4" x14ac:dyDescent="0.25">
      <c r="D10672"/>
    </row>
    <row r="10673" spans="4:4" x14ac:dyDescent="0.25">
      <c r="D10673"/>
    </row>
    <row r="10674" spans="4:4" x14ac:dyDescent="0.25">
      <c r="D10674"/>
    </row>
    <row r="10675" spans="4:4" x14ac:dyDescent="0.25">
      <c r="D10675"/>
    </row>
    <row r="10676" spans="4:4" x14ac:dyDescent="0.25">
      <c r="D10676"/>
    </row>
    <row r="10677" spans="4:4" x14ac:dyDescent="0.25">
      <c r="D10677"/>
    </row>
    <row r="10678" spans="4:4" x14ac:dyDescent="0.25">
      <c r="D10678"/>
    </row>
    <row r="10679" spans="4:4" x14ac:dyDescent="0.25">
      <c r="D10679"/>
    </row>
    <row r="10680" spans="4:4" x14ac:dyDescent="0.25">
      <c r="D10680"/>
    </row>
    <row r="10681" spans="4:4" x14ac:dyDescent="0.25">
      <c r="D10681"/>
    </row>
    <row r="10682" spans="4:4" x14ac:dyDescent="0.25">
      <c r="D10682"/>
    </row>
    <row r="10683" spans="4:4" x14ac:dyDescent="0.25">
      <c r="D10683"/>
    </row>
    <row r="10684" spans="4:4" x14ac:dyDescent="0.25">
      <c r="D10684"/>
    </row>
    <row r="10685" spans="4:4" x14ac:dyDescent="0.25">
      <c r="D10685"/>
    </row>
    <row r="10686" spans="4:4" x14ac:dyDescent="0.25">
      <c r="D10686"/>
    </row>
    <row r="10687" spans="4:4" x14ac:dyDescent="0.25">
      <c r="D10687"/>
    </row>
    <row r="10688" spans="4:4" x14ac:dyDescent="0.25">
      <c r="D10688"/>
    </row>
    <row r="10689" spans="4:4" x14ac:dyDescent="0.25">
      <c r="D10689"/>
    </row>
    <row r="10690" spans="4:4" x14ac:dyDescent="0.25">
      <c r="D10690"/>
    </row>
    <row r="10691" spans="4:4" x14ac:dyDescent="0.25">
      <c r="D10691"/>
    </row>
    <row r="10692" spans="4:4" x14ac:dyDescent="0.25">
      <c r="D10692"/>
    </row>
    <row r="10693" spans="4:4" x14ac:dyDescent="0.25">
      <c r="D10693"/>
    </row>
    <row r="10694" spans="4:4" x14ac:dyDescent="0.25">
      <c r="D10694"/>
    </row>
    <row r="10695" spans="4:4" x14ac:dyDescent="0.25">
      <c r="D10695"/>
    </row>
    <row r="10696" spans="4:4" x14ac:dyDescent="0.25">
      <c r="D10696"/>
    </row>
    <row r="10697" spans="4:4" x14ac:dyDescent="0.25">
      <c r="D10697"/>
    </row>
    <row r="10698" spans="4:4" x14ac:dyDescent="0.25">
      <c r="D10698"/>
    </row>
    <row r="10699" spans="4:4" x14ac:dyDescent="0.25">
      <c r="D10699"/>
    </row>
    <row r="10700" spans="4:4" x14ac:dyDescent="0.25">
      <c r="D10700"/>
    </row>
    <row r="10701" spans="4:4" x14ac:dyDescent="0.25">
      <c r="D10701"/>
    </row>
    <row r="10702" spans="4:4" x14ac:dyDescent="0.25">
      <c r="D10702"/>
    </row>
    <row r="10703" spans="4:4" x14ac:dyDescent="0.25">
      <c r="D10703"/>
    </row>
    <row r="10704" spans="4:4" x14ac:dyDescent="0.25">
      <c r="D10704"/>
    </row>
    <row r="10705" spans="4:4" x14ac:dyDescent="0.25">
      <c r="D10705"/>
    </row>
    <row r="10706" spans="4:4" x14ac:dyDescent="0.25">
      <c r="D10706"/>
    </row>
    <row r="10707" spans="4:4" x14ac:dyDescent="0.25">
      <c r="D10707"/>
    </row>
    <row r="10708" spans="4:4" x14ac:dyDescent="0.25">
      <c r="D10708"/>
    </row>
    <row r="10709" spans="4:4" x14ac:dyDescent="0.25">
      <c r="D10709"/>
    </row>
    <row r="10710" spans="4:4" x14ac:dyDescent="0.25">
      <c r="D10710"/>
    </row>
    <row r="10711" spans="4:4" x14ac:dyDescent="0.25">
      <c r="D10711"/>
    </row>
    <row r="10712" spans="4:4" x14ac:dyDescent="0.25">
      <c r="D10712"/>
    </row>
    <row r="10713" spans="4:4" x14ac:dyDescent="0.25">
      <c r="D10713"/>
    </row>
    <row r="10714" spans="4:4" x14ac:dyDescent="0.25">
      <c r="D10714"/>
    </row>
    <row r="10715" spans="4:4" x14ac:dyDescent="0.25">
      <c r="D10715"/>
    </row>
    <row r="10716" spans="4:4" x14ac:dyDescent="0.25">
      <c r="D10716"/>
    </row>
    <row r="10717" spans="4:4" x14ac:dyDescent="0.25">
      <c r="D10717"/>
    </row>
    <row r="10718" spans="4:4" x14ac:dyDescent="0.25">
      <c r="D10718"/>
    </row>
    <row r="10719" spans="4:4" x14ac:dyDescent="0.25">
      <c r="D10719"/>
    </row>
    <row r="10720" spans="4:4" x14ac:dyDescent="0.25">
      <c r="D10720"/>
    </row>
    <row r="10721" spans="4:4" x14ac:dyDescent="0.25">
      <c r="D10721"/>
    </row>
    <row r="10722" spans="4:4" x14ac:dyDescent="0.25">
      <c r="D10722"/>
    </row>
    <row r="10723" spans="4:4" x14ac:dyDescent="0.25">
      <c r="D10723"/>
    </row>
    <row r="10724" spans="4:4" x14ac:dyDescent="0.25">
      <c r="D10724"/>
    </row>
    <row r="10725" spans="4:4" x14ac:dyDescent="0.25">
      <c r="D10725"/>
    </row>
    <row r="10726" spans="4:4" x14ac:dyDescent="0.25">
      <c r="D10726"/>
    </row>
    <row r="10727" spans="4:4" x14ac:dyDescent="0.25">
      <c r="D10727"/>
    </row>
    <row r="10728" spans="4:4" x14ac:dyDescent="0.25">
      <c r="D10728"/>
    </row>
    <row r="10729" spans="4:4" x14ac:dyDescent="0.25">
      <c r="D10729"/>
    </row>
    <row r="10730" spans="4:4" x14ac:dyDescent="0.25">
      <c r="D10730"/>
    </row>
    <row r="10731" spans="4:4" x14ac:dyDescent="0.25">
      <c r="D10731"/>
    </row>
    <row r="10732" spans="4:4" x14ac:dyDescent="0.25">
      <c r="D10732"/>
    </row>
    <row r="10733" spans="4:4" x14ac:dyDescent="0.25">
      <c r="D10733"/>
    </row>
    <row r="10734" spans="4:4" x14ac:dyDescent="0.25">
      <c r="D10734"/>
    </row>
    <row r="10735" spans="4:4" x14ac:dyDescent="0.25">
      <c r="D10735"/>
    </row>
    <row r="10736" spans="4:4" x14ac:dyDescent="0.25">
      <c r="D10736"/>
    </row>
    <row r="10737" spans="4:4" x14ac:dyDescent="0.25">
      <c r="D10737"/>
    </row>
    <row r="10738" spans="4:4" x14ac:dyDescent="0.25">
      <c r="D10738"/>
    </row>
    <row r="10739" spans="4:4" x14ac:dyDescent="0.25">
      <c r="D10739"/>
    </row>
    <row r="10740" spans="4:4" x14ac:dyDescent="0.25">
      <c r="D10740"/>
    </row>
    <row r="10741" spans="4:4" x14ac:dyDescent="0.25">
      <c r="D10741"/>
    </row>
    <row r="10742" spans="4:4" x14ac:dyDescent="0.25">
      <c r="D10742"/>
    </row>
    <row r="10743" spans="4:4" x14ac:dyDescent="0.25">
      <c r="D10743"/>
    </row>
    <row r="10744" spans="4:4" x14ac:dyDescent="0.25">
      <c r="D10744"/>
    </row>
    <row r="10745" spans="4:4" x14ac:dyDescent="0.25">
      <c r="D10745"/>
    </row>
    <row r="10746" spans="4:4" x14ac:dyDescent="0.25">
      <c r="D10746"/>
    </row>
    <row r="10747" spans="4:4" x14ac:dyDescent="0.25">
      <c r="D10747"/>
    </row>
    <row r="10748" spans="4:4" x14ac:dyDescent="0.25">
      <c r="D10748"/>
    </row>
    <row r="10749" spans="4:4" x14ac:dyDescent="0.25">
      <c r="D10749"/>
    </row>
    <row r="10750" spans="4:4" x14ac:dyDescent="0.25">
      <c r="D10750"/>
    </row>
    <row r="10751" spans="4:4" x14ac:dyDescent="0.25">
      <c r="D10751"/>
    </row>
    <row r="10752" spans="4:4" x14ac:dyDescent="0.25">
      <c r="D10752"/>
    </row>
    <row r="10753" spans="4:4" x14ac:dyDescent="0.25">
      <c r="D10753"/>
    </row>
    <row r="10754" spans="4:4" x14ac:dyDescent="0.25">
      <c r="D10754"/>
    </row>
    <row r="10755" spans="4:4" x14ac:dyDescent="0.25">
      <c r="D10755"/>
    </row>
    <row r="10756" spans="4:4" x14ac:dyDescent="0.25">
      <c r="D10756"/>
    </row>
    <row r="10757" spans="4:4" x14ac:dyDescent="0.25">
      <c r="D10757"/>
    </row>
    <row r="10758" spans="4:4" x14ac:dyDescent="0.25">
      <c r="D10758"/>
    </row>
    <row r="10759" spans="4:4" x14ac:dyDescent="0.25">
      <c r="D10759"/>
    </row>
    <row r="10760" spans="4:4" x14ac:dyDescent="0.25">
      <c r="D10760"/>
    </row>
    <row r="10761" spans="4:4" x14ac:dyDescent="0.25">
      <c r="D10761"/>
    </row>
    <row r="10762" spans="4:4" x14ac:dyDescent="0.25">
      <c r="D10762"/>
    </row>
    <row r="10763" spans="4:4" x14ac:dyDescent="0.25">
      <c r="D10763"/>
    </row>
    <row r="10764" spans="4:4" x14ac:dyDescent="0.25">
      <c r="D10764"/>
    </row>
    <row r="10765" spans="4:4" x14ac:dyDescent="0.25">
      <c r="D10765"/>
    </row>
    <row r="10766" spans="4:4" x14ac:dyDescent="0.25">
      <c r="D10766"/>
    </row>
    <row r="10767" spans="4:4" x14ac:dyDescent="0.25">
      <c r="D10767"/>
    </row>
    <row r="10768" spans="4:4" x14ac:dyDescent="0.25">
      <c r="D10768"/>
    </row>
    <row r="10769" spans="4:6" x14ac:dyDescent="0.25">
      <c r="D10769"/>
    </row>
    <row r="10770" spans="4:6" x14ac:dyDescent="0.25">
      <c r="D10770" s="118"/>
      <c r="F10770" s="119"/>
    </row>
    <row r="10771" spans="4:6" x14ac:dyDescent="0.25">
      <c r="D10771" s="118"/>
      <c r="E10771" s="119"/>
      <c r="F10771" s="119"/>
    </row>
    <row r="10772" spans="4:6" x14ac:dyDescent="0.25">
      <c r="D10772" s="118"/>
      <c r="E10772" s="119"/>
      <c r="F10772" s="119"/>
    </row>
    <row r="10773" spans="4:6" x14ac:dyDescent="0.25">
      <c r="D10773" s="118"/>
      <c r="E10773" s="119"/>
      <c r="F10773" s="119"/>
    </row>
    <row r="10774" spans="4:6" x14ac:dyDescent="0.25">
      <c r="D10774" s="118"/>
      <c r="E10774" s="119"/>
      <c r="F10774" s="119"/>
    </row>
    <row r="10775" spans="4:6" x14ac:dyDescent="0.25">
      <c r="D10775" s="118"/>
      <c r="E10775" s="119"/>
      <c r="F10775" s="119"/>
    </row>
    <row r="10776" spans="4:6" x14ac:dyDescent="0.25">
      <c r="D10776" s="118"/>
      <c r="E10776" s="119"/>
      <c r="F10776" s="119"/>
    </row>
    <row r="10777" spans="4:6" x14ac:dyDescent="0.25">
      <c r="D10777" s="118"/>
      <c r="E10777" s="119"/>
      <c r="F10777" s="119"/>
    </row>
    <row r="10778" spans="4:6" x14ac:dyDescent="0.25">
      <c r="D10778"/>
      <c r="E10778" s="119"/>
    </row>
    <row r="10779" spans="4:6" x14ac:dyDescent="0.25">
      <c r="D10779"/>
    </row>
    <row r="10780" spans="4:6" x14ac:dyDescent="0.25">
      <c r="D10780"/>
    </row>
    <row r="10781" spans="4:6" x14ac:dyDescent="0.25">
      <c r="D10781"/>
    </row>
    <row r="10782" spans="4:6" x14ac:dyDescent="0.25">
      <c r="D10782"/>
    </row>
    <row r="10783" spans="4:6" x14ac:dyDescent="0.25">
      <c r="D10783"/>
    </row>
    <row r="10784" spans="4:6" x14ac:dyDescent="0.25">
      <c r="D10784"/>
    </row>
    <row r="10785" spans="4:4" x14ac:dyDescent="0.25">
      <c r="D10785"/>
    </row>
    <row r="10786" spans="4:4" x14ac:dyDescent="0.25">
      <c r="D10786"/>
    </row>
    <row r="10787" spans="4:4" x14ac:dyDescent="0.25">
      <c r="D10787"/>
    </row>
    <row r="10788" spans="4:4" x14ac:dyDescent="0.25">
      <c r="D10788"/>
    </row>
    <row r="10789" spans="4:4" x14ac:dyDescent="0.25">
      <c r="D10789"/>
    </row>
    <row r="10790" spans="4:4" x14ac:dyDescent="0.25">
      <c r="D10790"/>
    </row>
    <row r="10791" spans="4:4" x14ac:dyDescent="0.25">
      <c r="D10791"/>
    </row>
    <row r="10792" spans="4:4" x14ac:dyDescent="0.25">
      <c r="D10792"/>
    </row>
    <row r="10793" spans="4:4" x14ac:dyDescent="0.25">
      <c r="D10793"/>
    </row>
    <row r="10794" spans="4:4" x14ac:dyDescent="0.25">
      <c r="D10794"/>
    </row>
    <row r="10795" spans="4:4" x14ac:dyDescent="0.25">
      <c r="D10795"/>
    </row>
    <row r="10796" spans="4:4" x14ac:dyDescent="0.25">
      <c r="D10796"/>
    </row>
    <row r="10797" spans="4:4" x14ac:dyDescent="0.25">
      <c r="D10797"/>
    </row>
    <row r="10798" spans="4:4" x14ac:dyDescent="0.25">
      <c r="D10798"/>
    </row>
    <row r="10799" spans="4:4" x14ac:dyDescent="0.25">
      <c r="D10799"/>
    </row>
    <row r="10800" spans="4:4" x14ac:dyDescent="0.25">
      <c r="D10800"/>
    </row>
    <row r="10801" spans="4:4" x14ac:dyDescent="0.25">
      <c r="D10801"/>
    </row>
    <row r="10802" spans="4:4" x14ac:dyDescent="0.25">
      <c r="D10802"/>
    </row>
    <row r="10803" spans="4:4" x14ac:dyDescent="0.25">
      <c r="D10803"/>
    </row>
    <row r="10804" spans="4:4" x14ac:dyDescent="0.25">
      <c r="D10804"/>
    </row>
    <row r="10805" spans="4:4" x14ac:dyDescent="0.25">
      <c r="D10805"/>
    </row>
    <row r="10806" spans="4:4" x14ac:dyDescent="0.25">
      <c r="D10806"/>
    </row>
    <row r="10807" spans="4:4" x14ac:dyDescent="0.25">
      <c r="D10807"/>
    </row>
    <row r="10808" spans="4:4" x14ac:dyDescent="0.25">
      <c r="D10808"/>
    </row>
    <row r="10809" spans="4:4" x14ac:dyDescent="0.25">
      <c r="D10809"/>
    </row>
    <row r="10810" spans="4:4" x14ac:dyDescent="0.25">
      <c r="D10810"/>
    </row>
    <row r="10811" spans="4:4" x14ac:dyDescent="0.25">
      <c r="D10811"/>
    </row>
    <row r="10812" spans="4:4" x14ac:dyDescent="0.25">
      <c r="D10812"/>
    </row>
    <row r="10813" spans="4:4" x14ac:dyDescent="0.25">
      <c r="D10813"/>
    </row>
    <row r="10814" spans="4:4" x14ac:dyDescent="0.25">
      <c r="D10814"/>
    </row>
    <row r="10815" spans="4:4" x14ac:dyDescent="0.25">
      <c r="D10815"/>
    </row>
    <row r="10816" spans="4:4" x14ac:dyDescent="0.25">
      <c r="D10816"/>
    </row>
    <row r="10817" spans="4:4" x14ac:dyDescent="0.25">
      <c r="D10817"/>
    </row>
    <row r="10818" spans="4:4" x14ac:dyDescent="0.25">
      <c r="D10818"/>
    </row>
    <row r="10819" spans="4:4" x14ac:dyDescent="0.25">
      <c r="D10819"/>
    </row>
    <row r="10820" spans="4:4" x14ac:dyDescent="0.25">
      <c r="D10820"/>
    </row>
    <row r="10821" spans="4:4" x14ac:dyDescent="0.25">
      <c r="D10821"/>
    </row>
    <row r="10822" spans="4:4" x14ac:dyDescent="0.25">
      <c r="D10822"/>
    </row>
    <row r="10823" spans="4:4" x14ac:dyDescent="0.25">
      <c r="D10823"/>
    </row>
    <row r="10824" spans="4:4" x14ac:dyDescent="0.25">
      <c r="D10824"/>
    </row>
    <row r="10825" spans="4:4" x14ac:dyDescent="0.25">
      <c r="D10825"/>
    </row>
    <row r="10826" spans="4:4" x14ac:dyDescent="0.25">
      <c r="D10826"/>
    </row>
    <row r="10827" spans="4:4" x14ac:dyDescent="0.25">
      <c r="D10827"/>
    </row>
    <row r="10828" spans="4:4" x14ac:dyDescent="0.25">
      <c r="D10828"/>
    </row>
    <row r="10829" spans="4:4" x14ac:dyDescent="0.25">
      <c r="D10829"/>
    </row>
    <row r="10830" spans="4:4" x14ac:dyDescent="0.25">
      <c r="D10830"/>
    </row>
    <row r="10831" spans="4:4" x14ac:dyDescent="0.25">
      <c r="D10831"/>
    </row>
    <row r="10832" spans="4:4" x14ac:dyDescent="0.25">
      <c r="D10832"/>
    </row>
    <row r="10833" spans="4:4" x14ac:dyDescent="0.25">
      <c r="D10833"/>
    </row>
    <row r="10834" spans="4:4" x14ac:dyDescent="0.25">
      <c r="D10834"/>
    </row>
    <row r="10835" spans="4:4" x14ac:dyDescent="0.25">
      <c r="D10835"/>
    </row>
    <row r="10836" spans="4:4" x14ac:dyDescent="0.25">
      <c r="D10836"/>
    </row>
    <row r="10837" spans="4:4" x14ac:dyDescent="0.25">
      <c r="D10837"/>
    </row>
    <row r="10838" spans="4:4" x14ac:dyDescent="0.25">
      <c r="D10838"/>
    </row>
    <row r="10839" spans="4:4" x14ac:dyDescent="0.25">
      <c r="D10839"/>
    </row>
    <row r="10840" spans="4:4" x14ac:dyDescent="0.25">
      <c r="D10840"/>
    </row>
    <row r="10841" spans="4:4" x14ac:dyDescent="0.25">
      <c r="D10841"/>
    </row>
    <row r="10842" spans="4:4" x14ac:dyDescent="0.25">
      <c r="D10842"/>
    </row>
    <row r="10843" spans="4:4" x14ac:dyDescent="0.25">
      <c r="D10843"/>
    </row>
    <row r="10844" spans="4:4" x14ac:dyDescent="0.25">
      <c r="D10844"/>
    </row>
    <row r="10845" spans="4:4" x14ac:dyDescent="0.25">
      <c r="D10845"/>
    </row>
    <row r="10846" spans="4:4" x14ac:dyDescent="0.25">
      <c r="D10846"/>
    </row>
    <row r="10847" spans="4:4" x14ac:dyDescent="0.25">
      <c r="D10847"/>
    </row>
    <row r="10848" spans="4:4" x14ac:dyDescent="0.25">
      <c r="D10848"/>
    </row>
    <row r="10849" spans="4:4" x14ac:dyDescent="0.25">
      <c r="D10849"/>
    </row>
    <row r="10850" spans="4:4" x14ac:dyDescent="0.25">
      <c r="D10850"/>
    </row>
    <row r="10851" spans="4:4" x14ac:dyDescent="0.25">
      <c r="D10851"/>
    </row>
    <row r="10852" spans="4:4" x14ac:dyDescent="0.25">
      <c r="D10852"/>
    </row>
    <row r="10853" spans="4:4" x14ac:dyDescent="0.25">
      <c r="D10853"/>
    </row>
    <row r="10854" spans="4:4" x14ac:dyDescent="0.25">
      <c r="D10854"/>
    </row>
    <row r="10855" spans="4:4" x14ac:dyDescent="0.25">
      <c r="D10855"/>
    </row>
    <row r="10856" spans="4:4" x14ac:dyDescent="0.25">
      <c r="D10856"/>
    </row>
    <row r="10857" spans="4:4" x14ac:dyDescent="0.25">
      <c r="D10857"/>
    </row>
    <row r="10858" spans="4:4" x14ac:dyDescent="0.25">
      <c r="D10858"/>
    </row>
    <row r="10859" spans="4:4" x14ac:dyDescent="0.25">
      <c r="D10859"/>
    </row>
    <row r="10860" spans="4:4" x14ac:dyDescent="0.25">
      <c r="D10860"/>
    </row>
    <row r="10861" spans="4:4" x14ac:dyDescent="0.25">
      <c r="D10861"/>
    </row>
    <row r="10862" spans="4:4" x14ac:dyDescent="0.25">
      <c r="D10862"/>
    </row>
    <row r="10863" spans="4:4" x14ac:dyDescent="0.25">
      <c r="D10863"/>
    </row>
    <row r="10864" spans="4:4" x14ac:dyDescent="0.25">
      <c r="D10864"/>
    </row>
    <row r="10865" spans="4:4" x14ac:dyDescent="0.25">
      <c r="D10865"/>
    </row>
    <row r="10866" spans="4:4" x14ac:dyDescent="0.25">
      <c r="D10866"/>
    </row>
    <row r="10867" spans="4:4" x14ac:dyDescent="0.25">
      <c r="D10867"/>
    </row>
    <row r="10868" spans="4:4" x14ac:dyDescent="0.25">
      <c r="D10868"/>
    </row>
    <row r="10869" spans="4:4" x14ac:dyDescent="0.25">
      <c r="D10869"/>
    </row>
    <row r="10870" spans="4:4" x14ac:dyDescent="0.25">
      <c r="D10870"/>
    </row>
    <row r="10871" spans="4:4" x14ac:dyDescent="0.25">
      <c r="D10871"/>
    </row>
    <row r="10872" spans="4:4" x14ac:dyDescent="0.25">
      <c r="D10872"/>
    </row>
    <row r="10873" spans="4:4" x14ac:dyDescent="0.25">
      <c r="D10873"/>
    </row>
    <row r="10874" spans="4:4" x14ac:dyDescent="0.25">
      <c r="D10874"/>
    </row>
    <row r="10875" spans="4:4" x14ac:dyDescent="0.25">
      <c r="D10875"/>
    </row>
    <row r="10876" spans="4:4" x14ac:dyDescent="0.25">
      <c r="D10876"/>
    </row>
    <row r="10877" spans="4:4" x14ac:dyDescent="0.25">
      <c r="D10877"/>
    </row>
    <row r="10878" spans="4:4" x14ac:dyDescent="0.25">
      <c r="D10878"/>
    </row>
    <row r="10879" spans="4:4" x14ac:dyDescent="0.25">
      <c r="D10879"/>
    </row>
    <row r="10880" spans="4:4" x14ac:dyDescent="0.25">
      <c r="D10880"/>
    </row>
    <row r="10881" spans="4:4" x14ac:dyDescent="0.25">
      <c r="D10881"/>
    </row>
    <row r="10882" spans="4:4" x14ac:dyDescent="0.25">
      <c r="D10882"/>
    </row>
    <row r="10883" spans="4:4" x14ac:dyDescent="0.25">
      <c r="D10883"/>
    </row>
    <row r="10884" spans="4:4" x14ac:dyDescent="0.25">
      <c r="D10884"/>
    </row>
    <row r="10885" spans="4:4" x14ac:dyDescent="0.25">
      <c r="D10885"/>
    </row>
    <row r="10886" spans="4:4" x14ac:dyDescent="0.25">
      <c r="D10886"/>
    </row>
    <row r="10887" spans="4:4" x14ac:dyDescent="0.25">
      <c r="D10887"/>
    </row>
    <row r="10888" spans="4:4" x14ac:dyDescent="0.25">
      <c r="D10888"/>
    </row>
    <row r="10889" spans="4:4" x14ac:dyDescent="0.25">
      <c r="D10889"/>
    </row>
    <row r="10890" spans="4:4" x14ac:dyDescent="0.25">
      <c r="D10890"/>
    </row>
    <row r="10891" spans="4:4" x14ac:dyDescent="0.25">
      <c r="D10891"/>
    </row>
    <row r="10892" spans="4:4" x14ac:dyDescent="0.25">
      <c r="D10892"/>
    </row>
    <row r="10893" spans="4:4" x14ac:dyDescent="0.25">
      <c r="D10893"/>
    </row>
    <row r="10894" spans="4:4" x14ac:dyDescent="0.25">
      <c r="D10894"/>
    </row>
    <row r="10895" spans="4:4" x14ac:dyDescent="0.25">
      <c r="D10895"/>
    </row>
    <row r="10896" spans="4:4" x14ac:dyDescent="0.25">
      <c r="D10896"/>
    </row>
    <row r="10897" spans="4:4" x14ac:dyDescent="0.25">
      <c r="D10897"/>
    </row>
    <row r="10898" spans="4:4" x14ac:dyDescent="0.25">
      <c r="D10898"/>
    </row>
    <row r="10899" spans="4:4" x14ac:dyDescent="0.25">
      <c r="D10899"/>
    </row>
    <row r="10900" spans="4:4" x14ac:dyDescent="0.25">
      <c r="D10900"/>
    </row>
    <row r="10901" spans="4:4" x14ac:dyDescent="0.25">
      <c r="D10901"/>
    </row>
    <row r="10902" spans="4:4" x14ac:dyDescent="0.25">
      <c r="D10902"/>
    </row>
    <row r="10903" spans="4:4" x14ac:dyDescent="0.25">
      <c r="D10903"/>
    </row>
    <row r="10904" spans="4:4" x14ac:dyDescent="0.25">
      <c r="D10904"/>
    </row>
    <row r="10905" spans="4:4" x14ac:dyDescent="0.25">
      <c r="D10905"/>
    </row>
    <row r="10906" spans="4:4" x14ac:dyDescent="0.25">
      <c r="D10906"/>
    </row>
    <row r="10907" spans="4:4" x14ac:dyDescent="0.25">
      <c r="D10907"/>
    </row>
    <row r="10908" spans="4:4" x14ac:dyDescent="0.25">
      <c r="D10908"/>
    </row>
    <row r="10909" spans="4:4" x14ac:dyDescent="0.25">
      <c r="D10909"/>
    </row>
    <row r="10910" spans="4:4" x14ac:dyDescent="0.25">
      <c r="D10910"/>
    </row>
    <row r="10911" spans="4:4" x14ac:dyDescent="0.25">
      <c r="D10911"/>
    </row>
    <row r="10912" spans="4:4" x14ac:dyDescent="0.25">
      <c r="D10912"/>
    </row>
    <row r="10913" spans="4:4" x14ac:dyDescent="0.25">
      <c r="D10913"/>
    </row>
    <row r="10914" spans="4:4" x14ac:dyDescent="0.25">
      <c r="D10914"/>
    </row>
    <row r="10915" spans="4:4" x14ac:dyDescent="0.25">
      <c r="D10915"/>
    </row>
    <row r="10916" spans="4:4" x14ac:dyDescent="0.25">
      <c r="D10916"/>
    </row>
    <row r="10917" spans="4:4" x14ac:dyDescent="0.25">
      <c r="D10917"/>
    </row>
    <row r="10918" spans="4:4" x14ac:dyDescent="0.25">
      <c r="D10918"/>
    </row>
    <row r="10919" spans="4:4" x14ac:dyDescent="0.25">
      <c r="D10919"/>
    </row>
    <row r="10920" spans="4:4" x14ac:dyDescent="0.25">
      <c r="D10920"/>
    </row>
    <row r="10921" spans="4:4" x14ac:dyDescent="0.25">
      <c r="D10921"/>
    </row>
    <row r="10922" spans="4:4" x14ac:dyDescent="0.25">
      <c r="D10922"/>
    </row>
    <row r="10923" spans="4:4" x14ac:dyDescent="0.25">
      <c r="D10923"/>
    </row>
    <row r="10924" spans="4:4" x14ac:dyDescent="0.25">
      <c r="D10924"/>
    </row>
    <row r="10925" spans="4:4" x14ac:dyDescent="0.25">
      <c r="D10925"/>
    </row>
    <row r="10926" spans="4:4" x14ac:dyDescent="0.25">
      <c r="D10926"/>
    </row>
    <row r="10927" spans="4:4" x14ac:dyDescent="0.25">
      <c r="D10927"/>
    </row>
    <row r="10928" spans="4:4" x14ac:dyDescent="0.25">
      <c r="D10928"/>
    </row>
    <row r="10929" spans="4:4" x14ac:dyDescent="0.25">
      <c r="D10929"/>
    </row>
    <row r="10930" spans="4:4" x14ac:dyDescent="0.25">
      <c r="D10930"/>
    </row>
    <row r="10931" spans="4:4" x14ac:dyDescent="0.25">
      <c r="D10931"/>
    </row>
    <row r="10932" spans="4:4" x14ac:dyDescent="0.25">
      <c r="D10932"/>
    </row>
    <row r="10933" spans="4:4" x14ac:dyDescent="0.25">
      <c r="D10933"/>
    </row>
    <row r="10934" spans="4:4" x14ac:dyDescent="0.25">
      <c r="D10934"/>
    </row>
    <row r="10935" spans="4:4" x14ac:dyDescent="0.25">
      <c r="D10935"/>
    </row>
    <row r="10936" spans="4:4" x14ac:dyDescent="0.25">
      <c r="D10936"/>
    </row>
    <row r="10937" spans="4:4" x14ac:dyDescent="0.25">
      <c r="D10937"/>
    </row>
    <row r="10938" spans="4:4" x14ac:dyDescent="0.25">
      <c r="D10938"/>
    </row>
    <row r="10939" spans="4:4" x14ac:dyDescent="0.25">
      <c r="D10939"/>
    </row>
    <row r="10940" spans="4:4" x14ac:dyDescent="0.25">
      <c r="D10940"/>
    </row>
    <row r="10941" spans="4:4" x14ac:dyDescent="0.25">
      <c r="D10941"/>
    </row>
    <row r="10942" spans="4:4" x14ac:dyDescent="0.25">
      <c r="D10942"/>
    </row>
    <row r="10943" spans="4:4" x14ac:dyDescent="0.25">
      <c r="D10943"/>
    </row>
    <row r="10944" spans="4:4" x14ac:dyDescent="0.25">
      <c r="D10944"/>
    </row>
    <row r="10945" spans="4:4" x14ac:dyDescent="0.25">
      <c r="D10945"/>
    </row>
    <row r="10946" spans="4:4" x14ac:dyDescent="0.25">
      <c r="D10946"/>
    </row>
    <row r="10947" spans="4:4" x14ac:dyDescent="0.25">
      <c r="D10947"/>
    </row>
    <row r="10948" spans="4:4" x14ac:dyDescent="0.25">
      <c r="D10948"/>
    </row>
    <row r="10949" spans="4:4" x14ac:dyDescent="0.25">
      <c r="D10949"/>
    </row>
    <row r="10950" spans="4:4" x14ac:dyDescent="0.25">
      <c r="D10950"/>
    </row>
    <row r="10951" spans="4:4" x14ac:dyDescent="0.25">
      <c r="D10951"/>
    </row>
    <row r="10952" spans="4:4" x14ac:dyDescent="0.25">
      <c r="D10952"/>
    </row>
    <row r="10953" spans="4:4" x14ac:dyDescent="0.25">
      <c r="D10953"/>
    </row>
    <row r="10954" spans="4:4" x14ac:dyDescent="0.25">
      <c r="D10954"/>
    </row>
    <row r="10955" spans="4:4" x14ac:dyDescent="0.25">
      <c r="D10955"/>
    </row>
    <row r="10956" spans="4:4" x14ac:dyDescent="0.25">
      <c r="D10956"/>
    </row>
    <row r="10957" spans="4:4" x14ac:dyDescent="0.25">
      <c r="D10957"/>
    </row>
    <row r="10958" spans="4:4" x14ac:dyDescent="0.25">
      <c r="D10958"/>
    </row>
    <row r="10959" spans="4:4" x14ac:dyDescent="0.25">
      <c r="D10959"/>
    </row>
    <row r="10960" spans="4:4" x14ac:dyDescent="0.25">
      <c r="D10960"/>
    </row>
    <row r="10961" spans="4:4" x14ac:dyDescent="0.25">
      <c r="D10961"/>
    </row>
    <row r="10962" spans="4:4" x14ac:dyDescent="0.25">
      <c r="D10962"/>
    </row>
    <row r="10963" spans="4:4" x14ac:dyDescent="0.25">
      <c r="D10963"/>
    </row>
    <row r="10964" spans="4:4" x14ac:dyDescent="0.25">
      <c r="D10964"/>
    </row>
    <row r="10965" spans="4:4" x14ac:dyDescent="0.25">
      <c r="D10965"/>
    </row>
    <row r="10966" spans="4:4" x14ac:dyDescent="0.25">
      <c r="D10966"/>
    </row>
    <row r="10967" spans="4:4" x14ac:dyDescent="0.25">
      <c r="D10967"/>
    </row>
    <row r="10968" spans="4:4" x14ac:dyDescent="0.25">
      <c r="D10968"/>
    </row>
    <row r="10969" spans="4:4" x14ac:dyDescent="0.25">
      <c r="D10969"/>
    </row>
    <row r="10970" spans="4:4" x14ac:dyDescent="0.25">
      <c r="D10970"/>
    </row>
    <row r="10971" spans="4:4" x14ac:dyDescent="0.25">
      <c r="D10971"/>
    </row>
    <row r="10972" spans="4:4" x14ac:dyDescent="0.25">
      <c r="D10972"/>
    </row>
    <row r="10973" spans="4:4" x14ac:dyDescent="0.25">
      <c r="D10973"/>
    </row>
    <row r="10974" spans="4:4" x14ac:dyDescent="0.25">
      <c r="D10974"/>
    </row>
    <row r="10975" spans="4:4" x14ac:dyDescent="0.25">
      <c r="D10975"/>
    </row>
    <row r="10976" spans="4:4" x14ac:dyDescent="0.25">
      <c r="D10976"/>
    </row>
    <row r="10977" spans="4:4" x14ac:dyDescent="0.25">
      <c r="D10977"/>
    </row>
    <row r="10978" spans="4:4" x14ac:dyDescent="0.25">
      <c r="D10978"/>
    </row>
    <row r="10979" spans="4:4" x14ac:dyDescent="0.25">
      <c r="D10979"/>
    </row>
    <row r="10980" spans="4:4" x14ac:dyDescent="0.25">
      <c r="D10980"/>
    </row>
    <row r="10981" spans="4:4" x14ac:dyDescent="0.25">
      <c r="D10981"/>
    </row>
    <row r="10982" spans="4:4" x14ac:dyDescent="0.25">
      <c r="D10982"/>
    </row>
    <row r="10983" spans="4:4" x14ac:dyDescent="0.25">
      <c r="D10983"/>
    </row>
    <row r="10984" spans="4:4" x14ac:dyDescent="0.25">
      <c r="D10984"/>
    </row>
    <row r="10985" spans="4:4" x14ac:dyDescent="0.25">
      <c r="D10985"/>
    </row>
    <row r="10986" spans="4:4" x14ac:dyDescent="0.25">
      <c r="D10986"/>
    </row>
    <row r="10987" spans="4:4" x14ac:dyDescent="0.25">
      <c r="D10987"/>
    </row>
    <row r="10988" spans="4:4" x14ac:dyDescent="0.25">
      <c r="D10988"/>
    </row>
    <row r="10989" spans="4:4" x14ac:dyDescent="0.25">
      <c r="D10989"/>
    </row>
    <row r="10990" spans="4:4" x14ac:dyDescent="0.25">
      <c r="D10990"/>
    </row>
    <row r="10991" spans="4:4" x14ac:dyDescent="0.25">
      <c r="D10991"/>
    </row>
    <row r="10992" spans="4:4" x14ac:dyDescent="0.25">
      <c r="D10992"/>
    </row>
    <row r="10993" spans="4:4" x14ac:dyDescent="0.25">
      <c r="D10993"/>
    </row>
    <row r="10994" spans="4:4" x14ac:dyDescent="0.25">
      <c r="D10994"/>
    </row>
    <row r="10995" spans="4:4" x14ac:dyDescent="0.25">
      <c r="D10995"/>
    </row>
    <row r="10996" spans="4:4" x14ac:dyDescent="0.25">
      <c r="D10996"/>
    </row>
    <row r="10997" spans="4:4" x14ac:dyDescent="0.25">
      <c r="D10997"/>
    </row>
    <row r="10998" spans="4:4" x14ac:dyDescent="0.25">
      <c r="D10998"/>
    </row>
    <row r="10999" spans="4:4" x14ac:dyDescent="0.25">
      <c r="D10999"/>
    </row>
    <row r="11000" spans="4:4" x14ac:dyDescent="0.25">
      <c r="D11000"/>
    </row>
    <row r="11001" spans="4:4" x14ac:dyDescent="0.25">
      <c r="D11001"/>
    </row>
    <row r="11002" spans="4:4" x14ac:dyDescent="0.25">
      <c r="D11002"/>
    </row>
    <row r="11003" spans="4:4" x14ac:dyDescent="0.25">
      <c r="D11003"/>
    </row>
    <row r="11004" spans="4:4" x14ac:dyDescent="0.25">
      <c r="D11004"/>
    </row>
    <row r="11005" spans="4:4" x14ac:dyDescent="0.25">
      <c r="D11005"/>
    </row>
    <row r="11006" spans="4:4" x14ac:dyDescent="0.25">
      <c r="D11006"/>
    </row>
    <row r="11007" spans="4:4" x14ac:dyDescent="0.25">
      <c r="D11007"/>
    </row>
    <row r="11008" spans="4:4" x14ac:dyDescent="0.25">
      <c r="D11008"/>
    </row>
    <row r="11009" spans="4:4" x14ac:dyDescent="0.25">
      <c r="D11009"/>
    </row>
    <row r="11010" spans="4:4" x14ac:dyDescent="0.25">
      <c r="D11010"/>
    </row>
    <row r="11011" spans="4:4" x14ac:dyDescent="0.25">
      <c r="D11011"/>
    </row>
    <row r="11012" spans="4:4" x14ac:dyDescent="0.25">
      <c r="D11012"/>
    </row>
    <row r="11013" spans="4:4" x14ac:dyDescent="0.25">
      <c r="D11013"/>
    </row>
    <row r="11014" spans="4:4" x14ac:dyDescent="0.25">
      <c r="D11014"/>
    </row>
    <row r="11015" spans="4:4" x14ac:dyDescent="0.25">
      <c r="D11015"/>
    </row>
    <row r="11016" spans="4:4" x14ac:dyDescent="0.25">
      <c r="D11016"/>
    </row>
    <row r="11017" spans="4:4" x14ac:dyDescent="0.25">
      <c r="D11017"/>
    </row>
    <row r="11018" spans="4:4" x14ac:dyDescent="0.25">
      <c r="D11018"/>
    </row>
    <row r="11019" spans="4:4" x14ac:dyDescent="0.25">
      <c r="D11019"/>
    </row>
    <row r="11020" spans="4:4" x14ac:dyDescent="0.25">
      <c r="D11020"/>
    </row>
    <row r="11021" spans="4:4" x14ac:dyDescent="0.25">
      <c r="D11021"/>
    </row>
    <row r="11022" spans="4:4" x14ac:dyDescent="0.25">
      <c r="D11022"/>
    </row>
    <row r="11023" spans="4:4" x14ac:dyDescent="0.25">
      <c r="D11023"/>
    </row>
    <row r="11024" spans="4:4" x14ac:dyDescent="0.25">
      <c r="D11024"/>
    </row>
    <row r="11025" spans="4:4" x14ac:dyDescent="0.25">
      <c r="D11025"/>
    </row>
    <row r="11026" spans="4:4" x14ac:dyDescent="0.25">
      <c r="D11026"/>
    </row>
    <row r="11027" spans="4:4" x14ac:dyDescent="0.25">
      <c r="D11027"/>
    </row>
    <row r="11028" spans="4:4" x14ac:dyDescent="0.25">
      <c r="D11028"/>
    </row>
    <row r="11029" spans="4:4" x14ac:dyDescent="0.25">
      <c r="D11029"/>
    </row>
    <row r="11030" spans="4:4" x14ac:dyDescent="0.25">
      <c r="D11030"/>
    </row>
    <row r="11031" spans="4:4" x14ac:dyDescent="0.25">
      <c r="D11031"/>
    </row>
    <row r="11032" spans="4:4" x14ac:dyDescent="0.25">
      <c r="D11032"/>
    </row>
    <row r="11033" spans="4:4" x14ac:dyDescent="0.25">
      <c r="D11033"/>
    </row>
    <row r="11034" spans="4:4" x14ac:dyDescent="0.25">
      <c r="D11034"/>
    </row>
    <row r="11035" spans="4:4" x14ac:dyDescent="0.25">
      <c r="D11035"/>
    </row>
    <row r="11036" spans="4:4" x14ac:dyDescent="0.25">
      <c r="D11036"/>
    </row>
    <row r="11037" spans="4:4" x14ac:dyDescent="0.25">
      <c r="D11037"/>
    </row>
    <row r="11038" spans="4:4" x14ac:dyDescent="0.25">
      <c r="D11038"/>
    </row>
    <row r="11039" spans="4:4" x14ac:dyDescent="0.25">
      <c r="D11039"/>
    </row>
    <row r="11040" spans="4:4" x14ac:dyDescent="0.25">
      <c r="D11040"/>
    </row>
    <row r="11041" spans="4:4" x14ac:dyDescent="0.25">
      <c r="D11041"/>
    </row>
    <row r="11042" spans="4:4" x14ac:dyDescent="0.25">
      <c r="D11042"/>
    </row>
    <row r="11043" spans="4:4" x14ac:dyDescent="0.25">
      <c r="D11043"/>
    </row>
    <row r="11044" spans="4:4" x14ac:dyDescent="0.25">
      <c r="D11044"/>
    </row>
    <row r="11045" spans="4:4" x14ac:dyDescent="0.25">
      <c r="D11045"/>
    </row>
    <row r="11046" spans="4:4" x14ac:dyDescent="0.25">
      <c r="D11046"/>
    </row>
    <row r="11047" spans="4:4" x14ac:dyDescent="0.25">
      <c r="D11047"/>
    </row>
    <row r="11048" spans="4:4" x14ac:dyDescent="0.25">
      <c r="D11048"/>
    </row>
    <row r="11049" spans="4:4" x14ac:dyDescent="0.25">
      <c r="D11049"/>
    </row>
    <row r="11050" spans="4:4" x14ac:dyDescent="0.25">
      <c r="D11050"/>
    </row>
    <row r="11051" spans="4:4" x14ac:dyDescent="0.25">
      <c r="D11051"/>
    </row>
    <row r="11052" spans="4:4" x14ac:dyDescent="0.25">
      <c r="D11052"/>
    </row>
    <row r="11053" spans="4:4" x14ac:dyDescent="0.25">
      <c r="D11053"/>
    </row>
    <row r="11054" spans="4:4" x14ac:dyDescent="0.25">
      <c r="D11054"/>
    </row>
    <row r="11055" spans="4:4" x14ac:dyDescent="0.25">
      <c r="D11055"/>
    </row>
    <row r="11056" spans="4:4" x14ac:dyDescent="0.25">
      <c r="D11056"/>
    </row>
    <row r="11057" spans="4:4" x14ac:dyDescent="0.25">
      <c r="D11057"/>
    </row>
    <row r="11058" spans="4:4" x14ac:dyDescent="0.25">
      <c r="D11058"/>
    </row>
    <row r="11059" spans="4:4" x14ac:dyDescent="0.25">
      <c r="D11059"/>
    </row>
    <row r="11060" spans="4:4" x14ac:dyDescent="0.25">
      <c r="D11060"/>
    </row>
    <row r="11061" spans="4:4" x14ac:dyDescent="0.25">
      <c r="D11061"/>
    </row>
    <row r="11062" spans="4:4" x14ac:dyDescent="0.25">
      <c r="D11062"/>
    </row>
    <row r="11063" spans="4:4" x14ac:dyDescent="0.25">
      <c r="D11063"/>
    </row>
    <row r="11064" spans="4:4" x14ac:dyDescent="0.25">
      <c r="D11064"/>
    </row>
    <row r="11065" spans="4:4" x14ac:dyDescent="0.25">
      <c r="D11065"/>
    </row>
    <row r="11066" spans="4:4" x14ac:dyDescent="0.25">
      <c r="D11066"/>
    </row>
    <row r="11067" spans="4:4" x14ac:dyDescent="0.25">
      <c r="D11067"/>
    </row>
    <row r="11068" spans="4:4" x14ac:dyDescent="0.25">
      <c r="D11068"/>
    </row>
    <row r="11069" spans="4:4" x14ac:dyDescent="0.25">
      <c r="D11069"/>
    </row>
    <row r="11070" spans="4:4" x14ac:dyDescent="0.25">
      <c r="D11070"/>
    </row>
    <row r="11071" spans="4:4" x14ac:dyDescent="0.25">
      <c r="D11071"/>
    </row>
    <row r="11072" spans="4:4" x14ac:dyDescent="0.25">
      <c r="D11072"/>
    </row>
    <row r="11073" spans="4:4" x14ac:dyDescent="0.25">
      <c r="D11073"/>
    </row>
    <row r="11074" spans="4:4" x14ac:dyDescent="0.25">
      <c r="D11074"/>
    </row>
    <row r="11075" spans="4:4" x14ac:dyDescent="0.25">
      <c r="D11075"/>
    </row>
    <row r="11076" spans="4:4" x14ac:dyDescent="0.25">
      <c r="D11076"/>
    </row>
    <row r="11077" spans="4:4" x14ac:dyDescent="0.25">
      <c r="D11077"/>
    </row>
    <row r="11078" spans="4:4" x14ac:dyDescent="0.25">
      <c r="D11078"/>
    </row>
    <row r="11079" spans="4:4" x14ac:dyDescent="0.25">
      <c r="D11079"/>
    </row>
    <row r="11080" spans="4:4" x14ac:dyDescent="0.25">
      <c r="D11080"/>
    </row>
    <row r="11081" spans="4:4" x14ac:dyDescent="0.25">
      <c r="D11081"/>
    </row>
    <row r="11082" spans="4:4" x14ac:dyDescent="0.25">
      <c r="D11082"/>
    </row>
    <row r="11083" spans="4:4" x14ac:dyDescent="0.25">
      <c r="D11083"/>
    </row>
    <row r="11084" spans="4:4" x14ac:dyDescent="0.25">
      <c r="D11084"/>
    </row>
    <row r="11085" spans="4:4" x14ac:dyDescent="0.25">
      <c r="D11085"/>
    </row>
    <row r="11086" spans="4:4" x14ac:dyDescent="0.25">
      <c r="D11086"/>
    </row>
    <row r="11087" spans="4:4" x14ac:dyDescent="0.25">
      <c r="D11087"/>
    </row>
    <row r="11088" spans="4:4" x14ac:dyDescent="0.25">
      <c r="D11088"/>
    </row>
    <row r="11089" spans="4:4" x14ac:dyDescent="0.25">
      <c r="D11089"/>
    </row>
    <row r="11090" spans="4:4" x14ac:dyDescent="0.25">
      <c r="D11090"/>
    </row>
    <row r="11091" spans="4:4" x14ac:dyDescent="0.25">
      <c r="D11091"/>
    </row>
    <row r="11092" spans="4:4" x14ac:dyDescent="0.25">
      <c r="D11092"/>
    </row>
    <row r="11093" spans="4:4" x14ac:dyDescent="0.25">
      <c r="D11093"/>
    </row>
    <row r="11094" spans="4:4" x14ac:dyDescent="0.25">
      <c r="D11094"/>
    </row>
    <row r="11095" spans="4:4" x14ac:dyDescent="0.25">
      <c r="D11095"/>
    </row>
    <row r="11096" spans="4:4" x14ac:dyDescent="0.25">
      <c r="D11096"/>
    </row>
    <row r="11097" spans="4:4" x14ac:dyDescent="0.25">
      <c r="D11097"/>
    </row>
    <row r="11098" spans="4:4" x14ac:dyDescent="0.25">
      <c r="D11098"/>
    </row>
    <row r="11099" spans="4:4" x14ac:dyDescent="0.25">
      <c r="D11099"/>
    </row>
    <row r="11100" spans="4:4" x14ac:dyDescent="0.25">
      <c r="D11100"/>
    </row>
    <row r="11101" spans="4:4" x14ac:dyDescent="0.25">
      <c r="D11101"/>
    </row>
    <row r="11102" spans="4:4" x14ac:dyDescent="0.25">
      <c r="D11102"/>
    </row>
    <row r="11103" spans="4:4" x14ac:dyDescent="0.25">
      <c r="D11103"/>
    </row>
    <row r="11104" spans="4:4" x14ac:dyDescent="0.25">
      <c r="D11104"/>
    </row>
    <row r="11105" spans="4:4" x14ac:dyDescent="0.25">
      <c r="D11105"/>
    </row>
    <row r="11106" spans="4:4" x14ac:dyDescent="0.25">
      <c r="D11106"/>
    </row>
    <row r="11107" spans="4:4" x14ac:dyDescent="0.25">
      <c r="D11107"/>
    </row>
    <row r="11108" spans="4:4" x14ac:dyDescent="0.25">
      <c r="D11108"/>
    </row>
    <row r="11109" spans="4:4" x14ac:dyDescent="0.25">
      <c r="D11109"/>
    </row>
    <row r="11110" spans="4:4" x14ac:dyDescent="0.25">
      <c r="D11110"/>
    </row>
    <row r="11111" spans="4:4" x14ac:dyDescent="0.25">
      <c r="D11111"/>
    </row>
    <row r="11112" spans="4:4" x14ac:dyDescent="0.25">
      <c r="D11112"/>
    </row>
    <row r="11113" spans="4:4" x14ac:dyDescent="0.25">
      <c r="D11113"/>
    </row>
    <row r="11114" spans="4:4" x14ac:dyDescent="0.25">
      <c r="D11114"/>
    </row>
    <row r="11115" spans="4:4" x14ac:dyDescent="0.25">
      <c r="D11115"/>
    </row>
    <row r="11116" spans="4:4" x14ac:dyDescent="0.25">
      <c r="D11116"/>
    </row>
    <row r="11117" spans="4:4" x14ac:dyDescent="0.25">
      <c r="D11117"/>
    </row>
    <row r="11118" spans="4:4" x14ac:dyDescent="0.25">
      <c r="D11118"/>
    </row>
    <row r="11119" spans="4:4" x14ac:dyDescent="0.25">
      <c r="D11119"/>
    </row>
    <row r="11120" spans="4:4" x14ac:dyDescent="0.25">
      <c r="D11120"/>
    </row>
    <row r="11121" spans="4:4" x14ac:dyDescent="0.25">
      <c r="D11121"/>
    </row>
    <row r="11122" spans="4:4" x14ac:dyDescent="0.25">
      <c r="D11122"/>
    </row>
    <row r="11123" spans="4:4" x14ac:dyDescent="0.25">
      <c r="D11123"/>
    </row>
    <row r="11124" spans="4:4" x14ac:dyDescent="0.25">
      <c r="D11124"/>
    </row>
    <row r="11125" spans="4:4" x14ac:dyDescent="0.25">
      <c r="D11125"/>
    </row>
    <row r="11126" spans="4:4" x14ac:dyDescent="0.25">
      <c r="D11126"/>
    </row>
    <row r="11127" spans="4:4" x14ac:dyDescent="0.25">
      <c r="D11127"/>
    </row>
    <row r="11128" spans="4:4" x14ac:dyDescent="0.25">
      <c r="D11128"/>
    </row>
    <row r="11129" spans="4:4" x14ac:dyDescent="0.25">
      <c r="D11129"/>
    </row>
    <row r="11130" spans="4:4" x14ac:dyDescent="0.25">
      <c r="D11130"/>
    </row>
    <row r="11131" spans="4:4" x14ac:dyDescent="0.25">
      <c r="D11131"/>
    </row>
    <row r="11132" spans="4:4" x14ac:dyDescent="0.25">
      <c r="D11132"/>
    </row>
    <row r="11133" spans="4:4" x14ac:dyDescent="0.25">
      <c r="D11133"/>
    </row>
    <row r="11134" spans="4:4" x14ac:dyDescent="0.25">
      <c r="D11134"/>
    </row>
    <row r="11135" spans="4:4" x14ac:dyDescent="0.25">
      <c r="D11135"/>
    </row>
    <row r="11136" spans="4:4" x14ac:dyDescent="0.25">
      <c r="D11136"/>
    </row>
    <row r="11137" spans="4:4" x14ac:dyDescent="0.25">
      <c r="D11137"/>
    </row>
    <row r="11138" spans="4:4" x14ac:dyDescent="0.25">
      <c r="D11138"/>
    </row>
    <row r="11139" spans="4:4" x14ac:dyDescent="0.25">
      <c r="D11139"/>
    </row>
    <row r="11140" spans="4:4" x14ac:dyDescent="0.25">
      <c r="D11140"/>
    </row>
    <row r="11141" spans="4:4" x14ac:dyDescent="0.25">
      <c r="D11141"/>
    </row>
    <row r="11142" spans="4:4" x14ac:dyDescent="0.25">
      <c r="D11142"/>
    </row>
    <row r="11143" spans="4:4" x14ac:dyDescent="0.25">
      <c r="D11143"/>
    </row>
    <row r="11144" spans="4:4" x14ac:dyDescent="0.25">
      <c r="D11144"/>
    </row>
    <row r="11145" spans="4:4" x14ac:dyDescent="0.25">
      <c r="D11145"/>
    </row>
    <row r="11146" spans="4:4" x14ac:dyDescent="0.25">
      <c r="D11146"/>
    </row>
    <row r="11147" spans="4:4" x14ac:dyDescent="0.25">
      <c r="D11147"/>
    </row>
    <row r="11148" spans="4:4" x14ac:dyDescent="0.25">
      <c r="D11148"/>
    </row>
    <row r="11149" spans="4:4" x14ac:dyDescent="0.25">
      <c r="D11149"/>
    </row>
    <row r="11150" spans="4:4" x14ac:dyDescent="0.25">
      <c r="D11150"/>
    </row>
    <row r="11151" spans="4:4" x14ac:dyDescent="0.25">
      <c r="D11151"/>
    </row>
    <row r="11152" spans="4:4" x14ac:dyDescent="0.25">
      <c r="D11152"/>
    </row>
    <row r="11153" spans="4:4" x14ac:dyDescent="0.25">
      <c r="D11153"/>
    </row>
    <row r="11154" spans="4:4" x14ac:dyDescent="0.25">
      <c r="D11154"/>
    </row>
    <row r="11155" spans="4:4" x14ac:dyDescent="0.25">
      <c r="D11155"/>
    </row>
    <row r="11156" spans="4:4" x14ac:dyDescent="0.25">
      <c r="D11156"/>
    </row>
    <row r="11157" spans="4:4" x14ac:dyDescent="0.25">
      <c r="D11157"/>
    </row>
    <row r="11158" spans="4:4" x14ac:dyDescent="0.25">
      <c r="D11158"/>
    </row>
    <row r="11159" spans="4:4" x14ac:dyDescent="0.25">
      <c r="D11159"/>
    </row>
    <row r="11160" spans="4:4" x14ac:dyDescent="0.25">
      <c r="D11160"/>
    </row>
    <row r="11161" spans="4:4" x14ac:dyDescent="0.25">
      <c r="D11161"/>
    </row>
    <row r="11162" spans="4:4" x14ac:dyDescent="0.25">
      <c r="D11162"/>
    </row>
    <row r="11163" spans="4:4" x14ac:dyDescent="0.25">
      <c r="D11163"/>
    </row>
    <row r="11164" spans="4:4" x14ac:dyDescent="0.25">
      <c r="D11164"/>
    </row>
    <row r="11165" spans="4:4" x14ac:dyDescent="0.25">
      <c r="D11165"/>
    </row>
    <row r="11166" spans="4:4" x14ac:dyDescent="0.25">
      <c r="D11166"/>
    </row>
    <row r="11167" spans="4:4" x14ac:dyDescent="0.25">
      <c r="D11167"/>
    </row>
    <row r="11168" spans="4:4" x14ac:dyDescent="0.25">
      <c r="D11168"/>
    </row>
    <row r="11169" spans="4:4" x14ac:dyDescent="0.25">
      <c r="D11169"/>
    </row>
    <row r="11170" spans="4:4" x14ac:dyDescent="0.25">
      <c r="D11170"/>
    </row>
    <row r="11171" spans="4:4" x14ac:dyDescent="0.25">
      <c r="D11171"/>
    </row>
    <row r="11172" spans="4:4" x14ac:dyDescent="0.25">
      <c r="D11172"/>
    </row>
    <row r="11173" spans="4:4" x14ac:dyDescent="0.25">
      <c r="D11173"/>
    </row>
    <row r="11174" spans="4:4" x14ac:dyDescent="0.25">
      <c r="D11174"/>
    </row>
    <row r="11175" spans="4:4" x14ac:dyDescent="0.25">
      <c r="D11175"/>
    </row>
    <row r="11176" spans="4:4" x14ac:dyDescent="0.25">
      <c r="D11176"/>
    </row>
    <row r="11177" spans="4:4" x14ac:dyDescent="0.25">
      <c r="D11177"/>
    </row>
    <row r="11178" spans="4:4" x14ac:dyDescent="0.25">
      <c r="D11178"/>
    </row>
    <row r="11179" spans="4:4" x14ac:dyDescent="0.25">
      <c r="D11179"/>
    </row>
    <row r="11180" spans="4:4" x14ac:dyDescent="0.25">
      <c r="D11180"/>
    </row>
    <row r="11181" spans="4:4" x14ac:dyDescent="0.25">
      <c r="D11181"/>
    </row>
    <row r="11182" spans="4:4" x14ac:dyDescent="0.25">
      <c r="D11182"/>
    </row>
    <row r="11183" spans="4:4" x14ac:dyDescent="0.25">
      <c r="D11183"/>
    </row>
    <row r="11184" spans="4:4" x14ac:dyDescent="0.25">
      <c r="D11184"/>
    </row>
    <row r="11185" spans="4:4" x14ac:dyDescent="0.25">
      <c r="D11185"/>
    </row>
    <row r="11186" spans="4:4" x14ac:dyDescent="0.25">
      <c r="D11186"/>
    </row>
    <row r="11187" spans="4:4" x14ac:dyDescent="0.25">
      <c r="D11187"/>
    </row>
    <row r="11188" spans="4:4" x14ac:dyDescent="0.25">
      <c r="D11188"/>
    </row>
    <row r="11189" spans="4:4" x14ac:dyDescent="0.25">
      <c r="D11189"/>
    </row>
    <row r="11190" spans="4:4" x14ac:dyDescent="0.25">
      <c r="D11190"/>
    </row>
    <row r="11191" spans="4:4" x14ac:dyDescent="0.25">
      <c r="D11191"/>
    </row>
    <row r="11192" spans="4:4" x14ac:dyDescent="0.25">
      <c r="D11192"/>
    </row>
    <row r="11193" spans="4:4" x14ac:dyDescent="0.25">
      <c r="D11193"/>
    </row>
    <row r="11194" spans="4:4" x14ac:dyDescent="0.25">
      <c r="D11194"/>
    </row>
    <row r="11195" spans="4:4" x14ac:dyDescent="0.25">
      <c r="D11195"/>
    </row>
    <row r="11196" spans="4:4" x14ac:dyDescent="0.25">
      <c r="D11196"/>
    </row>
    <row r="11197" spans="4:4" x14ac:dyDescent="0.25">
      <c r="D11197"/>
    </row>
    <row r="11198" spans="4:4" x14ac:dyDescent="0.25">
      <c r="D11198"/>
    </row>
    <row r="11199" spans="4:4" x14ac:dyDescent="0.25">
      <c r="D11199"/>
    </row>
    <row r="11200" spans="4:4" x14ac:dyDescent="0.25">
      <c r="D11200"/>
    </row>
    <row r="11201" spans="4:4" x14ac:dyDescent="0.25">
      <c r="D11201"/>
    </row>
    <row r="11202" spans="4:4" x14ac:dyDescent="0.25">
      <c r="D11202"/>
    </row>
    <row r="11203" spans="4:4" x14ac:dyDescent="0.25">
      <c r="D11203"/>
    </row>
    <row r="11204" spans="4:4" x14ac:dyDescent="0.25">
      <c r="D11204"/>
    </row>
    <row r="11205" spans="4:4" x14ac:dyDescent="0.25">
      <c r="D11205"/>
    </row>
    <row r="11206" spans="4:4" x14ac:dyDescent="0.25">
      <c r="D11206"/>
    </row>
    <row r="11207" spans="4:4" x14ac:dyDescent="0.25">
      <c r="D11207"/>
    </row>
    <row r="11208" spans="4:4" x14ac:dyDescent="0.25">
      <c r="D11208"/>
    </row>
    <row r="11209" spans="4:4" x14ac:dyDescent="0.25">
      <c r="D11209"/>
    </row>
    <row r="11210" spans="4:4" x14ac:dyDescent="0.25">
      <c r="D11210"/>
    </row>
    <row r="11211" spans="4:4" x14ac:dyDescent="0.25">
      <c r="D11211"/>
    </row>
    <row r="11212" spans="4:4" x14ac:dyDescent="0.25">
      <c r="D11212"/>
    </row>
    <row r="11213" spans="4:4" x14ac:dyDescent="0.25">
      <c r="D11213"/>
    </row>
    <row r="11214" spans="4:4" x14ac:dyDescent="0.25">
      <c r="D11214"/>
    </row>
    <row r="11215" spans="4:4" x14ac:dyDescent="0.25">
      <c r="D11215"/>
    </row>
    <row r="11216" spans="4:4" x14ac:dyDescent="0.25">
      <c r="D11216"/>
    </row>
    <row r="11217" spans="4:4" x14ac:dyDescent="0.25">
      <c r="D11217"/>
    </row>
    <row r="11218" spans="4:4" x14ac:dyDescent="0.25">
      <c r="D11218"/>
    </row>
    <row r="11219" spans="4:4" x14ac:dyDescent="0.25">
      <c r="D11219"/>
    </row>
    <row r="11220" spans="4:4" x14ac:dyDescent="0.25">
      <c r="D11220"/>
    </row>
    <row r="11221" spans="4:4" x14ac:dyDescent="0.25">
      <c r="D11221"/>
    </row>
    <row r="11222" spans="4:4" x14ac:dyDescent="0.25">
      <c r="D11222"/>
    </row>
    <row r="11223" spans="4:4" x14ac:dyDescent="0.25">
      <c r="D11223"/>
    </row>
    <row r="11224" spans="4:4" x14ac:dyDescent="0.25">
      <c r="D11224"/>
    </row>
    <row r="11225" spans="4:4" x14ac:dyDescent="0.25">
      <c r="D11225"/>
    </row>
    <row r="11226" spans="4:4" x14ac:dyDescent="0.25">
      <c r="D11226"/>
    </row>
    <row r="11227" spans="4:4" x14ac:dyDescent="0.25">
      <c r="D11227"/>
    </row>
    <row r="11228" spans="4:4" x14ac:dyDescent="0.25">
      <c r="D11228"/>
    </row>
    <row r="11229" spans="4:4" x14ac:dyDescent="0.25">
      <c r="D11229"/>
    </row>
    <row r="11230" spans="4:4" x14ac:dyDescent="0.25">
      <c r="D11230"/>
    </row>
    <row r="11231" spans="4:4" x14ac:dyDescent="0.25">
      <c r="D11231"/>
    </row>
    <row r="11232" spans="4:4" x14ac:dyDescent="0.25">
      <c r="D11232"/>
    </row>
    <row r="11233" spans="4:4" x14ac:dyDescent="0.25">
      <c r="D11233"/>
    </row>
    <row r="11234" spans="4:4" x14ac:dyDescent="0.25">
      <c r="D11234"/>
    </row>
    <row r="11235" spans="4:4" x14ac:dyDescent="0.25">
      <c r="D11235"/>
    </row>
    <row r="11236" spans="4:4" x14ac:dyDescent="0.25">
      <c r="D11236"/>
    </row>
    <row r="11237" spans="4:4" x14ac:dyDescent="0.25">
      <c r="D11237"/>
    </row>
    <row r="11238" spans="4:4" x14ac:dyDescent="0.25">
      <c r="D11238"/>
    </row>
    <row r="11239" spans="4:4" x14ac:dyDescent="0.25">
      <c r="D11239"/>
    </row>
    <row r="11240" spans="4:4" x14ac:dyDescent="0.25">
      <c r="D11240"/>
    </row>
    <row r="11241" spans="4:4" x14ac:dyDescent="0.25">
      <c r="D11241"/>
    </row>
    <row r="11242" spans="4:4" x14ac:dyDescent="0.25">
      <c r="D11242"/>
    </row>
    <row r="11243" spans="4:4" x14ac:dyDescent="0.25">
      <c r="D11243"/>
    </row>
    <row r="11244" spans="4:4" x14ac:dyDescent="0.25">
      <c r="D11244"/>
    </row>
    <row r="11245" spans="4:4" x14ac:dyDescent="0.25">
      <c r="D11245"/>
    </row>
    <row r="11246" spans="4:4" x14ac:dyDescent="0.25">
      <c r="D11246"/>
    </row>
    <row r="11247" spans="4:4" x14ac:dyDescent="0.25">
      <c r="D11247"/>
    </row>
    <row r="11248" spans="4:4" x14ac:dyDescent="0.25">
      <c r="D11248"/>
    </row>
    <row r="11249" spans="4:4" x14ac:dyDescent="0.25">
      <c r="D11249"/>
    </row>
    <row r="11250" spans="4:4" x14ac:dyDescent="0.25">
      <c r="D11250"/>
    </row>
    <row r="11251" spans="4:4" x14ac:dyDescent="0.25">
      <c r="D11251"/>
    </row>
    <row r="11252" spans="4:4" x14ac:dyDescent="0.25">
      <c r="D11252"/>
    </row>
    <row r="11253" spans="4:4" x14ac:dyDescent="0.25">
      <c r="D11253"/>
    </row>
    <row r="11254" spans="4:4" x14ac:dyDescent="0.25">
      <c r="D11254"/>
    </row>
    <row r="11255" spans="4:4" x14ac:dyDescent="0.25">
      <c r="D11255"/>
    </row>
    <row r="11256" spans="4:4" x14ac:dyDescent="0.25">
      <c r="D11256"/>
    </row>
    <row r="11257" spans="4:4" x14ac:dyDescent="0.25">
      <c r="D11257"/>
    </row>
    <row r="11258" spans="4:4" x14ac:dyDescent="0.25">
      <c r="D11258"/>
    </row>
    <row r="11259" spans="4:4" x14ac:dyDescent="0.25">
      <c r="D11259"/>
    </row>
    <row r="11260" spans="4:4" x14ac:dyDescent="0.25">
      <c r="D11260"/>
    </row>
    <row r="11261" spans="4:4" x14ac:dyDescent="0.25">
      <c r="D11261"/>
    </row>
    <row r="11262" spans="4:4" x14ac:dyDescent="0.25">
      <c r="D11262"/>
    </row>
    <row r="11263" spans="4:4" x14ac:dyDescent="0.25">
      <c r="D11263"/>
    </row>
    <row r="11264" spans="4:4" x14ac:dyDescent="0.25">
      <c r="D11264"/>
    </row>
    <row r="11265" spans="4:4" x14ac:dyDescent="0.25">
      <c r="D11265"/>
    </row>
    <row r="11266" spans="4:4" x14ac:dyDescent="0.25">
      <c r="D11266"/>
    </row>
    <row r="11267" spans="4:4" x14ac:dyDescent="0.25">
      <c r="D11267"/>
    </row>
    <row r="11268" spans="4:4" x14ac:dyDescent="0.25">
      <c r="D11268"/>
    </row>
    <row r="11269" spans="4:4" x14ac:dyDescent="0.25">
      <c r="D11269"/>
    </row>
    <row r="11270" spans="4:4" x14ac:dyDescent="0.25">
      <c r="D11270"/>
    </row>
    <row r="11271" spans="4:4" x14ac:dyDescent="0.25">
      <c r="D11271"/>
    </row>
    <row r="11272" spans="4:4" x14ac:dyDescent="0.25">
      <c r="D11272"/>
    </row>
    <row r="11273" spans="4:4" x14ac:dyDescent="0.25">
      <c r="D11273"/>
    </row>
    <row r="11274" spans="4:4" x14ac:dyDescent="0.25">
      <c r="D11274"/>
    </row>
    <row r="11275" spans="4:4" x14ac:dyDescent="0.25">
      <c r="D11275"/>
    </row>
    <row r="11276" spans="4:4" x14ac:dyDescent="0.25">
      <c r="D11276"/>
    </row>
    <row r="11277" spans="4:4" x14ac:dyDescent="0.25">
      <c r="D11277"/>
    </row>
    <row r="11278" spans="4:4" x14ac:dyDescent="0.25">
      <c r="D11278"/>
    </row>
    <row r="11279" spans="4:4" x14ac:dyDescent="0.25">
      <c r="D11279"/>
    </row>
    <row r="11280" spans="4:4" x14ac:dyDescent="0.25">
      <c r="D11280"/>
    </row>
    <row r="11281" spans="4:4" x14ac:dyDescent="0.25">
      <c r="D11281"/>
    </row>
    <row r="11282" spans="4:4" x14ac:dyDescent="0.25">
      <c r="D11282"/>
    </row>
    <row r="11283" spans="4:4" x14ac:dyDescent="0.25">
      <c r="D11283"/>
    </row>
    <row r="11284" spans="4:4" x14ac:dyDescent="0.25">
      <c r="D11284"/>
    </row>
    <row r="11285" spans="4:4" x14ac:dyDescent="0.25">
      <c r="D11285"/>
    </row>
    <row r="11286" spans="4:4" x14ac:dyDescent="0.25">
      <c r="D11286"/>
    </row>
    <row r="11287" spans="4:4" x14ac:dyDescent="0.25">
      <c r="D11287"/>
    </row>
    <row r="11288" spans="4:4" x14ac:dyDescent="0.25">
      <c r="D11288"/>
    </row>
    <row r="11289" spans="4:4" x14ac:dyDescent="0.25">
      <c r="D11289"/>
    </row>
    <row r="11290" spans="4:4" x14ac:dyDescent="0.25">
      <c r="D11290"/>
    </row>
    <row r="11291" spans="4:4" x14ac:dyDescent="0.25">
      <c r="D11291"/>
    </row>
    <row r="11292" spans="4:4" x14ac:dyDescent="0.25">
      <c r="D11292"/>
    </row>
    <row r="11293" spans="4:4" x14ac:dyDescent="0.25">
      <c r="D11293"/>
    </row>
    <row r="11294" spans="4:4" x14ac:dyDescent="0.25">
      <c r="D11294"/>
    </row>
    <row r="11295" spans="4:4" x14ac:dyDescent="0.25">
      <c r="D11295"/>
    </row>
    <row r="11296" spans="4:4" x14ac:dyDescent="0.25">
      <c r="D11296"/>
    </row>
    <row r="11297" spans="4:4" x14ac:dyDescent="0.25">
      <c r="D11297"/>
    </row>
    <row r="11298" spans="4:4" x14ac:dyDescent="0.25">
      <c r="D11298"/>
    </row>
    <row r="11299" spans="4:4" x14ac:dyDescent="0.25">
      <c r="D11299"/>
    </row>
    <row r="11300" spans="4:4" x14ac:dyDescent="0.25">
      <c r="D11300"/>
    </row>
    <row r="11301" spans="4:4" x14ac:dyDescent="0.25">
      <c r="D11301"/>
    </row>
    <row r="11302" spans="4:4" x14ac:dyDescent="0.25">
      <c r="D11302"/>
    </row>
    <row r="11303" spans="4:4" x14ac:dyDescent="0.25">
      <c r="D11303"/>
    </row>
    <row r="11304" spans="4:4" x14ac:dyDescent="0.25">
      <c r="D11304"/>
    </row>
    <row r="11305" spans="4:4" x14ac:dyDescent="0.25">
      <c r="D11305"/>
    </row>
    <row r="11306" spans="4:4" x14ac:dyDescent="0.25">
      <c r="D11306"/>
    </row>
    <row r="11307" spans="4:4" x14ac:dyDescent="0.25">
      <c r="D11307"/>
    </row>
    <row r="11308" spans="4:4" x14ac:dyDescent="0.25">
      <c r="D11308"/>
    </row>
    <row r="11309" spans="4:4" x14ac:dyDescent="0.25">
      <c r="D11309"/>
    </row>
    <row r="11310" spans="4:4" x14ac:dyDescent="0.25">
      <c r="D11310"/>
    </row>
    <row r="11311" spans="4:4" x14ac:dyDescent="0.25">
      <c r="D11311"/>
    </row>
    <row r="11312" spans="4:4" x14ac:dyDescent="0.25">
      <c r="D11312"/>
    </row>
    <row r="11313" spans="4:4" x14ac:dyDescent="0.25">
      <c r="D11313"/>
    </row>
    <row r="11314" spans="4:4" x14ac:dyDescent="0.25">
      <c r="D11314"/>
    </row>
    <row r="11315" spans="4:4" x14ac:dyDescent="0.25">
      <c r="D11315"/>
    </row>
    <row r="11316" spans="4:4" x14ac:dyDescent="0.25">
      <c r="D11316"/>
    </row>
    <row r="11317" spans="4:4" x14ac:dyDescent="0.25">
      <c r="D11317"/>
    </row>
    <row r="11318" spans="4:4" x14ac:dyDescent="0.25">
      <c r="D11318"/>
    </row>
    <row r="11319" spans="4:4" x14ac:dyDescent="0.25">
      <c r="D11319"/>
    </row>
    <row r="11320" spans="4:4" x14ac:dyDescent="0.25">
      <c r="D11320"/>
    </row>
    <row r="11321" spans="4:4" x14ac:dyDescent="0.25">
      <c r="D11321"/>
    </row>
    <row r="11322" spans="4:4" x14ac:dyDescent="0.25">
      <c r="D11322"/>
    </row>
    <row r="11323" spans="4:4" x14ac:dyDescent="0.25">
      <c r="D11323"/>
    </row>
    <row r="11324" spans="4:4" x14ac:dyDescent="0.25">
      <c r="D11324"/>
    </row>
    <row r="11325" spans="4:4" x14ac:dyDescent="0.25">
      <c r="D11325"/>
    </row>
    <row r="11326" spans="4:4" x14ac:dyDescent="0.25">
      <c r="D11326"/>
    </row>
    <row r="11327" spans="4:4" x14ac:dyDescent="0.25">
      <c r="D11327"/>
    </row>
    <row r="11328" spans="4:4" x14ac:dyDescent="0.25">
      <c r="D11328"/>
    </row>
    <row r="11329" spans="4:4" x14ac:dyDescent="0.25">
      <c r="D11329"/>
    </row>
    <row r="11330" spans="4:4" x14ac:dyDescent="0.25">
      <c r="D11330"/>
    </row>
    <row r="11331" spans="4:4" x14ac:dyDescent="0.25">
      <c r="D11331"/>
    </row>
    <row r="11332" spans="4:4" x14ac:dyDescent="0.25">
      <c r="D11332"/>
    </row>
    <row r="11333" spans="4:4" x14ac:dyDescent="0.25">
      <c r="D11333"/>
    </row>
    <row r="11334" spans="4:4" x14ac:dyDescent="0.25">
      <c r="D11334"/>
    </row>
    <row r="11335" spans="4:4" x14ac:dyDescent="0.25">
      <c r="D11335"/>
    </row>
    <row r="11336" spans="4:4" x14ac:dyDescent="0.25">
      <c r="D11336"/>
    </row>
    <row r="11337" spans="4:4" x14ac:dyDescent="0.25">
      <c r="D11337"/>
    </row>
    <row r="11338" spans="4:4" x14ac:dyDescent="0.25">
      <c r="D11338"/>
    </row>
    <row r="11339" spans="4:4" x14ac:dyDescent="0.25">
      <c r="D11339"/>
    </row>
    <row r="11340" spans="4:4" x14ac:dyDescent="0.25">
      <c r="D11340"/>
    </row>
    <row r="11341" spans="4:4" x14ac:dyDescent="0.25">
      <c r="D11341"/>
    </row>
    <row r="11342" spans="4:4" x14ac:dyDescent="0.25">
      <c r="D11342"/>
    </row>
    <row r="11343" spans="4:4" x14ac:dyDescent="0.25">
      <c r="D11343"/>
    </row>
    <row r="11344" spans="4:4" x14ac:dyDescent="0.25">
      <c r="D11344"/>
    </row>
    <row r="11345" spans="4:4" x14ac:dyDescent="0.25">
      <c r="D11345"/>
    </row>
    <row r="11346" spans="4:4" x14ac:dyDescent="0.25">
      <c r="D11346"/>
    </row>
    <row r="11347" spans="4:4" x14ac:dyDescent="0.25">
      <c r="D11347"/>
    </row>
    <row r="11348" spans="4:4" x14ac:dyDescent="0.25">
      <c r="D11348"/>
    </row>
    <row r="11349" spans="4:4" x14ac:dyDescent="0.25">
      <c r="D11349"/>
    </row>
    <row r="11350" spans="4:4" x14ac:dyDescent="0.25">
      <c r="D11350"/>
    </row>
    <row r="11351" spans="4:4" x14ac:dyDescent="0.25">
      <c r="D11351"/>
    </row>
    <row r="11352" spans="4:4" x14ac:dyDescent="0.25">
      <c r="D11352"/>
    </row>
    <row r="11353" spans="4:4" x14ac:dyDescent="0.25">
      <c r="D11353"/>
    </row>
    <row r="11354" spans="4:4" x14ac:dyDescent="0.25">
      <c r="D11354"/>
    </row>
    <row r="11355" spans="4:4" x14ac:dyDescent="0.25">
      <c r="D11355"/>
    </row>
    <row r="11356" spans="4:4" x14ac:dyDescent="0.25">
      <c r="D11356"/>
    </row>
    <row r="11357" spans="4:4" x14ac:dyDescent="0.25">
      <c r="D11357"/>
    </row>
    <row r="11358" spans="4:4" x14ac:dyDescent="0.25">
      <c r="D11358"/>
    </row>
    <row r="11359" spans="4:4" x14ac:dyDescent="0.25">
      <c r="D11359"/>
    </row>
    <row r="11360" spans="4:4" x14ac:dyDescent="0.25">
      <c r="D11360"/>
    </row>
    <row r="11361" spans="4:4" x14ac:dyDescent="0.25">
      <c r="D11361"/>
    </row>
    <row r="11362" spans="4:4" x14ac:dyDescent="0.25">
      <c r="D11362"/>
    </row>
    <row r="11363" spans="4:4" x14ac:dyDescent="0.25">
      <c r="D11363"/>
    </row>
    <row r="11364" spans="4:4" x14ac:dyDescent="0.25">
      <c r="D11364"/>
    </row>
    <row r="11365" spans="4:4" x14ac:dyDescent="0.25">
      <c r="D11365"/>
    </row>
    <row r="11366" spans="4:4" x14ac:dyDescent="0.25">
      <c r="D11366"/>
    </row>
    <row r="11367" spans="4:4" x14ac:dyDescent="0.25">
      <c r="D11367"/>
    </row>
    <row r="11368" spans="4:4" x14ac:dyDescent="0.25">
      <c r="D11368"/>
    </row>
    <row r="11369" spans="4:4" x14ac:dyDescent="0.25">
      <c r="D11369"/>
    </row>
    <row r="11370" spans="4:4" x14ac:dyDescent="0.25">
      <c r="D11370"/>
    </row>
    <row r="11371" spans="4:4" x14ac:dyDescent="0.25">
      <c r="D11371"/>
    </row>
    <row r="11372" spans="4:4" x14ac:dyDescent="0.25">
      <c r="D11372"/>
    </row>
    <row r="11373" spans="4:4" x14ac:dyDescent="0.25">
      <c r="D11373"/>
    </row>
    <row r="11374" spans="4:4" x14ac:dyDescent="0.25">
      <c r="D11374"/>
    </row>
    <row r="11375" spans="4:4" x14ac:dyDescent="0.25">
      <c r="D11375"/>
    </row>
    <row r="11376" spans="4:4" x14ac:dyDescent="0.25">
      <c r="D11376"/>
    </row>
    <row r="11377" spans="4:4" x14ac:dyDescent="0.25">
      <c r="D11377"/>
    </row>
    <row r="11378" spans="4:4" x14ac:dyDescent="0.25">
      <c r="D11378"/>
    </row>
    <row r="11379" spans="4:4" x14ac:dyDescent="0.25">
      <c r="D11379"/>
    </row>
    <row r="11380" spans="4:4" x14ac:dyDescent="0.25">
      <c r="D11380"/>
    </row>
    <row r="11381" spans="4:4" x14ac:dyDescent="0.25">
      <c r="D11381"/>
    </row>
    <row r="11382" spans="4:4" x14ac:dyDescent="0.25">
      <c r="D11382"/>
    </row>
    <row r="11383" spans="4:4" x14ac:dyDescent="0.25">
      <c r="D11383"/>
    </row>
    <row r="11384" spans="4:4" x14ac:dyDescent="0.25">
      <c r="D11384"/>
    </row>
    <row r="11385" spans="4:4" x14ac:dyDescent="0.25">
      <c r="D11385"/>
    </row>
    <row r="11386" spans="4:4" x14ac:dyDescent="0.25">
      <c r="D11386"/>
    </row>
    <row r="11387" spans="4:4" x14ac:dyDescent="0.25">
      <c r="D11387"/>
    </row>
    <row r="11388" spans="4:4" x14ac:dyDescent="0.25">
      <c r="D11388"/>
    </row>
    <row r="11389" spans="4:4" x14ac:dyDescent="0.25">
      <c r="D11389"/>
    </row>
    <row r="11390" spans="4:4" x14ac:dyDescent="0.25">
      <c r="D11390"/>
    </row>
    <row r="11391" spans="4:4" x14ac:dyDescent="0.25">
      <c r="D11391"/>
    </row>
    <row r="11392" spans="4:4" x14ac:dyDescent="0.25">
      <c r="D11392"/>
    </row>
    <row r="11393" spans="4:4" x14ac:dyDescent="0.25">
      <c r="D11393"/>
    </row>
    <row r="11394" spans="4:4" x14ac:dyDescent="0.25">
      <c r="D11394"/>
    </row>
    <row r="11395" spans="4:4" x14ac:dyDescent="0.25">
      <c r="D11395"/>
    </row>
    <row r="11396" spans="4:4" x14ac:dyDescent="0.25">
      <c r="D11396"/>
    </row>
    <row r="11397" spans="4:4" x14ac:dyDescent="0.25">
      <c r="D11397"/>
    </row>
    <row r="11398" spans="4:4" x14ac:dyDescent="0.25">
      <c r="D11398"/>
    </row>
    <row r="11399" spans="4:4" x14ac:dyDescent="0.25">
      <c r="D11399"/>
    </row>
    <row r="11400" spans="4:4" x14ac:dyDescent="0.25">
      <c r="D11400"/>
    </row>
    <row r="11401" spans="4:4" x14ac:dyDescent="0.25">
      <c r="D11401"/>
    </row>
    <row r="11402" spans="4:4" x14ac:dyDescent="0.25">
      <c r="D11402"/>
    </row>
    <row r="11403" spans="4:4" x14ac:dyDescent="0.25">
      <c r="D11403"/>
    </row>
    <row r="11404" spans="4:4" x14ac:dyDescent="0.25">
      <c r="D11404"/>
    </row>
    <row r="11405" spans="4:4" x14ac:dyDescent="0.25">
      <c r="D11405"/>
    </row>
    <row r="11406" spans="4:4" x14ac:dyDescent="0.25">
      <c r="D11406"/>
    </row>
    <row r="11407" spans="4:4" x14ac:dyDescent="0.25">
      <c r="D11407"/>
    </row>
    <row r="11408" spans="4:4" x14ac:dyDescent="0.25">
      <c r="D11408"/>
    </row>
    <row r="11409" spans="4:4" x14ac:dyDescent="0.25">
      <c r="D11409"/>
    </row>
    <row r="11410" spans="4:4" x14ac:dyDescent="0.25">
      <c r="D11410"/>
    </row>
    <row r="11411" spans="4:4" x14ac:dyDescent="0.25">
      <c r="D11411"/>
    </row>
    <row r="11412" spans="4:4" x14ac:dyDescent="0.25">
      <c r="D11412"/>
    </row>
    <row r="11413" spans="4:4" x14ac:dyDescent="0.25">
      <c r="D11413"/>
    </row>
    <row r="11414" spans="4:4" x14ac:dyDescent="0.25">
      <c r="D11414"/>
    </row>
    <row r="11415" spans="4:4" x14ac:dyDescent="0.25">
      <c r="D11415"/>
    </row>
    <row r="11416" spans="4:4" x14ac:dyDescent="0.25">
      <c r="D11416"/>
    </row>
    <row r="11417" spans="4:4" x14ac:dyDescent="0.25">
      <c r="D11417"/>
    </row>
    <row r="11418" spans="4:4" x14ac:dyDescent="0.25">
      <c r="D11418"/>
    </row>
    <row r="11419" spans="4:4" x14ac:dyDescent="0.25">
      <c r="D11419"/>
    </row>
    <row r="11420" spans="4:4" x14ac:dyDescent="0.25">
      <c r="D11420"/>
    </row>
    <row r="11421" spans="4:4" x14ac:dyDescent="0.25">
      <c r="D11421"/>
    </row>
    <row r="11422" spans="4:4" x14ac:dyDescent="0.25">
      <c r="D11422"/>
    </row>
    <row r="11423" spans="4:4" x14ac:dyDescent="0.25">
      <c r="D11423"/>
    </row>
    <row r="11424" spans="4:4" x14ac:dyDescent="0.25">
      <c r="D11424"/>
    </row>
    <row r="11425" spans="4:4" x14ac:dyDescent="0.25">
      <c r="D11425"/>
    </row>
    <row r="11426" spans="4:4" x14ac:dyDescent="0.25">
      <c r="D11426"/>
    </row>
    <row r="11427" spans="4:4" x14ac:dyDescent="0.25">
      <c r="D11427"/>
    </row>
    <row r="11428" spans="4:4" x14ac:dyDescent="0.25">
      <c r="D11428"/>
    </row>
    <row r="11429" spans="4:4" x14ac:dyDescent="0.25">
      <c r="D11429"/>
    </row>
    <row r="11430" spans="4:4" x14ac:dyDescent="0.25">
      <c r="D11430"/>
    </row>
    <row r="11431" spans="4:4" x14ac:dyDescent="0.25">
      <c r="D11431"/>
    </row>
    <row r="11432" spans="4:4" x14ac:dyDescent="0.25">
      <c r="D11432"/>
    </row>
    <row r="11433" spans="4:4" x14ac:dyDescent="0.25">
      <c r="D11433"/>
    </row>
    <row r="11434" spans="4:4" x14ac:dyDescent="0.25">
      <c r="D11434"/>
    </row>
    <row r="11435" spans="4:4" x14ac:dyDescent="0.25">
      <c r="D11435"/>
    </row>
    <row r="11436" spans="4:4" x14ac:dyDescent="0.25">
      <c r="D11436"/>
    </row>
    <row r="11437" spans="4:4" x14ac:dyDescent="0.25">
      <c r="D11437"/>
    </row>
    <row r="11438" spans="4:4" x14ac:dyDescent="0.25">
      <c r="D11438"/>
    </row>
    <row r="11439" spans="4:4" x14ac:dyDescent="0.25">
      <c r="D11439"/>
    </row>
    <row r="11440" spans="4:4" x14ac:dyDescent="0.25">
      <c r="D11440"/>
    </row>
    <row r="11441" spans="4:4" x14ac:dyDescent="0.25">
      <c r="D11441"/>
    </row>
    <row r="11442" spans="4:4" x14ac:dyDescent="0.25">
      <c r="D11442"/>
    </row>
    <row r="11443" spans="4:4" x14ac:dyDescent="0.25">
      <c r="D11443"/>
    </row>
    <row r="11444" spans="4:4" x14ac:dyDescent="0.25">
      <c r="D11444"/>
    </row>
    <row r="11445" spans="4:4" x14ac:dyDescent="0.25">
      <c r="D11445"/>
    </row>
    <row r="11446" spans="4:4" x14ac:dyDescent="0.25">
      <c r="D11446"/>
    </row>
    <row r="11447" spans="4:4" x14ac:dyDescent="0.25">
      <c r="D11447"/>
    </row>
    <row r="11448" spans="4:4" x14ac:dyDescent="0.25">
      <c r="D11448"/>
    </row>
    <row r="11449" spans="4:4" x14ac:dyDescent="0.25">
      <c r="D11449"/>
    </row>
    <row r="11450" spans="4:4" x14ac:dyDescent="0.25">
      <c r="D11450"/>
    </row>
    <row r="11451" spans="4:4" x14ac:dyDescent="0.25">
      <c r="D11451"/>
    </row>
    <row r="11452" spans="4:4" x14ac:dyDescent="0.25">
      <c r="D11452"/>
    </row>
    <row r="11453" spans="4:4" x14ac:dyDescent="0.25">
      <c r="D11453"/>
    </row>
    <row r="11454" spans="4:4" x14ac:dyDescent="0.25">
      <c r="D11454"/>
    </row>
    <row r="11455" spans="4:4" x14ac:dyDescent="0.25">
      <c r="D11455"/>
    </row>
    <row r="11456" spans="4:4" x14ac:dyDescent="0.25">
      <c r="D11456"/>
    </row>
    <row r="11457" spans="4:4" x14ac:dyDescent="0.25">
      <c r="D11457"/>
    </row>
    <row r="11458" spans="4:4" x14ac:dyDescent="0.25">
      <c r="D11458"/>
    </row>
    <row r="11459" spans="4:4" x14ac:dyDescent="0.25">
      <c r="D11459"/>
    </row>
    <row r="11460" spans="4:4" x14ac:dyDescent="0.25">
      <c r="D11460"/>
    </row>
    <row r="11461" spans="4:4" x14ac:dyDescent="0.25">
      <c r="D11461"/>
    </row>
    <row r="11462" spans="4:4" x14ac:dyDescent="0.25">
      <c r="D11462"/>
    </row>
    <row r="11463" spans="4:4" x14ac:dyDescent="0.25">
      <c r="D11463"/>
    </row>
    <row r="11464" spans="4:4" x14ac:dyDescent="0.25">
      <c r="D11464"/>
    </row>
    <row r="11465" spans="4:4" x14ac:dyDescent="0.25">
      <c r="D11465"/>
    </row>
    <row r="11466" spans="4:4" x14ac:dyDescent="0.25">
      <c r="D11466"/>
    </row>
    <row r="11467" spans="4:4" x14ac:dyDescent="0.25">
      <c r="D11467"/>
    </row>
    <row r="11468" spans="4:4" x14ac:dyDescent="0.25">
      <c r="D11468"/>
    </row>
    <row r="11469" spans="4:4" x14ac:dyDescent="0.25">
      <c r="D11469"/>
    </row>
    <row r="11470" spans="4:4" x14ac:dyDescent="0.25">
      <c r="D11470"/>
    </row>
    <row r="11471" spans="4:4" x14ac:dyDescent="0.25">
      <c r="D11471"/>
    </row>
    <row r="11472" spans="4:4" x14ac:dyDescent="0.25">
      <c r="D11472"/>
    </row>
    <row r="11473" spans="4:4" x14ac:dyDescent="0.25">
      <c r="D11473"/>
    </row>
    <row r="11474" spans="4:4" x14ac:dyDescent="0.25">
      <c r="D11474"/>
    </row>
    <row r="11475" spans="4:4" x14ac:dyDescent="0.25">
      <c r="D11475"/>
    </row>
    <row r="11476" spans="4:4" x14ac:dyDescent="0.25">
      <c r="D11476"/>
    </row>
    <row r="11477" spans="4:4" x14ac:dyDescent="0.25">
      <c r="D11477"/>
    </row>
    <row r="11478" spans="4:4" x14ac:dyDescent="0.25">
      <c r="D11478"/>
    </row>
    <row r="11479" spans="4:4" x14ac:dyDescent="0.25">
      <c r="D11479"/>
    </row>
    <row r="11480" spans="4:4" x14ac:dyDescent="0.25">
      <c r="D11480"/>
    </row>
    <row r="11481" spans="4:4" x14ac:dyDescent="0.25">
      <c r="D11481"/>
    </row>
    <row r="11482" spans="4:4" x14ac:dyDescent="0.25">
      <c r="D11482"/>
    </row>
    <row r="11483" spans="4:4" x14ac:dyDescent="0.25">
      <c r="D11483"/>
    </row>
    <row r="11484" spans="4:4" x14ac:dyDescent="0.25">
      <c r="D11484"/>
    </row>
    <row r="11485" spans="4:4" x14ac:dyDescent="0.25">
      <c r="D11485"/>
    </row>
    <row r="11486" spans="4:4" x14ac:dyDescent="0.25">
      <c r="D11486"/>
    </row>
    <row r="11487" spans="4:4" x14ac:dyDescent="0.25">
      <c r="D11487"/>
    </row>
    <row r="11488" spans="4:4" x14ac:dyDescent="0.25">
      <c r="D11488"/>
    </row>
    <row r="11489" spans="4:4" x14ac:dyDescent="0.25">
      <c r="D11489"/>
    </row>
    <row r="11490" spans="4:4" x14ac:dyDescent="0.25">
      <c r="D11490"/>
    </row>
    <row r="11491" spans="4:4" x14ac:dyDescent="0.25">
      <c r="D11491"/>
    </row>
    <row r="11492" spans="4:4" x14ac:dyDescent="0.25">
      <c r="D11492"/>
    </row>
    <row r="11493" spans="4:4" x14ac:dyDescent="0.25">
      <c r="D11493"/>
    </row>
    <row r="11494" spans="4:4" x14ac:dyDescent="0.25">
      <c r="D11494"/>
    </row>
    <row r="11495" spans="4:4" x14ac:dyDescent="0.25">
      <c r="D11495"/>
    </row>
    <row r="11496" spans="4:4" x14ac:dyDescent="0.25">
      <c r="D11496"/>
    </row>
    <row r="11497" spans="4:4" x14ac:dyDescent="0.25">
      <c r="D11497"/>
    </row>
    <row r="11498" spans="4:4" x14ac:dyDescent="0.25">
      <c r="D11498"/>
    </row>
    <row r="11499" spans="4:4" x14ac:dyDescent="0.25">
      <c r="D11499"/>
    </row>
    <row r="11500" spans="4:4" x14ac:dyDescent="0.25">
      <c r="D11500"/>
    </row>
    <row r="11501" spans="4:4" x14ac:dyDescent="0.25">
      <c r="D11501"/>
    </row>
    <row r="11502" spans="4:4" x14ac:dyDescent="0.25">
      <c r="D11502"/>
    </row>
    <row r="11503" spans="4:4" x14ac:dyDescent="0.25">
      <c r="D11503"/>
    </row>
    <row r="11504" spans="4:4" x14ac:dyDescent="0.25">
      <c r="D11504"/>
    </row>
    <row r="11505" spans="4:4" x14ac:dyDescent="0.25">
      <c r="D11505"/>
    </row>
    <row r="11506" spans="4:4" x14ac:dyDescent="0.25">
      <c r="D11506"/>
    </row>
    <row r="11507" spans="4:4" x14ac:dyDescent="0.25">
      <c r="D11507"/>
    </row>
    <row r="11508" spans="4:4" x14ac:dyDescent="0.25">
      <c r="D11508"/>
    </row>
    <row r="11509" spans="4:4" x14ac:dyDescent="0.25">
      <c r="D11509"/>
    </row>
    <row r="11510" spans="4:4" x14ac:dyDescent="0.25">
      <c r="D11510"/>
    </row>
    <row r="11511" spans="4:4" x14ac:dyDescent="0.25">
      <c r="D11511"/>
    </row>
    <row r="11512" spans="4:4" x14ac:dyDescent="0.25">
      <c r="D11512"/>
    </row>
    <row r="11513" spans="4:4" x14ac:dyDescent="0.25">
      <c r="D11513"/>
    </row>
    <row r="11514" spans="4:4" x14ac:dyDescent="0.25">
      <c r="D11514"/>
    </row>
    <row r="11515" spans="4:4" x14ac:dyDescent="0.25">
      <c r="D11515"/>
    </row>
    <row r="11516" spans="4:4" x14ac:dyDescent="0.25">
      <c r="D11516"/>
    </row>
    <row r="11517" spans="4:4" x14ac:dyDescent="0.25">
      <c r="D11517"/>
    </row>
    <row r="11518" spans="4:4" x14ac:dyDescent="0.25">
      <c r="D11518"/>
    </row>
    <row r="11519" spans="4:4" x14ac:dyDescent="0.25">
      <c r="D11519"/>
    </row>
    <row r="11520" spans="4:4" x14ac:dyDescent="0.25">
      <c r="D11520"/>
    </row>
    <row r="11521" spans="4:4" x14ac:dyDescent="0.25">
      <c r="D11521"/>
    </row>
    <row r="11522" spans="4:4" x14ac:dyDescent="0.25">
      <c r="D11522"/>
    </row>
    <row r="11523" spans="4:4" x14ac:dyDescent="0.25">
      <c r="D11523"/>
    </row>
    <row r="11524" spans="4:4" x14ac:dyDescent="0.25">
      <c r="D11524"/>
    </row>
    <row r="11525" spans="4:4" x14ac:dyDescent="0.25">
      <c r="D11525"/>
    </row>
    <row r="11526" spans="4:4" x14ac:dyDescent="0.25">
      <c r="D11526"/>
    </row>
    <row r="11527" spans="4:4" x14ac:dyDescent="0.25">
      <c r="D11527"/>
    </row>
    <row r="11528" spans="4:4" x14ac:dyDescent="0.25">
      <c r="D11528"/>
    </row>
    <row r="11529" spans="4:4" x14ac:dyDescent="0.25">
      <c r="D11529"/>
    </row>
    <row r="11530" spans="4:4" x14ac:dyDescent="0.25">
      <c r="D11530"/>
    </row>
    <row r="11531" spans="4:4" x14ac:dyDescent="0.25">
      <c r="D11531"/>
    </row>
    <row r="11532" spans="4:4" x14ac:dyDescent="0.25">
      <c r="D11532"/>
    </row>
    <row r="11533" spans="4:4" x14ac:dyDescent="0.25">
      <c r="D11533"/>
    </row>
    <row r="11534" spans="4:4" x14ac:dyDescent="0.25">
      <c r="D11534"/>
    </row>
    <row r="11535" spans="4:4" x14ac:dyDescent="0.25">
      <c r="D11535"/>
    </row>
    <row r="11536" spans="4:4" x14ac:dyDescent="0.25">
      <c r="D11536"/>
    </row>
    <row r="11537" spans="4:4" x14ac:dyDescent="0.25">
      <c r="D11537"/>
    </row>
    <row r="11538" spans="4:4" x14ac:dyDescent="0.25">
      <c r="D11538"/>
    </row>
    <row r="11539" spans="4:4" x14ac:dyDescent="0.25">
      <c r="D11539"/>
    </row>
    <row r="11540" spans="4:4" x14ac:dyDescent="0.25">
      <c r="D11540"/>
    </row>
    <row r="11541" spans="4:4" x14ac:dyDescent="0.25">
      <c r="D11541"/>
    </row>
    <row r="11542" spans="4:4" x14ac:dyDescent="0.25">
      <c r="D11542"/>
    </row>
    <row r="11543" spans="4:4" x14ac:dyDescent="0.25">
      <c r="D11543"/>
    </row>
    <row r="11544" spans="4:4" x14ac:dyDescent="0.25">
      <c r="D11544"/>
    </row>
    <row r="11545" spans="4:4" x14ac:dyDescent="0.25">
      <c r="D11545"/>
    </row>
    <row r="11546" spans="4:4" x14ac:dyDescent="0.25">
      <c r="D11546"/>
    </row>
    <row r="11547" spans="4:4" x14ac:dyDescent="0.25">
      <c r="D11547"/>
    </row>
    <row r="11548" spans="4:4" x14ac:dyDescent="0.25">
      <c r="D11548"/>
    </row>
    <row r="11549" spans="4:4" x14ac:dyDescent="0.25">
      <c r="D11549"/>
    </row>
    <row r="11550" spans="4:4" x14ac:dyDescent="0.25">
      <c r="D11550"/>
    </row>
    <row r="11551" spans="4:4" x14ac:dyDescent="0.25">
      <c r="D11551"/>
    </row>
    <row r="11552" spans="4:4" x14ac:dyDescent="0.25">
      <c r="D11552"/>
    </row>
    <row r="11553" spans="4:4" x14ac:dyDescent="0.25">
      <c r="D11553"/>
    </row>
    <row r="11554" spans="4:4" x14ac:dyDescent="0.25">
      <c r="D11554"/>
    </row>
    <row r="11555" spans="4:4" x14ac:dyDescent="0.25">
      <c r="D11555"/>
    </row>
    <row r="11556" spans="4:4" x14ac:dyDescent="0.25">
      <c r="D11556"/>
    </row>
    <row r="11557" spans="4:4" x14ac:dyDescent="0.25">
      <c r="D11557"/>
    </row>
    <row r="11558" spans="4:4" x14ac:dyDescent="0.25">
      <c r="D11558"/>
    </row>
    <row r="11559" spans="4:4" x14ac:dyDescent="0.25">
      <c r="D11559"/>
    </row>
    <row r="11560" spans="4:4" x14ac:dyDescent="0.25">
      <c r="D11560"/>
    </row>
    <row r="11561" spans="4:4" x14ac:dyDescent="0.25">
      <c r="D11561"/>
    </row>
    <row r="11562" spans="4:4" x14ac:dyDescent="0.25">
      <c r="D11562"/>
    </row>
    <row r="11563" spans="4:4" x14ac:dyDescent="0.25">
      <c r="D11563"/>
    </row>
    <row r="11564" spans="4:4" x14ac:dyDescent="0.25">
      <c r="D11564"/>
    </row>
    <row r="11565" spans="4:4" x14ac:dyDescent="0.25">
      <c r="D11565"/>
    </row>
    <row r="11566" spans="4:4" x14ac:dyDescent="0.25">
      <c r="D11566"/>
    </row>
    <row r="11567" spans="4:4" x14ac:dyDescent="0.25">
      <c r="D11567"/>
    </row>
    <row r="11568" spans="4:4" x14ac:dyDescent="0.25">
      <c r="D11568"/>
    </row>
    <row r="11569" spans="4:4" x14ac:dyDescent="0.25">
      <c r="D11569"/>
    </row>
    <row r="11570" spans="4:4" x14ac:dyDescent="0.25">
      <c r="D11570"/>
    </row>
    <row r="11571" spans="4:4" x14ac:dyDescent="0.25">
      <c r="D11571"/>
    </row>
    <row r="11572" spans="4:4" x14ac:dyDescent="0.25">
      <c r="D11572"/>
    </row>
    <row r="11573" spans="4:4" x14ac:dyDescent="0.25">
      <c r="D11573"/>
    </row>
    <row r="11574" spans="4:4" x14ac:dyDescent="0.25">
      <c r="D11574"/>
    </row>
    <row r="11575" spans="4:4" x14ac:dyDescent="0.25">
      <c r="D11575"/>
    </row>
    <row r="11576" spans="4:4" x14ac:dyDescent="0.25">
      <c r="D11576"/>
    </row>
    <row r="11577" spans="4:4" x14ac:dyDescent="0.25">
      <c r="D11577"/>
    </row>
    <row r="11578" spans="4:4" x14ac:dyDescent="0.25">
      <c r="D11578"/>
    </row>
    <row r="11579" spans="4:4" x14ac:dyDescent="0.25">
      <c r="D11579"/>
    </row>
    <row r="11580" spans="4:4" x14ac:dyDescent="0.25">
      <c r="D11580"/>
    </row>
    <row r="11581" spans="4:4" x14ac:dyDescent="0.25">
      <c r="D11581"/>
    </row>
    <row r="11582" spans="4:4" x14ac:dyDescent="0.25">
      <c r="D11582"/>
    </row>
    <row r="11583" spans="4:4" x14ac:dyDescent="0.25">
      <c r="D11583"/>
    </row>
    <row r="11584" spans="4:4" x14ac:dyDescent="0.25">
      <c r="D11584"/>
    </row>
    <row r="11585" spans="4:4" x14ac:dyDescent="0.25">
      <c r="D11585"/>
    </row>
    <row r="11586" spans="4:4" x14ac:dyDescent="0.25">
      <c r="D11586"/>
    </row>
    <row r="11587" spans="4:4" x14ac:dyDescent="0.25">
      <c r="D11587"/>
    </row>
    <row r="11588" spans="4:4" x14ac:dyDescent="0.25">
      <c r="D11588"/>
    </row>
    <row r="11589" spans="4:4" x14ac:dyDescent="0.25">
      <c r="D11589"/>
    </row>
    <row r="11590" spans="4:4" x14ac:dyDescent="0.25">
      <c r="D11590"/>
    </row>
    <row r="11591" spans="4:4" x14ac:dyDescent="0.25">
      <c r="D11591"/>
    </row>
    <row r="11592" spans="4:4" x14ac:dyDescent="0.25">
      <c r="D11592"/>
    </row>
    <row r="11593" spans="4:4" x14ac:dyDescent="0.25">
      <c r="D11593"/>
    </row>
    <row r="11594" spans="4:4" x14ac:dyDescent="0.25">
      <c r="D11594"/>
    </row>
    <row r="11595" spans="4:4" x14ac:dyDescent="0.25">
      <c r="D11595"/>
    </row>
    <row r="11596" spans="4:4" x14ac:dyDescent="0.25">
      <c r="D11596"/>
    </row>
    <row r="11597" spans="4:4" x14ac:dyDescent="0.25">
      <c r="D11597"/>
    </row>
    <row r="11598" spans="4:4" x14ac:dyDescent="0.25">
      <c r="D11598"/>
    </row>
    <row r="11599" spans="4:4" x14ac:dyDescent="0.25">
      <c r="D11599"/>
    </row>
    <row r="11600" spans="4:4" x14ac:dyDescent="0.25">
      <c r="D11600"/>
    </row>
    <row r="11601" spans="4:4" x14ac:dyDescent="0.25">
      <c r="D11601"/>
    </row>
    <row r="11602" spans="4:4" x14ac:dyDescent="0.25">
      <c r="D11602"/>
    </row>
    <row r="11603" spans="4:4" x14ac:dyDescent="0.25">
      <c r="D11603"/>
    </row>
    <row r="11604" spans="4:4" x14ac:dyDescent="0.25">
      <c r="D11604"/>
    </row>
    <row r="11605" spans="4:4" x14ac:dyDescent="0.25">
      <c r="D11605"/>
    </row>
    <row r="11606" spans="4:4" x14ac:dyDescent="0.25">
      <c r="D11606"/>
    </row>
    <row r="11607" spans="4:4" x14ac:dyDescent="0.25">
      <c r="D11607"/>
    </row>
    <row r="11608" spans="4:4" x14ac:dyDescent="0.25">
      <c r="D11608"/>
    </row>
    <row r="11609" spans="4:4" x14ac:dyDescent="0.25">
      <c r="D11609"/>
    </row>
    <row r="11610" spans="4:4" x14ac:dyDescent="0.25">
      <c r="D11610"/>
    </row>
    <row r="11611" spans="4:4" x14ac:dyDescent="0.25">
      <c r="D11611"/>
    </row>
    <row r="11612" spans="4:4" x14ac:dyDescent="0.25">
      <c r="D11612"/>
    </row>
    <row r="11613" spans="4:4" x14ac:dyDescent="0.25">
      <c r="D11613"/>
    </row>
    <row r="11614" spans="4:4" x14ac:dyDescent="0.25">
      <c r="D11614"/>
    </row>
    <row r="11615" spans="4:4" x14ac:dyDescent="0.25">
      <c r="D11615"/>
    </row>
    <row r="11616" spans="4:4" x14ac:dyDescent="0.25">
      <c r="D11616"/>
    </row>
    <row r="11617" spans="4:4" x14ac:dyDescent="0.25">
      <c r="D11617"/>
    </row>
    <row r="11618" spans="4:4" x14ac:dyDescent="0.25">
      <c r="D11618"/>
    </row>
    <row r="11619" spans="4:4" x14ac:dyDescent="0.25">
      <c r="D11619"/>
    </row>
    <row r="11620" spans="4:4" x14ac:dyDescent="0.25">
      <c r="D11620"/>
    </row>
    <row r="11621" spans="4:4" x14ac:dyDescent="0.25">
      <c r="D11621"/>
    </row>
    <row r="11622" spans="4:4" x14ac:dyDescent="0.25">
      <c r="D11622"/>
    </row>
    <row r="11623" spans="4:4" x14ac:dyDescent="0.25">
      <c r="D11623"/>
    </row>
    <row r="11624" spans="4:4" x14ac:dyDescent="0.25">
      <c r="D11624"/>
    </row>
    <row r="11625" spans="4:4" x14ac:dyDescent="0.25">
      <c r="D11625"/>
    </row>
    <row r="11626" spans="4:4" x14ac:dyDescent="0.25">
      <c r="D11626"/>
    </row>
    <row r="11627" spans="4:4" x14ac:dyDescent="0.25">
      <c r="D11627"/>
    </row>
    <row r="11628" spans="4:4" x14ac:dyDescent="0.25">
      <c r="D11628"/>
    </row>
    <row r="11629" spans="4:4" x14ac:dyDescent="0.25">
      <c r="D11629"/>
    </row>
    <row r="11630" spans="4:4" x14ac:dyDescent="0.25">
      <c r="D11630"/>
    </row>
    <row r="11631" spans="4:4" x14ac:dyDescent="0.25">
      <c r="D11631"/>
    </row>
    <row r="11632" spans="4:4" x14ac:dyDescent="0.25">
      <c r="D11632"/>
    </row>
    <row r="11633" spans="4:4" x14ac:dyDescent="0.25">
      <c r="D11633"/>
    </row>
    <row r="11634" spans="4:4" x14ac:dyDescent="0.25">
      <c r="D11634"/>
    </row>
    <row r="11635" spans="4:4" x14ac:dyDescent="0.25">
      <c r="D11635"/>
    </row>
    <row r="11636" spans="4:4" x14ac:dyDescent="0.25">
      <c r="D11636"/>
    </row>
    <row r="11637" spans="4:4" x14ac:dyDescent="0.25">
      <c r="D11637"/>
    </row>
    <row r="11638" spans="4:4" x14ac:dyDescent="0.25">
      <c r="D11638"/>
    </row>
    <row r="11639" spans="4:4" x14ac:dyDescent="0.25">
      <c r="D11639"/>
    </row>
    <row r="11640" spans="4:4" x14ac:dyDescent="0.25">
      <c r="D11640"/>
    </row>
    <row r="11641" spans="4:4" x14ac:dyDescent="0.25">
      <c r="D11641"/>
    </row>
    <row r="11642" spans="4:4" x14ac:dyDescent="0.25">
      <c r="D11642"/>
    </row>
    <row r="11643" spans="4:4" x14ac:dyDescent="0.25">
      <c r="D11643"/>
    </row>
    <row r="11644" spans="4:4" x14ac:dyDescent="0.25">
      <c r="D11644"/>
    </row>
    <row r="11645" spans="4:4" x14ac:dyDescent="0.25">
      <c r="D11645"/>
    </row>
    <row r="11646" spans="4:4" x14ac:dyDescent="0.25">
      <c r="D11646"/>
    </row>
    <row r="11647" spans="4:4" x14ac:dyDescent="0.25">
      <c r="D11647"/>
    </row>
    <row r="11648" spans="4:4" x14ac:dyDescent="0.25">
      <c r="D11648"/>
    </row>
    <row r="11649" spans="4:4" x14ac:dyDescent="0.25">
      <c r="D11649"/>
    </row>
    <row r="11650" spans="4:4" x14ac:dyDescent="0.25">
      <c r="D11650"/>
    </row>
    <row r="11651" spans="4:4" x14ac:dyDescent="0.25">
      <c r="D11651"/>
    </row>
    <row r="11652" spans="4:4" x14ac:dyDescent="0.25">
      <c r="D11652"/>
    </row>
    <row r="11653" spans="4:4" x14ac:dyDescent="0.25">
      <c r="D11653"/>
    </row>
    <row r="11654" spans="4:4" x14ac:dyDescent="0.25">
      <c r="D11654"/>
    </row>
    <row r="11655" spans="4:4" x14ac:dyDescent="0.25">
      <c r="D11655"/>
    </row>
    <row r="11656" spans="4:4" x14ac:dyDescent="0.25">
      <c r="D11656"/>
    </row>
    <row r="11657" spans="4:4" x14ac:dyDescent="0.25">
      <c r="D11657"/>
    </row>
    <row r="11658" spans="4:4" x14ac:dyDescent="0.25">
      <c r="D11658"/>
    </row>
    <row r="11659" spans="4:4" x14ac:dyDescent="0.25">
      <c r="D11659"/>
    </row>
    <row r="11660" spans="4:4" x14ac:dyDescent="0.25">
      <c r="D11660"/>
    </row>
    <row r="11661" spans="4:4" x14ac:dyDescent="0.25">
      <c r="D11661"/>
    </row>
    <row r="11662" spans="4:4" x14ac:dyDescent="0.25">
      <c r="D11662"/>
    </row>
    <row r="11663" spans="4:4" x14ac:dyDescent="0.25">
      <c r="D11663"/>
    </row>
    <row r="11664" spans="4:4" x14ac:dyDescent="0.25">
      <c r="D11664"/>
    </row>
    <row r="11665" spans="4:4" x14ac:dyDescent="0.25">
      <c r="D11665"/>
    </row>
    <row r="11666" spans="4:4" x14ac:dyDescent="0.25">
      <c r="D11666"/>
    </row>
    <row r="11667" spans="4:4" x14ac:dyDescent="0.25">
      <c r="D11667"/>
    </row>
    <row r="11668" spans="4:4" x14ac:dyDescent="0.25">
      <c r="D11668"/>
    </row>
    <row r="11669" spans="4:4" x14ac:dyDescent="0.25">
      <c r="D11669"/>
    </row>
    <row r="11670" spans="4:4" x14ac:dyDescent="0.25">
      <c r="D11670"/>
    </row>
    <row r="11671" spans="4:4" x14ac:dyDescent="0.25">
      <c r="D11671"/>
    </row>
    <row r="11672" spans="4:4" x14ac:dyDescent="0.25">
      <c r="D11672"/>
    </row>
    <row r="11673" spans="4:4" x14ac:dyDescent="0.25">
      <c r="D11673"/>
    </row>
    <row r="11674" spans="4:4" x14ac:dyDescent="0.25">
      <c r="D11674"/>
    </row>
    <row r="11675" spans="4:4" x14ac:dyDescent="0.25">
      <c r="D11675"/>
    </row>
    <row r="11676" spans="4:4" x14ac:dyDescent="0.25">
      <c r="D11676"/>
    </row>
    <row r="11677" spans="4:4" x14ac:dyDescent="0.25">
      <c r="D11677"/>
    </row>
    <row r="11678" spans="4:4" x14ac:dyDescent="0.25">
      <c r="D11678"/>
    </row>
    <row r="11679" spans="4:4" x14ac:dyDescent="0.25">
      <c r="D11679"/>
    </row>
    <row r="11680" spans="4:4" x14ac:dyDescent="0.25">
      <c r="D11680"/>
    </row>
    <row r="11681" spans="4:4" x14ac:dyDescent="0.25">
      <c r="D11681"/>
    </row>
    <row r="11682" spans="4:4" x14ac:dyDescent="0.25">
      <c r="D11682"/>
    </row>
    <row r="11683" spans="4:4" x14ac:dyDescent="0.25">
      <c r="D11683"/>
    </row>
    <row r="11684" spans="4:4" x14ac:dyDescent="0.25">
      <c r="D11684"/>
    </row>
    <row r="11685" spans="4:4" x14ac:dyDescent="0.25">
      <c r="D11685"/>
    </row>
    <row r="11686" spans="4:4" x14ac:dyDescent="0.25">
      <c r="D11686"/>
    </row>
    <row r="11687" spans="4:4" x14ac:dyDescent="0.25">
      <c r="D11687"/>
    </row>
    <row r="11688" spans="4:4" x14ac:dyDescent="0.25">
      <c r="D11688"/>
    </row>
    <row r="11689" spans="4:4" x14ac:dyDescent="0.25">
      <c r="D11689"/>
    </row>
    <row r="11690" spans="4:4" x14ac:dyDescent="0.25">
      <c r="D11690"/>
    </row>
    <row r="11691" spans="4:4" x14ac:dyDescent="0.25">
      <c r="D11691"/>
    </row>
    <row r="11692" spans="4:4" x14ac:dyDescent="0.25">
      <c r="D11692"/>
    </row>
    <row r="11693" spans="4:4" x14ac:dyDescent="0.25">
      <c r="D11693"/>
    </row>
    <row r="11694" spans="4:4" x14ac:dyDescent="0.25">
      <c r="D11694"/>
    </row>
    <row r="11695" spans="4:4" x14ac:dyDescent="0.25">
      <c r="D11695"/>
    </row>
    <row r="11696" spans="4:4" x14ac:dyDescent="0.25">
      <c r="D11696"/>
    </row>
    <row r="11697" spans="4:4" x14ac:dyDescent="0.25">
      <c r="D11697"/>
    </row>
    <row r="11698" spans="4:4" x14ac:dyDescent="0.25">
      <c r="D11698"/>
    </row>
    <row r="11699" spans="4:4" x14ac:dyDescent="0.25">
      <c r="D11699"/>
    </row>
    <row r="11700" spans="4:4" x14ac:dyDescent="0.25">
      <c r="D11700"/>
    </row>
    <row r="11701" spans="4:4" x14ac:dyDescent="0.25">
      <c r="D11701"/>
    </row>
    <row r="11702" spans="4:4" x14ac:dyDescent="0.25">
      <c r="D11702"/>
    </row>
    <row r="11703" spans="4:4" x14ac:dyDescent="0.25">
      <c r="D11703"/>
    </row>
    <row r="11704" spans="4:4" x14ac:dyDescent="0.25">
      <c r="D11704"/>
    </row>
    <row r="11705" spans="4:4" x14ac:dyDescent="0.25">
      <c r="D11705"/>
    </row>
    <row r="11706" spans="4:4" x14ac:dyDescent="0.25">
      <c r="D11706"/>
    </row>
    <row r="11707" spans="4:4" x14ac:dyDescent="0.25">
      <c r="D11707"/>
    </row>
    <row r="11708" spans="4:4" x14ac:dyDescent="0.25">
      <c r="D11708"/>
    </row>
    <row r="11709" spans="4:4" x14ac:dyDescent="0.25">
      <c r="D11709"/>
    </row>
    <row r="11710" spans="4:4" x14ac:dyDescent="0.25">
      <c r="D11710"/>
    </row>
    <row r="11711" spans="4:4" x14ac:dyDescent="0.25">
      <c r="D11711"/>
    </row>
    <row r="11712" spans="4:4" x14ac:dyDescent="0.25">
      <c r="D11712"/>
    </row>
    <row r="11713" spans="4:4" x14ac:dyDescent="0.25">
      <c r="D11713"/>
    </row>
    <row r="11714" spans="4:4" x14ac:dyDescent="0.25">
      <c r="D11714"/>
    </row>
    <row r="11715" spans="4:4" x14ac:dyDescent="0.25">
      <c r="D11715"/>
    </row>
    <row r="11716" spans="4:4" x14ac:dyDescent="0.25">
      <c r="D11716"/>
    </row>
    <row r="11717" spans="4:4" x14ac:dyDescent="0.25">
      <c r="D11717"/>
    </row>
    <row r="11718" spans="4:4" x14ac:dyDescent="0.25">
      <c r="D11718"/>
    </row>
    <row r="11719" spans="4:4" x14ac:dyDescent="0.25">
      <c r="D11719"/>
    </row>
    <row r="11720" spans="4:4" x14ac:dyDescent="0.25">
      <c r="D11720"/>
    </row>
    <row r="11721" spans="4:4" x14ac:dyDescent="0.25">
      <c r="D11721"/>
    </row>
    <row r="11722" spans="4:4" x14ac:dyDescent="0.25">
      <c r="D11722"/>
    </row>
    <row r="11723" spans="4:4" x14ac:dyDescent="0.25">
      <c r="D11723"/>
    </row>
    <row r="11724" spans="4:4" x14ac:dyDescent="0.25">
      <c r="D11724"/>
    </row>
    <row r="11725" spans="4:4" x14ac:dyDescent="0.25">
      <c r="D11725"/>
    </row>
    <row r="11726" spans="4:4" x14ac:dyDescent="0.25">
      <c r="D11726"/>
    </row>
    <row r="11727" spans="4:4" x14ac:dyDescent="0.25">
      <c r="D11727"/>
    </row>
    <row r="11728" spans="4:4" x14ac:dyDescent="0.25">
      <c r="D11728"/>
    </row>
    <row r="11729" spans="4:4" x14ac:dyDescent="0.25">
      <c r="D11729"/>
    </row>
    <row r="11730" spans="4:4" x14ac:dyDescent="0.25">
      <c r="D11730"/>
    </row>
    <row r="11731" spans="4:4" x14ac:dyDescent="0.25">
      <c r="D11731"/>
    </row>
    <row r="11732" spans="4:4" x14ac:dyDescent="0.25">
      <c r="D11732"/>
    </row>
    <row r="11733" spans="4:4" x14ac:dyDescent="0.25">
      <c r="D11733"/>
    </row>
    <row r="11734" spans="4:4" x14ac:dyDescent="0.25">
      <c r="D11734"/>
    </row>
    <row r="11735" spans="4:4" x14ac:dyDescent="0.25">
      <c r="D11735"/>
    </row>
    <row r="11736" spans="4:4" x14ac:dyDescent="0.25">
      <c r="D11736"/>
    </row>
    <row r="11737" spans="4:4" x14ac:dyDescent="0.25">
      <c r="D11737"/>
    </row>
    <row r="11738" spans="4:4" x14ac:dyDescent="0.25">
      <c r="D11738"/>
    </row>
    <row r="11739" spans="4:4" x14ac:dyDescent="0.25">
      <c r="D11739"/>
    </row>
    <row r="11740" spans="4:4" x14ac:dyDescent="0.25">
      <c r="D11740"/>
    </row>
    <row r="11741" spans="4:4" x14ac:dyDescent="0.25">
      <c r="D11741"/>
    </row>
    <row r="11742" spans="4:4" x14ac:dyDescent="0.25">
      <c r="D11742"/>
    </row>
    <row r="11743" spans="4:4" x14ac:dyDescent="0.25">
      <c r="D11743"/>
    </row>
    <row r="11744" spans="4:4" x14ac:dyDescent="0.25">
      <c r="D11744"/>
    </row>
    <row r="11745" spans="4:4" x14ac:dyDescent="0.25">
      <c r="D11745"/>
    </row>
    <row r="11746" spans="4:4" x14ac:dyDescent="0.25">
      <c r="D11746"/>
    </row>
    <row r="11747" spans="4:4" x14ac:dyDescent="0.25">
      <c r="D11747"/>
    </row>
    <row r="11748" spans="4:4" x14ac:dyDescent="0.25">
      <c r="D11748"/>
    </row>
    <row r="11749" spans="4:4" x14ac:dyDescent="0.25">
      <c r="D11749"/>
    </row>
    <row r="11750" spans="4:4" x14ac:dyDescent="0.25">
      <c r="D11750"/>
    </row>
    <row r="11751" spans="4:4" x14ac:dyDescent="0.25">
      <c r="D11751"/>
    </row>
    <row r="11752" spans="4:4" x14ac:dyDescent="0.25">
      <c r="D11752"/>
    </row>
    <row r="11753" spans="4:4" x14ac:dyDescent="0.25">
      <c r="D11753"/>
    </row>
    <row r="11754" spans="4:4" x14ac:dyDescent="0.25">
      <c r="D11754"/>
    </row>
    <row r="11755" spans="4:4" x14ac:dyDescent="0.25">
      <c r="D11755"/>
    </row>
    <row r="11756" spans="4:4" x14ac:dyDescent="0.25">
      <c r="D11756"/>
    </row>
    <row r="11757" spans="4:4" x14ac:dyDescent="0.25">
      <c r="D11757"/>
    </row>
    <row r="11758" spans="4:4" x14ac:dyDescent="0.25">
      <c r="D11758"/>
    </row>
    <row r="11759" spans="4:4" x14ac:dyDescent="0.25">
      <c r="D11759"/>
    </row>
    <row r="11760" spans="4:4" x14ac:dyDescent="0.25">
      <c r="D11760"/>
    </row>
    <row r="11761" spans="4:4" x14ac:dyDescent="0.25">
      <c r="D11761"/>
    </row>
    <row r="11762" spans="4:4" x14ac:dyDescent="0.25">
      <c r="D11762"/>
    </row>
    <row r="11763" spans="4:4" x14ac:dyDescent="0.25">
      <c r="D11763"/>
    </row>
    <row r="11764" spans="4:4" x14ac:dyDescent="0.25">
      <c r="D11764"/>
    </row>
    <row r="11765" spans="4:4" x14ac:dyDescent="0.25">
      <c r="D11765"/>
    </row>
    <row r="11766" spans="4:4" x14ac:dyDescent="0.25">
      <c r="D11766"/>
    </row>
    <row r="11767" spans="4:4" x14ac:dyDescent="0.25">
      <c r="D11767"/>
    </row>
    <row r="11768" spans="4:4" x14ac:dyDescent="0.25">
      <c r="D11768"/>
    </row>
    <row r="11769" spans="4:4" x14ac:dyDescent="0.25">
      <c r="D11769"/>
    </row>
    <row r="11770" spans="4:4" x14ac:dyDescent="0.25">
      <c r="D11770"/>
    </row>
    <row r="11771" spans="4:4" x14ac:dyDescent="0.25">
      <c r="D11771"/>
    </row>
    <row r="11772" spans="4:4" x14ac:dyDescent="0.25">
      <c r="D11772"/>
    </row>
    <row r="11773" spans="4:4" x14ac:dyDescent="0.25">
      <c r="D11773"/>
    </row>
    <row r="11774" spans="4:4" x14ac:dyDescent="0.25">
      <c r="D11774"/>
    </row>
    <row r="11775" spans="4:4" x14ac:dyDescent="0.25">
      <c r="D11775"/>
    </row>
    <row r="11776" spans="4:4" x14ac:dyDescent="0.25">
      <c r="D11776"/>
    </row>
    <row r="11777" spans="4:4" x14ac:dyDescent="0.25">
      <c r="D11777"/>
    </row>
    <row r="11778" spans="4:4" x14ac:dyDescent="0.25">
      <c r="D11778"/>
    </row>
    <row r="11779" spans="4:4" x14ac:dyDescent="0.25">
      <c r="D11779"/>
    </row>
    <row r="11780" spans="4:4" x14ac:dyDescent="0.25">
      <c r="D11780"/>
    </row>
    <row r="11781" spans="4:4" x14ac:dyDescent="0.25">
      <c r="D11781"/>
    </row>
    <row r="11782" spans="4:4" x14ac:dyDescent="0.25">
      <c r="D11782"/>
    </row>
    <row r="11783" spans="4:4" x14ac:dyDescent="0.25">
      <c r="D11783"/>
    </row>
    <row r="11784" spans="4:4" x14ac:dyDescent="0.25">
      <c r="D11784"/>
    </row>
    <row r="11785" spans="4:4" x14ac:dyDescent="0.25">
      <c r="D11785"/>
    </row>
    <row r="11786" spans="4:4" x14ac:dyDescent="0.25">
      <c r="D11786"/>
    </row>
    <row r="11787" spans="4:4" x14ac:dyDescent="0.25">
      <c r="D11787"/>
    </row>
    <row r="11788" spans="4:4" x14ac:dyDescent="0.25">
      <c r="D11788"/>
    </row>
    <row r="11789" spans="4:4" x14ac:dyDescent="0.25">
      <c r="D11789"/>
    </row>
    <row r="11790" spans="4:4" x14ac:dyDescent="0.25">
      <c r="D11790"/>
    </row>
    <row r="11791" spans="4:4" x14ac:dyDescent="0.25">
      <c r="D11791"/>
    </row>
    <row r="11792" spans="4:4" x14ac:dyDescent="0.25">
      <c r="D11792"/>
    </row>
    <row r="11793" spans="4:4" x14ac:dyDescent="0.25">
      <c r="D11793"/>
    </row>
    <row r="11794" spans="4:4" x14ac:dyDescent="0.25">
      <c r="D11794"/>
    </row>
    <row r="11795" spans="4:4" x14ac:dyDescent="0.25">
      <c r="D11795"/>
    </row>
    <row r="11796" spans="4:4" x14ac:dyDescent="0.25">
      <c r="D11796"/>
    </row>
    <row r="11797" spans="4:4" x14ac:dyDescent="0.25">
      <c r="D11797"/>
    </row>
    <row r="11798" spans="4:4" x14ac:dyDescent="0.25">
      <c r="D11798"/>
    </row>
    <row r="11799" spans="4:4" x14ac:dyDescent="0.25">
      <c r="D11799"/>
    </row>
    <row r="11800" spans="4:4" x14ac:dyDescent="0.25">
      <c r="D11800"/>
    </row>
    <row r="11801" spans="4:4" x14ac:dyDescent="0.25">
      <c r="D11801"/>
    </row>
    <row r="11802" spans="4:4" x14ac:dyDescent="0.25">
      <c r="D11802"/>
    </row>
    <row r="11803" spans="4:4" x14ac:dyDescent="0.25">
      <c r="D11803"/>
    </row>
    <row r="11804" spans="4:4" x14ac:dyDescent="0.25">
      <c r="D11804"/>
    </row>
    <row r="11805" spans="4:4" x14ac:dyDescent="0.25">
      <c r="D11805"/>
    </row>
    <row r="11806" spans="4:4" x14ac:dyDescent="0.25">
      <c r="D11806"/>
    </row>
    <row r="11807" spans="4:4" x14ac:dyDescent="0.25">
      <c r="D11807"/>
    </row>
    <row r="11808" spans="4:4" x14ac:dyDescent="0.25">
      <c r="D11808"/>
    </row>
    <row r="11809" spans="4:4" x14ac:dyDescent="0.25">
      <c r="D11809"/>
    </row>
    <row r="11810" spans="4:4" x14ac:dyDescent="0.25">
      <c r="D11810"/>
    </row>
    <row r="11811" spans="4:4" x14ac:dyDescent="0.25">
      <c r="D11811"/>
    </row>
    <row r="11812" spans="4:4" x14ac:dyDescent="0.25">
      <c r="D11812"/>
    </row>
    <row r="11813" spans="4:4" x14ac:dyDescent="0.25">
      <c r="D11813"/>
    </row>
    <row r="11814" spans="4:4" x14ac:dyDescent="0.25">
      <c r="D11814"/>
    </row>
    <row r="11815" spans="4:4" x14ac:dyDescent="0.25">
      <c r="D11815"/>
    </row>
    <row r="11816" spans="4:4" x14ac:dyDescent="0.25">
      <c r="D11816"/>
    </row>
    <row r="11817" spans="4:4" x14ac:dyDescent="0.25">
      <c r="D11817"/>
    </row>
    <row r="11818" spans="4:4" x14ac:dyDescent="0.25">
      <c r="D11818"/>
    </row>
    <row r="11819" spans="4:4" x14ac:dyDescent="0.25">
      <c r="D11819"/>
    </row>
    <row r="11820" spans="4:4" x14ac:dyDescent="0.25">
      <c r="D11820"/>
    </row>
    <row r="11821" spans="4:4" x14ac:dyDescent="0.25">
      <c r="D11821"/>
    </row>
    <row r="11822" spans="4:4" x14ac:dyDescent="0.25">
      <c r="D11822"/>
    </row>
    <row r="11823" spans="4:4" x14ac:dyDescent="0.25">
      <c r="D11823"/>
    </row>
    <row r="11824" spans="4:4" x14ac:dyDescent="0.25">
      <c r="D11824"/>
    </row>
    <row r="11825" spans="4:4" x14ac:dyDescent="0.25">
      <c r="D11825"/>
    </row>
    <row r="11826" spans="4:4" x14ac:dyDescent="0.25">
      <c r="D11826"/>
    </row>
    <row r="11827" spans="4:4" x14ac:dyDescent="0.25">
      <c r="D11827"/>
    </row>
    <row r="11828" spans="4:4" x14ac:dyDescent="0.25">
      <c r="D11828"/>
    </row>
    <row r="11829" spans="4:4" x14ac:dyDescent="0.25">
      <c r="D11829"/>
    </row>
    <row r="11830" spans="4:4" x14ac:dyDescent="0.25">
      <c r="D11830"/>
    </row>
    <row r="11831" spans="4:4" x14ac:dyDescent="0.25">
      <c r="D11831"/>
    </row>
    <row r="11832" spans="4:4" x14ac:dyDescent="0.25">
      <c r="D11832"/>
    </row>
    <row r="11833" spans="4:4" x14ac:dyDescent="0.25">
      <c r="D11833"/>
    </row>
    <row r="11834" spans="4:4" x14ac:dyDescent="0.25">
      <c r="D11834"/>
    </row>
    <row r="11835" spans="4:4" x14ac:dyDescent="0.25">
      <c r="D11835"/>
    </row>
    <row r="11836" spans="4:4" x14ac:dyDescent="0.25">
      <c r="D11836"/>
    </row>
    <row r="11837" spans="4:4" x14ac:dyDescent="0.25">
      <c r="D11837"/>
    </row>
    <row r="11838" spans="4:4" x14ac:dyDescent="0.25">
      <c r="D11838"/>
    </row>
    <row r="11839" spans="4:4" x14ac:dyDescent="0.25">
      <c r="D11839"/>
    </row>
    <row r="11840" spans="4:4" x14ac:dyDescent="0.25">
      <c r="D11840"/>
    </row>
    <row r="11841" spans="4:4" x14ac:dyDescent="0.25">
      <c r="D11841"/>
    </row>
    <row r="11842" spans="4:4" x14ac:dyDescent="0.25">
      <c r="D11842"/>
    </row>
    <row r="11843" spans="4:4" x14ac:dyDescent="0.25">
      <c r="D11843"/>
    </row>
    <row r="11844" spans="4:4" x14ac:dyDescent="0.25">
      <c r="D11844"/>
    </row>
    <row r="11845" spans="4:4" x14ac:dyDescent="0.25">
      <c r="D11845"/>
    </row>
    <row r="11846" spans="4:4" x14ac:dyDescent="0.25">
      <c r="D11846"/>
    </row>
    <row r="11847" spans="4:4" x14ac:dyDescent="0.25">
      <c r="D11847"/>
    </row>
    <row r="11848" spans="4:4" x14ac:dyDescent="0.25">
      <c r="D11848"/>
    </row>
    <row r="11849" spans="4:4" x14ac:dyDescent="0.25">
      <c r="D11849"/>
    </row>
    <row r="11850" spans="4:4" x14ac:dyDescent="0.25">
      <c r="D11850"/>
    </row>
    <row r="11851" spans="4:4" x14ac:dyDescent="0.25">
      <c r="D11851"/>
    </row>
    <row r="11852" spans="4:4" x14ac:dyDescent="0.25">
      <c r="D11852"/>
    </row>
    <row r="11853" spans="4:4" x14ac:dyDescent="0.25">
      <c r="D11853"/>
    </row>
    <row r="11854" spans="4:4" x14ac:dyDescent="0.25">
      <c r="D11854"/>
    </row>
    <row r="11855" spans="4:4" x14ac:dyDescent="0.25">
      <c r="D11855"/>
    </row>
    <row r="11856" spans="4:4" x14ac:dyDescent="0.25">
      <c r="D11856" s="120"/>
    </row>
    <row r="11857" spans="4:4" x14ac:dyDescent="0.25">
      <c r="D11857"/>
    </row>
    <row r="11858" spans="4:4" x14ac:dyDescent="0.25">
      <c r="D11858"/>
    </row>
    <row r="11859" spans="4:4" x14ac:dyDescent="0.25">
      <c r="D11859"/>
    </row>
    <row r="11860" spans="4:4" x14ac:dyDescent="0.25">
      <c r="D11860"/>
    </row>
    <row r="11861" spans="4:4" x14ac:dyDescent="0.25">
      <c r="D11861"/>
    </row>
    <row r="11862" spans="4:4" x14ac:dyDescent="0.25">
      <c r="D11862"/>
    </row>
    <row r="11863" spans="4:4" x14ac:dyDescent="0.25">
      <c r="D11863"/>
    </row>
    <row r="11864" spans="4:4" x14ac:dyDescent="0.25">
      <c r="D11864"/>
    </row>
    <row r="11865" spans="4:4" x14ac:dyDescent="0.25">
      <c r="D11865"/>
    </row>
    <row r="11866" spans="4:4" x14ac:dyDescent="0.25">
      <c r="D11866"/>
    </row>
    <row r="11867" spans="4:4" x14ac:dyDescent="0.25">
      <c r="D11867"/>
    </row>
    <row r="11868" spans="4:4" x14ac:dyDescent="0.25">
      <c r="D11868"/>
    </row>
    <row r="11869" spans="4:4" x14ac:dyDescent="0.25">
      <c r="D11869"/>
    </row>
    <row r="11870" spans="4:4" x14ac:dyDescent="0.25">
      <c r="D11870"/>
    </row>
    <row r="11871" spans="4:4" x14ac:dyDescent="0.25">
      <c r="D11871"/>
    </row>
    <row r="11872" spans="4:4" x14ac:dyDescent="0.25">
      <c r="D11872"/>
    </row>
    <row r="11873" spans="4:4" x14ac:dyDescent="0.25">
      <c r="D11873"/>
    </row>
    <row r="11874" spans="4:4" x14ac:dyDescent="0.25">
      <c r="D11874"/>
    </row>
    <row r="11875" spans="4:4" x14ac:dyDescent="0.25">
      <c r="D11875"/>
    </row>
    <row r="11876" spans="4:4" x14ac:dyDescent="0.25">
      <c r="D11876"/>
    </row>
    <row r="11877" spans="4:4" x14ac:dyDescent="0.25">
      <c r="D11877"/>
    </row>
    <row r="11878" spans="4:4" x14ac:dyDescent="0.25">
      <c r="D11878"/>
    </row>
    <row r="11879" spans="4:4" x14ac:dyDescent="0.25">
      <c r="D11879"/>
    </row>
    <row r="11880" spans="4:4" x14ac:dyDescent="0.25">
      <c r="D11880"/>
    </row>
    <row r="11881" spans="4:4" x14ac:dyDescent="0.25">
      <c r="D11881"/>
    </row>
    <row r="11882" spans="4:4" x14ac:dyDescent="0.25">
      <c r="D11882"/>
    </row>
    <row r="11883" spans="4:4" x14ac:dyDescent="0.25">
      <c r="D11883"/>
    </row>
    <row r="11884" spans="4:4" x14ac:dyDescent="0.25">
      <c r="D11884"/>
    </row>
    <row r="11885" spans="4:4" x14ac:dyDescent="0.25">
      <c r="D11885"/>
    </row>
    <row r="11886" spans="4:4" x14ac:dyDescent="0.25">
      <c r="D11886"/>
    </row>
    <row r="11887" spans="4:4" x14ac:dyDescent="0.25">
      <c r="D11887"/>
    </row>
    <row r="11888" spans="4:4" x14ac:dyDescent="0.25">
      <c r="D11888"/>
    </row>
    <row r="11889" spans="4:4" x14ac:dyDescent="0.25">
      <c r="D11889"/>
    </row>
    <row r="11890" spans="4:4" x14ac:dyDescent="0.25">
      <c r="D11890"/>
    </row>
    <row r="11891" spans="4:4" x14ac:dyDescent="0.25">
      <c r="D11891"/>
    </row>
    <row r="11892" spans="4:4" x14ac:dyDescent="0.25">
      <c r="D11892"/>
    </row>
    <row r="11893" spans="4:4" x14ac:dyDescent="0.25">
      <c r="D11893"/>
    </row>
    <row r="11894" spans="4:4" x14ac:dyDescent="0.25">
      <c r="D11894"/>
    </row>
    <row r="11895" spans="4:4" x14ac:dyDescent="0.25">
      <c r="D11895"/>
    </row>
    <row r="11896" spans="4:4" x14ac:dyDescent="0.25">
      <c r="D11896"/>
    </row>
    <row r="11897" spans="4:4" x14ac:dyDescent="0.25">
      <c r="D11897"/>
    </row>
    <row r="11898" spans="4:4" x14ac:dyDescent="0.25">
      <c r="D11898"/>
    </row>
    <row r="11899" spans="4:4" x14ac:dyDescent="0.25">
      <c r="D11899"/>
    </row>
    <row r="11900" spans="4:4" x14ac:dyDescent="0.25">
      <c r="D11900"/>
    </row>
    <row r="11901" spans="4:4" x14ac:dyDescent="0.25">
      <c r="D11901"/>
    </row>
    <row r="11902" spans="4:4" x14ac:dyDescent="0.25">
      <c r="D11902"/>
    </row>
    <row r="11903" spans="4:4" x14ac:dyDescent="0.25">
      <c r="D11903"/>
    </row>
    <row r="11904" spans="4:4" x14ac:dyDescent="0.25">
      <c r="D11904"/>
    </row>
    <row r="11905" spans="4:4" x14ac:dyDescent="0.25">
      <c r="D11905"/>
    </row>
    <row r="11906" spans="4:4" x14ac:dyDescent="0.25">
      <c r="D11906"/>
    </row>
    <row r="11907" spans="4:4" x14ac:dyDescent="0.25">
      <c r="D11907"/>
    </row>
    <row r="11908" spans="4:4" x14ac:dyDescent="0.25">
      <c r="D11908"/>
    </row>
    <row r="11909" spans="4:4" x14ac:dyDescent="0.25">
      <c r="D11909"/>
    </row>
    <row r="11910" spans="4:4" x14ac:dyDescent="0.25">
      <c r="D11910"/>
    </row>
    <row r="11911" spans="4:4" x14ac:dyDescent="0.25">
      <c r="D11911"/>
    </row>
    <row r="11912" spans="4:4" x14ac:dyDescent="0.25">
      <c r="D11912"/>
    </row>
    <row r="11913" spans="4:4" x14ac:dyDescent="0.25">
      <c r="D11913"/>
    </row>
    <row r="11914" spans="4:4" x14ac:dyDescent="0.25">
      <c r="D11914"/>
    </row>
    <row r="11915" spans="4:4" x14ac:dyDescent="0.25">
      <c r="D11915"/>
    </row>
    <row r="11916" spans="4:4" x14ac:dyDescent="0.25">
      <c r="D11916"/>
    </row>
    <row r="11917" spans="4:4" x14ac:dyDescent="0.25">
      <c r="D11917"/>
    </row>
    <row r="11918" spans="4:4" x14ac:dyDescent="0.25">
      <c r="D11918"/>
    </row>
    <row r="11919" spans="4:4" x14ac:dyDescent="0.25">
      <c r="D11919"/>
    </row>
    <row r="11920" spans="4:4" x14ac:dyDescent="0.25">
      <c r="D11920"/>
    </row>
    <row r="11921" spans="4:4" x14ac:dyDescent="0.25">
      <c r="D11921"/>
    </row>
    <row r="11922" spans="4:4" x14ac:dyDescent="0.25">
      <c r="D11922"/>
    </row>
    <row r="11923" spans="4:4" x14ac:dyDescent="0.25">
      <c r="D11923"/>
    </row>
    <row r="11924" spans="4:4" x14ac:dyDescent="0.25">
      <c r="D11924"/>
    </row>
    <row r="11925" spans="4:4" x14ac:dyDescent="0.25">
      <c r="D11925"/>
    </row>
    <row r="11926" spans="4:4" x14ac:dyDescent="0.25">
      <c r="D11926"/>
    </row>
    <row r="11927" spans="4:4" x14ac:dyDescent="0.25">
      <c r="D11927"/>
    </row>
    <row r="11928" spans="4:4" x14ac:dyDescent="0.25">
      <c r="D11928"/>
    </row>
    <row r="11929" spans="4:4" x14ac:dyDescent="0.25">
      <c r="D11929"/>
    </row>
    <row r="11930" spans="4:4" x14ac:dyDescent="0.25">
      <c r="D11930"/>
    </row>
    <row r="11931" spans="4:4" x14ac:dyDescent="0.25">
      <c r="D11931"/>
    </row>
    <row r="11932" spans="4:4" x14ac:dyDescent="0.25">
      <c r="D11932"/>
    </row>
    <row r="11933" spans="4:4" x14ac:dyDescent="0.25">
      <c r="D11933"/>
    </row>
    <row r="11934" spans="4:4" x14ac:dyDescent="0.25">
      <c r="D11934"/>
    </row>
    <row r="11935" spans="4:4" x14ac:dyDescent="0.25">
      <c r="D11935"/>
    </row>
    <row r="11936" spans="4:4" x14ac:dyDescent="0.25">
      <c r="D11936"/>
    </row>
    <row r="11937" spans="4:4" x14ac:dyDescent="0.25">
      <c r="D11937"/>
    </row>
    <row r="11938" spans="4:4" x14ac:dyDescent="0.25">
      <c r="D11938"/>
    </row>
    <row r="11939" spans="4:4" x14ac:dyDescent="0.25">
      <c r="D11939"/>
    </row>
    <row r="11940" spans="4:4" x14ac:dyDescent="0.25">
      <c r="D11940"/>
    </row>
    <row r="11941" spans="4:4" x14ac:dyDescent="0.25">
      <c r="D11941"/>
    </row>
    <row r="11942" spans="4:4" x14ac:dyDescent="0.25">
      <c r="D11942"/>
    </row>
    <row r="11943" spans="4:4" x14ac:dyDescent="0.25">
      <c r="D11943"/>
    </row>
    <row r="11944" spans="4:4" x14ac:dyDescent="0.25">
      <c r="D11944"/>
    </row>
    <row r="11945" spans="4:4" x14ac:dyDescent="0.25">
      <c r="D11945"/>
    </row>
    <row r="11946" spans="4:4" x14ac:dyDescent="0.25">
      <c r="D11946"/>
    </row>
    <row r="11947" spans="4:4" x14ac:dyDescent="0.25">
      <c r="D11947"/>
    </row>
    <row r="11948" spans="4:4" x14ac:dyDescent="0.25">
      <c r="D11948"/>
    </row>
    <row r="11949" spans="4:4" x14ac:dyDescent="0.25">
      <c r="D11949"/>
    </row>
    <row r="11950" spans="4:4" x14ac:dyDescent="0.25">
      <c r="D11950"/>
    </row>
    <row r="11951" spans="4:4" x14ac:dyDescent="0.25">
      <c r="D11951"/>
    </row>
    <row r="11952" spans="4:4" x14ac:dyDescent="0.25">
      <c r="D11952"/>
    </row>
    <row r="11953" spans="4:4" x14ac:dyDescent="0.25">
      <c r="D11953"/>
    </row>
    <row r="11954" spans="4:4" x14ac:dyDescent="0.25">
      <c r="D11954"/>
    </row>
    <row r="11955" spans="4:4" x14ac:dyDescent="0.25">
      <c r="D11955"/>
    </row>
    <row r="11956" spans="4:4" x14ac:dyDescent="0.25">
      <c r="D11956"/>
    </row>
    <row r="11957" spans="4:4" x14ac:dyDescent="0.25">
      <c r="D11957"/>
    </row>
    <row r="11958" spans="4:4" x14ac:dyDescent="0.25">
      <c r="D11958"/>
    </row>
    <row r="11959" spans="4:4" x14ac:dyDescent="0.25">
      <c r="D11959"/>
    </row>
    <row r="11960" spans="4:4" x14ac:dyDescent="0.25">
      <c r="D11960"/>
    </row>
    <row r="11961" spans="4:4" x14ac:dyDescent="0.25">
      <c r="D11961"/>
    </row>
    <row r="11962" spans="4:4" x14ac:dyDescent="0.25">
      <c r="D11962"/>
    </row>
    <row r="11963" spans="4:4" x14ac:dyDescent="0.25">
      <c r="D11963"/>
    </row>
    <row r="11964" spans="4:4" x14ac:dyDescent="0.25">
      <c r="D11964"/>
    </row>
    <row r="11965" spans="4:4" x14ac:dyDescent="0.25">
      <c r="D11965"/>
    </row>
    <row r="11966" spans="4:4" x14ac:dyDescent="0.25">
      <c r="D11966"/>
    </row>
    <row r="11967" spans="4:4" x14ac:dyDescent="0.25">
      <c r="D11967"/>
    </row>
    <row r="11968" spans="4:4" x14ac:dyDescent="0.25">
      <c r="D11968"/>
    </row>
    <row r="11969" spans="4:4" x14ac:dyDescent="0.25">
      <c r="D11969"/>
    </row>
    <row r="11970" spans="4:4" x14ac:dyDescent="0.25">
      <c r="D11970"/>
    </row>
    <row r="11971" spans="4:4" x14ac:dyDescent="0.25">
      <c r="D11971"/>
    </row>
    <row r="11972" spans="4:4" x14ac:dyDescent="0.25">
      <c r="D11972"/>
    </row>
    <row r="11973" spans="4:4" x14ac:dyDescent="0.25">
      <c r="D11973"/>
    </row>
    <row r="11974" spans="4:4" x14ac:dyDescent="0.25">
      <c r="D11974"/>
    </row>
    <row r="11975" spans="4:4" x14ac:dyDescent="0.25">
      <c r="D11975"/>
    </row>
    <row r="11976" spans="4:4" x14ac:dyDescent="0.25">
      <c r="D11976"/>
    </row>
    <row r="11977" spans="4:4" x14ac:dyDescent="0.25">
      <c r="D11977"/>
    </row>
    <row r="11978" spans="4:4" x14ac:dyDescent="0.25">
      <c r="D11978"/>
    </row>
    <row r="11979" spans="4:4" x14ac:dyDescent="0.25">
      <c r="D11979"/>
    </row>
    <row r="11980" spans="4:4" x14ac:dyDescent="0.25">
      <c r="D11980"/>
    </row>
    <row r="11981" spans="4:4" x14ac:dyDescent="0.25">
      <c r="D11981"/>
    </row>
    <row r="11982" spans="4:4" x14ac:dyDescent="0.25">
      <c r="D11982"/>
    </row>
    <row r="11983" spans="4:4" x14ac:dyDescent="0.25">
      <c r="D11983"/>
    </row>
    <row r="11984" spans="4:4" x14ac:dyDescent="0.25">
      <c r="D11984"/>
    </row>
    <row r="11985" spans="4:4" x14ac:dyDescent="0.25">
      <c r="D11985"/>
    </row>
    <row r="11986" spans="4:4" x14ac:dyDescent="0.25">
      <c r="D11986"/>
    </row>
    <row r="11987" spans="4:4" x14ac:dyDescent="0.25">
      <c r="D11987"/>
    </row>
    <row r="11988" spans="4:4" x14ac:dyDescent="0.25">
      <c r="D11988"/>
    </row>
    <row r="11989" spans="4:4" x14ac:dyDescent="0.25">
      <c r="D11989"/>
    </row>
    <row r="11990" spans="4:4" x14ac:dyDescent="0.25">
      <c r="D11990"/>
    </row>
    <row r="11991" spans="4:4" x14ac:dyDescent="0.25">
      <c r="D11991"/>
    </row>
    <row r="11992" spans="4:4" x14ac:dyDescent="0.25">
      <c r="D11992"/>
    </row>
    <row r="11993" spans="4:4" x14ac:dyDescent="0.25">
      <c r="D11993"/>
    </row>
    <row r="11994" spans="4:4" x14ac:dyDescent="0.25">
      <c r="D11994"/>
    </row>
    <row r="11995" spans="4:4" x14ac:dyDescent="0.25">
      <c r="D11995"/>
    </row>
    <row r="11996" spans="4:4" x14ac:dyDescent="0.25">
      <c r="D11996"/>
    </row>
    <row r="11997" spans="4:4" x14ac:dyDescent="0.25">
      <c r="D11997"/>
    </row>
    <row r="11998" spans="4:4" x14ac:dyDescent="0.25">
      <c r="D11998"/>
    </row>
    <row r="11999" spans="4:4" x14ac:dyDescent="0.25">
      <c r="D11999"/>
    </row>
    <row r="12000" spans="4:4" x14ac:dyDescent="0.25">
      <c r="D12000"/>
    </row>
    <row r="12001" spans="4:4" x14ac:dyDescent="0.25">
      <c r="D12001"/>
    </row>
    <row r="12002" spans="4:4" x14ac:dyDescent="0.25">
      <c r="D12002"/>
    </row>
    <row r="12003" spans="4:4" x14ac:dyDescent="0.25">
      <c r="D12003"/>
    </row>
    <row r="12004" spans="4:4" x14ac:dyDescent="0.25">
      <c r="D12004"/>
    </row>
    <row r="12005" spans="4:4" x14ac:dyDescent="0.25">
      <c r="D12005"/>
    </row>
    <row r="12006" spans="4:4" x14ac:dyDescent="0.25">
      <c r="D12006"/>
    </row>
    <row r="12007" spans="4:4" x14ac:dyDescent="0.25">
      <c r="D12007"/>
    </row>
    <row r="12008" spans="4:4" x14ac:dyDescent="0.25">
      <c r="D12008"/>
    </row>
    <row r="12009" spans="4:4" x14ac:dyDescent="0.25">
      <c r="D12009"/>
    </row>
    <row r="12010" spans="4:4" x14ac:dyDescent="0.25">
      <c r="D12010"/>
    </row>
    <row r="12011" spans="4:4" x14ac:dyDescent="0.25">
      <c r="D12011"/>
    </row>
    <row r="12012" spans="4:4" x14ac:dyDescent="0.25">
      <c r="D12012"/>
    </row>
    <row r="12013" spans="4:4" x14ac:dyDescent="0.25">
      <c r="D12013"/>
    </row>
    <row r="12014" spans="4:4" x14ac:dyDescent="0.25">
      <c r="D12014"/>
    </row>
    <row r="12015" spans="4:4" x14ac:dyDescent="0.25">
      <c r="D12015"/>
    </row>
    <row r="12016" spans="4:4" x14ac:dyDescent="0.25">
      <c r="D12016"/>
    </row>
    <row r="12017" spans="4:4" x14ac:dyDescent="0.25">
      <c r="D12017"/>
    </row>
    <row r="12018" spans="4:4" x14ac:dyDescent="0.25">
      <c r="D12018"/>
    </row>
    <row r="12019" spans="4:4" x14ac:dyDescent="0.25">
      <c r="D12019"/>
    </row>
    <row r="12020" spans="4:4" x14ac:dyDescent="0.25">
      <c r="D12020"/>
    </row>
    <row r="12021" spans="4:4" x14ac:dyDescent="0.25">
      <c r="D12021"/>
    </row>
    <row r="12022" spans="4:4" x14ac:dyDescent="0.25">
      <c r="D12022"/>
    </row>
    <row r="12023" spans="4:4" x14ac:dyDescent="0.25">
      <c r="D12023"/>
    </row>
    <row r="12024" spans="4:4" x14ac:dyDescent="0.25">
      <c r="D12024"/>
    </row>
    <row r="12025" spans="4:4" x14ac:dyDescent="0.25">
      <c r="D12025"/>
    </row>
    <row r="12026" spans="4:4" x14ac:dyDescent="0.25">
      <c r="D12026"/>
    </row>
    <row r="12027" spans="4:4" x14ac:dyDescent="0.25">
      <c r="D12027"/>
    </row>
    <row r="12028" spans="4:4" x14ac:dyDescent="0.25">
      <c r="D12028"/>
    </row>
    <row r="12029" spans="4:4" x14ac:dyDescent="0.25">
      <c r="D12029"/>
    </row>
    <row r="12030" spans="4:4" x14ac:dyDescent="0.25">
      <c r="D12030"/>
    </row>
    <row r="12031" spans="4:4" x14ac:dyDescent="0.25">
      <c r="D12031"/>
    </row>
    <row r="12032" spans="4:4" x14ac:dyDescent="0.25">
      <c r="D12032"/>
    </row>
    <row r="12033" spans="4:4" x14ac:dyDescent="0.25">
      <c r="D12033"/>
    </row>
    <row r="12034" spans="4:4" x14ac:dyDescent="0.25">
      <c r="D12034"/>
    </row>
    <row r="12035" spans="4:4" x14ac:dyDescent="0.25">
      <c r="D12035"/>
    </row>
    <row r="12036" spans="4:4" x14ac:dyDescent="0.25">
      <c r="D12036"/>
    </row>
    <row r="12037" spans="4:4" x14ac:dyDescent="0.25">
      <c r="D12037"/>
    </row>
    <row r="12038" spans="4:4" x14ac:dyDescent="0.25">
      <c r="D12038"/>
    </row>
    <row r="12039" spans="4:4" x14ac:dyDescent="0.25">
      <c r="D12039"/>
    </row>
    <row r="12040" spans="4:4" x14ac:dyDescent="0.25">
      <c r="D12040"/>
    </row>
    <row r="12041" spans="4:4" x14ac:dyDescent="0.25">
      <c r="D12041"/>
    </row>
    <row r="12042" spans="4:4" x14ac:dyDescent="0.25">
      <c r="D12042"/>
    </row>
    <row r="12043" spans="4:4" x14ac:dyDescent="0.25">
      <c r="D12043"/>
    </row>
    <row r="12044" spans="4:4" x14ac:dyDescent="0.25">
      <c r="D12044"/>
    </row>
    <row r="12045" spans="4:4" x14ac:dyDescent="0.25">
      <c r="D12045"/>
    </row>
    <row r="12046" spans="4:4" x14ac:dyDescent="0.25">
      <c r="D12046"/>
    </row>
    <row r="12047" spans="4:4" x14ac:dyDescent="0.25">
      <c r="D12047"/>
    </row>
    <row r="12048" spans="4:4" x14ac:dyDescent="0.25">
      <c r="D12048"/>
    </row>
    <row r="12049" spans="4:4" x14ac:dyDescent="0.25">
      <c r="D12049"/>
    </row>
    <row r="12050" spans="4:4" x14ac:dyDescent="0.25">
      <c r="D12050"/>
    </row>
    <row r="12051" spans="4:4" x14ac:dyDescent="0.25">
      <c r="D12051"/>
    </row>
    <row r="12052" spans="4:4" x14ac:dyDescent="0.25">
      <c r="D12052"/>
    </row>
    <row r="12053" spans="4:4" x14ac:dyDescent="0.25">
      <c r="D12053"/>
    </row>
    <row r="12054" spans="4:4" x14ac:dyDescent="0.25">
      <c r="D12054"/>
    </row>
    <row r="12055" spans="4:4" x14ac:dyDescent="0.25">
      <c r="D12055"/>
    </row>
    <row r="12056" spans="4:4" x14ac:dyDescent="0.25">
      <c r="D12056"/>
    </row>
    <row r="12057" spans="4:4" x14ac:dyDescent="0.25">
      <c r="D12057"/>
    </row>
    <row r="12058" spans="4:4" x14ac:dyDescent="0.25">
      <c r="D12058"/>
    </row>
    <row r="12059" spans="4:4" x14ac:dyDescent="0.25">
      <c r="D12059"/>
    </row>
    <row r="12060" spans="4:4" x14ac:dyDescent="0.25">
      <c r="D12060"/>
    </row>
    <row r="12061" spans="4:4" x14ac:dyDescent="0.25">
      <c r="D12061"/>
    </row>
    <row r="12062" spans="4:4" x14ac:dyDescent="0.25">
      <c r="D12062"/>
    </row>
    <row r="12063" spans="4:4" x14ac:dyDescent="0.25">
      <c r="D12063"/>
    </row>
    <row r="12064" spans="4:4" x14ac:dyDescent="0.25">
      <c r="D12064"/>
    </row>
    <row r="12065" spans="4:4" x14ac:dyDescent="0.25">
      <c r="D12065"/>
    </row>
    <row r="12066" spans="4:4" x14ac:dyDescent="0.25">
      <c r="D12066"/>
    </row>
    <row r="12067" spans="4:4" x14ac:dyDescent="0.25">
      <c r="D12067"/>
    </row>
    <row r="12068" spans="4:4" x14ac:dyDescent="0.25">
      <c r="D12068"/>
    </row>
    <row r="12069" spans="4:4" x14ac:dyDescent="0.25">
      <c r="D12069"/>
    </row>
    <row r="12070" spans="4:4" x14ac:dyDescent="0.25">
      <c r="D12070"/>
    </row>
    <row r="12071" spans="4:4" x14ac:dyDescent="0.25">
      <c r="D12071"/>
    </row>
    <row r="12072" spans="4:4" x14ac:dyDescent="0.25">
      <c r="D12072"/>
    </row>
    <row r="12073" spans="4:4" x14ac:dyDescent="0.25">
      <c r="D12073"/>
    </row>
    <row r="12074" spans="4:4" x14ac:dyDescent="0.25">
      <c r="D12074"/>
    </row>
    <row r="12075" spans="4:4" x14ac:dyDescent="0.25">
      <c r="D12075"/>
    </row>
    <row r="12076" spans="4:4" x14ac:dyDescent="0.25">
      <c r="D12076"/>
    </row>
    <row r="12077" spans="4:4" x14ac:dyDescent="0.25">
      <c r="D12077"/>
    </row>
    <row r="12078" spans="4:4" x14ac:dyDescent="0.25">
      <c r="D12078"/>
    </row>
    <row r="12079" spans="4:4" x14ac:dyDescent="0.25">
      <c r="D12079"/>
    </row>
    <row r="12080" spans="4:4" x14ac:dyDescent="0.25">
      <c r="D12080"/>
    </row>
    <row r="12081" spans="4:4" x14ac:dyDescent="0.25">
      <c r="D12081"/>
    </row>
    <row r="12082" spans="4:4" x14ac:dyDescent="0.25">
      <c r="D12082"/>
    </row>
    <row r="12083" spans="4:4" x14ac:dyDescent="0.25">
      <c r="D12083"/>
    </row>
    <row r="12084" spans="4:4" x14ac:dyDescent="0.25">
      <c r="D12084"/>
    </row>
    <row r="12085" spans="4:4" x14ac:dyDescent="0.25">
      <c r="D12085"/>
    </row>
    <row r="12086" spans="4:4" x14ac:dyDescent="0.25">
      <c r="D12086"/>
    </row>
    <row r="12087" spans="4:4" x14ac:dyDescent="0.25">
      <c r="D12087"/>
    </row>
    <row r="12088" spans="4:4" x14ac:dyDescent="0.25">
      <c r="D12088"/>
    </row>
    <row r="12089" spans="4:4" x14ac:dyDescent="0.25">
      <c r="D12089"/>
    </row>
    <row r="12090" spans="4:4" x14ac:dyDescent="0.25">
      <c r="D12090"/>
    </row>
    <row r="12091" spans="4:4" x14ac:dyDescent="0.25">
      <c r="D12091"/>
    </row>
    <row r="12092" spans="4:4" x14ac:dyDescent="0.25">
      <c r="D12092"/>
    </row>
    <row r="12093" spans="4:4" x14ac:dyDescent="0.25">
      <c r="D12093"/>
    </row>
    <row r="12094" spans="4:4" x14ac:dyDescent="0.25">
      <c r="D12094"/>
    </row>
    <row r="12095" spans="4:4" x14ac:dyDescent="0.25">
      <c r="D12095"/>
    </row>
    <row r="12096" spans="4:4" x14ac:dyDescent="0.25">
      <c r="D12096"/>
    </row>
    <row r="12097" spans="4:4" x14ac:dyDescent="0.25">
      <c r="D12097"/>
    </row>
    <row r="12098" spans="4:4" x14ac:dyDescent="0.25">
      <c r="D12098"/>
    </row>
    <row r="12099" spans="4:4" x14ac:dyDescent="0.25">
      <c r="D12099"/>
    </row>
    <row r="12100" spans="4:4" x14ac:dyDescent="0.25">
      <c r="D12100"/>
    </row>
    <row r="12101" spans="4:4" x14ac:dyDescent="0.25">
      <c r="D12101"/>
    </row>
    <row r="12102" spans="4:4" x14ac:dyDescent="0.25">
      <c r="D12102"/>
    </row>
    <row r="12103" spans="4:4" x14ac:dyDescent="0.25">
      <c r="D12103"/>
    </row>
    <row r="12104" spans="4:4" x14ac:dyDescent="0.25">
      <c r="D12104"/>
    </row>
    <row r="12105" spans="4:4" x14ac:dyDescent="0.25">
      <c r="D12105"/>
    </row>
    <row r="12106" spans="4:4" x14ac:dyDescent="0.25">
      <c r="D12106"/>
    </row>
    <row r="12107" spans="4:4" x14ac:dyDescent="0.25">
      <c r="D12107"/>
    </row>
    <row r="12108" spans="4:4" x14ac:dyDescent="0.25">
      <c r="D12108"/>
    </row>
    <row r="12109" spans="4:4" x14ac:dyDescent="0.25">
      <c r="D12109"/>
    </row>
    <row r="12110" spans="4:4" x14ac:dyDescent="0.25">
      <c r="D12110"/>
    </row>
    <row r="12111" spans="4:4" x14ac:dyDescent="0.25">
      <c r="D12111"/>
    </row>
    <row r="12112" spans="4:4" x14ac:dyDescent="0.25">
      <c r="D12112"/>
    </row>
    <row r="12113" spans="4:4" x14ac:dyDescent="0.25">
      <c r="D12113"/>
    </row>
    <row r="12114" spans="4:4" x14ac:dyDescent="0.25">
      <c r="D12114"/>
    </row>
    <row r="12115" spans="4:4" x14ac:dyDescent="0.25">
      <c r="D12115"/>
    </row>
    <row r="12116" spans="4:4" x14ac:dyDescent="0.25">
      <c r="D12116"/>
    </row>
    <row r="12117" spans="4:4" x14ac:dyDescent="0.25">
      <c r="D12117"/>
    </row>
    <row r="12118" spans="4:4" x14ac:dyDescent="0.25">
      <c r="D12118"/>
    </row>
    <row r="12119" spans="4:4" x14ac:dyDescent="0.25">
      <c r="D12119"/>
    </row>
    <row r="12120" spans="4:4" x14ac:dyDescent="0.25">
      <c r="D12120"/>
    </row>
    <row r="12121" spans="4:4" x14ac:dyDescent="0.25">
      <c r="D12121"/>
    </row>
    <row r="12122" spans="4:4" x14ac:dyDescent="0.25">
      <c r="D12122"/>
    </row>
    <row r="12123" spans="4:4" x14ac:dyDescent="0.25">
      <c r="D12123"/>
    </row>
    <row r="12124" spans="4:4" x14ac:dyDescent="0.25">
      <c r="D12124"/>
    </row>
    <row r="12125" spans="4:4" x14ac:dyDescent="0.25">
      <c r="D12125"/>
    </row>
    <row r="12126" spans="4:4" x14ac:dyDescent="0.25">
      <c r="D12126"/>
    </row>
    <row r="12127" spans="4:4" x14ac:dyDescent="0.25">
      <c r="D12127"/>
    </row>
    <row r="12128" spans="4:4" x14ac:dyDescent="0.25">
      <c r="D12128"/>
    </row>
    <row r="12129" spans="4:4" x14ac:dyDescent="0.25">
      <c r="D12129"/>
    </row>
    <row r="12130" spans="4:4" x14ac:dyDescent="0.25">
      <c r="D12130"/>
    </row>
    <row r="12131" spans="4:4" x14ac:dyDescent="0.25">
      <c r="D12131"/>
    </row>
    <row r="12132" spans="4:4" x14ac:dyDescent="0.25">
      <c r="D12132"/>
    </row>
    <row r="12133" spans="4:4" x14ac:dyDescent="0.25">
      <c r="D12133"/>
    </row>
    <row r="12134" spans="4:4" x14ac:dyDescent="0.25">
      <c r="D12134"/>
    </row>
    <row r="12135" spans="4:4" x14ac:dyDescent="0.25">
      <c r="D12135"/>
    </row>
    <row r="12136" spans="4:4" x14ac:dyDescent="0.25">
      <c r="D12136"/>
    </row>
    <row r="12137" spans="4:4" x14ac:dyDescent="0.25">
      <c r="D12137"/>
    </row>
    <row r="12138" spans="4:4" x14ac:dyDescent="0.25">
      <c r="D12138"/>
    </row>
    <row r="12139" spans="4:4" x14ac:dyDescent="0.25">
      <c r="D12139"/>
    </row>
    <row r="12140" spans="4:4" x14ac:dyDescent="0.25">
      <c r="D12140"/>
    </row>
    <row r="12141" spans="4:4" x14ac:dyDescent="0.25">
      <c r="D12141"/>
    </row>
    <row r="12142" spans="4:4" x14ac:dyDescent="0.25">
      <c r="D12142"/>
    </row>
    <row r="12143" spans="4:4" x14ac:dyDescent="0.25">
      <c r="D12143"/>
    </row>
    <row r="12144" spans="4:4" x14ac:dyDescent="0.25">
      <c r="D12144"/>
    </row>
    <row r="12145" spans="4:4" x14ac:dyDescent="0.25">
      <c r="D12145"/>
    </row>
    <row r="12146" spans="4:4" x14ac:dyDescent="0.25">
      <c r="D12146"/>
    </row>
    <row r="12147" spans="4:4" x14ac:dyDescent="0.25">
      <c r="D12147"/>
    </row>
    <row r="12148" spans="4:4" x14ac:dyDescent="0.25">
      <c r="D12148"/>
    </row>
    <row r="12149" spans="4:4" x14ac:dyDescent="0.25">
      <c r="D12149"/>
    </row>
    <row r="12150" spans="4:4" x14ac:dyDescent="0.25">
      <c r="D12150"/>
    </row>
    <row r="12151" spans="4:4" x14ac:dyDescent="0.25">
      <c r="D12151"/>
    </row>
    <row r="12152" spans="4:4" x14ac:dyDescent="0.25">
      <c r="D12152"/>
    </row>
    <row r="12153" spans="4:4" x14ac:dyDescent="0.25">
      <c r="D12153"/>
    </row>
    <row r="12154" spans="4:4" x14ac:dyDescent="0.25">
      <c r="D12154"/>
    </row>
    <row r="12155" spans="4:4" x14ac:dyDescent="0.25">
      <c r="D12155"/>
    </row>
    <row r="12156" spans="4:4" x14ac:dyDescent="0.25">
      <c r="D12156"/>
    </row>
    <row r="12157" spans="4:4" x14ac:dyDescent="0.25">
      <c r="D12157"/>
    </row>
    <row r="12158" spans="4:4" x14ac:dyDescent="0.25">
      <c r="D12158"/>
    </row>
    <row r="12159" spans="4:4" x14ac:dyDescent="0.25">
      <c r="D12159"/>
    </row>
    <row r="12160" spans="4:4" x14ac:dyDescent="0.25">
      <c r="D12160"/>
    </row>
    <row r="12161" spans="4:4" x14ac:dyDescent="0.25">
      <c r="D12161"/>
    </row>
    <row r="12162" spans="4:4" x14ac:dyDescent="0.25">
      <c r="D12162"/>
    </row>
    <row r="12163" spans="4:4" x14ac:dyDescent="0.25">
      <c r="D12163"/>
    </row>
    <row r="12164" spans="4:4" x14ac:dyDescent="0.25">
      <c r="D12164"/>
    </row>
    <row r="12165" spans="4:4" x14ac:dyDescent="0.25">
      <c r="D12165"/>
    </row>
    <row r="12166" spans="4:4" x14ac:dyDescent="0.25">
      <c r="D12166"/>
    </row>
    <row r="12167" spans="4:4" x14ac:dyDescent="0.25">
      <c r="D12167"/>
    </row>
    <row r="12168" spans="4:4" x14ac:dyDescent="0.25">
      <c r="D12168"/>
    </row>
    <row r="12169" spans="4:4" x14ac:dyDescent="0.25">
      <c r="D12169"/>
    </row>
    <row r="12170" spans="4:4" x14ac:dyDescent="0.25">
      <c r="D12170"/>
    </row>
    <row r="12171" spans="4:4" x14ac:dyDescent="0.25">
      <c r="D12171"/>
    </row>
    <row r="12172" spans="4:4" x14ac:dyDescent="0.25">
      <c r="D12172"/>
    </row>
    <row r="12173" spans="4:4" x14ac:dyDescent="0.25">
      <c r="D12173"/>
    </row>
    <row r="12174" spans="4:4" x14ac:dyDescent="0.25">
      <c r="D12174"/>
    </row>
    <row r="12175" spans="4:4" x14ac:dyDescent="0.25">
      <c r="D12175"/>
    </row>
    <row r="12176" spans="4:4" x14ac:dyDescent="0.25">
      <c r="D12176"/>
    </row>
    <row r="12177" spans="4:4" x14ac:dyDescent="0.25">
      <c r="D12177"/>
    </row>
    <row r="12178" spans="4:4" x14ac:dyDescent="0.25">
      <c r="D12178"/>
    </row>
    <row r="12179" spans="4:4" x14ac:dyDescent="0.25">
      <c r="D12179"/>
    </row>
    <row r="12180" spans="4:4" x14ac:dyDescent="0.25">
      <c r="D12180"/>
    </row>
    <row r="12181" spans="4:4" x14ac:dyDescent="0.25">
      <c r="D12181"/>
    </row>
    <row r="12182" spans="4:4" x14ac:dyDescent="0.25">
      <c r="D12182"/>
    </row>
    <row r="12183" spans="4:4" x14ac:dyDescent="0.25">
      <c r="D12183"/>
    </row>
    <row r="12184" spans="4:4" x14ac:dyDescent="0.25">
      <c r="D12184"/>
    </row>
    <row r="12185" spans="4:4" x14ac:dyDescent="0.25">
      <c r="D12185"/>
    </row>
    <row r="12186" spans="4:4" x14ac:dyDescent="0.25">
      <c r="D12186"/>
    </row>
    <row r="12187" spans="4:4" x14ac:dyDescent="0.25">
      <c r="D12187"/>
    </row>
    <row r="12188" spans="4:4" x14ac:dyDescent="0.25">
      <c r="D12188"/>
    </row>
    <row r="12189" spans="4:4" x14ac:dyDescent="0.25">
      <c r="D12189"/>
    </row>
    <row r="12190" spans="4:4" x14ac:dyDescent="0.25">
      <c r="D12190"/>
    </row>
    <row r="12191" spans="4:4" x14ac:dyDescent="0.25">
      <c r="D12191"/>
    </row>
    <row r="12192" spans="4:4" x14ac:dyDescent="0.25">
      <c r="D12192"/>
    </row>
    <row r="12193" spans="4:4" x14ac:dyDescent="0.25">
      <c r="D12193"/>
    </row>
    <row r="12194" spans="4:4" x14ac:dyDescent="0.25">
      <c r="D12194"/>
    </row>
    <row r="12195" spans="4:4" x14ac:dyDescent="0.25">
      <c r="D12195"/>
    </row>
    <row r="12196" spans="4:4" x14ac:dyDescent="0.25">
      <c r="D12196"/>
    </row>
    <row r="12197" spans="4:4" x14ac:dyDescent="0.25">
      <c r="D12197"/>
    </row>
    <row r="12198" spans="4:4" x14ac:dyDescent="0.25">
      <c r="D12198"/>
    </row>
    <row r="12199" spans="4:4" x14ac:dyDescent="0.25">
      <c r="D12199"/>
    </row>
    <row r="12200" spans="4:4" x14ac:dyDescent="0.25">
      <c r="D12200"/>
    </row>
    <row r="12201" spans="4:4" x14ac:dyDescent="0.25">
      <c r="D12201"/>
    </row>
    <row r="12202" spans="4:4" x14ac:dyDescent="0.25">
      <c r="D12202"/>
    </row>
    <row r="12203" spans="4:4" x14ac:dyDescent="0.25">
      <c r="D12203"/>
    </row>
    <row r="12204" spans="4:4" x14ac:dyDescent="0.25">
      <c r="D12204"/>
    </row>
    <row r="12205" spans="4:4" x14ac:dyDescent="0.25">
      <c r="D12205"/>
    </row>
    <row r="12206" spans="4:4" x14ac:dyDescent="0.25">
      <c r="D12206"/>
    </row>
    <row r="12207" spans="4:4" x14ac:dyDescent="0.25">
      <c r="D12207"/>
    </row>
    <row r="12208" spans="4:4" x14ac:dyDescent="0.25">
      <c r="D12208"/>
    </row>
    <row r="12209" spans="4:4" x14ac:dyDescent="0.25">
      <c r="D12209"/>
    </row>
    <row r="12210" spans="4:4" x14ac:dyDescent="0.25">
      <c r="D12210"/>
    </row>
    <row r="12211" spans="4:4" x14ac:dyDescent="0.25">
      <c r="D12211"/>
    </row>
    <row r="12212" spans="4:4" x14ac:dyDescent="0.25">
      <c r="D12212"/>
    </row>
    <row r="12213" spans="4:4" x14ac:dyDescent="0.25">
      <c r="D12213"/>
    </row>
    <row r="12214" spans="4:4" x14ac:dyDescent="0.25">
      <c r="D12214"/>
    </row>
    <row r="12215" spans="4:4" x14ac:dyDescent="0.25">
      <c r="D12215"/>
    </row>
    <row r="12216" spans="4:4" x14ac:dyDescent="0.25">
      <c r="D12216"/>
    </row>
    <row r="12217" spans="4:4" x14ac:dyDescent="0.25">
      <c r="D12217"/>
    </row>
    <row r="12218" spans="4:4" x14ac:dyDescent="0.25">
      <c r="D12218"/>
    </row>
    <row r="12219" spans="4:4" x14ac:dyDescent="0.25">
      <c r="D12219"/>
    </row>
    <row r="12220" spans="4:4" x14ac:dyDescent="0.25">
      <c r="D12220"/>
    </row>
    <row r="12221" spans="4:4" x14ac:dyDescent="0.25">
      <c r="D12221"/>
    </row>
    <row r="12222" spans="4:4" x14ac:dyDescent="0.25">
      <c r="D12222"/>
    </row>
    <row r="12223" spans="4:4" x14ac:dyDescent="0.25">
      <c r="D12223"/>
    </row>
    <row r="12224" spans="4:4" x14ac:dyDescent="0.25">
      <c r="D12224"/>
    </row>
    <row r="12225" spans="4:4" x14ac:dyDescent="0.25">
      <c r="D12225"/>
    </row>
    <row r="12226" spans="4:4" x14ac:dyDescent="0.25">
      <c r="D12226"/>
    </row>
    <row r="12227" spans="4:4" x14ac:dyDescent="0.25">
      <c r="D12227"/>
    </row>
    <row r="12228" spans="4:4" x14ac:dyDescent="0.25">
      <c r="D12228"/>
    </row>
    <row r="12229" spans="4:4" x14ac:dyDescent="0.25">
      <c r="D12229"/>
    </row>
    <row r="12230" spans="4:4" x14ac:dyDescent="0.25">
      <c r="D12230"/>
    </row>
    <row r="12231" spans="4:4" x14ac:dyDescent="0.25">
      <c r="D12231"/>
    </row>
    <row r="12232" spans="4:4" x14ac:dyDescent="0.25">
      <c r="D12232"/>
    </row>
    <row r="12233" spans="4:4" x14ac:dyDescent="0.25">
      <c r="D12233"/>
    </row>
    <row r="12234" spans="4:4" x14ac:dyDescent="0.25">
      <c r="D12234"/>
    </row>
    <row r="12235" spans="4:4" x14ac:dyDescent="0.25">
      <c r="D12235"/>
    </row>
    <row r="12236" spans="4:4" x14ac:dyDescent="0.25">
      <c r="D12236"/>
    </row>
    <row r="12237" spans="4:4" x14ac:dyDescent="0.25">
      <c r="D12237"/>
    </row>
    <row r="12238" spans="4:4" x14ac:dyDescent="0.25">
      <c r="D12238"/>
    </row>
    <row r="12239" spans="4:4" x14ac:dyDescent="0.25">
      <c r="D12239"/>
    </row>
    <row r="12240" spans="4:4" x14ac:dyDescent="0.25">
      <c r="D12240"/>
    </row>
    <row r="12241" spans="4:4" x14ac:dyDescent="0.25">
      <c r="D12241"/>
    </row>
    <row r="12242" spans="4:4" x14ac:dyDescent="0.25">
      <c r="D12242"/>
    </row>
    <row r="12243" spans="4:4" x14ac:dyDescent="0.25">
      <c r="D12243"/>
    </row>
    <row r="12244" spans="4:4" x14ac:dyDescent="0.25">
      <c r="D12244"/>
    </row>
    <row r="12245" spans="4:4" x14ac:dyDescent="0.25">
      <c r="D12245"/>
    </row>
    <row r="12246" spans="4:4" x14ac:dyDescent="0.25">
      <c r="D12246"/>
    </row>
    <row r="12247" spans="4:4" x14ac:dyDescent="0.25">
      <c r="D12247"/>
    </row>
    <row r="12248" spans="4:4" x14ac:dyDescent="0.25">
      <c r="D12248"/>
    </row>
    <row r="12249" spans="4:4" x14ac:dyDescent="0.25">
      <c r="D12249"/>
    </row>
    <row r="12250" spans="4:4" x14ac:dyDescent="0.25">
      <c r="D12250"/>
    </row>
    <row r="12251" spans="4:4" x14ac:dyDescent="0.25">
      <c r="D12251"/>
    </row>
    <row r="12252" spans="4:4" x14ac:dyDescent="0.25">
      <c r="D12252"/>
    </row>
    <row r="12253" spans="4:4" x14ac:dyDescent="0.25">
      <c r="D12253"/>
    </row>
    <row r="12254" spans="4:4" x14ac:dyDescent="0.25">
      <c r="D12254"/>
    </row>
    <row r="12255" spans="4:4" x14ac:dyDescent="0.25">
      <c r="D12255"/>
    </row>
    <row r="12256" spans="4:4" x14ac:dyDescent="0.25">
      <c r="D12256"/>
    </row>
    <row r="12257" spans="4:4" x14ac:dyDescent="0.25">
      <c r="D12257"/>
    </row>
    <row r="12258" spans="4:4" x14ac:dyDescent="0.25">
      <c r="D12258"/>
    </row>
    <row r="12259" spans="4:4" x14ac:dyDescent="0.25">
      <c r="D12259"/>
    </row>
    <row r="12260" spans="4:4" x14ac:dyDescent="0.25">
      <c r="D12260"/>
    </row>
    <row r="12261" spans="4:4" x14ac:dyDescent="0.25">
      <c r="D12261"/>
    </row>
    <row r="12262" spans="4:4" x14ac:dyDescent="0.25">
      <c r="D12262"/>
    </row>
    <row r="12263" spans="4:4" x14ac:dyDescent="0.25">
      <c r="D12263"/>
    </row>
    <row r="12264" spans="4:4" x14ac:dyDescent="0.25">
      <c r="D12264"/>
    </row>
    <row r="12265" spans="4:4" x14ac:dyDescent="0.25">
      <c r="D12265"/>
    </row>
    <row r="12266" spans="4:4" x14ac:dyDescent="0.25">
      <c r="D12266"/>
    </row>
    <row r="12267" spans="4:4" x14ac:dyDescent="0.25">
      <c r="D12267"/>
    </row>
    <row r="12268" spans="4:4" x14ac:dyDescent="0.25">
      <c r="D12268"/>
    </row>
    <row r="12269" spans="4:4" x14ac:dyDescent="0.25">
      <c r="D12269"/>
    </row>
    <row r="12270" spans="4:4" x14ac:dyDescent="0.25">
      <c r="D12270"/>
    </row>
    <row r="12271" spans="4:4" x14ac:dyDescent="0.25">
      <c r="D12271"/>
    </row>
    <row r="12272" spans="4:4" x14ac:dyDescent="0.25">
      <c r="D12272"/>
    </row>
    <row r="12273" spans="4:4" x14ac:dyDescent="0.25">
      <c r="D12273"/>
    </row>
    <row r="12274" spans="4:4" x14ac:dyDescent="0.25">
      <c r="D12274"/>
    </row>
    <row r="12275" spans="4:4" x14ac:dyDescent="0.25">
      <c r="D12275"/>
    </row>
    <row r="12276" spans="4:4" x14ac:dyDescent="0.25">
      <c r="D12276"/>
    </row>
    <row r="12277" spans="4:4" x14ac:dyDescent="0.25">
      <c r="D12277"/>
    </row>
    <row r="12278" spans="4:4" x14ac:dyDescent="0.25">
      <c r="D12278"/>
    </row>
    <row r="12279" spans="4:4" x14ac:dyDescent="0.25">
      <c r="D12279"/>
    </row>
    <row r="12280" spans="4:4" x14ac:dyDescent="0.25">
      <c r="D12280"/>
    </row>
    <row r="12281" spans="4:4" x14ac:dyDescent="0.25">
      <c r="D12281"/>
    </row>
    <row r="12282" spans="4:4" x14ac:dyDescent="0.25">
      <c r="D12282"/>
    </row>
    <row r="12283" spans="4:4" x14ac:dyDescent="0.25">
      <c r="D12283"/>
    </row>
    <row r="12284" spans="4:4" x14ac:dyDescent="0.25">
      <c r="D12284"/>
    </row>
    <row r="12285" spans="4:4" x14ac:dyDescent="0.25">
      <c r="D12285"/>
    </row>
    <row r="12286" spans="4:4" x14ac:dyDescent="0.25">
      <c r="D12286"/>
    </row>
    <row r="12287" spans="4:4" x14ac:dyDescent="0.25">
      <c r="D12287"/>
    </row>
    <row r="12288" spans="4:4" x14ac:dyDescent="0.25">
      <c r="D12288"/>
    </row>
    <row r="12289" spans="4:4" x14ac:dyDescent="0.25">
      <c r="D12289"/>
    </row>
    <row r="12290" spans="4:4" x14ac:dyDescent="0.25">
      <c r="D12290"/>
    </row>
    <row r="12291" spans="4:4" x14ac:dyDescent="0.25">
      <c r="D12291"/>
    </row>
    <row r="12292" spans="4:4" x14ac:dyDescent="0.25">
      <c r="D12292"/>
    </row>
    <row r="12293" spans="4:4" x14ac:dyDescent="0.25">
      <c r="D12293"/>
    </row>
    <row r="12294" spans="4:4" x14ac:dyDescent="0.25">
      <c r="D12294"/>
    </row>
    <row r="12295" spans="4:4" x14ac:dyDescent="0.25">
      <c r="D12295"/>
    </row>
    <row r="12296" spans="4:4" x14ac:dyDescent="0.25">
      <c r="D12296"/>
    </row>
    <row r="12297" spans="4:4" x14ac:dyDescent="0.25">
      <c r="D12297"/>
    </row>
    <row r="12298" spans="4:4" x14ac:dyDescent="0.25">
      <c r="D12298"/>
    </row>
    <row r="12299" spans="4:4" x14ac:dyDescent="0.25">
      <c r="D12299"/>
    </row>
    <row r="12300" spans="4:4" x14ac:dyDescent="0.25">
      <c r="D12300"/>
    </row>
    <row r="12301" spans="4:4" x14ac:dyDescent="0.25">
      <c r="D12301"/>
    </row>
    <row r="12302" spans="4:4" x14ac:dyDescent="0.25">
      <c r="D12302"/>
    </row>
    <row r="12303" spans="4:4" x14ac:dyDescent="0.25">
      <c r="D12303"/>
    </row>
    <row r="12304" spans="4:4" x14ac:dyDescent="0.25">
      <c r="D12304"/>
    </row>
    <row r="12305" spans="4:4" x14ac:dyDescent="0.25">
      <c r="D12305"/>
    </row>
    <row r="12306" spans="4:4" x14ac:dyDescent="0.25">
      <c r="D12306"/>
    </row>
    <row r="12307" spans="4:4" x14ac:dyDescent="0.25">
      <c r="D12307"/>
    </row>
    <row r="12308" spans="4:4" x14ac:dyDescent="0.25">
      <c r="D12308"/>
    </row>
    <row r="12309" spans="4:4" x14ac:dyDescent="0.25">
      <c r="D12309"/>
    </row>
    <row r="12310" spans="4:4" x14ac:dyDescent="0.25">
      <c r="D12310"/>
    </row>
    <row r="12311" spans="4:4" x14ac:dyDescent="0.25">
      <c r="D12311"/>
    </row>
    <row r="12312" spans="4:4" x14ac:dyDescent="0.25">
      <c r="D12312"/>
    </row>
    <row r="12313" spans="4:4" x14ac:dyDescent="0.25">
      <c r="D12313"/>
    </row>
    <row r="12314" spans="4:4" x14ac:dyDescent="0.25">
      <c r="D12314"/>
    </row>
    <row r="12315" spans="4:4" x14ac:dyDescent="0.25">
      <c r="D12315"/>
    </row>
    <row r="12316" spans="4:4" x14ac:dyDescent="0.25">
      <c r="D12316"/>
    </row>
    <row r="12317" spans="4:4" x14ac:dyDescent="0.25">
      <c r="D12317"/>
    </row>
    <row r="12318" spans="4:4" x14ac:dyDescent="0.25">
      <c r="D12318"/>
    </row>
    <row r="12319" spans="4:4" x14ac:dyDescent="0.25">
      <c r="D12319"/>
    </row>
    <row r="12320" spans="4:4" x14ac:dyDescent="0.25">
      <c r="D12320"/>
    </row>
    <row r="12321" spans="4:4" x14ac:dyDescent="0.25">
      <c r="D12321"/>
    </row>
    <row r="12322" spans="4:4" x14ac:dyDescent="0.25">
      <c r="D12322"/>
    </row>
    <row r="12323" spans="4:4" x14ac:dyDescent="0.25">
      <c r="D12323"/>
    </row>
    <row r="12324" spans="4:4" x14ac:dyDescent="0.25">
      <c r="D12324"/>
    </row>
    <row r="12325" spans="4:4" x14ac:dyDescent="0.25">
      <c r="D12325"/>
    </row>
    <row r="12326" spans="4:4" x14ac:dyDescent="0.25">
      <c r="D12326"/>
    </row>
    <row r="12327" spans="4:4" x14ac:dyDescent="0.25">
      <c r="D12327"/>
    </row>
    <row r="12328" spans="4:4" x14ac:dyDescent="0.25">
      <c r="D12328"/>
    </row>
    <row r="12329" spans="4:4" x14ac:dyDescent="0.25">
      <c r="D12329"/>
    </row>
    <row r="12330" spans="4:4" x14ac:dyDescent="0.25">
      <c r="D12330"/>
    </row>
    <row r="12331" spans="4:4" x14ac:dyDescent="0.25">
      <c r="D12331"/>
    </row>
    <row r="12332" spans="4:4" x14ac:dyDescent="0.25">
      <c r="D12332"/>
    </row>
    <row r="12333" spans="4:4" x14ac:dyDescent="0.25">
      <c r="D12333"/>
    </row>
    <row r="12334" spans="4:4" x14ac:dyDescent="0.25">
      <c r="D12334"/>
    </row>
    <row r="12335" spans="4:4" x14ac:dyDescent="0.25">
      <c r="D12335"/>
    </row>
    <row r="12336" spans="4:4" x14ac:dyDescent="0.25">
      <c r="D12336"/>
    </row>
    <row r="12337" spans="4:4" x14ac:dyDescent="0.25">
      <c r="D12337"/>
    </row>
    <row r="12338" spans="4:4" x14ac:dyDescent="0.25">
      <c r="D12338"/>
    </row>
    <row r="12339" spans="4:4" x14ac:dyDescent="0.25">
      <c r="D12339"/>
    </row>
    <row r="12340" spans="4:4" x14ac:dyDescent="0.25">
      <c r="D12340"/>
    </row>
    <row r="12341" spans="4:4" x14ac:dyDescent="0.25">
      <c r="D12341"/>
    </row>
    <row r="12342" spans="4:4" x14ac:dyDescent="0.25">
      <c r="D12342"/>
    </row>
    <row r="12343" spans="4:4" x14ac:dyDescent="0.25">
      <c r="D12343"/>
    </row>
    <row r="12344" spans="4:4" x14ac:dyDescent="0.25">
      <c r="D12344"/>
    </row>
    <row r="12345" spans="4:4" x14ac:dyDescent="0.25">
      <c r="D12345"/>
    </row>
    <row r="12346" spans="4:4" x14ac:dyDescent="0.25">
      <c r="D12346"/>
    </row>
    <row r="12347" spans="4:4" x14ac:dyDescent="0.25">
      <c r="D12347"/>
    </row>
    <row r="12348" spans="4:4" x14ac:dyDescent="0.25">
      <c r="D12348"/>
    </row>
    <row r="12349" spans="4:4" x14ac:dyDescent="0.25">
      <c r="D12349"/>
    </row>
    <row r="12350" spans="4:4" x14ac:dyDescent="0.25">
      <c r="D12350"/>
    </row>
    <row r="12351" spans="4:4" x14ac:dyDescent="0.25">
      <c r="D12351"/>
    </row>
    <row r="12352" spans="4:4" x14ac:dyDescent="0.25">
      <c r="D12352"/>
    </row>
    <row r="12353" spans="4:4" x14ac:dyDescent="0.25">
      <c r="D12353"/>
    </row>
    <row r="12354" spans="4:4" x14ac:dyDescent="0.25">
      <c r="D12354"/>
    </row>
    <row r="12355" spans="4:4" x14ac:dyDescent="0.25">
      <c r="D12355"/>
    </row>
    <row r="12356" spans="4:4" x14ac:dyDescent="0.25">
      <c r="D12356"/>
    </row>
    <row r="12357" spans="4:4" x14ac:dyDescent="0.25">
      <c r="D12357"/>
    </row>
    <row r="12358" spans="4:4" x14ac:dyDescent="0.25">
      <c r="D12358"/>
    </row>
    <row r="12359" spans="4:4" x14ac:dyDescent="0.25">
      <c r="D12359"/>
    </row>
    <row r="12360" spans="4:4" x14ac:dyDescent="0.25">
      <c r="D12360"/>
    </row>
    <row r="12361" spans="4:4" x14ac:dyDescent="0.25">
      <c r="D12361"/>
    </row>
    <row r="12362" spans="4:4" x14ac:dyDescent="0.25">
      <c r="D12362"/>
    </row>
    <row r="12363" spans="4:4" x14ac:dyDescent="0.25">
      <c r="D12363"/>
    </row>
    <row r="12364" spans="4:4" x14ac:dyDescent="0.25">
      <c r="D12364"/>
    </row>
    <row r="12365" spans="4:4" x14ac:dyDescent="0.25">
      <c r="D12365"/>
    </row>
    <row r="12366" spans="4:4" x14ac:dyDescent="0.25">
      <c r="D12366"/>
    </row>
    <row r="12367" spans="4:4" x14ac:dyDescent="0.25">
      <c r="D12367"/>
    </row>
    <row r="12368" spans="4:4" x14ac:dyDescent="0.25">
      <c r="D12368"/>
    </row>
    <row r="12369" spans="4:4" x14ac:dyDescent="0.25">
      <c r="D12369"/>
    </row>
    <row r="12370" spans="4:4" x14ac:dyDescent="0.25">
      <c r="D12370"/>
    </row>
    <row r="12371" spans="4:4" x14ac:dyDescent="0.25">
      <c r="D12371"/>
    </row>
    <row r="12372" spans="4:4" x14ac:dyDescent="0.25">
      <c r="D12372"/>
    </row>
    <row r="12373" spans="4:4" x14ac:dyDescent="0.25">
      <c r="D12373"/>
    </row>
    <row r="12374" spans="4:4" x14ac:dyDescent="0.25">
      <c r="D12374"/>
    </row>
    <row r="12375" spans="4:4" x14ac:dyDescent="0.25">
      <c r="D12375"/>
    </row>
    <row r="12376" spans="4:4" x14ac:dyDescent="0.25">
      <c r="D12376"/>
    </row>
    <row r="12377" spans="4:4" x14ac:dyDescent="0.25">
      <c r="D12377"/>
    </row>
    <row r="12378" spans="4:4" x14ac:dyDescent="0.25">
      <c r="D12378"/>
    </row>
    <row r="12379" spans="4:4" x14ac:dyDescent="0.25">
      <c r="D12379"/>
    </row>
    <row r="12380" spans="4:4" x14ac:dyDescent="0.25">
      <c r="D12380"/>
    </row>
    <row r="12381" spans="4:4" x14ac:dyDescent="0.25">
      <c r="D12381"/>
    </row>
    <row r="12382" spans="4:4" x14ac:dyDescent="0.25">
      <c r="D12382"/>
    </row>
    <row r="12383" spans="4:4" x14ac:dyDescent="0.25">
      <c r="D12383"/>
    </row>
    <row r="12384" spans="4:4" x14ac:dyDescent="0.25">
      <c r="D12384"/>
    </row>
    <row r="12385" spans="4:4" x14ac:dyDescent="0.25">
      <c r="D12385"/>
    </row>
    <row r="12386" spans="4:4" x14ac:dyDescent="0.25">
      <c r="D12386"/>
    </row>
    <row r="12387" spans="4:4" x14ac:dyDescent="0.25">
      <c r="D12387"/>
    </row>
    <row r="12388" spans="4:4" x14ac:dyDescent="0.25">
      <c r="D12388"/>
    </row>
    <row r="12389" spans="4:4" x14ac:dyDescent="0.25">
      <c r="D12389"/>
    </row>
    <row r="12390" spans="4:4" x14ac:dyDescent="0.25">
      <c r="D12390"/>
    </row>
    <row r="12391" spans="4:4" x14ac:dyDescent="0.25">
      <c r="D12391"/>
    </row>
    <row r="12392" spans="4:4" x14ac:dyDescent="0.25">
      <c r="D12392"/>
    </row>
    <row r="12393" spans="4:4" x14ac:dyDescent="0.25">
      <c r="D12393"/>
    </row>
    <row r="12394" spans="4:4" x14ac:dyDescent="0.25">
      <c r="D12394"/>
    </row>
    <row r="12395" spans="4:4" x14ac:dyDescent="0.25">
      <c r="D12395"/>
    </row>
    <row r="12396" spans="4:4" x14ac:dyDescent="0.25">
      <c r="D12396"/>
    </row>
    <row r="12397" spans="4:4" x14ac:dyDescent="0.25">
      <c r="D12397"/>
    </row>
    <row r="12398" spans="4:4" x14ac:dyDescent="0.25">
      <c r="D12398"/>
    </row>
    <row r="12399" spans="4:4" x14ac:dyDescent="0.25">
      <c r="D12399"/>
    </row>
    <row r="12400" spans="4:4" x14ac:dyDescent="0.25">
      <c r="D12400"/>
    </row>
    <row r="12401" spans="4:4" x14ac:dyDescent="0.25">
      <c r="D12401"/>
    </row>
    <row r="12402" spans="4:4" x14ac:dyDescent="0.25">
      <c r="D12402"/>
    </row>
    <row r="12403" spans="4:4" x14ac:dyDescent="0.25">
      <c r="D12403"/>
    </row>
    <row r="12404" spans="4:4" x14ac:dyDescent="0.25">
      <c r="D12404"/>
    </row>
    <row r="12405" spans="4:4" x14ac:dyDescent="0.25">
      <c r="D12405"/>
    </row>
    <row r="12406" spans="4:4" x14ac:dyDescent="0.25">
      <c r="D12406"/>
    </row>
    <row r="12407" spans="4:4" x14ac:dyDescent="0.25">
      <c r="D12407"/>
    </row>
    <row r="12408" spans="4:4" x14ac:dyDescent="0.25">
      <c r="D12408"/>
    </row>
    <row r="12409" spans="4:4" x14ac:dyDescent="0.25">
      <c r="D12409"/>
    </row>
    <row r="12410" spans="4:4" x14ac:dyDescent="0.25">
      <c r="D12410"/>
    </row>
    <row r="12411" spans="4:4" x14ac:dyDescent="0.25">
      <c r="D12411"/>
    </row>
    <row r="12412" spans="4:4" x14ac:dyDescent="0.25">
      <c r="D12412"/>
    </row>
    <row r="12413" spans="4:4" x14ac:dyDescent="0.25">
      <c r="D12413"/>
    </row>
    <row r="12414" spans="4:4" x14ac:dyDescent="0.25">
      <c r="D12414"/>
    </row>
    <row r="12415" spans="4:4" x14ac:dyDescent="0.25">
      <c r="D12415"/>
    </row>
    <row r="12416" spans="4:4" x14ac:dyDescent="0.25">
      <c r="D12416"/>
    </row>
    <row r="12417" spans="4:4" x14ac:dyDescent="0.25">
      <c r="D12417"/>
    </row>
    <row r="12418" spans="4:4" x14ac:dyDescent="0.25">
      <c r="D12418"/>
    </row>
    <row r="12419" spans="4:4" x14ac:dyDescent="0.25">
      <c r="D12419"/>
    </row>
    <row r="12420" spans="4:4" x14ac:dyDescent="0.25">
      <c r="D12420"/>
    </row>
    <row r="12421" spans="4:4" x14ac:dyDescent="0.25">
      <c r="D12421"/>
    </row>
    <row r="12422" spans="4:4" x14ac:dyDescent="0.25">
      <c r="D12422"/>
    </row>
    <row r="12423" spans="4:4" x14ac:dyDescent="0.25">
      <c r="D12423"/>
    </row>
    <row r="12424" spans="4:4" x14ac:dyDescent="0.25">
      <c r="D12424"/>
    </row>
    <row r="12425" spans="4:4" x14ac:dyDescent="0.25">
      <c r="D12425"/>
    </row>
    <row r="12426" spans="4:4" x14ac:dyDescent="0.25">
      <c r="D12426"/>
    </row>
    <row r="12427" spans="4:4" x14ac:dyDescent="0.25">
      <c r="D12427"/>
    </row>
    <row r="12428" spans="4:4" x14ac:dyDescent="0.25">
      <c r="D12428"/>
    </row>
    <row r="12429" spans="4:4" x14ac:dyDescent="0.25">
      <c r="D12429"/>
    </row>
    <row r="12430" spans="4:4" x14ac:dyDescent="0.25">
      <c r="D12430"/>
    </row>
    <row r="12431" spans="4:4" x14ac:dyDescent="0.25">
      <c r="D12431"/>
    </row>
    <row r="12432" spans="4:4" x14ac:dyDescent="0.25">
      <c r="D12432"/>
    </row>
    <row r="12433" spans="4:4" x14ac:dyDescent="0.25">
      <c r="D12433"/>
    </row>
    <row r="12434" spans="4:4" x14ac:dyDescent="0.25">
      <c r="D12434"/>
    </row>
    <row r="12435" spans="4:4" x14ac:dyDescent="0.25">
      <c r="D12435"/>
    </row>
    <row r="12436" spans="4:4" x14ac:dyDescent="0.25">
      <c r="D12436"/>
    </row>
    <row r="12437" spans="4:4" x14ac:dyDescent="0.25">
      <c r="D12437"/>
    </row>
    <row r="12438" spans="4:4" x14ac:dyDescent="0.25">
      <c r="D12438"/>
    </row>
    <row r="12439" spans="4:4" x14ac:dyDescent="0.25">
      <c r="D12439"/>
    </row>
    <row r="12440" spans="4:4" x14ac:dyDescent="0.25">
      <c r="D12440"/>
    </row>
    <row r="12441" spans="4:4" x14ac:dyDescent="0.25">
      <c r="D12441"/>
    </row>
    <row r="12442" spans="4:4" x14ac:dyDescent="0.25">
      <c r="D12442"/>
    </row>
    <row r="12443" spans="4:4" x14ac:dyDescent="0.25">
      <c r="D12443"/>
    </row>
    <row r="12444" spans="4:4" x14ac:dyDescent="0.25">
      <c r="D12444"/>
    </row>
    <row r="12445" spans="4:4" x14ac:dyDescent="0.25">
      <c r="D12445"/>
    </row>
    <row r="12446" spans="4:4" x14ac:dyDescent="0.25">
      <c r="D12446"/>
    </row>
    <row r="12447" spans="4:4" x14ac:dyDescent="0.25">
      <c r="D12447"/>
    </row>
    <row r="12448" spans="4:4" x14ac:dyDescent="0.25">
      <c r="D12448"/>
    </row>
    <row r="12449" spans="4:4" x14ac:dyDescent="0.25">
      <c r="D12449"/>
    </row>
    <row r="12450" spans="4:4" x14ac:dyDescent="0.25">
      <c r="D12450"/>
    </row>
    <row r="12451" spans="4:4" x14ac:dyDescent="0.25">
      <c r="D12451"/>
    </row>
    <row r="12452" spans="4:4" x14ac:dyDescent="0.25">
      <c r="D12452"/>
    </row>
    <row r="12453" spans="4:4" x14ac:dyDescent="0.25">
      <c r="D12453"/>
    </row>
    <row r="12454" spans="4:4" x14ac:dyDescent="0.25">
      <c r="D12454"/>
    </row>
    <row r="12455" spans="4:4" x14ac:dyDescent="0.25">
      <c r="D12455"/>
    </row>
    <row r="12456" spans="4:4" x14ac:dyDescent="0.25">
      <c r="D12456"/>
    </row>
    <row r="12457" spans="4:4" x14ac:dyDescent="0.25">
      <c r="D12457"/>
    </row>
    <row r="12458" spans="4:4" x14ac:dyDescent="0.25">
      <c r="D12458"/>
    </row>
    <row r="12459" spans="4:4" x14ac:dyDescent="0.25">
      <c r="D12459"/>
    </row>
    <row r="12460" spans="4:4" x14ac:dyDescent="0.25">
      <c r="D12460"/>
    </row>
    <row r="12461" spans="4:4" x14ac:dyDescent="0.25">
      <c r="D12461"/>
    </row>
    <row r="12462" spans="4:4" x14ac:dyDescent="0.25">
      <c r="D12462"/>
    </row>
    <row r="12463" spans="4:4" x14ac:dyDescent="0.25">
      <c r="D12463"/>
    </row>
    <row r="12464" spans="4:4" x14ac:dyDescent="0.25">
      <c r="D12464"/>
    </row>
    <row r="12465" spans="4:4" x14ac:dyDescent="0.25">
      <c r="D12465"/>
    </row>
    <row r="12466" spans="4:4" x14ac:dyDescent="0.25">
      <c r="D12466"/>
    </row>
    <row r="12467" spans="4:4" x14ac:dyDescent="0.25">
      <c r="D12467"/>
    </row>
    <row r="12468" spans="4:4" x14ac:dyDescent="0.25">
      <c r="D12468"/>
    </row>
    <row r="12469" spans="4:4" x14ac:dyDescent="0.25">
      <c r="D12469"/>
    </row>
    <row r="12470" spans="4:4" x14ac:dyDescent="0.25">
      <c r="D12470"/>
    </row>
    <row r="12471" spans="4:4" x14ac:dyDescent="0.25">
      <c r="D12471"/>
    </row>
    <row r="12472" spans="4:4" x14ac:dyDescent="0.25">
      <c r="D12472"/>
    </row>
    <row r="12473" spans="4:4" x14ac:dyDescent="0.25">
      <c r="D12473"/>
    </row>
    <row r="12474" spans="4:4" x14ac:dyDescent="0.25">
      <c r="D12474"/>
    </row>
    <row r="12475" spans="4:4" x14ac:dyDescent="0.25">
      <c r="D12475"/>
    </row>
    <row r="12476" spans="4:4" x14ac:dyDescent="0.25">
      <c r="D12476"/>
    </row>
    <row r="12477" spans="4:4" x14ac:dyDescent="0.25">
      <c r="D12477"/>
    </row>
    <row r="12478" spans="4:4" x14ac:dyDescent="0.25">
      <c r="D12478"/>
    </row>
    <row r="12479" spans="4:4" x14ac:dyDescent="0.25">
      <c r="D12479"/>
    </row>
    <row r="12480" spans="4:4" x14ac:dyDescent="0.25">
      <c r="D12480"/>
    </row>
    <row r="12481" spans="4:4" x14ac:dyDescent="0.25">
      <c r="D12481"/>
    </row>
    <row r="12482" spans="4:4" x14ac:dyDescent="0.25">
      <c r="D12482"/>
    </row>
    <row r="12483" spans="4:4" x14ac:dyDescent="0.25">
      <c r="D12483"/>
    </row>
    <row r="12484" spans="4:4" x14ac:dyDescent="0.25">
      <c r="D12484"/>
    </row>
    <row r="12485" spans="4:4" x14ac:dyDescent="0.25">
      <c r="D12485"/>
    </row>
    <row r="12486" spans="4:4" x14ac:dyDescent="0.25">
      <c r="D12486"/>
    </row>
    <row r="12487" spans="4:4" x14ac:dyDescent="0.25">
      <c r="D12487"/>
    </row>
    <row r="12488" spans="4:4" x14ac:dyDescent="0.25">
      <c r="D12488"/>
    </row>
    <row r="12489" spans="4:4" x14ac:dyDescent="0.25">
      <c r="D12489"/>
    </row>
    <row r="12490" spans="4:4" x14ac:dyDescent="0.25">
      <c r="D12490"/>
    </row>
    <row r="12491" spans="4:4" x14ac:dyDescent="0.25">
      <c r="D12491"/>
    </row>
    <row r="12492" spans="4:4" x14ac:dyDescent="0.25">
      <c r="D12492"/>
    </row>
    <row r="12493" spans="4:4" x14ac:dyDescent="0.25">
      <c r="D12493"/>
    </row>
    <row r="12494" spans="4:4" x14ac:dyDescent="0.25">
      <c r="D12494"/>
    </row>
    <row r="12495" spans="4:4" x14ac:dyDescent="0.25">
      <c r="D12495"/>
    </row>
    <row r="12496" spans="4:4" x14ac:dyDescent="0.25">
      <c r="D12496"/>
    </row>
    <row r="12497" spans="4:4" x14ac:dyDescent="0.25">
      <c r="D12497"/>
    </row>
    <row r="12498" spans="4:4" x14ac:dyDescent="0.25">
      <c r="D12498"/>
    </row>
    <row r="12499" spans="4:4" x14ac:dyDescent="0.25">
      <c r="D12499"/>
    </row>
    <row r="12500" spans="4:4" x14ac:dyDescent="0.25">
      <c r="D12500"/>
    </row>
    <row r="12501" spans="4:4" x14ac:dyDescent="0.25">
      <c r="D12501"/>
    </row>
    <row r="12502" spans="4:4" x14ac:dyDescent="0.25">
      <c r="D12502"/>
    </row>
    <row r="12503" spans="4:4" x14ac:dyDescent="0.25">
      <c r="D12503"/>
    </row>
    <row r="12504" spans="4:4" x14ac:dyDescent="0.25">
      <c r="D12504"/>
    </row>
    <row r="12505" spans="4:4" x14ac:dyDescent="0.25">
      <c r="D12505"/>
    </row>
    <row r="12506" spans="4:4" x14ac:dyDescent="0.25">
      <c r="D12506"/>
    </row>
    <row r="12507" spans="4:4" x14ac:dyDescent="0.25">
      <c r="D12507"/>
    </row>
    <row r="12508" spans="4:4" x14ac:dyDescent="0.25">
      <c r="D12508"/>
    </row>
    <row r="12509" spans="4:4" x14ac:dyDescent="0.25">
      <c r="D12509"/>
    </row>
    <row r="12510" spans="4:4" x14ac:dyDescent="0.25">
      <c r="D12510"/>
    </row>
    <row r="12511" spans="4:4" x14ac:dyDescent="0.25">
      <c r="D12511"/>
    </row>
    <row r="12512" spans="4:4" x14ac:dyDescent="0.25">
      <c r="D12512"/>
    </row>
    <row r="12513" spans="4:4" x14ac:dyDescent="0.25">
      <c r="D12513"/>
    </row>
    <row r="12514" spans="4:4" x14ac:dyDescent="0.25">
      <c r="D12514"/>
    </row>
    <row r="12515" spans="4:4" x14ac:dyDescent="0.25">
      <c r="D12515"/>
    </row>
    <row r="12516" spans="4:4" x14ac:dyDescent="0.25">
      <c r="D12516"/>
    </row>
    <row r="12517" spans="4:4" x14ac:dyDescent="0.25">
      <c r="D12517"/>
    </row>
    <row r="12518" spans="4:4" x14ac:dyDescent="0.25">
      <c r="D12518"/>
    </row>
    <row r="12519" spans="4:4" x14ac:dyDescent="0.25">
      <c r="D12519"/>
    </row>
    <row r="12520" spans="4:4" x14ac:dyDescent="0.25">
      <c r="D12520"/>
    </row>
    <row r="12521" spans="4:4" x14ac:dyDescent="0.25">
      <c r="D12521"/>
    </row>
    <row r="12522" spans="4:4" x14ac:dyDescent="0.25">
      <c r="D12522"/>
    </row>
    <row r="12523" spans="4:4" x14ac:dyDescent="0.25">
      <c r="D12523"/>
    </row>
    <row r="12524" spans="4:4" x14ac:dyDescent="0.25">
      <c r="D12524"/>
    </row>
    <row r="12525" spans="4:4" x14ac:dyDescent="0.25">
      <c r="D12525"/>
    </row>
    <row r="12526" spans="4:4" x14ac:dyDescent="0.25">
      <c r="D12526"/>
    </row>
    <row r="12527" spans="4:4" x14ac:dyDescent="0.25">
      <c r="D12527"/>
    </row>
    <row r="12528" spans="4:4" x14ac:dyDescent="0.25">
      <c r="D12528"/>
    </row>
    <row r="12529" spans="4:6" x14ac:dyDescent="0.25">
      <c r="D12529"/>
    </row>
    <row r="12530" spans="4:6" x14ac:dyDescent="0.25">
      <c r="D12530"/>
    </row>
    <row r="12531" spans="4:6" x14ac:dyDescent="0.25">
      <c r="D12531"/>
    </row>
    <row r="12532" spans="4:6" x14ac:dyDescent="0.25">
      <c r="D12532"/>
    </row>
    <row r="12533" spans="4:6" x14ac:dyDescent="0.25">
      <c r="D12533" s="118"/>
      <c r="F12533" s="119"/>
    </row>
    <row r="12534" spans="4:6" x14ac:dyDescent="0.25">
      <c r="D12534" s="118"/>
      <c r="E12534" s="119"/>
      <c r="F12534" s="119"/>
    </row>
    <row r="12535" spans="4:6" x14ac:dyDescent="0.25">
      <c r="D12535" s="118"/>
      <c r="E12535" s="119"/>
      <c r="F12535" s="119"/>
    </row>
    <row r="12536" spans="4:6" x14ac:dyDescent="0.25">
      <c r="D12536" s="118"/>
      <c r="E12536" s="119"/>
      <c r="F12536" s="119"/>
    </row>
    <row r="12537" spans="4:6" x14ac:dyDescent="0.25">
      <c r="D12537" s="118"/>
      <c r="E12537" s="119"/>
      <c r="F12537" s="119"/>
    </row>
    <row r="12538" spans="4:6" x14ac:dyDescent="0.25">
      <c r="D12538" s="118"/>
      <c r="E12538" s="119"/>
      <c r="F12538" s="119"/>
    </row>
    <row r="12539" spans="4:6" x14ac:dyDescent="0.25">
      <c r="D12539" s="118"/>
      <c r="E12539" s="119"/>
      <c r="F12539" s="119"/>
    </row>
    <row r="12540" spans="4:6" x14ac:dyDescent="0.25">
      <c r="D12540" s="118"/>
      <c r="E12540" s="119"/>
      <c r="F12540" s="119"/>
    </row>
    <row r="12541" spans="4:6" x14ac:dyDescent="0.25">
      <c r="D12541"/>
      <c r="E12541" s="119"/>
    </row>
    <row r="12542" spans="4:6" x14ac:dyDescent="0.25">
      <c r="D12542"/>
    </row>
    <row r="12543" spans="4:6" x14ac:dyDescent="0.25">
      <c r="D12543"/>
    </row>
    <row r="12544" spans="4:6" x14ac:dyDescent="0.25">
      <c r="D12544"/>
    </row>
    <row r="12545" spans="4:4" x14ac:dyDescent="0.25">
      <c r="D12545"/>
    </row>
    <row r="12546" spans="4:4" x14ac:dyDescent="0.25">
      <c r="D12546"/>
    </row>
    <row r="12547" spans="4:4" x14ac:dyDescent="0.25">
      <c r="D12547"/>
    </row>
    <row r="12548" spans="4:4" x14ac:dyDescent="0.25">
      <c r="D12548"/>
    </row>
    <row r="12549" spans="4:4" x14ac:dyDescent="0.25">
      <c r="D12549"/>
    </row>
    <row r="12550" spans="4:4" x14ac:dyDescent="0.25">
      <c r="D12550"/>
    </row>
    <row r="12551" spans="4:4" x14ac:dyDescent="0.25">
      <c r="D12551"/>
    </row>
    <row r="12552" spans="4:4" x14ac:dyDescent="0.25">
      <c r="D12552"/>
    </row>
    <row r="12553" spans="4:4" x14ac:dyDescent="0.25">
      <c r="D12553"/>
    </row>
    <row r="12554" spans="4:4" x14ac:dyDescent="0.25">
      <c r="D12554"/>
    </row>
    <row r="12555" spans="4:4" x14ac:dyDescent="0.25">
      <c r="D12555"/>
    </row>
    <row r="12556" spans="4:4" x14ac:dyDescent="0.25">
      <c r="D12556"/>
    </row>
    <row r="12557" spans="4:4" x14ac:dyDescent="0.25">
      <c r="D12557"/>
    </row>
    <row r="12558" spans="4:4" x14ac:dyDescent="0.25">
      <c r="D12558"/>
    </row>
    <row r="12559" spans="4:4" x14ac:dyDescent="0.25">
      <c r="D12559"/>
    </row>
    <row r="12560" spans="4:4" x14ac:dyDescent="0.25">
      <c r="D12560"/>
    </row>
    <row r="12561" spans="4:4" x14ac:dyDescent="0.25">
      <c r="D12561"/>
    </row>
    <row r="12562" spans="4:4" x14ac:dyDescent="0.25">
      <c r="D12562"/>
    </row>
    <row r="12563" spans="4:4" x14ac:dyDescent="0.25">
      <c r="D12563"/>
    </row>
    <row r="12564" spans="4:4" x14ac:dyDescent="0.25">
      <c r="D12564"/>
    </row>
    <row r="12565" spans="4:4" x14ac:dyDescent="0.25">
      <c r="D12565"/>
    </row>
    <row r="12566" spans="4:4" x14ac:dyDescent="0.25">
      <c r="D12566"/>
    </row>
    <row r="12567" spans="4:4" x14ac:dyDescent="0.25">
      <c r="D12567"/>
    </row>
    <row r="12568" spans="4:4" x14ac:dyDescent="0.25">
      <c r="D12568"/>
    </row>
    <row r="12569" spans="4:4" x14ac:dyDescent="0.25">
      <c r="D12569"/>
    </row>
    <row r="12570" spans="4:4" x14ac:dyDescent="0.25">
      <c r="D12570"/>
    </row>
    <row r="12571" spans="4:4" x14ac:dyDescent="0.25">
      <c r="D12571"/>
    </row>
    <row r="12572" spans="4:4" x14ac:dyDescent="0.25">
      <c r="D12572"/>
    </row>
    <row r="12573" spans="4:4" x14ac:dyDescent="0.25">
      <c r="D12573"/>
    </row>
    <row r="12574" spans="4:4" x14ac:dyDescent="0.25">
      <c r="D12574"/>
    </row>
    <row r="12575" spans="4:4" x14ac:dyDescent="0.25">
      <c r="D12575"/>
    </row>
    <row r="12576" spans="4:4" x14ac:dyDescent="0.25">
      <c r="D12576"/>
    </row>
    <row r="12577" spans="4:4" x14ac:dyDescent="0.25">
      <c r="D12577"/>
    </row>
    <row r="12578" spans="4:4" x14ac:dyDescent="0.25">
      <c r="D12578"/>
    </row>
    <row r="12579" spans="4:4" x14ac:dyDescent="0.25">
      <c r="D12579"/>
    </row>
    <row r="12580" spans="4:4" x14ac:dyDescent="0.25">
      <c r="D12580"/>
    </row>
    <row r="12581" spans="4:4" x14ac:dyDescent="0.25">
      <c r="D12581"/>
    </row>
    <row r="12582" spans="4:4" x14ac:dyDescent="0.25">
      <c r="D12582"/>
    </row>
    <row r="12583" spans="4:4" x14ac:dyDescent="0.25">
      <c r="D12583"/>
    </row>
    <row r="12584" spans="4:4" x14ac:dyDescent="0.25">
      <c r="D12584"/>
    </row>
    <row r="12585" spans="4:4" x14ac:dyDescent="0.25">
      <c r="D12585"/>
    </row>
    <row r="12586" spans="4:4" x14ac:dyDescent="0.25">
      <c r="D12586"/>
    </row>
    <row r="12587" spans="4:4" x14ac:dyDescent="0.25">
      <c r="D12587"/>
    </row>
    <row r="12588" spans="4:4" x14ac:dyDescent="0.25">
      <c r="D12588"/>
    </row>
    <row r="12589" spans="4:4" x14ac:dyDescent="0.25">
      <c r="D12589"/>
    </row>
    <row r="12590" spans="4:4" x14ac:dyDescent="0.25">
      <c r="D12590"/>
    </row>
    <row r="12591" spans="4:4" x14ac:dyDescent="0.25">
      <c r="D12591"/>
    </row>
    <row r="12592" spans="4:4" x14ac:dyDescent="0.25">
      <c r="D12592"/>
    </row>
    <row r="12593" spans="4:4" x14ac:dyDescent="0.25">
      <c r="D12593"/>
    </row>
    <row r="12594" spans="4:4" x14ac:dyDescent="0.25">
      <c r="D12594"/>
    </row>
    <row r="12595" spans="4:4" x14ac:dyDescent="0.25">
      <c r="D12595"/>
    </row>
    <row r="12596" spans="4:4" x14ac:dyDescent="0.25">
      <c r="D12596"/>
    </row>
    <row r="12597" spans="4:4" x14ac:dyDescent="0.25">
      <c r="D12597"/>
    </row>
    <row r="12598" spans="4:4" x14ac:dyDescent="0.25">
      <c r="D12598"/>
    </row>
    <row r="12599" spans="4:4" x14ac:dyDescent="0.25">
      <c r="D12599"/>
    </row>
    <row r="12600" spans="4:4" x14ac:dyDescent="0.25">
      <c r="D12600"/>
    </row>
    <row r="12601" spans="4:4" x14ac:dyDescent="0.25">
      <c r="D12601"/>
    </row>
    <row r="12602" spans="4:4" x14ac:dyDescent="0.25">
      <c r="D12602"/>
    </row>
    <row r="12603" spans="4:4" x14ac:dyDescent="0.25">
      <c r="D12603"/>
    </row>
    <row r="12604" spans="4:4" x14ac:dyDescent="0.25">
      <c r="D12604"/>
    </row>
    <row r="12605" spans="4:4" x14ac:dyDescent="0.25">
      <c r="D12605"/>
    </row>
    <row r="12606" spans="4:4" x14ac:dyDescent="0.25">
      <c r="D12606"/>
    </row>
    <row r="12607" spans="4:4" x14ac:dyDescent="0.25">
      <c r="D12607"/>
    </row>
    <row r="12608" spans="4:4" x14ac:dyDescent="0.25">
      <c r="D12608"/>
    </row>
    <row r="12609" spans="4:4" x14ac:dyDescent="0.25">
      <c r="D12609"/>
    </row>
    <row r="12610" spans="4:4" x14ac:dyDescent="0.25">
      <c r="D12610"/>
    </row>
    <row r="12611" spans="4:4" x14ac:dyDescent="0.25">
      <c r="D12611"/>
    </row>
    <row r="12612" spans="4:4" x14ac:dyDescent="0.25">
      <c r="D12612"/>
    </row>
    <row r="12613" spans="4:4" x14ac:dyDescent="0.25">
      <c r="D12613"/>
    </row>
    <row r="12614" spans="4:4" x14ac:dyDescent="0.25">
      <c r="D12614"/>
    </row>
    <row r="12615" spans="4:4" x14ac:dyDescent="0.25">
      <c r="D12615"/>
    </row>
    <row r="12616" spans="4:4" x14ac:dyDescent="0.25">
      <c r="D12616"/>
    </row>
    <row r="12617" spans="4:4" x14ac:dyDescent="0.25">
      <c r="D12617"/>
    </row>
    <row r="12618" spans="4:4" x14ac:dyDescent="0.25">
      <c r="D12618"/>
    </row>
    <row r="12619" spans="4:4" x14ac:dyDescent="0.25">
      <c r="D12619"/>
    </row>
    <row r="12620" spans="4:4" x14ac:dyDescent="0.25">
      <c r="D12620"/>
    </row>
    <row r="12621" spans="4:4" x14ac:dyDescent="0.25">
      <c r="D12621"/>
    </row>
    <row r="12622" spans="4:4" x14ac:dyDescent="0.25">
      <c r="D12622"/>
    </row>
    <row r="12623" spans="4:4" x14ac:dyDescent="0.25">
      <c r="D12623"/>
    </row>
    <row r="12624" spans="4:4" x14ac:dyDescent="0.25">
      <c r="D12624"/>
    </row>
    <row r="12625" spans="4:4" x14ac:dyDescent="0.25">
      <c r="D12625"/>
    </row>
    <row r="12626" spans="4:4" x14ac:dyDescent="0.25">
      <c r="D12626"/>
    </row>
    <row r="12627" spans="4:4" x14ac:dyDescent="0.25">
      <c r="D12627"/>
    </row>
    <row r="12628" spans="4:4" x14ac:dyDescent="0.25">
      <c r="D12628"/>
    </row>
    <row r="12629" spans="4:4" x14ac:dyDescent="0.25">
      <c r="D12629"/>
    </row>
    <row r="12630" spans="4:4" x14ac:dyDescent="0.25">
      <c r="D12630"/>
    </row>
    <row r="12631" spans="4:4" x14ac:dyDescent="0.25">
      <c r="D12631"/>
    </row>
    <row r="12632" spans="4:4" x14ac:dyDescent="0.25">
      <c r="D12632"/>
    </row>
    <row r="12633" spans="4:4" x14ac:dyDescent="0.25">
      <c r="D12633"/>
    </row>
    <row r="12634" spans="4:4" x14ac:dyDescent="0.25">
      <c r="D12634"/>
    </row>
    <row r="12635" spans="4:4" x14ac:dyDescent="0.25">
      <c r="D12635"/>
    </row>
    <row r="12636" spans="4:4" x14ac:dyDescent="0.25">
      <c r="D12636"/>
    </row>
    <row r="12637" spans="4:4" x14ac:dyDescent="0.25">
      <c r="D12637"/>
    </row>
    <row r="12638" spans="4:4" x14ac:dyDescent="0.25">
      <c r="D12638"/>
    </row>
    <row r="12639" spans="4:4" x14ac:dyDescent="0.25">
      <c r="D12639"/>
    </row>
    <row r="12640" spans="4:4" x14ac:dyDescent="0.25">
      <c r="D12640"/>
    </row>
    <row r="12641" spans="4:4" x14ac:dyDescent="0.25">
      <c r="D12641"/>
    </row>
    <row r="12642" spans="4:4" x14ac:dyDescent="0.25">
      <c r="D12642"/>
    </row>
    <row r="12643" spans="4:4" x14ac:dyDescent="0.25">
      <c r="D12643"/>
    </row>
    <row r="12644" spans="4:4" x14ac:dyDescent="0.25">
      <c r="D12644"/>
    </row>
    <row r="12645" spans="4:4" x14ac:dyDescent="0.25">
      <c r="D12645"/>
    </row>
    <row r="12646" spans="4:4" x14ac:dyDescent="0.25">
      <c r="D12646"/>
    </row>
    <row r="12647" spans="4:4" x14ac:dyDescent="0.25">
      <c r="D12647"/>
    </row>
    <row r="12648" spans="4:4" x14ac:dyDescent="0.25">
      <c r="D12648"/>
    </row>
    <row r="12649" spans="4:4" x14ac:dyDescent="0.25">
      <c r="D12649"/>
    </row>
    <row r="12650" spans="4:4" x14ac:dyDescent="0.25">
      <c r="D12650"/>
    </row>
    <row r="12651" spans="4:4" x14ac:dyDescent="0.25">
      <c r="D12651"/>
    </row>
    <row r="12652" spans="4:4" x14ac:dyDescent="0.25">
      <c r="D12652"/>
    </row>
    <row r="12653" spans="4:4" x14ac:dyDescent="0.25">
      <c r="D12653"/>
    </row>
    <row r="12654" spans="4:4" x14ac:dyDescent="0.25">
      <c r="D12654"/>
    </row>
    <row r="12655" spans="4:4" x14ac:dyDescent="0.25">
      <c r="D12655"/>
    </row>
    <row r="12656" spans="4:4" x14ac:dyDescent="0.25">
      <c r="D12656"/>
    </row>
    <row r="12657" spans="4:4" x14ac:dyDescent="0.25">
      <c r="D12657"/>
    </row>
    <row r="12658" spans="4:4" x14ac:dyDescent="0.25">
      <c r="D12658"/>
    </row>
    <row r="12659" spans="4:4" x14ac:dyDescent="0.25">
      <c r="D12659"/>
    </row>
    <row r="12660" spans="4:4" x14ac:dyDescent="0.25">
      <c r="D12660"/>
    </row>
    <row r="12661" spans="4:4" x14ac:dyDescent="0.25">
      <c r="D12661"/>
    </row>
    <row r="12662" spans="4:4" x14ac:dyDescent="0.25">
      <c r="D12662"/>
    </row>
    <row r="12663" spans="4:4" x14ac:dyDescent="0.25">
      <c r="D12663"/>
    </row>
    <row r="12664" spans="4:4" x14ac:dyDescent="0.25">
      <c r="D12664"/>
    </row>
    <row r="12665" spans="4:4" x14ac:dyDescent="0.25">
      <c r="D12665"/>
    </row>
    <row r="12666" spans="4:4" x14ac:dyDescent="0.25">
      <c r="D12666"/>
    </row>
    <row r="12667" spans="4:4" x14ac:dyDescent="0.25">
      <c r="D12667"/>
    </row>
    <row r="12668" spans="4:4" x14ac:dyDescent="0.25">
      <c r="D12668"/>
    </row>
    <row r="12669" spans="4:4" x14ac:dyDescent="0.25">
      <c r="D12669"/>
    </row>
    <row r="12670" spans="4:4" x14ac:dyDescent="0.25">
      <c r="D12670"/>
    </row>
    <row r="12671" spans="4:4" x14ac:dyDescent="0.25">
      <c r="D12671"/>
    </row>
    <row r="12672" spans="4:4" x14ac:dyDescent="0.25">
      <c r="D12672"/>
    </row>
    <row r="12673" spans="4:4" x14ac:dyDescent="0.25">
      <c r="D12673"/>
    </row>
    <row r="12674" spans="4:4" x14ac:dyDescent="0.25">
      <c r="D12674"/>
    </row>
    <row r="12675" spans="4:4" x14ac:dyDescent="0.25">
      <c r="D12675"/>
    </row>
    <row r="12676" spans="4:4" x14ac:dyDescent="0.25">
      <c r="D12676"/>
    </row>
    <row r="12677" spans="4:4" x14ac:dyDescent="0.25">
      <c r="D12677"/>
    </row>
    <row r="12678" spans="4:4" x14ac:dyDescent="0.25">
      <c r="D12678"/>
    </row>
    <row r="12679" spans="4:4" x14ac:dyDescent="0.25">
      <c r="D12679"/>
    </row>
    <row r="12680" spans="4:4" x14ac:dyDescent="0.25">
      <c r="D12680"/>
    </row>
    <row r="12681" spans="4:4" x14ac:dyDescent="0.25">
      <c r="D12681"/>
    </row>
    <row r="12682" spans="4:4" x14ac:dyDescent="0.25">
      <c r="D12682"/>
    </row>
    <row r="12683" spans="4:4" x14ac:dyDescent="0.25">
      <c r="D12683"/>
    </row>
    <row r="12684" spans="4:4" x14ac:dyDescent="0.25">
      <c r="D12684"/>
    </row>
    <row r="12685" spans="4:4" x14ac:dyDescent="0.25">
      <c r="D12685"/>
    </row>
    <row r="12686" spans="4:4" x14ac:dyDescent="0.25">
      <c r="D12686"/>
    </row>
    <row r="12687" spans="4:4" x14ac:dyDescent="0.25">
      <c r="D12687"/>
    </row>
    <row r="12688" spans="4:4" x14ac:dyDescent="0.25">
      <c r="D12688"/>
    </row>
    <row r="12689" spans="4:4" x14ac:dyDescent="0.25">
      <c r="D12689"/>
    </row>
    <row r="12690" spans="4:4" x14ac:dyDescent="0.25">
      <c r="D12690"/>
    </row>
    <row r="12691" spans="4:4" x14ac:dyDescent="0.25">
      <c r="D12691"/>
    </row>
    <row r="12692" spans="4:4" x14ac:dyDescent="0.25">
      <c r="D12692"/>
    </row>
    <row r="12693" spans="4:4" x14ac:dyDescent="0.25">
      <c r="D12693"/>
    </row>
    <row r="12694" spans="4:4" x14ac:dyDescent="0.25">
      <c r="D12694"/>
    </row>
    <row r="12695" spans="4:4" x14ac:dyDescent="0.25">
      <c r="D12695"/>
    </row>
    <row r="12696" spans="4:4" x14ac:dyDescent="0.25">
      <c r="D12696"/>
    </row>
    <row r="12697" spans="4:4" x14ac:dyDescent="0.25">
      <c r="D12697"/>
    </row>
    <row r="12698" spans="4:4" x14ac:dyDescent="0.25">
      <c r="D12698"/>
    </row>
    <row r="12699" spans="4:4" x14ac:dyDescent="0.25">
      <c r="D12699"/>
    </row>
    <row r="12700" spans="4:4" x14ac:dyDescent="0.25">
      <c r="D12700"/>
    </row>
    <row r="12701" spans="4:4" x14ac:dyDescent="0.25">
      <c r="D12701"/>
    </row>
    <row r="12702" spans="4:4" x14ac:dyDescent="0.25">
      <c r="D12702"/>
    </row>
    <row r="12703" spans="4:4" x14ac:dyDescent="0.25">
      <c r="D12703"/>
    </row>
    <row r="12704" spans="4:4" x14ac:dyDescent="0.25">
      <c r="D12704"/>
    </row>
    <row r="12705" spans="4:4" x14ac:dyDescent="0.25">
      <c r="D12705"/>
    </row>
    <row r="12706" spans="4:4" x14ac:dyDescent="0.25">
      <c r="D12706"/>
    </row>
    <row r="12707" spans="4:4" x14ac:dyDescent="0.25">
      <c r="D12707"/>
    </row>
    <row r="12708" spans="4:4" x14ac:dyDescent="0.25">
      <c r="D12708"/>
    </row>
    <row r="12709" spans="4:4" x14ac:dyDescent="0.25">
      <c r="D12709"/>
    </row>
    <row r="12710" spans="4:4" x14ac:dyDescent="0.25">
      <c r="D12710"/>
    </row>
    <row r="12711" spans="4:4" x14ac:dyDescent="0.25">
      <c r="D12711"/>
    </row>
    <row r="12712" spans="4:4" x14ac:dyDescent="0.25">
      <c r="D12712"/>
    </row>
    <row r="12713" spans="4:4" x14ac:dyDescent="0.25">
      <c r="D12713"/>
    </row>
    <row r="12714" spans="4:4" x14ac:dyDescent="0.25">
      <c r="D12714"/>
    </row>
    <row r="12715" spans="4:4" x14ac:dyDescent="0.25">
      <c r="D12715"/>
    </row>
    <row r="12716" spans="4:4" x14ac:dyDescent="0.25">
      <c r="D12716"/>
    </row>
    <row r="12717" spans="4:4" x14ac:dyDescent="0.25">
      <c r="D12717"/>
    </row>
    <row r="12718" spans="4:4" x14ac:dyDescent="0.25">
      <c r="D12718"/>
    </row>
    <row r="12719" spans="4:4" x14ac:dyDescent="0.25">
      <c r="D12719"/>
    </row>
    <row r="12720" spans="4:4" x14ac:dyDescent="0.25">
      <c r="D12720"/>
    </row>
    <row r="12721" spans="4:4" x14ac:dyDescent="0.25">
      <c r="D12721"/>
    </row>
    <row r="12722" spans="4:4" x14ac:dyDescent="0.25">
      <c r="D12722"/>
    </row>
    <row r="12723" spans="4:4" x14ac:dyDescent="0.25">
      <c r="D12723"/>
    </row>
    <row r="12724" spans="4:4" x14ac:dyDescent="0.25">
      <c r="D12724"/>
    </row>
    <row r="12725" spans="4:4" x14ac:dyDescent="0.25">
      <c r="D12725"/>
    </row>
    <row r="12726" spans="4:4" x14ac:dyDescent="0.25">
      <c r="D12726"/>
    </row>
    <row r="12727" spans="4:4" x14ac:dyDescent="0.25">
      <c r="D12727"/>
    </row>
    <row r="12728" spans="4:4" x14ac:dyDescent="0.25">
      <c r="D12728"/>
    </row>
    <row r="12729" spans="4:4" x14ac:dyDescent="0.25">
      <c r="D12729"/>
    </row>
    <row r="12730" spans="4:4" x14ac:dyDescent="0.25">
      <c r="D12730"/>
    </row>
    <row r="12731" spans="4:4" x14ac:dyDescent="0.25">
      <c r="D12731"/>
    </row>
    <row r="12732" spans="4:4" x14ac:dyDescent="0.25">
      <c r="D12732"/>
    </row>
    <row r="12733" spans="4:4" x14ac:dyDescent="0.25">
      <c r="D12733"/>
    </row>
    <row r="12734" spans="4:4" x14ac:dyDescent="0.25">
      <c r="D12734"/>
    </row>
    <row r="12735" spans="4:4" x14ac:dyDescent="0.25">
      <c r="D12735"/>
    </row>
    <row r="12736" spans="4:4" x14ac:dyDescent="0.25">
      <c r="D12736"/>
    </row>
    <row r="12737" spans="4:4" x14ac:dyDescent="0.25">
      <c r="D12737"/>
    </row>
    <row r="12738" spans="4:4" x14ac:dyDescent="0.25">
      <c r="D12738"/>
    </row>
    <row r="12739" spans="4:4" x14ac:dyDescent="0.25">
      <c r="D12739"/>
    </row>
    <row r="12740" spans="4:4" x14ac:dyDescent="0.25">
      <c r="D12740"/>
    </row>
    <row r="12741" spans="4:4" x14ac:dyDescent="0.25">
      <c r="D12741"/>
    </row>
    <row r="12742" spans="4:4" x14ac:dyDescent="0.25">
      <c r="D12742"/>
    </row>
    <row r="12743" spans="4:4" x14ac:dyDescent="0.25">
      <c r="D12743"/>
    </row>
    <row r="12744" spans="4:4" x14ac:dyDescent="0.25">
      <c r="D12744"/>
    </row>
    <row r="12745" spans="4:4" x14ac:dyDescent="0.25">
      <c r="D12745"/>
    </row>
    <row r="12746" spans="4:4" x14ac:dyDescent="0.25">
      <c r="D12746"/>
    </row>
    <row r="12747" spans="4:4" x14ac:dyDescent="0.25">
      <c r="D12747"/>
    </row>
    <row r="12748" spans="4:4" x14ac:dyDescent="0.25">
      <c r="D12748"/>
    </row>
    <row r="12749" spans="4:4" x14ac:dyDescent="0.25">
      <c r="D12749"/>
    </row>
    <row r="12750" spans="4:4" x14ac:dyDescent="0.25">
      <c r="D12750"/>
    </row>
    <row r="12751" spans="4:4" x14ac:dyDescent="0.25">
      <c r="D12751"/>
    </row>
    <row r="12752" spans="4:4" x14ac:dyDescent="0.25">
      <c r="D12752"/>
    </row>
    <row r="12753" spans="4:4" x14ac:dyDescent="0.25">
      <c r="D12753"/>
    </row>
    <row r="12754" spans="4:4" x14ac:dyDescent="0.25">
      <c r="D12754"/>
    </row>
    <row r="12755" spans="4:4" x14ac:dyDescent="0.25">
      <c r="D12755"/>
    </row>
    <row r="12756" spans="4:4" x14ac:dyDescent="0.25">
      <c r="D12756"/>
    </row>
    <row r="12757" spans="4:4" x14ac:dyDescent="0.25">
      <c r="D12757"/>
    </row>
    <row r="12758" spans="4:4" x14ac:dyDescent="0.25">
      <c r="D12758"/>
    </row>
    <row r="12759" spans="4:4" x14ac:dyDescent="0.25">
      <c r="D12759"/>
    </row>
    <row r="12760" spans="4:4" x14ac:dyDescent="0.25">
      <c r="D12760"/>
    </row>
    <row r="12761" spans="4:4" x14ac:dyDescent="0.25">
      <c r="D12761"/>
    </row>
    <row r="12762" spans="4:4" x14ac:dyDescent="0.25">
      <c r="D12762"/>
    </row>
    <row r="12763" spans="4:4" x14ac:dyDescent="0.25">
      <c r="D12763"/>
    </row>
    <row r="12764" spans="4:4" x14ac:dyDescent="0.25">
      <c r="D12764"/>
    </row>
    <row r="12765" spans="4:4" x14ac:dyDescent="0.25">
      <c r="D12765"/>
    </row>
    <row r="12766" spans="4:4" x14ac:dyDescent="0.25">
      <c r="D12766"/>
    </row>
    <row r="12767" spans="4:4" x14ac:dyDescent="0.25">
      <c r="D12767"/>
    </row>
    <row r="12768" spans="4:4" x14ac:dyDescent="0.25">
      <c r="D12768"/>
    </row>
    <row r="12769" spans="4:4" x14ac:dyDescent="0.25">
      <c r="D12769"/>
    </row>
    <row r="12770" spans="4:4" x14ac:dyDescent="0.25">
      <c r="D12770"/>
    </row>
    <row r="12771" spans="4:4" x14ac:dyDescent="0.25">
      <c r="D12771"/>
    </row>
    <row r="12772" spans="4:4" x14ac:dyDescent="0.25">
      <c r="D12772"/>
    </row>
    <row r="12773" spans="4:4" x14ac:dyDescent="0.25">
      <c r="D12773"/>
    </row>
    <row r="12774" spans="4:4" x14ac:dyDescent="0.25">
      <c r="D12774"/>
    </row>
    <row r="12775" spans="4:4" x14ac:dyDescent="0.25">
      <c r="D12775"/>
    </row>
    <row r="12776" spans="4:4" x14ac:dyDescent="0.25">
      <c r="D12776"/>
    </row>
    <row r="12777" spans="4:4" x14ac:dyDescent="0.25">
      <c r="D12777"/>
    </row>
    <row r="12778" spans="4:4" x14ac:dyDescent="0.25">
      <c r="D12778"/>
    </row>
    <row r="12779" spans="4:4" x14ac:dyDescent="0.25">
      <c r="D12779"/>
    </row>
    <row r="12780" spans="4:4" x14ac:dyDescent="0.25">
      <c r="D12780"/>
    </row>
    <row r="12781" spans="4:4" x14ac:dyDescent="0.25">
      <c r="D12781"/>
    </row>
    <row r="12782" spans="4:4" x14ac:dyDescent="0.25">
      <c r="D12782"/>
    </row>
    <row r="12783" spans="4:4" x14ac:dyDescent="0.25">
      <c r="D12783"/>
    </row>
    <row r="12784" spans="4:4" x14ac:dyDescent="0.25">
      <c r="D12784"/>
    </row>
    <row r="12785" spans="4:4" x14ac:dyDescent="0.25">
      <c r="D12785"/>
    </row>
    <row r="12786" spans="4:4" x14ac:dyDescent="0.25">
      <c r="D12786"/>
    </row>
    <row r="12787" spans="4:4" x14ac:dyDescent="0.25">
      <c r="D12787"/>
    </row>
    <row r="12788" spans="4:4" x14ac:dyDescent="0.25">
      <c r="D12788"/>
    </row>
    <row r="12789" spans="4:4" x14ac:dyDescent="0.25">
      <c r="D12789"/>
    </row>
    <row r="12790" spans="4:4" x14ac:dyDescent="0.25">
      <c r="D12790"/>
    </row>
    <row r="12791" spans="4:4" x14ac:dyDescent="0.25">
      <c r="D12791"/>
    </row>
    <row r="12792" spans="4:4" x14ac:dyDescent="0.25">
      <c r="D12792"/>
    </row>
    <row r="12793" spans="4:4" x14ac:dyDescent="0.25">
      <c r="D12793"/>
    </row>
    <row r="12794" spans="4:4" x14ac:dyDescent="0.25">
      <c r="D12794"/>
    </row>
    <row r="12795" spans="4:4" x14ac:dyDescent="0.25">
      <c r="D12795"/>
    </row>
    <row r="12796" spans="4:4" x14ac:dyDescent="0.25">
      <c r="D12796"/>
    </row>
    <row r="12797" spans="4:4" x14ac:dyDescent="0.25">
      <c r="D12797"/>
    </row>
    <row r="12798" spans="4:4" x14ac:dyDescent="0.25">
      <c r="D12798"/>
    </row>
    <row r="12799" spans="4:4" x14ac:dyDescent="0.25">
      <c r="D12799"/>
    </row>
    <row r="12800" spans="4:4" x14ac:dyDescent="0.25">
      <c r="D12800"/>
    </row>
    <row r="12801" spans="4:4" x14ac:dyDescent="0.25">
      <c r="D12801"/>
    </row>
    <row r="12802" spans="4:4" x14ac:dyDescent="0.25">
      <c r="D12802"/>
    </row>
    <row r="12803" spans="4:4" x14ac:dyDescent="0.25">
      <c r="D12803"/>
    </row>
    <row r="12804" spans="4:4" x14ac:dyDescent="0.25">
      <c r="D12804"/>
    </row>
    <row r="12805" spans="4:4" x14ac:dyDescent="0.25">
      <c r="D12805"/>
    </row>
    <row r="12806" spans="4:4" x14ac:dyDescent="0.25">
      <c r="D12806"/>
    </row>
    <row r="12807" spans="4:4" x14ac:dyDescent="0.25">
      <c r="D12807"/>
    </row>
    <row r="12808" spans="4:4" x14ac:dyDescent="0.25">
      <c r="D12808"/>
    </row>
    <row r="12809" spans="4:4" x14ac:dyDescent="0.25">
      <c r="D12809"/>
    </row>
    <row r="12810" spans="4:4" x14ac:dyDescent="0.25">
      <c r="D12810"/>
    </row>
    <row r="12811" spans="4:4" x14ac:dyDescent="0.25">
      <c r="D12811"/>
    </row>
    <row r="12812" spans="4:4" x14ac:dyDescent="0.25">
      <c r="D12812"/>
    </row>
    <row r="12813" spans="4:4" x14ac:dyDescent="0.25">
      <c r="D12813"/>
    </row>
    <row r="12814" spans="4:4" x14ac:dyDescent="0.25">
      <c r="D12814"/>
    </row>
    <row r="12815" spans="4:4" x14ac:dyDescent="0.25">
      <c r="D12815"/>
    </row>
    <row r="12816" spans="4:4" x14ac:dyDescent="0.25">
      <c r="D12816"/>
    </row>
    <row r="12817" spans="4:4" x14ac:dyDescent="0.25">
      <c r="D12817"/>
    </row>
    <row r="12818" spans="4:4" x14ac:dyDescent="0.25">
      <c r="D12818"/>
    </row>
    <row r="12819" spans="4:4" x14ac:dyDescent="0.25">
      <c r="D12819"/>
    </row>
    <row r="12820" spans="4:4" x14ac:dyDescent="0.25">
      <c r="D12820"/>
    </row>
    <row r="12821" spans="4:4" x14ac:dyDescent="0.25">
      <c r="D12821"/>
    </row>
    <row r="12822" spans="4:4" x14ac:dyDescent="0.25">
      <c r="D12822"/>
    </row>
    <row r="12823" spans="4:4" x14ac:dyDescent="0.25">
      <c r="D12823"/>
    </row>
    <row r="12824" spans="4:4" x14ac:dyDescent="0.25">
      <c r="D12824"/>
    </row>
    <row r="12825" spans="4:4" x14ac:dyDescent="0.25">
      <c r="D12825"/>
    </row>
    <row r="12826" spans="4:4" x14ac:dyDescent="0.25">
      <c r="D12826"/>
    </row>
    <row r="12827" spans="4:4" x14ac:dyDescent="0.25">
      <c r="D12827"/>
    </row>
    <row r="12828" spans="4:4" x14ac:dyDescent="0.25">
      <c r="D12828"/>
    </row>
    <row r="12829" spans="4:4" x14ac:dyDescent="0.25">
      <c r="D12829"/>
    </row>
    <row r="12830" spans="4:4" x14ac:dyDescent="0.25">
      <c r="D12830"/>
    </row>
    <row r="12831" spans="4:4" x14ac:dyDescent="0.25">
      <c r="D12831"/>
    </row>
    <row r="12832" spans="4:4" x14ac:dyDescent="0.25">
      <c r="D12832"/>
    </row>
    <row r="12833" spans="4:4" x14ac:dyDescent="0.25">
      <c r="D12833"/>
    </row>
    <row r="12834" spans="4:4" x14ac:dyDescent="0.25">
      <c r="D12834"/>
    </row>
    <row r="12835" spans="4:4" x14ac:dyDescent="0.25">
      <c r="D12835"/>
    </row>
    <row r="12836" spans="4:4" x14ac:dyDescent="0.25">
      <c r="D12836"/>
    </row>
    <row r="12837" spans="4:4" x14ac:dyDescent="0.25">
      <c r="D12837"/>
    </row>
    <row r="12838" spans="4:4" x14ac:dyDescent="0.25">
      <c r="D12838"/>
    </row>
    <row r="12839" spans="4:4" x14ac:dyDescent="0.25">
      <c r="D12839"/>
    </row>
    <row r="12840" spans="4:4" x14ac:dyDescent="0.25">
      <c r="D12840"/>
    </row>
    <row r="12841" spans="4:4" x14ac:dyDescent="0.25">
      <c r="D12841"/>
    </row>
    <row r="12842" spans="4:4" x14ac:dyDescent="0.25">
      <c r="D12842"/>
    </row>
    <row r="12843" spans="4:4" x14ac:dyDescent="0.25">
      <c r="D12843"/>
    </row>
    <row r="12844" spans="4:4" x14ac:dyDescent="0.25">
      <c r="D12844"/>
    </row>
    <row r="12845" spans="4:4" x14ac:dyDescent="0.25">
      <c r="D12845"/>
    </row>
    <row r="12846" spans="4:4" x14ac:dyDescent="0.25">
      <c r="D12846"/>
    </row>
    <row r="12847" spans="4:4" x14ac:dyDescent="0.25">
      <c r="D12847"/>
    </row>
    <row r="12848" spans="4:4" x14ac:dyDescent="0.25">
      <c r="D12848"/>
    </row>
    <row r="12849" spans="4:4" x14ac:dyDescent="0.25">
      <c r="D12849"/>
    </row>
    <row r="12850" spans="4:4" x14ac:dyDescent="0.25">
      <c r="D12850"/>
    </row>
    <row r="12851" spans="4:4" x14ac:dyDescent="0.25">
      <c r="D12851"/>
    </row>
    <row r="12852" spans="4:4" x14ac:dyDescent="0.25">
      <c r="D12852"/>
    </row>
    <row r="12853" spans="4:4" x14ac:dyDescent="0.25">
      <c r="D12853"/>
    </row>
    <row r="12854" spans="4:4" x14ac:dyDescent="0.25">
      <c r="D12854"/>
    </row>
    <row r="12855" spans="4:4" x14ac:dyDescent="0.25">
      <c r="D12855"/>
    </row>
    <row r="12856" spans="4:4" x14ac:dyDescent="0.25">
      <c r="D12856"/>
    </row>
    <row r="12857" spans="4:4" x14ac:dyDescent="0.25">
      <c r="D12857"/>
    </row>
    <row r="12858" spans="4:4" x14ac:dyDescent="0.25">
      <c r="D12858"/>
    </row>
    <row r="12859" spans="4:4" x14ac:dyDescent="0.25">
      <c r="D12859"/>
    </row>
    <row r="12860" spans="4:4" x14ac:dyDescent="0.25">
      <c r="D12860"/>
    </row>
    <row r="12861" spans="4:4" x14ac:dyDescent="0.25">
      <c r="D12861"/>
    </row>
    <row r="12862" spans="4:4" x14ac:dyDescent="0.25">
      <c r="D12862"/>
    </row>
    <row r="12863" spans="4:4" x14ac:dyDescent="0.25">
      <c r="D12863"/>
    </row>
    <row r="12864" spans="4:4" x14ac:dyDescent="0.25">
      <c r="D12864"/>
    </row>
    <row r="12865" spans="4:4" x14ac:dyDescent="0.25">
      <c r="D12865"/>
    </row>
    <row r="12866" spans="4:4" x14ac:dyDescent="0.25">
      <c r="D12866"/>
    </row>
    <row r="12867" spans="4:4" x14ac:dyDescent="0.25">
      <c r="D12867"/>
    </row>
    <row r="12868" spans="4:4" x14ac:dyDescent="0.25">
      <c r="D12868"/>
    </row>
    <row r="12869" spans="4:4" x14ac:dyDescent="0.25">
      <c r="D12869"/>
    </row>
    <row r="12870" spans="4:4" x14ac:dyDescent="0.25">
      <c r="D12870"/>
    </row>
    <row r="12871" spans="4:4" x14ac:dyDescent="0.25">
      <c r="D12871"/>
    </row>
    <row r="12872" spans="4:4" x14ac:dyDescent="0.25">
      <c r="D12872"/>
    </row>
    <row r="12873" spans="4:4" x14ac:dyDescent="0.25">
      <c r="D12873"/>
    </row>
    <row r="12874" spans="4:4" x14ac:dyDescent="0.25">
      <c r="D12874"/>
    </row>
    <row r="12875" spans="4:4" x14ac:dyDescent="0.25">
      <c r="D12875"/>
    </row>
    <row r="12876" spans="4:4" x14ac:dyDescent="0.25">
      <c r="D12876"/>
    </row>
    <row r="12877" spans="4:4" x14ac:dyDescent="0.25">
      <c r="D12877"/>
    </row>
    <row r="12878" spans="4:4" x14ac:dyDescent="0.25">
      <c r="D12878"/>
    </row>
    <row r="12879" spans="4:4" x14ac:dyDescent="0.25">
      <c r="D12879"/>
    </row>
    <row r="12880" spans="4:4" x14ac:dyDescent="0.25">
      <c r="D12880"/>
    </row>
    <row r="12881" spans="4:4" x14ac:dyDescent="0.25">
      <c r="D12881"/>
    </row>
    <row r="12882" spans="4:4" x14ac:dyDescent="0.25">
      <c r="D12882"/>
    </row>
    <row r="12883" spans="4:4" x14ac:dyDescent="0.25">
      <c r="D12883"/>
    </row>
    <row r="12884" spans="4:4" x14ac:dyDescent="0.25">
      <c r="D12884"/>
    </row>
    <row r="12885" spans="4:4" x14ac:dyDescent="0.25">
      <c r="D12885"/>
    </row>
    <row r="12886" spans="4:4" x14ac:dyDescent="0.25">
      <c r="D12886"/>
    </row>
    <row r="12887" spans="4:4" x14ac:dyDescent="0.25">
      <c r="D12887"/>
    </row>
    <row r="12888" spans="4:4" x14ac:dyDescent="0.25">
      <c r="D12888"/>
    </row>
    <row r="12889" spans="4:4" x14ac:dyDescent="0.25">
      <c r="D12889"/>
    </row>
    <row r="12890" spans="4:4" x14ac:dyDescent="0.25">
      <c r="D12890"/>
    </row>
    <row r="12891" spans="4:4" x14ac:dyDescent="0.25">
      <c r="D12891"/>
    </row>
    <row r="12892" spans="4:4" x14ac:dyDescent="0.25">
      <c r="D12892"/>
    </row>
    <row r="12893" spans="4:4" x14ac:dyDescent="0.25">
      <c r="D12893"/>
    </row>
    <row r="12894" spans="4:4" x14ac:dyDescent="0.25">
      <c r="D12894"/>
    </row>
    <row r="12895" spans="4:4" x14ac:dyDescent="0.25">
      <c r="D12895"/>
    </row>
    <row r="12896" spans="4:4" x14ac:dyDescent="0.25">
      <c r="D12896"/>
    </row>
    <row r="12897" spans="4:4" x14ac:dyDescent="0.25">
      <c r="D12897"/>
    </row>
    <row r="12898" spans="4:4" x14ac:dyDescent="0.25">
      <c r="D12898"/>
    </row>
    <row r="12899" spans="4:4" x14ac:dyDescent="0.25">
      <c r="D12899"/>
    </row>
    <row r="12900" spans="4:4" x14ac:dyDescent="0.25">
      <c r="D12900"/>
    </row>
    <row r="12901" spans="4:4" x14ac:dyDescent="0.25">
      <c r="D12901"/>
    </row>
    <row r="12902" spans="4:4" x14ac:dyDescent="0.25">
      <c r="D12902"/>
    </row>
    <row r="12903" spans="4:4" x14ac:dyDescent="0.25">
      <c r="D12903"/>
    </row>
    <row r="12904" spans="4:4" x14ac:dyDescent="0.25">
      <c r="D12904"/>
    </row>
    <row r="12905" spans="4:4" x14ac:dyDescent="0.25">
      <c r="D12905"/>
    </row>
    <row r="12906" spans="4:4" x14ac:dyDescent="0.25">
      <c r="D12906"/>
    </row>
    <row r="12907" spans="4:4" x14ac:dyDescent="0.25">
      <c r="D12907"/>
    </row>
    <row r="12908" spans="4:4" x14ac:dyDescent="0.25">
      <c r="D12908"/>
    </row>
    <row r="12909" spans="4:4" x14ac:dyDescent="0.25">
      <c r="D12909"/>
    </row>
    <row r="12910" spans="4:4" x14ac:dyDescent="0.25">
      <c r="D12910"/>
    </row>
    <row r="12911" spans="4:4" x14ac:dyDescent="0.25">
      <c r="D12911"/>
    </row>
    <row r="12912" spans="4:4" x14ac:dyDescent="0.25">
      <c r="D12912"/>
    </row>
    <row r="12913" spans="4:4" x14ac:dyDescent="0.25">
      <c r="D12913"/>
    </row>
    <row r="12914" spans="4:4" x14ac:dyDescent="0.25">
      <c r="D12914"/>
    </row>
    <row r="12915" spans="4:4" x14ac:dyDescent="0.25">
      <c r="D12915"/>
    </row>
    <row r="12916" spans="4:4" x14ac:dyDescent="0.25">
      <c r="D12916"/>
    </row>
    <row r="12917" spans="4:4" x14ac:dyDescent="0.25">
      <c r="D12917"/>
    </row>
    <row r="12918" spans="4:4" x14ac:dyDescent="0.25">
      <c r="D12918"/>
    </row>
    <row r="12919" spans="4:4" x14ac:dyDescent="0.25">
      <c r="D12919"/>
    </row>
    <row r="12920" spans="4:4" x14ac:dyDescent="0.25">
      <c r="D12920"/>
    </row>
    <row r="12921" spans="4:4" x14ac:dyDescent="0.25">
      <c r="D12921"/>
    </row>
    <row r="12922" spans="4:4" x14ac:dyDescent="0.25">
      <c r="D12922"/>
    </row>
    <row r="12923" spans="4:4" x14ac:dyDescent="0.25">
      <c r="D12923"/>
    </row>
    <row r="12924" spans="4:4" x14ac:dyDescent="0.25">
      <c r="D12924"/>
    </row>
    <row r="12925" spans="4:4" x14ac:dyDescent="0.25">
      <c r="D12925"/>
    </row>
    <row r="12926" spans="4:4" x14ac:dyDescent="0.25">
      <c r="D12926"/>
    </row>
    <row r="12927" spans="4:4" x14ac:dyDescent="0.25">
      <c r="D12927"/>
    </row>
    <row r="12928" spans="4:4" x14ac:dyDescent="0.25">
      <c r="D12928"/>
    </row>
    <row r="12929" spans="4:4" x14ac:dyDescent="0.25">
      <c r="D12929"/>
    </row>
    <row r="12930" spans="4:4" x14ac:dyDescent="0.25">
      <c r="D12930"/>
    </row>
    <row r="12931" spans="4:4" x14ac:dyDescent="0.25">
      <c r="D12931"/>
    </row>
    <row r="12932" spans="4:4" x14ac:dyDescent="0.25">
      <c r="D12932"/>
    </row>
    <row r="12933" spans="4:4" x14ac:dyDescent="0.25">
      <c r="D12933"/>
    </row>
    <row r="12934" spans="4:4" x14ac:dyDescent="0.25">
      <c r="D12934"/>
    </row>
    <row r="12935" spans="4:4" x14ac:dyDescent="0.25">
      <c r="D12935"/>
    </row>
    <row r="12936" spans="4:4" x14ac:dyDescent="0.25">
      <c r="D12936"/>
    </row>
    <row r="12937" spans="4:4" x14ac:dyDescent="0.25">
      <c r="D12937"/>
    </row>
    <row r="12938" spans="4:4" x14ac:dyDescent="0.25">
      <c r="D12938"/>
    </row>
    <row r="12939" spans="4:4" x14ac:dyDescent="0.25">
      <c r="D12939"/>
    </row>
    <row r="12940" spans="4:4" x14ac:dyDescent="0.25">
      <c r="D12940"/>
    </row>
    <row r="12941" spans="4:4" x14ac:dyDescent="0.25">
      <c r="D12941"/>
    </row>
    <row r="12942" spans="4:4" x14ac:dyDescent="0.25">
      <c r="D12942"/>
    </row>
    <row r="12943" spans="4:4" x14ac:dyDescent="0.25">
      <c r="D12943"/>
    </row>
    <row r="12944" spans="4:4" x14ac:dyDescent="0.25">
      <c r="D12944"/>
    </row>
    <row r="12945" spans="4:4" x14ac:dyDescent="0.25">
      <c r="D12945"/>
    </row>
    <row r="12946" spans="4:4" x14ac:dyDescent="0.25">
      <c r="D12946"/>
    </row>
    <row r="12947" spans="4:4" x14ac:dyDescent="0.25">
      <c r="D12947"/>
    </row>
    <row r="12948" spans="4:4" x14ac:dyDescent="0.25">
      <c r="D12948"/>
    </row>
    <row r="12949" spans="4:4" x14ac:dyDescent="0.25">
      <c r="D12949"/>
    </row>
    <row r="12950" spans="4:4" x14ac:dyDescent="0.25">
      <c r="D12950"/>
    </row>
    <row r="12951" spans="4:4" x14ac:dyDescent="0.25">
      <c r="D12951"/>
    </row>
    <row r="12952" spans="4:4" x14ac:dyDescent="0.25">
      <c r="D12952"/>
    </row>
    <row r="12953" spans="4:4" x14ac:dyDescent="0.25">
      <c r="D12953"/>
    </row>
    <row r="12954" spans="4:4" x14ac:dyDescent="0.25">
      <c r="D12954"/>
    </row>
    <row r="12955" spans="4:4" x14ac:dyDescent="0.25">
      <c r="D12955"/>
    </row>
    <row r="12956" spans="4:4" x14ac:dyDescent="0.25">
      <c r="D12956"/>
    </row>
    <row r="12957" spans="4:4" x14ac:dyDescent="0.25">
      <c r="D12957"/>
    </row>
    <row r="12958" spans="4:4" x14ac:dyDescent="0.25">
      <c r="D12958"/>
    </row>
    <row r="12959" spans="4:4" x14ac:dyDescent="0.25">
      <c r="D12959"/>
    </row>
    <row r="12960" spans="4:4" x14ac:dyDescent="0.25">
      <c r="D12960"/>
    </row>
    <row r="12961" spans="4:4" x14ac:dyDescent="0.25">
      <c r="D12961"/>
    </row>
    <row r="12962" spans="4:4" x14ac:dyDescent="0.25">
      <c r="D12962"/>
    </row>
    <row r="12963" spans="4:4" x14ac:dyDescent="0.25">
      <c r="D12963"/>
    </row>
    <row r="12964" spans="4:4" x14ac:dyDescent="0.25">
      <c r="D12964"/>
    </row>
    <row r="12965" spans="4:4" x14ac:dyDescent="0.25">
      <c r="D12965"/>
    </row>
    <row r="12966" spans="4:4" x14ac:dyDescent="0.25">
      <c r="D12966"/>
    </row>
    <row r="12967" spans="4:4" x14ac:dyDescent="0.25">
      <c r="D12967"/>
    </row>
    <row r="12968" spans="4:4" x14ac:dyDescent="0.25">
      <c r="D12968"/>
    </row>
    <row r="12969" spans="4:4" x14ac:dyDescent="0.25">
      <c r="D12969"/>
    </row>
    <row r="12970" spans="4:4" x14ac:dyDescent="0.25">
      <c r="D12970"/>
    </row>
    <row r="12971" spans="4:4" x14ac:dyDescent="0.25">
      <c r="D12971"/>
    </row>
    <row r="12972" spans="4:4" x14ac:dyDescent="0.25">
      <c r="D12972"/>
    </row>
    <row r="12973" spans="4:4" x14ac:dyDescent="0.25">
      <c r="D12973"/>
    </row>
    <row r="12974" spans="4:4" x14ac:dyDescent="0.25">
      <c r="D12974"/>
    </row>
    <row r="12975" spans="4:4" x14ac:dyDescent="0.25">
      <c r="D12975"/>
    </row>
    <row r="12976" spans="4:4" x14ac:dyDescent="0.25">
      <c r="D12976"/>
    </row>
    <row r="12977" spans="4:4" x14ac:dyDescent="0.25">
      <c r="D12977"/>
    </row>
    <row r="12978" spans="4:4" x14ac:dyDescent="0.25">
      <c r="D12978"/>
    </row>
    <row r="12979" spans="4:4" x14ac:dyDescent="0.25">
      <c r="D12979"/>
    </row>
    <row r="12980" spans="4:4" x14ac:dyDescent="0.25">
      <c r="D12980"/>
    </row>
    <row r="12981" spans="4:4" x14ac:dyDescent="0.25">
      <c r="D12981"/>
    </row>
    <row r="12982" spans="4:4" x14ac:dyDescent="0.25">
      <c r="D12982"/>
    </row>
    <row r="12983" spans="4:4" x14ac:dyDescent="0.25">
      <c r="D12983"/>
    </row>
    <row r="12984" spans="4:4" x14ac:dyDescent="0.25">
      <c r="D12984"/>
    </row>
    <row r="12985" spans="4:4" x14ac:dyDescent="0.25">
      <c r="D12985"/>
    </row>
    <row r="12986" spans="4:4" x14ac:dyDescent="0.25">
      <c r="D12986"/>
    </row>
    <row r="12987" spans="4:4" x14ac:dyDescent="0.25">
      <c r="D12987"/>
    </row>
    <row r="12988" spans="4:4" x14ac:dyDescent="0.25">
      <c r="D12988"/>
    </row>
    <row r="12989" spans="4:4" x14ac:dyDescent="0.25">
      <c r="D12989"/>
    </row>
    <row r="12990" spans="4:4" x14ac:dyDescent="0.25">
      <c r="D12990"/>
    </row>
    <row r="12991" spans="4:4" x14ac:dyDescent="0.25">
      <c r="D12991"/>
    </row>
    <row r="12992" spans="4:4" x14ac:dyDescent="0.25">
      <c r="D12992"/>
    </row>
    <row r="12993" spans="4:4" x14ac:dyDescent="0.25">
      <c r="D12993"/>
    </row>
    <row r="12994" spans="4:4" x14ac:dyDescent="0.25">
      <c r="D12994"/>
    </row>
    <row r="12995" spans="4:4" x14ac:dyDescent="0.25">
      <c r="D12995"/>
    </row>
    <row r="12996" spans="4:4" x14ac:dyDescent="0.25">
      <c r="D12996"/>
    </row>
    <row r="12997" spans="4:4" x14ac:dyDescent="0.25">
      <c r="D12997"/>
    </row>
    <row r="12998" spans="4:4" x14ac:dyDescent="0.25">
      <c r="D12998"/>
    </row>
    <row r="12999" spans="4:4" x14ac:dyDescent="0.25">
      <c r="D12999"/>
    </row>
    <row r="13000" spans="4:4" x14ac:dyDescent="0.25">
      <c r="D13000"/>
    </row>
    <row r="13001" spans="4:4" x14ac:dyDescent="0.25">
      <c r="D13001"/>
    </row>
    <row r="13002" spans="4:4" x14ac:dyDescent="0.25">
      <c r="D13002"/>
    </row>
    <row r="13003" spans="4:4" x14ac:dyDescent="0.25">
      <c r="D13003"/>
    </row>
    <row r="13004" spans="4:4" x14ac:dyDescent="0.25">
      <c r="D13004"/>
    </row>
    <row r="13005" spans="4:4" x14ac:dyDescent="0.25">
      <c r="D13005"/>
    </row>
    <row r="13006" spans="4:4" x14ac:dyDescent="0.25">
      <c r="D13006"/>
    </row>
    <row r="13007" spans="4:4" x14ac:dyDescent="0.25">
      <c r="D13007"/>
    </row>
    <row r="13008" spans="4:4" x14ac:dyDescent="0.25">
      <c r="D13008"/>
    </row>
    <row r="13009" spans="4:4" x14ac:dyDescent="0.25">
      <c r="D13009"/>
    </row>
    <row r="13010" spans="4:4" x14ac:dyDescent="0.25">
      <c r="D13010"/>
    </row>
    <row r="13011" spans="4:4" x14ac:dyDescent="0.25">
      <c r="D13011"/>
    </row>
    <row r="13012" spans="4:4" x14ac:dyDescent="0.25">
      <c r="D13012"/>
    </row>
    <row r="13013" spans="4:4" x14ac:dyDescent="0.25">
      <c r="D13013"/>
    </row>
    <row r="13014" spans="4:4" x14ac:dyDescent="0.25">
      <c r="D13014"/>
    </row>
    <row r="13015" spans="4:4" x14ac:dyDescent="0.25">
      <c r="D13015"/>
    </row>
    <row r="13016" spans="4:4" x14ac:dyDescent="0.25">
      <c r="D13016"/>
    </row>
    <row r="13017" spans="4:4" x14ac:dyDescent="0.25">
      <c r="D13017"/>
    </row>
    <row r="13018" spans="4:4" x14ac:dyDescent="0.25">
      <c r="D13018"/>
    </row>
    <row r="13019" spans="4:4" x14ac:dyDescent="0.25">
      <c r="D13019"/>
    </row>
    <row r="13020" spans="4:4" x14ac:dyDescent="0.25">
      <c r="D13020"/>
    </row>
    <row r="13021" spans="4:4" x14ac:dyDescent="0.25">
      <c r="D13021"/>
    </row>
    <row r="13022" spans="4:4" x14ac:dyDescent="0.25">
      <c r="D13022"/>
    </row>
    <row r="13023" spans="4:4" x14ac:dyDescent="0.25">
      <c r="D13023"/>
    </row>
    <row r="13024" spans="4:4" x14ac:dyDescent="0.25">
      <c r="D13024"/>
    </row>
    <row r="13025" spans="4:4" x14ac:dyDescent="0.25">
      <c r="D13025"/>
    </row>
    <row r="13026" spans="4:4" x14ac:dyDescent="0.25">
      <c r="D13026"/>
    </row>
    <row r="13027" spans="4:4" x14ac:dyDescent="0.25">
      <c r="D13027"/>
    </row>
    <row r="13028" spans="4:4" x14ac:dyDescent="0.25">
      <c r="D13028"/>
    </row>
    <row r="13029" spans="4:4" x14ac:dyDescent="0.25">
      <c r="D13029"/>
    </row>
    <row r="13030" spans="4:4" x14ac:dyDescent="0.25">
      <c r="D13030"/>
    </row>
    <row r="13031" spans="4:4" x14ac:dyDescent="0.25">
      <c r="D13031"/>
    </row>
    <row r="13032" spans="4:4" x14ac:dyDescent="0.25">
      <c r="D13032"/>
    </row>
    <row r="13033" spans="4:4" x14ac:dyDescent="0.25">
      <c r="D13033"/>
    </row>
    <row r="13034" spans="4:4" x14ac:dyDescent="0.25">
      <c r="D13034"/>
    </row>
    <row r="13035" spans="4:4" x14ac:dyDescent="0.25">
      <c r="D13035"/>
    </row>
    <row r="13036" spans="4:4" x14ac:dyDescent="0.25">
      <c r="D13036"/>
    </row>
    <row r="13037" spans="4:4" x14ac:dyDescent="0.25">
      <c r="D13037"/>
    </row>
    <row r="13038" spans="4:4" x14ac:dyDescent="0.25">
      <c r="D13038"/>
    </row>
    <row r="13039" spans="4:4" x14ac:dyDescent="0.25">
      <c r="D13039"/>
    </row>
    <row r="13040" spans="4:4" x14ac:dyDescent="0.25">
      <c r="D13040"/>
    </row>
    <row r="13041" spans="4:4" x14ac:dyDescent="0.25">
      <c r="D13041"/>
    </row>
    <row r="13042" spans="4:4" x14ac:dyDescent="0.25">
      <c r="D13042"/>
    </row>
    <row r="13043" spans="4:4" x14ac:dyDescent="0.25">
      <c r="D13043"/>
    </row>
    <row r="13044" spans="4:4" x14ac:dyDescent="0.25">
      <c r="D13044"/>
    </row>
    <row r="13045" spans="4:4" x14ac:dyDescent="0.25">
      <c r="D13045"/>
    </row>
    <row r="13046" spans="4:4" x14ac:dyDescent="0.25">
      <c r="D13046"/>
    </row>
    <row r="13047" spans="4:4" x14ac:dyDescent="0.25">
      <c r="D13047"/>
    </row>
    <row r="13048" spans="4:4" x14ac:dyDescent="0.25">
      <c r="D13048"/>
    </row>
    <row r="13049" spans="4:4" x14ac:dyDescent="0.25">
      <c r="D13049"/>
    </row>
    <row r="13050" spans="4:4" x14ac:dyDescent="0.25">
      <c r="D13050"/>
    </row>
    <row r="13051" spans="4:4" x14ac:dyDescent="0.25">
      <c r="D13051"/>
    </row>
    <row r="13052" spans="4:4" x14ac:dyDescent="0.25">
      <c r="D13052"/>
    </row>
    <row r="13053" spans="4:4" x14ac:dyDescent="0.25">
      <c r="D13053"/>
    </row>
    <row r="13054" spans="4:4" x14ac:dyDescent="0.25">
      <c r="D13054"/>
    </row>
    <row r="13055" spans="4:4" x14ac:dyDescent="0.25">
      <c r="D13055"/>
    </row>
    <row r="13056" spans="4:4" x14ac:dyDescent="0.25">
      <c r="D13056"/>
    </row>
    <row r="13057" spans="4:4" x14ac:dyDescent="0.25">
      <c r="D13057"/>
    </row>
    <row r="13058" spans="4:4" x14ac:dyDescent="0.25">
      <c r="D13058"/>
    </row>
    <row r="13059" spans="4:4" x14ac:dyDescent="0.25">
      <c r="D13059"/>
    </row>
    <row r="13060" spans="4:4" x14ac:dyDescent="0.25">
      <c r="D13060"/>
    </row>
    <row r="13061" spans="4:4" x14ac:dyDescent="0.25">
      <c r="D13061"/>
    </row>
    <row r="13062" spans="4:4" x14ac:dyDescent="0.25">
      <c r="D13062"/>
    </row>
    <row r="13063" spans="4:4" x14ac:dyDescent="0.25">
      <c r="D13063"/>
    </row>
    <row r="13064" spans="4:4" x14ac:dyDescent="0.25">
      <c r="D13064"/>
    </row>
    <row r="13065" spans="4:4" x14ac:dyDescent="0.25">
      <c r="D13065"/>
    </row>
    <row r="13066" spans="4:4" x14ac:dyDescent="0.25">
      <c r="D13066"/>
    </row>
    <row r="13067" spans="4:4" x14ac:dyDescent="0.25">
      <c r="D13067"/>
    </row>
    <row r="13068" spans="4:4" x14ac:dyDescent="0.25">
      <c r="D13068"/>
    </row>
    <row r="13069" spans="4:4" x14ac:dyDescent="0.25">
      <c r="D13069"/>
    </row>
    <row r="13070" spans="4:4" x14ac:dyDescent="0.25">
      <c r="D13070"/>
    </row>
    <row r="13071" spans="4:4" x14ac:dyDescent="0.25">
      <c r="D13071"/>
    </row>
    <row r="13072" spans="4:4" x14ac:dyDescent="0.25">
      <c r="D13072"/>
    </row>
    <row r="13073" spans="4:4" x14ac:dyDescent="0.25">
      <c r="D13073"/>
    </row>
    <row r="13074" spans="4:4" x14ac:dyDescent="0.25">
      <c r="D13074"/>
    </row>
    <row r="13075" spans="4:4" x14ac:dyDescent="0.25">
      <c r="D13075"/>
    </row>
    <row r="13076" spans="4:4" x14ac:dyDescent="0.25">
      <c r="D13076"/>
    </row>
    <row r="13077" spans="4:4" x14ac:dyDescent="0.25">
      <c r="D13077"/>
    </row>
    <row r="13078" spans="4:4" x14ac:dyDescent="0.25">
      <c r="D13078"/>
    </row>
    <row r="13079" spans="4:4" x14ac:dyDescent="0.25">
      <c r="D13079"/>
    </row>
    <row r="13080" spans="4:4" x14ac:dyDescent="0.25">
      <c r="D13080"/>
    </row>
    <row r="13081" spans="4:4" x14ac:dyDescent="0.25">
      <c r="D13081"/>
    </row>
    <row r="13082" spans="4:4" x14ac:dyDescent="0.25">
      <c r="D13082"/>
    </row>
    <row r="13083" spans="4:4" x14ac:dyDescent="0.25">
      <c r="D13083"/>
    </row>
    <row r="13084" spans="4:4" x14ac:dyDescent="0.25">
      <c r="D13084"/>
    </row>
    <row r="13085" spans="4:4" x14ac:dyDescent="0.25">
      <c r="D13085"/>
    </row>
    <row r="13086" spans="4:4" x14ac:dyDescent="0.25">
      <c r="D13086"/>
    </row>
    <row r="13087" spans="4:4" x14ac:dyDescent="0.25">
      <c r="D13087"/>
    </row>
    <row r="13088" spans="4:4" x14ac:dyDescent="0.25">
      <c r="D13088"/>
    </row>
    <row r="13089" spans="4:4" x14ac:dyDescent="0.25">
      <c r="D13089"/>
    </row>
    <row r="13090" spans="4:4" x14ac:dyDescent="0.25">
      <c r="D13090"/>
    </row>
    <row r="13091" spans="4:4" x14ac:dyDescent="0.25">
      <c r="D13091"/>
    </row>
    <row r="13092" spans="4:4" x14ac:dyDescent="0.25">
      <c r="D13092"/>
    </row>
    <row r="13093" spans="4:4" x14ac:dyDescent="0.25">
      <c r="D13093"/>
    </row>
    <row r="13094" spans="4:4" x14ac:dyDescent="0.25">
      <c r="D13094"/>
    </row>
    <row r="13095" spans="4:4" x14ac:dyDescent="0.25">
      <c r="D13095"/>
    </row>
    <row r="13096" spans="4:4" x14ac:dyDescent="0.25">
      <c r="D13096"/>
    </row>
    <row r="13097" spans="4:4" x14ac:dyDescent="0.25">
      <c r="D13097"/>
    </row>
    <row r="13098" spans="4:4" x14ac:dyDescent="0.25">
      <c r="D13098"/>
    </row>
    <row r="13099" spans="4:4" x14ac:dyDescent="0.25">
      <c r="D13099"/>
    </row>
    <row r="13100" spans="4:4" x14ac:dyDescent="0.25">
      <c r="D13100"/>
    </row>
    <row r="13101" spans="4:4" x14ac:dyDescent="0.25">
      <c r="D13101"/>
    </row>
    <row r="13102" spans="4:4" x14ac:dyDescent="0.25">
      <c r="D13102"/>
    </row>
    <row r="13103" spans="4:4" x14ac:dyDescent="0.25">
      <c r="D13103"/>
    </row>
    <row r="13104" spans="4:4" x14ac:dyDescent="0.25">
      <c r="D13104"/>
    </row>
    <row r="13105" spans="4:4" x14ac:dyDescent="0.25">
      <c r="D13105"/>
    </row>
    <row r="13106" spans="4:4" x14ac:dyDescent="0.25">
      <c r="D13106"/>
    </row>
    <row r="13107" spans="4:4" x14ac:dyDescent="0.25">
      <c r="D13107"/>
    </row>
    <row r="13108" spans="4:4" x14ac:dyDescent="0.25">
      <c r="D13108"/>
    </row>
    <row r="13109" spans="4:4" x14ac:dyDescent="0.25">
      <c r="D13109"/>
    </row>
    <row r="13110" spans="4:4" x14ac:dyDescent="0.25">
      <c r="D13110"/>
    </row>
    <row r="13111" spans="4:4" x14ac:dyDescent="0.25">
      <c r="D13111"/>
    </row>
    <row r="13112" spans="4:4" x14ac:dyDescent="0.25">
      <c r="D13112"/>
    </row>
    <row r="13113" spans="4:4" x14ac:dyDescent="0.25">
      <c r="D13113"/>
    </row>
    <row r="13114" spans="4:4" x14ac:dyDescent="0.25">
      <c r="D13114"/>
    </row>
    <row r="13115" spans="4:4" x14ac:dyDescent="0.25">
      <c r="D13115"/>
    </row>
    <row r="13116" spans="4:4" x14ac:dyDescent="0.25">
      <c r="D13116"/>
    </row>
    <row r="13117" spans="4:4" x14ac:dyDescent="0.25">
      <c r="D13117"/>
    </row>
    <row r="13118" spans="4:4" x14ac:dyDescent="0.25">
      <c r="D13118"/>
    </row>
    <row r="13119" spans="4:4" x14ac:dyDescent="0.25">
      <c r="D13119"/>
    </row>
    <row r="13120" spans="4:4" x14ac:dyDescent="0.25">
      <c r="D13120"/>
    </row>
    <row r="13121" spans="4:4" x14ac:dyDescent="0.25">
      <c r="D13121"/>
    </row>
    <row r="13122" spans="4:4" x14ac:dyDescent="0.25">
      <c r="D13122"/>
    </row>
    <row r="13123" spans="4:4" x14ac:dyDescent="0.25">
      <c r="D13123"/>
    </row>
    <row r="13124" spans="4:4" x14ac:dyDescent="0.25">
      <c r="D13124"/>
    </row>
    <row r="13125" spans="4:4" x14ac:dyDescent="0.25">
      <c r="D13125"/>
    </row>
    <row r="13126" spans="4:4" x14ac:dyDescent="0.25">
      <c r="D13126"/>
    </row>
    <row r="13127" spans="4:4" x14ac:dyDescent="0.25">
      <c r="D13127"/>
    </row>
    <row r="13128" spans="4:4" x14ac:dyDescent="0.25">
      <c r="D13128"/>
    </row>
    <row r="13129" spans="4:4" x14ac:dyDescent="0.25">
      <c r="D13129"/>
    </row>
    <row r="13130" spans="4:4" x14ac:dyDescent="0.25">
      <c r="D13130"/>
    </row>
    <row r="13131" spans="4:4" x14ac:dyDescent="0.25">
      <c r="D13131"/>
    </row>
    <row r="13132" spans="4:4" x14ac:dyDescent="0.25">
      <c r="D13132"/>
    </row>
    <row r="13133" spans="4:4" x14ac:dyDescent="0.25">
      <c r="D13133"/>
    </row>
    <row r="13134" spans="4:4" x14ac:dyDescent="0.25">
      <c r="D13134"/>
    </row>
    <row r="13135" spans="4:4" x14ac:dyDescent="0.25">
      <c r="D13135"/>
    </row>
    <row r="13136" spans="4:4" x14ac:dyDescent="0.25">
      <c r="D13136"/>
    </row>
    <row r="13137" spans="4:4" x14ac:dyDescent="0.25">
      <c r="D13137"/>
    </row>
    <row r="13138" spans="4:4" x14ac:dyDescent="0.25">
      <c r="D13138"/>
    </row>
    <row r="13139" spans="4:4" x14ac:dyDescent="0.25">
      <c r="D13139"/>
    </row>
    <row r="13140" spans="4:4" x14ac:dyDescent="0.25">
      <c r="D13140"/>
    </row>
    <row r="13141" spans="4:4" x14ac:dyDescent="0.25">
      <c r="D13141"/>
    </row>
    <row r="13142" spans="4:4" x14ac:dyDescent="0.25">
      <c r="D13142"/>
    </row>
    <row r="13143" spans="4:4" x14ac:dyDescent="0.25">
      <c r="D13143"/>
    </row>
    <row r="13144" spans="4:4" x14ac:dyDescent="0.25">
      <c r="D13144"/>
    </row>
    <row r="13145" spans="4:4" x14ac:dyDescent="0.25">
      <c r="D13145"/>
    </row>
    <row r="13146" spans="4:4" x14ac:dyDescent="0.25">
      <c r="D13146"/>
    </row>
    <row r="13147" spans="4:4" x14ac:dyDescent="0.25">
      <c r="D13147"/>
    </row>
    <row r="13148" spans="4:4" x14ac:dyDescent="0.25">
      <c r="D13148"/>
    </row>
    <row r="13149" spans="4:4" x14ac:dyDescent="0.25">
      <c r="D13149"/>
    </row>
    <row r="13150" spans="4:4" x14ac:dyDescent="0.25">
      <c r="D13150"/>
    </row>
    <row r="13151" spans="4:4" x14ac:dyDescent="0.25">
      <c r="D13151"/>
    </row>
    <row r="13152" spans="4:4" x14ac:dyDescent="0.25">
      <c r="D13152"/>
    </row>
    <row r="13153" spans="4:4" x14ac:dyDescent="0.25">
      <c r="D13153"/>
    </row>
    <row r="13154" spans="4:4" x14ac:dyDescent="0.25">
      <c r="D13154"/>
    </row>
    <row r="13155" spans="4:4" x14ac:dyDescent="0.25">
      <c r="D13155"/>
    </row>
    <row r="13156" spans="4:4" x14ac:dyDescent="0.25">
      <c r="D13156"/>
    </row>
    <row r="13157" spans="4:4" x14ac:dyDescent="0.25">
      <c r="D13157"/>
    </row>
    <row r="13158" spans="4:4" x14ac:dyDescent="0.25">
      <c r="D13158"/>
    </row>
    <row r="13159" spans="4:4" x14ac:dyDescent="0.25">
      <c r="D13159"/>
    </row>
    <row r="13160" spans="4:4" x14ac:dyDescent="0.25">
      <c r="D13160"/>
    </row>
    <row r="13161" spans="4:4" x14ac:dyDescent="0.25">
      <c r="D13161"/>
    </row>
    <row r="13162" spans="4:4" x14ac:dyDescent="0.25">
      <c r="D13162"/>
    </row>
    <row r="13163" spans="4:4" x14ac:dyDescent="0.25">
      <c r="D13163"/>
    </row>
    <row r="13164" spans="4:4" x14ac:dyDescent="0.25">
      <c r="D13164"/>
    </row>
    <row r="13165" spans="4:4" x14ac:dyDescent="0.25">
      <c r="D13165"/>
    </row>
    <row r="13166" spans="4:4" x14ac:dyDescent="0.25">
      <c r="D13166"/>
    </row>
    <row r="13167" spans="4:4" x14ac:dyDescent="0.25">
      <c r="D13167"/>
    </row>
    <row r="13168" spans="4:4" x14ac:dyDescent="0.25">
      <c r="D13168"/>
    </row>
    <row r="13169" spans="4:4" x14ac:dyDescent="0.25">
      <c r="D13169"/>
    </row>
    <row r="13170" spans="4:4" x14ac:dyDescent="0.25">
      <c r="D13170"/>
    </row>
    <row r="13171" spans="4:4" x14ac:dyDescent="0.25">
      <c r="D13171"/>
    </row>
    <row r="13172" spans="4:4" x14ac:dyDescent="0.25">
      <c r="D13172"/>
    </row>
    <row r="13173" spans="4:4" x14ac:dyDescent="0.25">
      <c r="D13173"/>
    </row>
    <row r="13174" spans="4:4" x14ac:dyDescent="0.25">
      <c r="D13174"/>
    </row>
    <row r="13175" spans="4:4" x14ac:dyDescent="0.25">
      <c r="D13175"/>
    </row>
    <row r="13176" spans="4:4" x14ac:dyDescent="0.25">
      <c r="D13176"/>
    </row>
    <row r="13177" spans="4:4" x14ac:dyDescent="0.25">
      <c r="D13177"/>
    </row>
    <row r="13178" spans="4:4" x14ac:dyDescent="0.25">
      <c r="D13178"/>
    </row>
    <row r="13179" spans="4:4" x14ac:dyDescent="0.25">
      <c r="D13179"/>
    </row>
    <row r="13180" spans="4:4" x14ac:dyDescent="0.25">
      <c r="D13180"/>
    </row>
    <row r="13181" spans="4:4" x14ac:dyDescent="0.25">
      <c r="D13181"/>
    </row>
    <row r="13182" spans="4:4" x14ac:dyDescent="0.25">
      <c r="D13182"/>
    </row>
    <row r="13183" spans="4:4" x14ac:dyDescent="0.25">
      <c r="D13183"/>
    </row>
    <row r="13184" spans="4:4" x14ac:dyDescent="0.25">
      <c r="D13184"/>
    </row>
    <row r="13185" spans="4:4" x14ac:dyDescent="0.25">
      <c r="D13185"/>
    </row>
    <row r="13186" spans="4:4" x14ac:dyDescent="0.25">
      <c r="D13186"/>
    </row>
    <row r="13187" spans="4:4" x14ac:dyDescent="0.25">
      <c r="D13187"/>
    </row>
    <row r="13188" spans="4:4" x14ac:dyDescent="0.25">
      <c r="D13188"/>
    </row>
    <row r="13189" spans="4:4" x14ac:dyDescent="0.25">
      <c r="D13189"/>
    </row>
    <row r="13190" spans="4:4" x14ac:dyDescent="0.25">
      <c r="D13190"/>
    </row>
    <row r="13191" spans="4:4" x14ac:dyDescent="0.25">
      <c r="D13191"/>
    </row>
    <row r="13192" spans="4:4" x14ac:dyDescent="0.25">
      <c r="D13192"/>
    </row>
    <row r="13193" spans="4:4" x14ac:dyDescent="0.25">
      <c r="D13193"/>
    </row>
    <row r="13194" spans="4:4" x14ac:dyDescent="0.25">
      <c r="D13194"/>
    </row>
    <row r="13195" spans="4:4" x14ac:dyDescent="0.25">
      <c r="D13195"/>
    </row>
    <row r="13196" spans="4:4" x14ac:dyDescent="0.25">
      <c r="D13196"/>
    </row>
    <row r="13197" spans="4:4" x14ac:dyDescent="0.25">
      <c r="D13197"/>
    </row>
    <row r="13198" spans="4:4" x14ac:dyDescent="0.25">
      <c r="D13198"/>
    </row>
    <row r="13199" spans="4:4" x14ac:dyDescent="0.25">
      <c r="D13199"/>
    </row>
    <row r="13200" spans="4:4" x14ac:dyDescent="0.25">
      <c r="D13200"/>
    </row>
    <row r="13201" spans="4:4" x14ac:dyDescent="0.25">
      <c r="D13201"/>
    </row>
    <row r="13202" spans="4:4" x14ac:dyDescent="0.25">
      <c r="D13202"/>
    </row>
    <row r="13203" spans="4:4" x14ac:dyDescent="0.25">
      <c r="D13203"/>
    </row>
    <row r="13204" spans="4:4" x14ac:dyDescent="0.25">
      <c r="D13204"/>
    </row>
    <row r="13205" spans="4:4" x14ac:dyDescent="0.25">
      <c r="D13205"/>
    </row>
    <row r="13206" spans="4:4" x14ac:dyDescent="0.25">
      <c r="D13206"/>
    </row>
    <row r="13207" spans="4:4" x14ac:dyDescent="0.25">
      <c r="D13207"/>
    </row>
    <row r="13208" spans="4:4" x14ac:dyDescent="0.25">
      <c r="D13208"/>
    </row>
    <row r="13209" spans="4:4" x14ac:dyDescent="0.25">
      <c r="D13209"/>
    </row>
    <row r="13210" spans="4:4" x14ac:dyDescent="0.25">
      <c r="D13210"/>
    </row>
    <row r="13211" spans="4:4" x14ac:dyDescent="0.25">
      <c r="D13211"/>
    </row>
    <row r="13212" spans="4:4" x14ac:dyDescent="0.25">
      <c r="D13212"/>
    </row>
    <row r="13213" spans="4:4" x14ac:dyDescent="0.25">
      <c r="D13213"/>
    </row>
    <row r="13214" spans="4:4" x14ac:dyDescent="0.25">
      <c r="D13214"/>
    </row>
    <row r="13215" spans="4:4" x14ac:dyDescent="0.25">
      <c r="D13215"/>
    </row>
    <row r="13216" spans="4:4" x14ac:dyDescent="0.25">
      <c r="D13216"/>
    </row>
    <row r="13217" spans="4:4" x14ac:dyDescent="0.25">
      <c r="D13217"/>
    </row>
    <row r="13218" spans="4:4" x14ac:dyDescent="0.25">
      <c r="D13218"/>
    </row>
    <row r="13219" spans="4:4" x14ac:dyDescent="0.25">
      <c r="D13219"/>
    </row>
    <row r="13220" spans="4:4" x14ac:dyDescent="0.25">
      <c r="D13220"/>
    </row>
    <row r="13221" spans="4:4" x14ac:dyDescent="0.25">
      <c r="D13221"/>
    </row>
    <row r="13222" spans="4:4" x14ac:dyDescent="0.25">
      <c r="D13222"/>
    </row>
    <row r="13223" spans="4:4" x14ac:dyDescent="0.25">
      <c r="D13223"/>
    </row>
    <row r="13224" spans="4:4" x14ac:dyDescent="0.25">
      <c r="D13224"/>
    </row>
    <row r="13225" spans="4:4" x14ac:dyDescent="0.25">
      <c r="D13225"/>
    </row>
    <row r="13226" spans="4:4" x14ac:dyDescent="0.25">
      <c r="D13226"/>
    </row>
    <row r="13227" spans="4:4" x14ac:dyDescent="0.25">
      <c r="D13227"/>
    </row>
    <row r="13228" spans="4:4" x14ac:dyDescent="0.25">
      <c r="D13228"/>
    </row>
    <row r="13229" spans="4:4" x14ac:dyDescent="0.25">
      <c r="D13229"/>
    </row>
    <row r="13230" spans="4:4" x14ac:dyDescent="0.25">
      <c r="D13230"/>
    </row>
    <row r="13231" spans="4:4" x14ac:dyDescent="0.25">
      <c r="D13231"/>
    </row>
    <row r="13232" spans="4:4" x14ac:dyDescent="0.25">
      <c r="D13232"/>
    </row>
    <row r="13233" spans="4:4" x14ac:dyDescent="0.25">
      <c r="D13233"/>
    </row>
    <row r="13234" spans="4:4" x14ac:dyDescent="0.25">
      <c r="D13234"/>
    </row>
    <row r="13235" spans="4:4" x14ac:dyDescent="0.25">
      <c r="D13235"/>
    </row>
    <row r="13236" spans="4:4" x14ac:dyDescent="0.25">
      <c r="D13236"/>
    </row>
    <row r="13237" spans="4:4" x14ac:dyDescent="0.25">
      <c r="D13237"/>
    </row>
    <row r="13238" spans="4:4" x14ac:dyDescent="0.25">
      <c r="D13238"/>
    </row>
    <row r="13239" spans="4:4" x14ac:dyDescent="0.25">
      <c r="D13239"/>
    </row>
    <row r="13240" spans="4:4" x14ac:dyDescent="0.25">
      <c r="D13240"/>
    </row>
    <row r="13241" spans="4:4" x14ac:dyDescent="0.25">
      <c r="D13241"/>
    </row>
    <row r="13242" spans="4:4" x14ac:dyDescent="0.25">
      <c r="D13242"/>
    </row>
    <row r="13243" spans="4:4" x14ac:dyDescent="0.25">
      <c r="D13243"/>
    </row>
    <row r="13244" spans="4:4" x14ac:dyDescent="0.25">
      <c r="D13244"/>
    </row>
    <row r="13245" spans="4:4" x14ac:dyDescent="0.25">
      <c r="D13245"/>
    </row>
    <row r="13246" spans="4:4" x14ac:dyDescent="0.25">
      <c r="D13246"/>
    </row>
    <row r="13247" spans="4:4" x14ac:dyDescent="0.25">
      <c r="D13247"/>
    </row>
    <row r="13248" spans="4:4" x14ac:dyDescent="0.25">
      <c r="D13248"/>
    </row>
    <row r="13249" spans="4:4" x14ac:dyDescent="0.25">
      <c r="D13249"/>
    </row>
    <row r="13250" spans="4:4" x14ac:dyDescent="0.25">
      <c r="D13250"/>
    </row>
    <row r="13251" spans="4:4" x14ac:dyDescent="0.25">
      <c r="D13251"/>
    </row>
    <row r="13252" spans="4:4" x14ac:dyDescent="0.25">
      <c r="D13252"/>
    </row>
    <row r="13253" spans="4:4" x14ac:dyDescent="0.25">
      <c r="D13253"/>
    </row>
    <row r="13254" spans="4:4" x14ac:dyDescent="0.25">
      <c r="D13254"/>
    </row>
    <row r="13255" spans="4:4" x14ac:dyDescent="0.25">
      <c r="D13255"/>
    </row>
    <row r="13256" spans="4:4" x14ac:dyDescent="0.25">
      <c r="D13256"/>
    </row>
    <row r="13257" spans="4:4" x14ac:dyDescent="0.25">
      <c r="D13257"/>
    </row>
    <row r="13258" spans="4:4" x14ac:dyDescent="0.25">
      <c r="D13258"/>
    </row>
    <row r="13259" spans="4:4" x14ac:dyDescent="0.25">
      <c r="D13259"/>
    </row>
    <row r="13260" spans="4:4" x14ac:dyDescent="0.25">
      <c r="D13260"/>
    </row>
    <row r="13261" spans="4:4" x14ac:dyDescent="0.25">
      <c r="D13261"/>
    </row>
    <row r="13262" spans="4:4" x14ac:dyDescent="0.25">
      <c r="D13262"/>
    </row>
    <row r="13263" spans="4:4" x14ac:dyDescent="0.25">
      <c r="D13263"/>
    </row>
    <row r="13264" spans="4:4" x14ac:dyDescent="0.25">
      <c r="D13264"/>
    </row>
    <row r="13265" spans="4:4" x14ac:dyDescent="0.25">
      <c r="D13265"/>
    </row>
    <row r="13266" spans="4:4" x14ac:dyDescent="0.25">
      <c r="D13266"/>
    </row>
    <row r="13267" spans="4:4" x14ac:dyDescent="0.25">
      <c r="D13267"/>
    </row>
    <row r="13268" spans="4:4" x14ac:dyDescent="0.25">
      <c r="D13268"/>
    </row>
    <row r="13269" spans="4:4" x14ac:dyDescent="0.25">
      <c r="D13269"/>
    </row>
    <row r="13270" spans="4:4" x14ac:dyDescent="0.25">
      <c r="D13270"/>
    </row>
    <row r="13271" spans="4:4" x14ac:dyDescent="0.25">
      <c r="D13271"/>
    </row>
    <row r="13272" spans="4:4" x14ac:dyDescent="0.25">
      <c r="D13272"/>
    </row>
    <row r="13273" spans="4:4" x14ac:dyDescent="0.25">
      <c r="D13273"/>
    </row>
    <row r="13274" spans="4:4" x14ac:dyDescent="0.25">
      <c r="D13274"/>
    </row>
    <row r="13275" spans="4:4" x14ac:dyDescent="0.25">
      <c r="D13275"/>
    </row>
    <row r="13276" spans="4:4" x14ac:dyDescent="0.25">
      <c r="D13276"/>
    </row>
    <row r="13277" spans="4:4" x14ac:dyDescent="0.25">
      <c r="D13277"/>
    </row>
    <row r="13278" spans="4:4" x14ac:dyDescent="0.25">
      <c r="D13278"/>
    </row>
    <row r="13279" spans="4:4" x14ac:dyDescent="0.25">
      <c r="D13279"/>
    </row>
    <row r="13280" spans="4:4" x14ac:dyDescent="0.25">
      <c r="D13280"/>
    </row>
    <row r="13281" spans="4:4" x14ac:dyDescent="0.25">
      <c r="D13281"/>
    </row>
    <row r="13282" spans="4:4" x14ac:dyDescent="0.25">
      <c r="D13282"/>
    </row>
    <row r="13283" spans="4:4" x14ac:dyDescent="0.25">
      <c r="D13283"/>
    </row>
    <row r="13284" spans="4:4" x14ac:dyDescent="0.25">
      <c r="D13284"/>
    </row>
    <row r="13285" spans="4:4" x14ac:dyDescent="0.25">
      <c r="D13285"/>
    </row>
    <row r="13286" spans="4:4" x14ac:dyDescent="0.25">
      <c r="D13286"/>
    </row>
    <row r="13287" spans="4:4" x14ac:dyDescent="0.25">
      <c r="D13287"/>
    </row>
    <row r="13288" spans="4:4" x14ac:dyDescent="0.25">
      <c r="D13288"/>
    </row>
    <row r="13289" spans="4:4" x14ac:dyDescent="0.25">
      <c r="D13289"/>
    </row>
    <row r="13290" spans="4:4" x14ac:dyDescent="0.25">
      <c r="D13290"/>
    </row>
    <row r="13291" spans="4:4" x14ac:dyDescent="0.25">
      <c r="D13291"/>
    </row>
    <row r="13292" spans="4:4" x14ac:dyDescent="0.25">
      <c r="D13292"/>
    </row>
    <row r="13293" spans="4:4" x14ac:dyDescent="0.25">
      <c r="D13293"/>
    </row>
    <row r="13294" spans="4:4" x14ac:dyDescent="0.25">
      <c r="D13294"/>
    </row>
    <row r="13295" spans="4:4" x14ac:dyDescent="0.25">
      <c r="D13295"/>
    </row>
    <row r="13296" spans="4:4" x14ac:dyDescent="0.25">
      <c r="D13296"/>
    </row>
    <row r="13297" spans="4:4" x14ac:dyDescent="0.25">
      <c r="D13297"/>
    </row>
    <row r="13298" spans="4:4" x14ac:dyDescent="0.25">
      <c r="D13298"/>
    </row>
    <row r="13299" spans="4:4" x14ac:dyDescent="0.25">
      <c r="D13299"/>
    </row>
    <row r="13300" spans="4:4" x14ac:dyDescent="0.25">
      <c r="D13300"/>
    </row>
    <row r="13301" spans="4:4" x14ac:dyDescent="0.25">
      <c r="D13301"/>
    </row>
    <row r="13302" spans="4:4" x14ac:dyDescent="0.25">
      <c r="D13302"/>
    </row>
    <row r="13303" spans="4:4" x14ac:dyDescent="0.25">
      <c r="D13303"/>
    </row>
    <row r="13304" spans="4:4" x14ac:dyDescent="0.25">
      <c r="D13304"/>
    </row>
    <row r="13305" spans="4:4" x14ac:dyDescent="0.25">
      <c r="D13305"/>
    </row>
    <row r="13306" spans="4:4" x14ac:dyDescent="0.25">
      <c r="D13306"/>
    </row>
    <row r="13307" spans="4:4" x14ac:dyDescent="0.25">
      <c r="D13307"/>
    </row>
    <row r="13308" spans="4:4" x14ac:dyDescent="0.25">
      <c r="D13308"/>
    </row>
    <row r="13309" spans="4:4" x14ac:dyDescent="0.25">
      <c r="D13309"/>
    </row>
    <row r="13310" spans="4:4" x14ac:dyDescent="0.25">
      <c r="D13310"/>
    </row>
    <row r="13311" spans="4:4" x14ac:dyDescent="0.25">
      <c r="D13311"/>
    </row>
    <row r="13312" spans="4:4" x14ac:dyDescent="0.25">
      <c r="D13312"/>
    </row>
    <row r="13313" spans="4:4" x14ac:dyDescent="0.25">
      <c r="D13313"/>
    </row>
    <row r="13314" spans="4:4" x14ac:dyDescent="0.25">
      <c r="D13314"/>
    </row>
    <row r="13315" spans="4:4" x14ac:dyDescent="0.25">
      <c r="D13315"/>
    </row>
    <row r="13316" spans="4:4" x14ac:dyDescent="0.25">
      <c r="D13316"/>
    </row>
    <row r="13317" spans="4:4" x14ac:dyDescent="0.25">
      <c r="D13317"/>
    </row>
    <row r="13318" spans="4:4" x14ac:dyDescent="0.25">
      <c r="D13318"/>
    </row>
    <row r="13319" spans="4:4" x14ac:dyDescent="0.25">
      <c r="D13319"/>
    </row>
    <row r="13320" spans="4:4" x14ac:dyDescent="0.25">
      <c r="D13320"/>
    </row>
    <row r="13321" spans="4:4" x14ac:dyDescent="0.25">
      <c r="D13321"/>
    </row>
    <row r="13322" spans="4:4" x14ac:dyDescent="0.25">
      <c r="D13322"/>
    </row>
    <row r="13323" spans="4:4" x14ac:dyDescent="0.25">
      <c r="D13323"/>
    </row>
    <row r="13324" spans="4:4" x14ac:dyDescent="0.25">
      <c r="D13324"/>
    </row>
    <row r="13325" spans="4:4" x14ac:dyDescent="0.25">
      <c r="D13325"/>
    </row>
    <row r="13326" spans="4:4" x14ac:dyDescent="0.25">
      <c r="D13326"/>
    </row>
    <row r="13327" spans="4:4" x14ac:dyDescent="0.25">
      <c r="D13327"/>
    </row>
    <row r="13328" spans="4:4" x14ac:dyDescent="0.25">
      <c r="D13328"/>
    </row>
    <row r="13329" spans="4:4" x14ac:dyDescent="0.25">
      <c r="D13329"/>
    </row>
    <row r="13330" spans="4:4" x14ac:dyDescent="0.25">
      <c r="D13330"/>
    </row>
    <row r="13331" spans="4:4" x14ac:dyDescent="0.25">
      <c r="D13331"/>
    </row>
    <row r="13332" spans="4:4" x14ac:dyDescent="0.25">
      <c r="D13332"/>
    </row>
    <row r="13333" spans="4:4" x14ac:dyDescent="0.25">
      <c r="D13333"/>
    </row>
    <row r="13334" spans="4:4" x14ac:dyDescent="0.25">
      <c r="D13334"/>
    </row>
    <row r="13335" spans="4:4" x14ac:dyDescent="0.25">
      <c r="D13335"/>
    </row>
    <row r="13336" spans="4:4" x14ac:dyDescent="0.25">
      <c r="D13336"/>
    </row>
    <row r="13337" spans="4:4" x14ac:dyDescent="0.25">
      <c r="D13337"/>
    </row>
    <row r="13338" spans="4:4" x14ac:dyDescent="0.25">
      <c r="D13338"/>
    </row>
    <row r="13339" spans="4:4" x14ac:dyDescent="0.25">
      <c r="D13339"/>
    </row>
    <row r="13340" spans="4:4" x14ac:dyDescent="0.25">
      <c r="D13340"/>
    </row>
    <row r="13341" spans="4:4" x14ac:dyDescent="0.25">
      <c r="D13341"/>
    </row>
    <row r="13342" spans="4:4" x14ac:dyDescent="0.25">
      <c r="D13342"/>
    </row>
    <row r="13343" spans="4:4" x14ac:dyDescent="0.25">
      <c r="D13343"/>
    </row>
    <row r="13344" spans="4:4" x14ac:dyDescent="0.25">
      <c r="D13344"/>
    </row>
    <row r="13345" spans="4:4" x14ac:dyDescent="0.25">
      <c r="D13345"/>
    </row>
    <row r="13346" spans="4:4" x14ac:dyDescent="0.25">
      <c r="D13346"/>
    </row>
    <row r="13347" spans="4:4" x14ac:dyDescent="0.25">
      <c r="D13347"/>
    </row>
    <row r="13348" spans="4:4" x14ac:dyDescent="0.25">
      <c r="D13348"/>
    </row>
    <row r="13349" spans="4:4" x14ac:dyDescent="0.25">
      <c r="D13349"/>
    </row>
    <row r="13350" spans="4:4" x14ac:dyDescent="0.25">
      <c r="D13350"/>
    </row>
    <row r="13351" spans="4:4" x14ac:dyDescent="0.25">
      <c r="D13351"/>
    </row>
    <row r="13352" spans="4:4" x14ac:dyDescent="0.25">
      <c r="D13352"/>
    </row>
    <row r="13353" spans="4:4" x14ac:dyDescent="0.25">
      <c r="D13353"/>
    </row>
    <row r="13354" spans="4:4" x14ac:dyDescent="0.25">
      <c r="D13354"/>
    </row>
    <row r="13355" spans="4:4" x14ac:dyDescent="0.25">
      <c r="D13355"/>
    </row>
    <row r="13356" spans="4:4" x14ac:dyDescent="0.25">
      <c r="D13356"/>
    </row>
    <row r="13357" spans="4:4" x14ac:dyDescent="0.25">
      <c r="D13357"/>
    </row>
    <row r="13358" spans="4:4" x14ac:dyDescent="0.25">
      <c r="D13358"/>
    </row>
    <row r="13359" spans="4:4" x14ac:dyDescent="0.25">
      <c r="D13359"/>
    </row>
    <row r="13360" spans="4:4" x14ac:dyDescent="0.25">
      <c r="D13360"/>
    </row>
    <row r="13361" spans="4:4" x14ac:dyDescent="0.25">
      <c r="D13361"/>
    </row>
    <row r="13362" spans="4:4" x14ac:dyDescent="0.25">
      <c r="D13362"/>
    </row>
    <row r="13363" spans="4:4" x14ac:dyDescent="0.25">
      <c r="D13363"/>
    </row>
    <row r="13364" spans="4:4" x14ac:dyDescent="0.25">
      <c r="D13364"/>
    </row>
    <row r="13365" spans="4:4" x14ac:dyDescent="0.25">
      <c r="D13365"/>
    </row>
    <row r="13366" spans="4:4" x14ac:dyDescent="0.25">
      <c r="D13366"/>
    </row>
    <row r="13367" spans="4:4" x14ac:dyDescent="0.25">
      <c r="D13367"/>
    </row>
    <row r="13368" spans="4:4" x14ac:dyDescent="0.25">
      <c r="D13368"/>
    </row>
    <row r="13369" spans="4:4" x14ac:dyDescent="0.25">
      <c r="D13369"/>
    </row>
    <row r="13370" spans="4:4" x14ac:dyDescent="0.25">
      <c r="D13370"/>
    </row>
    <row r="13371" spans="4:4" x14ac:dyDescent="0.25">
      <c r="D13371"/>
    </row>
    <row r="13372" spans="4:4" x14ac:dyDescent="0.25">
      <c r="D13372"/>
    </row>
    <row r="13373" spans="4:4" x14ac:dyDescent="0.25">
      <c r="D13373"/>
    </row>
    <row r="13374" spans="4:4" x14ac:dyDescent="0.25">
      <c r="D13374"/>
    </row>
    <row r="13375" spans="4:4" x14ac:dyDescent="0.25">
      <c r="D13375"/>
    </row>
    <row r="13376" spans="4:4" x14ac:dyDescent="0.25">
      <c r="D13376"/>
    </row>
    <row r="13377" spans="4:4" x14ac:dyDescent="0.25">
      <c r="D13377"/>
    </row>
    <row r="13378" spans="4:4" x14ac:dyDescent="0.25">
      <c r="D13378"/>
    </row>
    <row r="13379" spans="4:4" x14ac:dyDescent="0.25">
      <c r="D13379"/>
    </row>
    <row r="13380" spans="4:4" x14ac:dyDescent="0.25">
      <c r="D13380"/>
    </row>
    <row r="13381" spans="4:4" x14ac:dyDescent="0.25">
      <c r="D13381"/>
    </row>
    <row r="13382" spans="4:4" x14ac:dyDescent="0.25">
      <c r="D13382"/>
    </row>
    <row r="13383" spans="4:4" x14ac:dyDescent="0.25">
      <c r="D13383"/>
    </row>
    <row r="13384" spans="4:4" x14ac:dyDescent="0.25">
      <c r="D13384"/>
    </row>
    <row r="13385" spans="4:4" x14ac:dyDescent="0.25">
      <c r="D13385"/>
    </row>
    <row r="13386" spans="4:4" x14ac:dyDescent="0.25">
      <c r="D13386"/>
    </row>
    <row r="13387" spans="4:4" x14ac:dyDescent="0.25">
      <c r="D13387"/>
    </row>
    <row r="13388" spans="4:4" x14ac:dyDescent="0.25">
      <c r="D13388"/>
    </row>
    <row r="13389" spans="4:4" x14ac:dyDescent="0.25">
      <c r="D13389"/>
    </row>
    <row r="13390" spans="4:4" x14ac:dyDescent="0.25">
      <c r="D13390"/>
    </row>
    <row r="13391" spans="4:4" x14ac:dyDescent="0.25">
      <c r="D13391"/>
    </row>
    <row r="13392" spans="4:4" x14ac:dyDescent="0.25">
      <c r="D13392"/>
    </row>
    <row r="13393" spans="4:4" x14ac:dyDescent="0.25">
      <c r="D13393"/>
    </row>
    <row r="13394" spans="4:4" x14ac:dyDescent="0.25">
      <c r="D13394"/>
    </row>
    <row r="13395" spans="4:4" x14ac:dyDescent="0.25">
      <c r="D13395"/>
    </row>
    <row r="13396" spans="4:4" x14ac:dyDescent="0.25">
      <c r="D13396"/>
    </row>
    <row r="13397" spans="4:4" x14ac:dyDescent="0.25">
      <c r="D13397"/>
    </row>
    <row r="13398" spans="4:4" x14ac:dyDescent="0.25">
      <c r="D13398"/>
    </row>
    <row r="13399" spans="4:4" x14ac:dyDescent="0.25">
      <c r="D13399"/>
    </row>
    <row r="13400" spans="4:4" x14ac:dyDescent="0.25">
      <c r="D13400"/>
    </row>
    <row r="13401" spans="4:4" x14ac:dyDescent="0.25">
      <c r="D13401"/>
    </row>
    <row r="13402" spans="4:4" x14ac:dyDescent="0.25">
      <c r="D13402"/>
    </row>
    <row r="13403" spans="4:4" x14ac:dyDescent="0.25">
      <c r="D13403"/>
    </row>
    <row r="13404" spans="4:4" x14ac:dyDescent="0.25">
      <c r="D13404"/>
    </row>
    <row r="13405" spans="4:4" x14ac:dyDescent="0.25">
      <c r="D13405"/>
    </row>
    <row r="13406" spans="4:4" x14ac:dyDescent="0.25">
      <c r="D13406"/>
    </row>
    <row r="13407" spans="4:4" x14ac:dyDescent="0.25">
      <c r="D13407"/>
    </row>
    <row r="13408" spans="4:4" x14ac:dyDescent="0.25">
      <c r="D13408"/>
    </row>
    <row r="13409" spans="4:4" x14ac:dyDescent="0.25">
      <c r="D13409"/>
    </row>
    <row r="13410" spans="4:4" x14ac:dyDescent="0.25">
      <c r="D13410"/>
    </row>
    <row r="13411" spans="4:4" x14ac:dyDescent="0.25">
      <c r="D13411"/>
    </row>
    <row r="13412" spans="4:4" x14ac:dyDescent="0.25">
      <c r="D13412"/>
    </row>
    <row r="13413" spans="4:4" x14ac:dyDescent="0.25">
      <c r="D13413"/>
    </row>
    <row r="13414" spans="4:4" x14ac:dyDescent="0.25">
      <c r="D13414"/>
    </row>
    <row r="13415" spans="4:4" x14ac:dyDescent="0.25">
      <c r="D13415"/>
    </row>
    <row r="13416" spans="4:4" x14ac:dyDescent="0.25">
      <c r="D13416"/>
    </row>
    <row r="13417" spans="4:4" x14ac:dyDescent="0.25">
      <c r="D13417"/>
    </row>
    <row r="13418" spans="4:4" x14ac:dyDescent="0.25">
      <c r="D13418"/>
    </row>
    <row r="13419" spans="4:4" x14ac:dyDescent="0.25">
      <c r="D13419"/>
    </row>
    <row r="13420" spans="4:4" x14ac:dyDescent="0.25">
      <c r="D13420"/>
    </row>
    <row r="13421" spans="4:4" x14ac:dyDescent="0.25">
      <c r="D13421"/>
    </row>
    <row r="13422" spans="4:4" x14ac:dyDescent="0.25">
      <c r="D13422"/>
    </row>
    <row r="13423" spans="4:4" x14ac:dyDescent="0.25">
      <c r="D13423"/>
    </row>
    <row r="13424" spans="4:4" x14ac:dyDescent="0.25">
      <c r="D13424"/>
    </row>
    <row r="13425" spans="4:4" x14ac:dyDescent="0.25">
      <c r="D13425"/>
    </row>
    <row r="13426" spans="4:4" x14ac:dyDescent="0.25">
      <c r="D13426"/>
    </row>
    <row r="13427" spans="4:4" x14ac:dyDescent="0.25">
      <c r="D13427"/>
    </row>
    <row r="13428" spans="4:4" x14ac:dyDescent="0.25">
      <c r="D13428"/>
    </row>
    <row r="13429" spans="4:4" x14ac:dyDescent="0.25">
      <c r="D13429"/>
    </row>
    <row r="13430" spans="4:4" x14ac:dyDescent="0.25">
      <c r="D13430"/>
    </row>
    <row r="13431" spans="4:4" x14ac:dyDescent="0.25">
      <c r="D13431"/>
    </row>
    <row r="13432" spans="4:4" x14ac:dyDescent="0.25">
      <c r="D13432"/>
    </row>
    <row r="13433" spans="4:4" x14ac:dyDescent="0.25">
      <c r="D13433"/>
    </row>
    <row r="13434" spans="4:4" x14ac:dyDescent="0.25">
      <c r="D13434"/>
    </row>
    <row r="13435" spans="4:4" x14ac:dyDescent="0.25">
      <c r="D13435"/>
    </row>
    <row r="13436" spans="4:4" x14ac:dyDescent="0.25">
      <c r="D13436"/>
    </row>
    <row r="13437" spans="4:4" x14ac:dyDescent="0.25">
      <c r="D13437"/>
    </row>
    <row r="13438" spans="4:4" x14ac:dyDescent="0.25">
      <c r="D13438"/>
    </row>
    <row r="13439" spans="4:4" x14ac:dyDescent="0.25">
      <c r="D13439"/>
    </row>
    <row r="13440" spans="4:4" x14ac:dyDescent="0.25">
      <c r="D13440"/>
    </row>
    <row r="13441" spans="4:4" x14ac:dyDescent="0.25">
      <c r="D13441"/>
    </row>
    <row r="13442" spans="4:4" x14ac:dyDescent="0.25">
      <c r="D13442"/>
    </row>
    <row r="13443" spans="4:4" x14ac:dyDescent="0.25">
      <c r="D13443"/>
    </row>
    <row r="13444" spans="4:4" x14ac:dyDescent="0.25">
      <c r="D13444"/>
    </row>
    <row r="13445" spans="4:4" x14ac:dyDescent="0.25">
      <c r="D13445"/>
    </row>
    <row r="13446" spans="4:4" x14ac:dyDescent="0.25">
      <c r="D13446"/>
    </row>
    <row r="13447" spans="4:4" x14ac:dyDescent="0.25">
      <c r="D13447"/>
    </row>
    <row r="13448" spans="4:4" x14ac:dyDescent="0.25">
      <c r="D13448"/>
    </row>
    <row r="13449" spans="4:4" x14ac:dyDescent="0.25">
      <c r="D13449"/>
    </row>
    <row r="13450" spans="4:4" x14ac:dyDescent="0.25">
      <c r="D13450"/>
    </row>
    <row r="13451" spans="4:4" x14ac:dyDescent="0.25">
      <c r="D13451"/>
    </row>
    <row r="13452" spans="4:4" x14ac:dyDescent="0.25">
      <c r="D13452"/>
    </row>
    <row r="13453" spans="4:4" x14ac:dyDescent="0.25">
      <c r="D13453"/>
    </row>
    <row r="13454" spans="4:4" x14ac:dyDescent="0.25">
      <c r="D13454"/>
    </row>
    <row r="13455" spans="4:4" x14ac:dyDescent="0.25">
      <c r="D13455"/>
    </row>
    <row r="13456" spans="4:4" x14ac:dyDescent="0.25">
      <c r="D13456"/>
    </row>
    <row r="13457" spans="4:4" x14ac:dyDescent="0.25">
      <c r="D13457"/>
    </row>
    <row r="13458" spans="4:4" x14ac:dyDescent="0.25">
      <c r="D13458"/>
    </row>
    <row r="13459" spans="4:4" x14ac:dyDescent="0.25">
      <c r="D13459"/>
    </row>
    <row r="13460" spans="4:4" x14ac:dyDescent="0.25">
      <c r="D13460"/>
    </row>
    <row r="13461" spans="4:4" x14ac:dyDescent="0.25">
      <c r="D13461"/>
    </row>
    <row r="13462" spans="4:4" x14ac:dyDescent="0.25">
      <c r="D13462"/>
    </row>
    <row r="13463" spans="4:4" x14ac:dyDescent="0.25">
      <c r="D13463"/>
    </row>
    <row r="13464" spans="4:4" x14ac:dyDescent="0.25">
      <c r="D13464"/>
    </row>
    <row r="13465" spans="4:4" x14ac:dyDescent="0.25">
      <c r="D13465"/>
    </row>
    <row r="13466" spans="4:4" x14ac:dyDescent="0.25">
      <c r="D13466"/>
    </row>
    <row r="13467" spans="4:4" x14ac:dyDescent="0.25">
      <c r="D13467"/>
    </row>
    <row r="13468" spans="4:4" x14ac:dyDescent="0.25">
      <c r="D13468"/>
    </row>
    <row r="13469" spans="4:4" x14ac:dyDescent="0.25">
      <c r="D13469"/>
    </row>
    <row r="13470" spans="4:4" x14ac:dyDescent="0.25">
      <c r="D13470"/>
    </row>
    <row r="13471" spans="4:4" x14ac:dyDescent="0.25">
      <c r="D13471"/>
    </row>
    <row r="13472" spans="4:4" x14ac:dyDescent="0.25">
      <c r="D13472"/>
    </row>
    <row r="13473" spans="4:4" x14ac:dyDescent="0.25">
      <c r="D13473"/>
    </row>
    <row r="13474" spans="4:4" x14ac:dyDescent="0.25">
      <c r="D13474"/>
    </row>
    <row r="13475" spans="4:4" x14ac:dyDescent="0.25">
      <c r="D13475"/>
    </row>
    <row r="13476" spans="4:4" x14ac:dyDescent="0.25">
      <c r="D13476"/>
    </row>
    <row r="13477" spans="4:4" x14ac:dyDescent="0.25">
      <c r="D13477"/>
    </row>
    <row r="13478" spans="4:4" x14ac:dyDescent="0.25">
      <c r="D13478"/>
    </row>
    <row r="13479" spans="4:4" x14ac:dyDescent="0.25">
      <c r="D13479"/>
    </row>
    <row r="13480" spans="4:4" x14ac:dyDescent="0.25">
      <c r="D13480"/>
    </row>
    <row r="13481" spans="4:4" x14ac:dyDescent="0.25">
      <c r="D13481"/>
    </row>
    <row r="13482" spans="4:4" x14ac:dyDescent="0.25">
      <c r="D13482"/>
    </row>
    <row r="13483" spans="4:4" x14ac:dyDescent="0.25">
      <c r="D13483"/>
    </row>
    <row r="13484" spans="4:4" x14ac:dyDescent="0.25">
      <c r="D13484"/>
    </row>
    <row r="13485" spans="4:4" x14ac:dyDescent="0.25">
      <c r="D13485"/>
    </row>
    <row r="13486" spans="4:4" x14ac:dyDescent="0.25">
      <c r="D13486"/>
    </row>
    <row r="13487" spans="4:4" x14ac:dyDescent="0.25">
      <c r="D13487"/>
    </row>
    <row r="13488" spans="4:4" x14ac:dyDescent="0.25">
      <c r="D13488"/>
    </row>
    <row r="13489" spans="4:4" x14ac:dyDescent="0.25">
      <c r="D13489"/>
    </row>
    <row r="13490" spans="4:4" x14ac:dyDescent="0.25">
      <c r="D13490"/>
    </row>
    <row r="13491" spans="4:4" x14ac:dyDescent="0.25">
      <c r="D13491"/>
    </row>
    <row r="13492" spans="4:4" x14ac:dyDescent="0.25">
      <c r="D13492"/>
    </row>
    <row r="13493" spans="4:4" x14ac:dyDescent="0.25">
      <c r="D13493"/>
    </row>
    <row r="13494" spans="4:4" x14ac:dyDescent="0.25">
      <c r="D13494"/>
    </row>
    <row r="13495" spans="4:4" x14ac:dyDescent="0.25">
      <c r="D13495"/>
    </row>
    <row r="13496" spans="4:4" x14ac:dyDescent="0.25">
      <c r="D13496"/>
    </row>
    <row r="13497" spans="4:4" x14ac:dyDescent="0.25">
      <c r="D13497"/>
    </row>
    <row r="13498" spans="4:4" x14ac:dyDescent="0.25">
      <c r="D13498"/>
    </row>
    <row r="13499" spans="4:4" x14ac:dyDescent="0.25">
      <c r="D13499"/>
    </row>
    <row r="13500" spans="4:4" x14ac:dyDescent="0.25">
      <c r="D13500"/>
    </row>
    <row r="13501" spans="4:4" x14ac:dyDescent="0.25">
      <c r="D13501"/>
    </row>
    <row r="13502" spans="4:4" x14ac:dyDescent="0.25">
      <c r="D13502"/>
    </row>
    <row r="13503" spans="4:4" x14ac:dyDescent="0.25">
      <c r="D13503"/>
    </row>
    <row r="13504" spans="4:4" x14ac:dyDescent="0.25">
      <c r="D13504"/>
    </row>
    <row r="13505" spans="4:4" x14ac:dyDescent="0.25">
      <c r="D13505"/>
    </row>
    <row r="13506" spans="4:4" x14ac:dyDescent="0.25">
      <c r="D13506"/>
    </row>
    <row r="13507" spans="4:4" x14ac:dyDescent="0.25">
      <c r="D13507"/>
    </row>
    <row r="13508" spans="4:4" x14ac:dyDescent="0.25">
      <c r="D13508"/>
    </row>
    <row r="13509" spans="4:4" x14ac:dyDescent="0.25">
      <c r="D13509"/>
    </row>
    <row r="13510" spans="4:4" x14ac:dyDescent="0.25">
      <c r="D13510"/>
    </row>
    <row r="13511" spans="4:4" x14ac:dyDescent="0.25">
      <c r="D13511"/>
    </row>
    <row r="13512" spans="4:4" x14ac:dyDescent="0.25">
      <c r="D13512"/>
    </row>
    <row r="13513" spans="4:4" x14ac:dyDescent="0.25">
      <c r="D13513"/>
    </row>
    <row r="13514" spans="4:4" x14ac:dyDescent="0.25">
      <c r="D13514"/>
    </row>
    <row r="13515" spans="4:4" x14ac:dyDescent="0.25">
      <c r="D13515"/>
    </row>
    <row r="13516" spans="4:4" x14ac:dyDescent="0.25">
      <c r="D13516"/>
    </row>
    <row r="13517" spans="4:4" x14ac:dyDescent="0.25">
      <c r="D13517"/>
    </row>
    <row r="13518" spans="4:4" x14ac:dyDescent="0.25">
      <c r="D13518"/>
    </row>
    <row r="13519" spans="4:4" x14ac:dyDescent="0.25">
      <c r="D13519"/>
    </row>
    <row r="13520" spans="4:4" x14ac:dyDescent="0.25">
      <c r="D13520"/>
    </row>
    <row r="13521" spans="4:4" x14ac:dyDescent="0.25">
      <c r="D13521"/>
    </row>
    <row r="13522" spans="4:4" x14ac:dyDescent="0.25">
      <c r="D13522"/>
    </row>
    <row r="13523" spans="4:4" x14ac:dyDescent="0.25">
      <c r="D13523"/>
    </row>
    <row r="13524" spans="4:4" x14ac:dyDescent="0.25">
      <c r="D13524"/>
    </row>
    <row r="13525" spans="4:4" x14ac:dyDescent="0.25">
      <c r="D13525"/>
    </row>
    <row r="13526" spans="4:4" x14ac:dyDescent="0.25">
      <c r="D13526"/>
    </row>
    <row r="13527" spans="4:4" x14ac:dyDescent="0.25">
      <c r="D13527"/>
    </row>
    <row r="13528" spans="4:4" x14ac:dyDescent="0.25">
      <c r="D13528"/>
    </row>
    <row r="13529" spans="4:4" x14ac:dyDescent="0.25">
      <c r="D13529"/>
    </row>
    <row r="13530" spans="4:4" x14ac:dyDescent="0.25">
      <c r="D13530"/>
    </row>
    <row r="13531" spans="4:4" x14ac:dyDescent="0.25">
      <c r="D13531"/>
    </row>
    <row r="13532" spans="4:4" x14ac:dyDescent="0.25">
      <c r="D13532"/>
    </row>
    <row r="13533" spans="4:4" x14ac:dyDescent="0.25">
      <c r="D13533"/>
    </row>
    <row r="13534" spans="4:4" x14ac:dyDescent="0.25">
      <c r="D13534"/>
    </row>
    <row r="13535" spans="4:4" x14ac:dyDescent="0.25">
      <c r="D13535"/>
    </row>
    <row r="13536" spans="4:4" x14ac:dyDescent="0.25">
      <c r="D13536"/>
    </row>
    <row r="13537" spans="4:4" x14ac:dyDescent="0.25">
      <c r="D13537"/>
    </row>
    <row r="13538" spans="4:4" x14ac:dyDescent="0.25">
      <c r="D13538"/>
    </row>
    <row r="13539" spans="4:4" x14ac:dyDescent="0.25">
      <c r="D13539"/>
    </row>
    <row r="13540" spans="4:4" x14ac:dyDescent="0.25">
      <c r="D13540"/>
    </row>
    <row r="13541" spans="4:4" x14ac:dyDescent="0.25">
      <c r="D13541"/>
    </row>
    <row r="13542" spans="4:4" x14ac:dyDescent="0.25">
      <c r="D13542"/>
    </row>
    <row r="13543" spans="4:4" x14ac:dyDescent="0.25">
      <c r="D13543"/>
    </row>
    <row r="13544" spans="4:4" x14ac:dyDescent="0.25">
      <c r="D13544"/>
    </row>
    <row r="13545" spans="4:4" x14ac:dyDescent="0.25">
      <c r="D13545"/>
    </row>
    <row r="13546" spans="4:4" x14ac:dyDescent="0.25">
      <c r="D13546"/>
    </row>
    <row r="13547" spans="4:4" x14ac:dyDescent="0.25">
      <c r="D13547"/>
    </row>
    <row r="13548" spans="4:4" x14ac:dyDescent="0.25">
      <c r="D13548"/>
    </row>
    <row r="13549" spans="4:4" x14ac:dyDescent="0.25">
      <c r="D13549"/>
    </row>
    <row r="13550" spans="4:4" x14ac:dyDescent="0.25">
      <c r="D13550"/>
    </row>
    <row r="13551" spans="4:4" x14ac:dyDescent="0.25">
      <c r="D13551"/>
    </row>
    <row r="13552" spans="4:4" x14ac:dyDescent="0.25">
      <c r="D13552"/>
    </row>
    <row r="13553" spans="4:4" x14ac:dyDescent="0.25">
      <c r="D13553"/>
    </row>
    <row r="13554" spans="4:4" x14ac:dyDescent="0.25">
      <c r="D13554"/>
    </row>
    <row r="13555" spans="4:4" x14ac:dyDescent="0.25">
      <c r="D13555"/>
    </row>
    <row r="13556" spans="4:4" x14ac:dyDescent="0.25">
      <c r="D13556"/>
    </row>
    <row r="13557" spans="4:4" x14ac:dyDescent="0.25">
      <c r="D13557"/>
    </row>
    <row r="13558" spans="4:4" x14ac:dyDescent="0.25">
      <c r="D13558"/>
    </row>
    <row r="13559" spans="4:4" x14ac:dyDescent="0.25">
      <c r="D13559"/>
    </row>
    <row r="13560" spans="4:4" x14ac:dyDescent="0.25">
      <c r="D13560"/>
    </row>
    <row r="13561" spans="4:4" x14ac:dyDescent="0.25">
      <c r="D13561"/>
    </row>
    <row r="13562" spans="4:4" x14ac:dyDescent="0.25">
      <c r="D13562"/>
    </row>
    <row r="13563" spans="4:4" x14ac:dyDescent="0.25">
      <c r="D13563"/>
    </row>
    <row r="13564" spans="4:4" x14ac:dyDescent="0.25">
      <c r="D13564"/>
    </row>
    <row r="13565" spans="4:4" x14ac:dyDescent="0.25">
      <c r="D13565"/>
    </row>
    <row r="13566" spans="4:4" x14ac:dyDescent="0.25">
      <c r="D13566"/>
    </row>
    <row r="13567" spans="4:4" x14ac:dyDescent="0.25">
      <c r="D13567"/>
    </row>
    <row r="13568" spans="4:4" x14ac:dyDescent="0.25">
      <c r="D13568"/>
    </row>
    <row r="13569" spans="4:4" x14ac:dyDescent="0.25">
      <c r="D13569"/>
    </row>
    <row r="13570" spans="4:4" x14ac:dyDescent="0.25">
      <c r="D13570"/>
    </row>
    <row r="13571" spans="4:4" x14ac:dyDescent="0.25">
      <c r="D13571"/>
    </row>
    <row r="13572" spans="4:4" x14ac:dyDescent="0.25">
      <c r="D13572"/>
    </row>
    <row r="13573" spans="4:4" x14ac:dyDescent="0.25">
      <c r="D13573"/>
    </row>
    <row r="13574" spans="4:4" x14ac:dyDescent="0.25">
      <c r="D13574"/>
    </row>
    <row r="13575" spans="4:4" x14ac:dyDescent="0.25">
      <c r="D13575"/>
    </row>
    <row r="13576" spans="4:4" x14ac:dyDescent="0.25">
      <c r="D13576"/>
    </row>
    <row r="13577" spans="4:4" x14ac:dyDescent="0.25">
      <c r="D13577"/>
    </row>
    <row r="13578" spans="4:4" x14ac:dyDescent="0.25">
      <c r="D13578"/>
    </row>
    <row r="13579" spans="4:4" x14ac:dyDescent="0.25">
      <c r="D13579"/>
    </row>
    <row r="13580" spans="4:4" x14ac:dyDescent="0.25">
      <c r="D13580"/>
    </row>
    <row r="13581" spans="4:4" x14ac:dyDescent="0.25">
      <c r="D13581"/>
    </row>
    <row r="13582" spans="4:4" x14ac:dyDescent="0.25">
      <c r="D13582"/>
    </row>
    <row r="13583" spans="4:4" x14ac:dyDescent="0.25">
      <c r="D13583"/>
    </row>
    <row r="13584" spans="4:4" x14ac:dyDescent="0.25">
      <c r="D13584"/>
    </row>
    <row r="13585" spans="4:4" x14ac:dyDescent="0.25">
      <c r="D13585"/>
    </row>
    <row r="13586" spans="4:4" x14ac:dyDescent="0.25">
      <c r="D13586"/>
    </row>
    <row r="13587" spans="4:4" x14ac:dyDescent="0.25">
      <c r="D13587"/>
    </row>
    <row r="13588" spans="4:4" x14ac:dyDescent="0.25">
      <c r="D13588"/>
    </row>
    <row r="13589" spans="4:4" x14ac:dyDescent="0.25">
      <c r="D13589"/>
    </row>
    <row r="13590" spans="4:4" x14ac:dyDescent="0.25">
      <c r="D13590"/>
    </row>
    <row r="13591" spans="4:4" x14ac:dyDescent="0.25">
      <c r="D13591"/>
    </row>
    <row r="13592" spans="4:4" x14ac:dyDescent="0.25">
      <c r="D13592"/>
    </row>
    <row r="13593" spans="4:4" x14ac:dyDescent="0.25">
      <c r="D13593"/>
    </row>
    <row r="13594" spans="4:4" x14ac:dyDescent="0.25">
      <c r="D13594"/>
    </row>
    <row r="13595" spans="4:4" x14ac:dyDescent="0.25">
      <c r="D13595"/>
    </row>
    <row r="13596" spans="4:4" x14ac:dyDescent="0.25">
      <c r="D13596"/>
    </row>
    <row r="13597" spans="4:4" x14ac:dyDescent="0.25">
      <c r="D13597"/>
    </row>
    <row r="13598" spans="4:4" x14ac:dyDescent="0.25">
      <c r="D13598"/>
    </row>
    <row r="13599" spans="4:4" x14ac:dyDescent="0.25">
      <c r="D13599"/>
    </row>
    <row r="13600" spans="4:4" x14ac:dyDescent="0.25">
      <c r="D13600"/>
    </row>
    <row r="13601" spans="4:4" x14ac:dyDescent="0.25">
      <c r="D13601"/>
    </row>
    <row r="13602" spans="4:4" x14ac:dyDescent="0.25">
      <c r="D13602"/>
    </row>
    <row r="13603" spans="4:4" x14ac:dyDescent="0.25">
      <c r="D13603"/>
    </row>
    <row r="13604" spans="4:4" x14ac:dyDescent="0.25">
      <c r="D13604"/>
    </row>
    <row r="13605" spans="4:4" x14ac:dyDescent="0.25">
      <c r="D13605"/>
    </row>
    <row r="13606" spans="4:4" x14ac:dyDescent="0.25">
      <c r="D13606"/>
    </row>
    <row r="13607" spans="4:4" x14ac:dyDescent="0.25">
      <c r="D13607"/>
    </row>
    <row r="13608" spans="4:4" x14ac:dyDescent="0.25">
      <c r="D13608"/>
    </row>
    <row r="13609" spans="4:4" x14ac:dyDescent="0.25">
      <c r="D13609"/>
    </row>
    <row r="13610" spans="4:4" x14ac:dyDescent="0.25">
      <c r="D13610" s="120"/>
    </row>
    <row r="13611" spans="4:4" x14ac:dyDescent="0.25">
      <c r="D13611"/>
    </row>
    <row r="13612" spans="4:4" x14ac:dyDescent="0.25">
      <c r="D13612"/>
    </row>
    <row r="13613" spans="4:4" x14ac:dyDescent="0.25">
      <c r="D13613"/>
    </row>
    <row r="13614" spans="4:4" x14ac:dyDescent="0.25">
      <c r="D13614"/>
    </row>
    <row r="13615" spans="4:4" x14ac:dyDescent="0.25">
      <c r="D13615"/>
    </row>
    <row r="13616" spans="4:4" x14ac:dyDescent="0.25">
      <c r="D13616"/>
    </row>
    <row r="13617" spans="4:4" x14ac:dyDescent="0.25">
      <c r="D13617"/>
    </row>
    <row r="13618" spans="4:4" x14ac:dyDescent="0.25">
      <c r="D13618"/>
    </row>
    <row r="13619" spans="4:4" x14ac:dyDescent="0.25">
      <c r="D13619"/>
    </row>
    <row r="13620" spans="4:4" x14ac:dyDescent="0.25">
      <c r="D13620"/>
    </row>
    <row r="13621" spans="4:4" x14ac:dyDescent="0.25">
      <c r="D13621"/>
    </row>
    <row r="13622" spans="4:4" x14ac:dyDescent="0.25">
      <c r="D13622"/>
    </row>
    <row r="13623" spans="4:4" x14ac:dyDescent="0.25">
      <c r="D13623"/>
    </row>
    <row r="13624" spans="4:4" x14ac:dyDescent="0.25">
      <c r="D13624"/>
    </row>
    <row r="13625" spans="4:4" x14ac:dyDescent="0.25">
      <c r="D13625"/>
    </row>
    <row r="13626" spans="4:4" x14ac:dyDescent="0.25">
      <c r="D13626"/>
    </row>
    <row r="13627" spans="4:4" x14ac:dyDescent="0.25">
      <c r="D13627"/>
    </row>
    <row r="13628" spans="4:4" x14ac:dyDescent="0.25">
      <c r="D13628"/>
    </row>
    <row r="13629" spans="4:4" x14ac:dyDescent="0.25">
      <c r="D13629"/>
    </row>
    <row r="13630" spans="4:4" x14ac:dyDescent="0.25">
      <c r="D13630"/>
    </row>
    <row r="13631" spans="4:4" x14ac:dyDescent="0.25">
      <c r="D13631"/>
    </row>
    <row r="13632" spans="4:4" x14ac:dyDescent="0.25">
      <c r="D13632"/>
    </row>
    <row r="13633" spans="4:4" x14ac:dyDescent="0.25">
      <c r="D13633"/>
    </row>
    <row r="13634" spans="4:4" x14ac:dyDescent="0.25">
      <c r="D13634"/>
    </row>
    <row r="13635" spans="4:4" x14ac:dyDescent="0.25">
      <c r="D13635"/>
    </row>
    <row r="13636" spans="4:4" x14ac:dyDescent="0.25">
      <c r="D13636"/>
    </row>
    <row r="13637" spans="4:4" x14ac:dyDescent="0.25">
      <c r="D13637"/>
    </row>
    <row r="13638" spans="4:4" x14ac:dyDescent="0.25">
      <c r="D13638"/>
    </row>
    <row r="13639" spans="4:4" x14ac:dyDescent="0.25">
      <c r="D13639"/>
    </row>
    <row r="13640" spans="4:4" x14ac:dyDescent="0.25">
      <c r="D13640"/>
    </row>
    <row r="13641" spans="4:4" x14ac:dyDescent="0.25">
      <c r="D13641"/>
    </row>
    <row r="13642" spans="4:4" x14ac:dyDescent="0.25">
      <c r="D13642"/>
    </row>
    <row r="13643" spans="4:4" x14ac:dyDescent="0.25">
      <c r="D13643"/>
    </row>
    <row r="13644" spans="4:4" x14ac:dyDescent="0.25">
      <c r="D13644"/>
    </row>
    <row r="13645" spans="4:4" x14ac:dyDescent="0.25">
      <c r="D13645"/>
    </row>
    <row r="13646" spans="4:4" x14ac:dyDescent="0.25">
      <c r="D13646"/>
    </row>
    <row r="13647" spans="4:4" x14ac:dyDescent="0.25">
      <c r="D13647"/>
    </row>
    <row r="13648" spans="4:4" x14ac:dyDescent="0.25">
      <c r="D13648"/>
    </row>
    <row r="13649" spans="4:4" x14ac:dyDescent="0.25">
      <c r="D13649"/>
    </row>
    <row r="13650" spans="4:4" x14ac:dyDescent="0.25">
      <c r="D13650"/>
    </row>
    <row r="13651" spans="4:4" x14ac:dyDescent="0.25">
      <c r="D13651"/>
    </row>
    <row r="13652" spans="4:4" x14ac:dyDescent="0.25">
      <c r="D13652"/>
    </row>
    <row r="13653" spans="4:4" x14ac:dyDescent="0.25">
      <c r="D13653"/>
    </row>
    <row r="13654" spans="4:4" x14ac:dyDescent="0.25">
      <c r="D13654"/>
    </row>
    <row r="13655" spans="4:4" x14ac:dyDescent="0.25">
      <c r="D13655"/>
    </row>
    <row r="13656" spans="4:4" x14ac:dyDescent="0.25">
      <c r="D13656"/>
    </row>
    <row r="13657" spans="4:4" x14ac:dyDescent="0.25">
      <c r="D13657"/>
    </row>
    <row r="13658" spans="4:4" x14ac:dyDescent="0.25">
      <c r="D13658"/>
    </row>
    <row r="13659" spans="4:4" x14ac:dyDescent="0.25">
      <c r="D13659"/>
    </row>
    <row r="13660" spans="4:4" x14ac:dyDescent="0.25">
      <c r="D13660"/>
    </row>
    <row r="13661" spans="4:4" x14ac:dyDescent="0.25">
      <c r="D13661"/>
    </row>
    <row r="13662" spans="4:4" x14ac:dyDescent="0.25">
      <c r="D13662"/>
    </row>
    <row r="13663" spans="4:4" x14ac:dyDescent="0.25">
      <c r="D13663"/>
    </row>
    <row r="13664" spans="4:4" x14ac:dyDescent="0.25">
      <c r="D13664"/>
    </row>
    <row r="13665" spans="4:4" x14ac:dyDescent="0.25">
      <c r="D13665"/>
    </row>
    <row r="13666" spans="4:4" x14ac:dyDescent="0.25">
      <c r="D13666"/>
    </row>
    <row r="13667" spans="4:4" x14ac:dyDescent="0.25">
      <c r="D13667"/>
    </row>
    <row r="13668" spans="4:4" x14ac:dyDescent="0.25">
      <c r="D13668"/>
    </row>
    <row r="13669" spans="4:4" x14ac:dyDescent="0.25">
      <c r="D13669"/>
    </row>
    <row r="13670" spans="4:4" x14ac:dyDescent="0.25">
      <c r="D13670"/>
    </row>
    <row r="13671" spans="4:4" x14ac:dyDescent="0.25">
      <c r="D13671"/>
    </row>
    <row r="13672" spans="4:4" x14ac:dyDescent="0.25">
      <c r="D13672"/>
    </row>
    <row r="13673" spans="4:4" x14ac:dyDescent="0.25">
      <c r="D13673"/>
    </row>
    <row r="13674" spans="4:4" x14ac:dyDescent="0.25">
      <c r="D13674"/>
    </row>
    <row r="13675" spans="4:4" x14ac:dyDescent="0.25">
      <c r="D13675"/>
    </row>
    <row r="13676" spans="4:4" x14ac:dyDescent="0.25">
      <c r="D13676"/>
    </row>
    <row r="13677" spans="4:4" x14ac:dyDescent="0.25">
      <c r="D13677"/>
    </row>
    <row r="13678" spans="4:4" x14ac:dyDescent="0.25">
      <c r="D13678"/>
    </row>
    <row r="13679" spans="4:4" x14ac:dyDescent="0.25">
      <c r="D13679"/>
    </row>
    <row r="13680" spans="4:4" x14ac:dyDescent="0.25">
      <c r="D13680"/>
    </row>
    <row r="13681" spans="4:4" x14ac:dyDescent="0.25">
      <c r="D13681"/>
    </row>
    <row r="13682" spans="4:4" x14ac:dyDescent="0.25">
      <c r="D13682"/>
    </row>
    <row r="13683" spans="4:4" x14ac:dyDescent="0.25">
      <c r="D13683"/>
    </row>
    <row r="13684" spans="4:4" x14ac:dyDescent="0.25">
      <c r="D13684"/>
    </row>
    <row r="13685" spans="4:4" x14ac:dyDescent="0.25">
      <c r="D13685"/>
    </row>
    <row r="13686" spans="4:4" x14ac:dyDescent="0.25">
      <c r="D13686"/>
    </row>
    <row r="13687" spans="4:4" x14ac:dyDescent="0.25">
      <c r="D13687"/>
    </row>
    <row r="13688" spans="4:4" x14ac:dyDescent="0.25">
      <c r="D13688"/>
    </row>
    <row r="13689" spans="4:4" x14ac:dyDescent="0.25">
      <c r="D13689"/>
    </row>
    <row r="13690" spans="4:4" x14ac:dyDescent="0.25">
      <c r="D13690"/>
    </row>
    <row r="13691" spans="4:4" x14ac:dyDescent="0.25">
      <c r="D13691"/>
    </row>
    <row r="13692" spans="4:4" x14ac:dyDescent="0.25">
      <c r="D13692"/>
    </row>
    <row r="13693" spans="4:4" x14ac:dyDescent="0.25">
      <c r="D13693"/>
    </row>
    <row r="13694" spans="4:4" x14ac:dyDescent="0.25">
      <c r="D13694"/>
    </row>
    <row r="13695" spans="4:4" x14ac:dyDescent="0.25">
      <c r="D13695"/>
    </row>
    <row r="13696" spans="4:4" x14ac:dyDescent="0.25">
      <c r="D13696"/>
    </row>
    <row r="13697" spans="4:4" x14ac:dyDescent="0.25">
      <c r="D13697"/>
    </row>
    <row r="13698" spans="4:4" x14ac:dyDescent="0.25">
      <c r="D13698"/>
    </row>
    <row r="13699" spans="4:4" x14ac:dyDescent="0.25">
      <c r="D13699"/>
    </row>
    <row r="13700" spans="4:4" x14ac:dyDescent="0.25">
      <c r="D13700"/>
    </row>
    <row r="13701" spans="4:4" x14ac:dyDescent="0.25">
      <c r="D13701"/>
    </row>
    <row r="13702" spans="4:4" x14ac:dyDescent="0.25">
      <c r="D13702"/>
    </row>
    <row r="13703" spans="4:4" x14ac:dyDescent="0.25">
      <c r="D13703"/>
    </row>
    <row r="13704" spans="4:4" x14ac:dyDescent="0.25">
      <c r="D13704"/>
    </row>
    <row r="13705" spans="4:4" x14ac:dyDescent="0.25">
      <c r="D13705"/>
    </row>
    <row r="13706" spans="4:4" x14ac:dyDescent="0.25">
      <c r="D13706"/>
    </row>
    <row r="13707" spans="4:4" x14ac:dyDescent="0.25">
      <c r="D13707"/>
    </row>
    <row r="13708" spans="4:4" x14ac:dyDescent="0.25">
      <c r="D13708"/>
    </row>
    <row r="13709" spans="4:4" x14ac:dyDescent="0.25">
      <c r="D13709"/>
    </row>
    <row r="13710" spans="4:4" x14ac:dyDescent="0.25">
      <c r="D13710"/>
    </row>
    <row r="13711" spans="4:4" x14ac:dyDescent="0.25">
      <c r="D13711"/>
    </row>
    <row r="13712" spans="4:4" x14ac:dyDescent="0.25">
      <c r="D13712"/>
    </row>
    <row r="13713" spans="4:4" x14ac:dyDescent="0.25">
      <c r="D13713"/>
    </row>
    <row r="13714" spans="4:4" x14ac:dyDescent="0.25">
      <c r="D13714"/>
    </row>
    <row r="13715" spans="4:4" x14ac:dyDescent="0.25">
      <c r="D13715"/>
    </row>
    <row r="13716" spans="4:4" x14ac:dyDescent="0.25">
      <c r="D13716"/>
    </row>
    <row r="13717" spans="4:4" x14ac:dyDescent="0.25">
      <c r="D13717"/>
    </row>
    <row r="13718" spans="4:4" x14ac:dyDescent="0.25">
      <c r="D13718"/>
    </row>
    <row r="13719" spans="4:4" x14ac:dyDescent="0.25">
      <c r="D13719"/>
    </row>
    <row r="13720" spans="4:4" x14ac:dyDescent="0.25">
      <c r="D13720"/>
    </row>
    <row r="13721" spans="4:4" x14ac:dyDescent="0.25">
      <c r="D13721"/>
    </row>
    <row r="13722" spans="4:4" x14ac:dyDescent="0.25">
      <c r="D13722"/>
    </row>
    <row r="13723" spans="4:4" x14ac:dyDescent="0.25">
      <c r="D13723"/>
    </row>
    <row r="13724" spans="4:4" x14ac:dyDescent="0.25">
      <c r="D13724"/>
    </row>
    <row r="13725" spans="4:4" x14ac:dyDescent="0.25">
      <c r="D13725"/>
    </row>
    <row r="13726" spans="4:4" x14ac:dyDescent="0.25">
      <c r="D13726"/>
    </row>
    <row r="13727" spans="4:4" x14ac:dyDescent="0.25">
      <c r="D13727"/>
    </row>
    <row r="13728" spans="4:4" x14ac:dyDescent="0.25">
      <c r="D13728"/>
    </row>
    <row r="13729" spans="4:4" x14ac:dyDescent="0.25">
      <c r="D13729"/>
    </row>
    <row r="13730" spans="4:4" x14ac:dyDescent="0.25">
      <c r="D13730"/>
    </row>
    <row r="13731" spans="4:4" x14ac:dyDescent="0.25">
      <c r="D13731"/>
    </row>
    <row r="13732" spans="4:4" x14ac:dyDescent="0.25">
      <c r="D13732"/>
    </row>
    <row r="13733" spans="4:4" x14ac:dyDescent="0.25">
      <c r="D13733"/>
    </row>
    <row r="13734" spans="4:4" x14ac:dyDescent="0.25">
      <c r="D13734"/>
    </row>
    <row r="13735" spans="4:4" x14ac:dyDescent="0.25">
      <c r="D13735"/>
    </row>
    <row r="13736" spans="4:4" x14ac:dyDescent="0.25">
      <c r="D13736"/>
    </row>
    <row r="13737" spans="4:4" x14ac:dyDescent="0.25">
      <c r="D13737"/>
    </row>
    <row r="13738" spans="4:4" x14ac:dyDescent="0.25">
      <c r="D13738"/>
    </row>
    <row r="13739" spans="4:4" x14ac:dyDescent="0.25">
      <c r="D13739"/>
    </row>
    <row r="13740" spans="4:4" x14ac:dyDescent="0.25">
      <c r="D13740"/>
    </row>
    <row r="13741" spans="4:4" x14ac:dyDescent="0.25">
      <c r="D13741"/>
    </row>
    <row r="13742" spans="4:4" x14ac:dyDescent="0.25">
      <c r="D13742"/>
    </row>
    <row r="13743" spans="4:4" x14ac:dyDescent="0.25">
      <c r="D13743"/>
    </row>
    <row r="13744" spans="4:4" x14ac:dyDescent="0.25">
      <c r="D13744"/>
    </row>
    <row r="13745" spans="4:4" x14ac:dyDescent="0.25">
      <c r="D13745"/>
    </row>
    <row r="13746" spans="4:4" x14ac:dyDescent="0.25">
      <c r="D13746"/>
    </row>
    <row r="13747" spans="4:4" x14ac:dyDescent="0.25">
      <c r="D13747"/>
    </row>
    <row r="13748" spans="4:4" x14ac:dyDescent="0.25">
      <c r="D13748"/>
    </row>
    <row r="13749" spans="4:4" x14ac:dyDescent="0.25">
      <c r="D13749"/>
    </row>
    <row r="13750" spans="4:4" x14ac:dyDescent="0.25">
      <c r="D13750"/>
    </row>
    <row r="13751" spans="4:4" x14ac:dyDescent="0.25">
      <c r="D13751"/>
    </row>
    <row r="13752" spans="4:4" x14ac:dyDescent="0.25">
      <c r="D13752"/>
    </row>
    <row r="13753" spans="4:4" x14ac:dyDescent="0.25">
      <c r="D13753"/>
    </row>
    <row r="13754" spans="4:4" x14ac:dyDescent="0.25">
      <c r="D13754"/>
    </row>
    <row r="13755" spans="4:4" x14ac:dyDescent="0.25">
      <c r="D13755"/>
    </row>
    <row r="13756" spans="4:4" x14ac:dyDescent="0.25">
      <c r="D13756"/>
    </row>
    <row r="13757" spans="4:4" x14ac:dyDescent="0.25">
      <c r="D13757"/>
    </row>
    <row r="13758" spans="4:4" x14ac:dyDescent="0.25">
      <c r="D13758"/>
    </row>
    <row r="13759" spans="4:4" x14ac:dyDescent="0.25">
      <c r="D13759"/>
    </row>
    <row r="13760" spans="4:4" x14ac:dyDescent="0.25">
      <c r="D13760"/>
    </row>
    <row r="13761" spans="4:4" x14ac:dyDescent="0.25">
      <c r="D13761"/>
    </row>
    <row r="13762" spans="4:4" x14ac:dyDescent="0.25">
      <c r="D13762"/>
    </row>
    <row r="13763" spans="4:4" x14ac:dyDescent="0.25">
      <c r="D13763"/>
    </row>
    <row r="13764" spans="4:4" x14ac:dyDescent="0.25">
      <c r="D13764"/>
    </row>
    <row r="13765" spans="4:4" x14ac:dyDescent="0.25">
      <c r="D13765"/>
    </row>
    <row r="13766" spans="4:4" x14ac:dyDescent="0.25">
      <c r="D13766"/>
    </row>
    <row r="13767" spans="4:4" x14ac:dyDescent="0.25">
      <c r="D13767"/>
    </row>
    <row r="13768" spans="4:4" x14ac:dyDescent="0.25">
      <c r="D13768"/>
    </row>
    <row r="13769" spans="4:4" x14ac:dyDescent="0.25">
      <c r="D13769"/>
    </row>
    <row r="13770" spans="4:4" x14ac:dyDescent="0.25">
      <c r="D13770"/>
    </row>
    <row r="13771" spans="4:4" x14ac:dyDescent="0.25">
      <c r="D13771"/>
    </row>
    <row r="13772" spans="4:4" x14ac:dyDescent="0.25">
      <c r="D13772"/>
    </row>
    <row r="13773" spans="4:4" x14ac:dyDescent="0.25">
      <c r="D13773"/>
    </row>
    <row r="13774" spans="4:4" x14ac:dyDescent="0.25">
      <c r="D13774"/>
    </row>
    <row r="13775" spans="4:4" x14ac:dyDescent="0.25">
      <c r="D13775"/>
    </row>
    <row r="13776" spans="4:4" x14ac:dyDescent="0.25">
      <c r="D13776"/>
    </row>
    <row r="13777" spans="4:4" x14ac:dyDescent="0.25">
      <c r="D13777"/>
    </row>
    <row r="13778" spans="4:4" x14ac:dyDescent="0.25">
      <c r="D13778"/>
    </row>
    <row r="13779" spans="4:4" x14ac:dyDescent="0.25">
      <c r="D13779"/>
    </row>
    <row r="13780" spans="4:4" x14ac:dyDescent="0.25">
      <c r="D13780"/>
    </row>
    <row r="13781" spans="4:4" x14ac:dyDescent="0.25">
      <c r="D13781"/>
    </row>
    <row r="13782" spans="4:4" x14ac:dyDescent="0.25">
      <c r="D13782"/>
    </row>
    <row r="13783" spans="4:4" x14ac:dyDescent="0.25">
      <c r="D13783"/>
    </row>
    <row r="13784" spans="4:4" x14ac:dyDescent="0.25">
      <c r="D13784"/>
    </row>
    <row r="13785" spans="4:4" x14ac:dyDescent="0.25">
      <c r="D13785"/>
    </row>
    <row r="13786" spans="4:4" x14ac:dyDescent="0.25">
      <c r="D13786"/>
    </row>
    <row r="13787" spans="4:4" x14ac:dyDescent="0.25">
      <c r="D13787"/>
    </row>
    <row r="13788" spans="4:4" x14ac:dyDescent="0.25">
      <c r="D13788"/>
    </row>
    <row r="13789" spans="4:4" x14ac:dyDescent="0.25">
      <c r="D13789"/>
    </row>
    <row r="13790" spans="4:4" x14ac:dyDescent="0.25">
      <c r="D13790"/>
    </row>
    <row r="13791" spans="4:4" x14ac:dyDescent="0.25">
      <c r="D13791"/>
    </row>
    <row r="13792" spans="4:4" x14ac:dyDescent="0.25">
      <c r="D13792"/>
    </row>
    <row r="13793" spans="4:4" x14ac:dyDescent="0.25">
      <c r="D13793"/>
    </row>
    <row r="13794" spans="4:4" x14ac:dyDescent="0.25">
      <c r="D13794"/>
    </row>
    <row r="13795" spans="4:4" x14ac:dyDescent="0.25">
      <c r="D13795"/>
    </row>
    <row r="13796" spans="4:4" x14ac:dyDescent="0.25">
      <c r="D13796"/>
    </row>
    <row r="13797" spans="4:4" x14ac:dyDescent="0.25">
      <c r="D13797"/>
    </row>
    <row r="13798" spans="4:4" x14ac:dyDescent="0.25">
      <c r="D13798"/>
    </row>
    <row r="13799" spans="4:4" x14ac:dyDescent="0.25">
      <c r="D13799"/>
    </row>
    <row r="13800" spans="4:4" x14ac:dyDescent="0.25">
      <c r="D13800"/>
    </row>
    <row r="13801" spans="4:4" x14ac:dyDescent="0.25">
      <c r="D13801"/>
    </row>
    <row r="13802" spans="4:4" x14ac:dyDescent="0.25">
      <c r="D13802"/>
    </row>
    <row r="13803" spans="4:4" x14ac:dyDescent="0.25">
      <c r="D13803"/>
    </row>
    <row r="13804" spans="4:4" x14ac:dyDescent="0.25">
      <c r="D13804"/>
    </row>
    <row r="13805" spans="4:4" x14ac:dyDescent="0.25">
      <c r="D13805"/>
    </row>
    <row r="13806" spans="4:4" x14ac:dyDescent="0.25">
      <c r="D13806"/>
    </row>
    <row r="13807" spans="4:4" x14ac:dyDescent="0.25">
      <c r="D13807"/>
    </row>
    <row r="13808" spans="4:4" x14ac:dyDescent="0.25">
      <c r="D13808"/>
    </row>
    <row r="13809" spans="4:4" x14ac:dyDescent="0.25">
      <c r="D13809"/>
    </row>
    <row r="13810" spans="4:4" x14ac:dyDescent="0.25">
      <c r="D13810"/>
    </row>
    <row r="13811" spans="4:4" x14ac:dyDescent="0.25">
      <c r="D13811"/>
    </row>
    <row r="13812" spans="4:4" x14ac:dyDescent="0.25">
      <c r="D13812"/>
    </row>
    <row r="13813" spans="4:4" x14ac:dyDescent="0.25">
      <c r="D13813"/>
    </row>
    <row r="13814" spans="4:4" x14ac:dyDescent="0.25">
      <c r="D13814"/>
    </row>
    <row r="13815" spans="4:4" x14ac:dyDescent="0.25">
      <c r="D13815"/>
    </row>
    <row r="13816" spans="4:4" x14ac:dyDescent="0.25">
      <c r="D13816"/>
    </row>
    <row r="13817" spans="4:4" x14ac:dyDescent="0.25">
      <c r="D13817"/>
    </row>
    <row r="13818" spans="4:4" x14ac:dyDescent="0.25">
      <c r="D13818"/>
    </row>
    <row r="13819" spans="4:4" x14ac:dyDescent="0.25">
      <c r="D13819"/>
    </row>
    <row r="13820" spans="4:4" x14ac:dyDescent="0.25">
      <c r="D13820"/>
    </row>
    <row r="13821" spans="4:4" x14ac:dyDescent="0.25">
      <c r="D13821"/>
    </row>
    <row r="13822" spans="4:4" x14ac:dyDescent="0.25">
      <c r="D13822"/>
    </row>
    <row r="13823" spans="4:4" x14ac:dyDescent="0.25">
      <c r="D13823"/>
    </row>
    <row r="13824" spans="4:4" x14ac:dyDescent="0.25">
      <c r="D13824"/>
    </row>
    <row r="13825" spans="4:4" x14ac:dyDescent="0.25">
      <c r="D13825"/>
    </row>
    <row r="13826" spans="4:4" x14ac:dyDescent="0.25">
      <c r="D13826"/>
    </row>
    <row r="13827" spans="4:4" x14ac:dyDescent="0.25">
      <c r="D13827"/>
    </row>
    <row r="13828" spans="4:4" x14ac:dyDescent="0.25">
      <c r="D13828"/>
    </row>
    <row r="13829" spans="4:4" x14ac:dyDescent="0.25">
      <c r="D13829"/>
    </row>
    <row r="13830" spans="4:4" x14ac:dyDescent="0.25">
      <c r="D13830"/>
    </row>
    <row r="13831" spans="4:4" x14ac:dyDescent="0.25">
      <c r="D13831"/>
    </row>
    <row r="13832" spans="4:4" x14ac:dyDescent="0.25">
      <c r="D13832"/>
    </row>
    <row r="13833" spans="4:4" x14ac:dyDescent="0.25">
      <c r="D13833"/>
    </row>
    <row r="13834" spans="4:4" x14ac:dyDescent="0.25">
      <c r="D13834"/>
    </row>
    <row r="13835" spans="4:4" x14ac:dyDescent="0.25">
      <c r="D13835"/>
    </row>
    <row r="13836" spans="4:4" x14ac:dyDescent="0.25">
      <c r="D13836"/>
    </row>
    <row r="13837" spans="4:4" x14ac:dyDescent="0.25">
      <c r="D13837"/>
    </row>
    <row r="13838" spans="4:4" x14ac:dyDescent="0.25">
      <c r="D13838"/>
    </row>
    <row r="13839" spans="4:4" x14ac:dyDescent="0.25">
      <c r="D13839"/>
    </row>
    <row r="13840" spans="4:4" x14ac:dyDescent="0.25">
      <c r="D13840"/>
    </row>
    <row r="13841" spans="4:4" x14ac:dyDescent="0.25">
      <c r="D13841"/>
    </row>
    <row r="13842" spans="4:4" x14ac:dyDescent="0.25">
      <c r="D13842"/>
    </row>
    <row r="13843" spans="4:4" x14ac:dyDescent="0.25">
      <c r="D13843"/>
    </row>
    <row r="13844" spans="4:4" x14ac:dyDescent="0.25">
      <c r="D13844"/>
    </row>
    <row r="13845" spans="4:4" x14ac:dyDescent="0.25">
      <c r="D13845"/>
    </row>
    <row r="13846" spans="4:4" x14ac:dyDescent="0.25">
      <c r="D13846"/>
    </row>
    <row r="13847" spans="4:4" x14ac:dyDescent="0.25">
      <c r="D13847"/>
    </row>
    <row r="13848" spans="4:4" x14ac:dyDescent="0.25">
      <c r="D13848"/>
    </row>
    <row r="13849" spans="4:4" x14ac:dyDescent="0.25">
      <c r="D13849"/>
    </row>
    <row r="13850" spans="4:4" x14ac:dyDescent="0.25">
      <c r="D13850"/>
    </row>
    <row r="13851" spans="4:4" x14ac:dyDescent="0.25">
      <c r="D13851"/>
    </row>
    <row r="13852" spans="4:4" x14ac:dyDescent="0.25">
      <c r="D13852"/>
    </row>
    <row r="13853" spans="4:4" x14ac:dyDescent="0.25">
      <c r="D13853"/>
    </row>
    <row r="13854" spans="4:4" x14ac:dyDescent="0.25">
      <c r="D13854"/>
    </row>
    <row r="13855" spans="4:4" x14ac:dyDescent="0.25">
      <c r="D13855"/>
    </row>
    <row r="13856" spans="4:4" x14ac:dyDescent="0.25">
      <c r="D13856"/>
    </row>
    <row r="13857" spans="4:4" x14ac:dyDescent="0.25">
      <c r="D13857"/>
    </row>
    <row r="13858" spans="4:4" x14ac:dyDescent="0.25">
      <c r="D13858"/>
    </row>
    <row r="13859" spans="4:4" x14ac:dyDescent="0.25">
      <c r="D13859"/>
    </row>
    <row r="13860" spans="4:4" x14ac:dyDescent="0.25">
      <c r="D13860"/>
    </row>
    <row r="13861" spans="4:4" x14ac:dyDescent="0.25">
      <c r="D13861"/>
    </row>
    <row r="13862" spans="4:4" x14ac:dyDescent="0.25">
      <c r="D13862"/>
    </row>
    <row r="13863" spans="4:4" x14ac:dyDescent="0.25">
      <c r="D13863"/>
    </row>
    <row r="13864" spans="4:4" x14ac:dyDescent="0.25">
      <c r="D13864"/>
    </row>
    <row r="13865" spans="4:4" x14ac:dyDescent="0.25">
      <c r="D13865"/>
    </row>
    <row r="13866" spans="4:4" x14ac:dyDescent="0.25">
      <c r="D13866"/>
    </row>
    <row r="13867" spans="4:4" x14ac:dyDescent="0.25">
      <c r="D13867"/>
    </row>
    <row r="13868" spans="4:4" x14ac:dyDescent="0.25">
      <c r="D13868"/>
    </row>
    <row r="13869" spans="4:4" x14ac:dyDescent="0.25">
      <c r="D13869"/>
    </row>
    <row r="13870" spans="4:4" x14ac:dyDescent="0.25">
      <c r="D13870"/>
    </row>
    <row r="13871" spans="4:4" x14ac:dyDescent="0.25">
      <c r="D13871"/>
    </row>
    <row r="13872" spans="4:4" x14ac:dyDescent="0.25">
      <c r="D13872"/>
    </row>
    <row r="13873" spans="4:4" x14ac:dyDescent="0.25">
      <c r="D13873"/>
    </row>
    <row r="13874" spans="4:4" x14ac:dyDescent="0.25">
      <c r="D13874"/>
    </row>
    <row r="13875" spans="4:4" x14ac:dyDescent="0.25">
      <c r="D13875"/>
    </row>
    <row r="13876" spans="4:4" x14ac:dyDescent="0.25">
      <c r="D13876"/>
    </row>
    <row r="13877" spans="4:4" x14ac:dyDescent="0.25">
      <c r="D13877"/>
    </row>
    <row r="13878" spans="4:4" x14ac:dyDescent="0.25">
      <c r="D13878"/>
    </row>
    <row r="13879" spans="4:4" x14ac:dyDescent="0.25">
      <c r="D13879"/>
    </row>
    <row r="13880" spans="4:4" x14ac:dyDescent="0.25">
      <c r="D13880"/>
    </row>
    <row r="13881" spans="4:4" x14ac:dyDescent="0.25">
      <c r="D13881"/>
    </row>
    <row r="13882" spans="4:4" x14ac:dyDescent="0.25">
      <c r="D13882"/>
    </row>
    <row r="13883" spans="4:4" x14ac:dyDescent="0.25">
      <c r="D13883"/>
    </row>
    <row r="13884" spans="4:4" x14ac:dyDescent="0.25">
      <c r="D13884"/>
    </row>
    <row r="13885" spans="4:4" x14ac:dyDescent="0.25">
      <c r="D13885"/>
    </row>
    <row r="13886" spans="4:4" x14ac:dyDescent="0.25">
      <c r="D13886"/>
    </row>
    <row r="13887" spans="4:4" x14ac:dyDescent="0.25">
      <c r="D13887"/>
    </row>
    <row r="13888" spans="4:4" x14ac:dyDescent="0.25">
      <c r="D13888"/>
    </row>
    <row r="13889" spans="4:4" x14ac:dyDescent="0.25">
      <c r="D13889"/>
    </row>
    <row r="13890" spans="4:4" x14ac:dyDescent="0.25">
      <c r="D13890"/>
    </row>
    <row r="13891" spans="4:4" x14ac:dyDescent="0.25">
      <c r="D13891"/>
    </row>
    <row r="13892" spans="4:4" x14ac:dyDescent="0.25">
      <c r="D13892"/>
    </row>
    <row r="13893" spans="4:4" x14ac:dyDescent="0.25">
      <c r="D13893"/>
    </row>
    <row r="13894" spans="4:4" x14ac:dyDescent="0.25">
      <c r="D13894"/>
    </row>
    <row r="13895" spans="4:4" x14ac:dyDescent="0.25">
      <c r="D13895"/>
    </row>
    <row r="13896" spans="4:4" x14ac:dyDescent="0.25">
      <c r="D13896"/>
    </row>
    <row r="13897" spans="4:4" x14ac:dyDescent="0.25">
      <c r="D13897"/>
    </row>
    <row r="13898" spans="4:4" x14ac:dyDescent="0.25">
      <c r="D13898"/>
    </row>
    <row r="13899" spans="4:4" x14ac:dyDescent="0.25">
      <c r="D13899"/>
    </row>
    <row r="13900" spans="4:4" x14ac:dyDescent="0.25">
      <c r="D13900"/>
    </row>
    <row r="13901" spans="4:4" x14ac:dyDescent="0.25">
      <c r="D13901"/>
    </row>
    <row r="13902" spans="4:4" x14ac:dyDescent="0.25">
      <c r="D13902"/>
    </row>
    <row r="13903" spans="4:4" x14ac:dyDescent="0.25">
      <c r="D13903"/>
    </row>
    <row r="13904" spans="4:4" x14ac:dyDescent="0.25">
      <c r="D13904"/>
    </row>
    <row r="13905" spans="4:4" x14ac:dyDescent="0.25">
      <c r="D13905"/>
    </row>
    <row r="13906" spans="4:4" x14ac:dyDescent="0.25">
      <c r="D13906"/>
    </row>
    <row r="13907" spans="4:4" x14ac:dyDescent="0.25">
      <c r="D13907"/>
    </row>
    <row r="13908" spans="4:4" x14ac:dyDescent="0.25">
      <c r="D13908"/>
    </row>
    <row r="13909" spans="4:4" x14ac:dyDescent="0.25">
      <c r="D13909"/>
    </row>
    <row r="13910" spans="4:4" x14ac:dyDescent="0.25">
      <c r="D13910"/>
    </row>
    <row r="13911" spans="4:4" x14ac:dyDescent="0.25">
      <c r="D13911"/>
    </row>
    <row r="13912" spans="4:4" x14ac:dyDescent="0.25">
      <c r="D13912"/>
    </row>
    <row r="13913" spans="4:4" x14ac:dyDescent="0.25">
      <c r="D13913"/>
    </row>
    <row r="13914" spans="4:4" x14ac:dyDescent="0.25">
      <c r="D13914"/>
    </row>
    <row r="13915" spans="4:4" x14ac:dyDescent="0.25">
      <c r="D13915"/>
    </row>
    <row r="13916" spans="4:4" x14ac:dyDescent="0.25">
      <c r="D13916"/>
    </row>
    <row r="13917" spans="4:4" x14ac:dyDescent="0.25">
      <c r="D13917"/>
    </row>
    <row r="13918" spans="4:4" x14ac:dyDescent="0.25">
      <c r="D13918"/>
    </row>
    <row r="13919" spans="4:4" x14ac:dyDescent="0.25">
      <c r="D13919"/>
    </row>
    <row r="13920" spans="4:4" x14ac:dyDescent="0.25">
      <c r="D13920"/>
    </row>
    <row r="13921" spans="4:4" x14ac:dyDescent="0.25">
      <c r="D13921"/>
    </row>
    <row r="13922" spans="4:4" x14ac:dyDescent="0.25">
      <c r="D13922"/>
    </row>
    <row r="13923" spans="4:4" x14ac:dyDescent="0.25">
      <c r="D13923"/>
    </row>
    <row r="13924" spans="4:4" x14ac:dyDescent="0.25">
      <c r="D13924"/>
    </row>
    <row r="13925" spans="4:4" x14ac:dyDescent="0.25">
      <c r="D13925"/>
    </row>
    <row r="13926" spans="4:4" x14ac:dyDescent="0.25">
      <c r="D13926"/>
    </row>
    <row r="13927" spans="4:4" x14ac:dyDescent="0.25">
      <c r="D13927"/>
    </row>
    <row r="13928" spans="4:4" x14ac:dyDescent="0.25">
      <c r="D13928"/>
    </row>
    <row r="13929" spans="4:4" x14ac:dyDescent="0.25">
      <c r="D13929"/>
    </row>
    <row r="13930" spans="4:4" x14ac:dyDescent="0.25">
      <c r="D13930"/>
    </row>
    <row r="13931" spans="4:4" x14ac:dyDescent="0.25">
      <c r="D13931"/>
    </row>
    <row r="13932" spans="4:4" x14ac:dyDescent="0.25">
      <c r="D13932"/>
    </row>
    <row r="13933" spans="4:4" x14ac:dyDescent="0.25">
      <c r="D13933"/>
    </row>
    <row r="13934" spans="4:4" x14ac:dyDescent="0.25">
      <c r="D13934"/>
    </row>
    <row r="13935" spans="4:4" x14ac:dyDescent="0.25">
      <c r="D13935"/>
    </row>
    <row r="13936" spans="4:4" x14ac:dyDescent="0.25">
      <c r="D13936"/>
    </row>
    <row r="13937" spans="4:4" x14ac:dyDescent="0.25">
      <c r="D13937"/>
    </row>
    <row r="13938" spans="4:4" x14ac:dyDescent="0.25">
      <c r="D13938"/>
    </row>
    <row r="13939" spans="4:4" x14ac:dyDescent="0.25">
      <c r="D13939"/>
    </row>
    <row r="13940" spans="4:4" x14ac:dyDescent="0.25">
      <c r="D13940"/>
    </row>
    <row r="13941" spans="4:4" x14ac:dyDescent="0.25">
      <c r="D13941"/>
    </row>
    <row r="13942" spans="4:4" x14ac:dyDescent="0.25">
      <c r="D13942"/>
    </row>
    <row r="13943" spans="4:4" x14ac:dyDescent="0.25">
      <c r="D13943"/>
    </row>
    <row r="13944" spans="4:4" x14ac:dyDescent="0.25">
      <c r="D13944"/>
    </row>
    <row r="13945" spans="4:4" x14ac:dyDescent="0.25">
      <c r="D13945"/>
    </row>
    <row r="13946" spans="4:4" x14ac:dyDescent="0.25">
      <c r="D13946"/>
    </row>
    <row r="13947" spans="4:4" x14ac:dyDescent="0.25">
      <c r="D13947"/>
    </row>
    <row r="13948" spans="4:4" x14ac:dyDescent="0.25">
      <c r="D13948"/>
    </row>
    <row r="13949" spans="4:4" x14ac:dyDescent="0.25">
      <c r="D13949"/>
    </row>
    <row r="13950" spans="4:4" x14ac:dyDescent="0.25">
      <c r="D13950"/>
    </row>
    <row r="13951" spans="4:4" x14ac:dyDescent="0.25">
      <c r="D13951"/>
    </row>
    <row r="13952" spans="4:4" x14ac:dyDescent="0.25">
      <c r="D13952"/>
    </row>
    <row r="13953" spans="4:4" x14ac:dyDescent="0.25">
      <c r="D13953"/>
    </row>
    <row r="13954" spans="4:4" x14ac:dyDescent="0.25">
      <c r="D13954"/>
    </row>
    <row r="13955" spans="4:4" x14ac:dyDescent="0.25">
      <c r="D13955"/>
    </row>
    <row r="13956" spans="4:4" x14ac:dyDescent="0.25">
      <c r="D13956"/>
    </row>
    <row r="13957" spans="4:4" x14ac:dyDescent="0.25">
      <c r="D13957"/>
    </row>
    <row r="13958" spans="4:4" x14ac:dyDescent="0.25">
      <c r="D13958"/>
    </row>
    <row r="13959" spans="4:4" x14ac:dyDescent="0.25">
      <c r="D13959"/>
    </row>
    <row r="13960" spans="4:4" x14ac:dyDescent="0.25">
      <c r="D13960"/>
    </row>
    <row r="13961" spans="4:4" x14ac:dyDescent="0.25">
      <c r="D13961"/>
    </row>
    <row r="13962" spans="4:4" x14ac:dyDescent="0.25">
      <c r="D13962"/>
    </row>
    <row r="13963" spans="4:4" x14ac:dyDescent="0.25">
      <c r="D13963"/>
    </row>
    <row r="13964" spans="4:4" x14ac:dyDescent="0.25">
      <c r="D13964"/>
    </row>
    <row r="13965" spans="4:4" x14ac:dyDescent="0.25">
      <c r="D13965"/>
    </row>
    <row r="13966" spans="4:4" x14ac:dyDescent="0.25">
      <c r="D13966"/>
    </row>
    <row r="13967" spans="4:4" x14ac:dyDescent="0.25">
      <c r="D13967"/>
    </row>
    <row r="13968" spans="4:4" x14ac:dyDescent="0.25">
      <c r="D13968"/>
    </row>
    <row r="13969" spans="4:4" x14ac:dyDescent="0.25">
      <c r="D13969"/>
    </row>
    <row r="13970" spans="4:4" x14ac:dyDescent="0.25">
      <c r="D13970"/>
    </row>
    <row r="13971" spans="4:4" x14ac:dyDescent="0.25">
      <c r="D13971"/>
    </row>
    <row r="13972" spans="4:4" x14ac:dyDescent="0.25">
      <c r="D13972"/>
    </row>
    <row r="13973" spans="4:4" x14ac:dyDescent="0.25">
      <c r="D13973"/>
    </row>
    <row r="13974" spans="4:4" x14ac:dyDescent="0.25">
      <c r="D13974"/>
    </row>
    <row r="13975" spans="4:4" x14ac:dyDescent="0.25">
      <c r="D13975"/>
    </row>
    <row r="13976" spans="4:4" x14ac:dyDescent="0.25">
      <c r="D13976"/>
    </row>
    <row r="13977" spans="4:4" x14ac:dyDescent="0.25">
      <c r="D13977"/>
    </row>
    <row r="13978" spans="4:4" x14ac:dyDescent="0.25">
      <c r="D13978"/>
    </row>
    <row r="13979" spans="4:4" x14ac:dyDescent="0.25">
      <c r="D13979"/>
    </row>
    <row r="13980" spans="4:4" x14ac:dyDescent="0.25">
      <c r="D13980"/>
    </row>
    <row r="13981" spans="4:4" x14ac:dyDescent="0.25">
      <c r="D13981"/>
    </row>
    <row r="13982" spans="4:4" x14ac:dyDescent="0.25">
      <c r="D13982"/>
    </row>
    <row r="13983" spans="4:4" x14ac:dyDescent="0.25">
      <c r="D13983"/>
    </row>
    <row r="13984" spans="4:4" x14ac:dyDescent="0.25">
      <c r="D13984"/>
    </row>
    <row r="13985" spans="4:4" x14ac:dyDescent="0.25">
      <c r="D13985"/>
    </row>
    <row r="13986" spans="4:4" x14ac:dyDescent="0.25">
      <c r="D13986"/>
    </row>
    <row r="13987" spans="4:4" x14ac:dyDescent="0.25">
      <c r="D13987"/>
    </row>
    <row r="13988" spans="4:4" x14ac:dyDescent="0.25">
      <c r="D13988"/>
    </row>
    <row r="13989" spans="4:4" x14ac:dyDescent="0.25">
      <c r="D13989"/>
    </row>
    <row r="13990" spans="4:4" x14ac:dyDescent="0.25">
      <c r="D13990"/>
    </row>
    <row r="13991" spans="4:4" x14ac:dyDescent="0.25">
      <c r="D13991"/>
    </row>
    <row r="13992" spans="4:4" x14ac:dyDescent="0.25">
      <c r="D13992"/>
    </row>
    <row r="13993" spans="4:4" x14ac:dyDescent="0.25">
      <c r="D13993"/>
    </row>
    <row r="13994" spans="4:4" x14ac:dyDescent="0.25">
      <c r="D13994"/>
    </row>
    <row r="13995" spans="4:4" x14ac:dyDescent="0.25">
      <c r="D13995"/>
    </row>
    <row r="13996" spans="4:4" x14ac:dyDescent="0.25">
      <c r="D13996"/>
    </row>
    <row r="13997" spans="4:4" x14ac:dyDescent="0.25">
      <c r="D13997"/>
    </row>
    <row r="13998" spans="4:4" x14ac:dyDescent="0.25">
      <c r="D13998"/>
    </row>
    <row r="13999" spans="4:4" x14ac:dyDescent="0.25">
      <c r="D13999"/>
    </row>
    <row r="14000" spans="4:4" x14ac:dyDescent="0.25">
      <c r="D14000"/>
    </row>
    <row r="14001" spans="4:4" x14ac:dyDescent="0.25">
      <c r="D14001"/>
    </row>
    <row r="14002" spans="4:4" x14ac:dyDescent="0.25">
      <c r="D14002"/>
    </row>
    <row r="14003" spans="4:4" x14ac:dyDescent="0.25">
      <c r="D14003"/>
    </row>
    <row r="14004" spans="4:4" x14ac:dyDescent="0.25">
      <c r="D14004"/>
    </row>
    <row r="14005" spans="4:4" x14ac:dyDescent="0.25">
      <c r="D14005"/>
    </row>
    <row r="14006" spans="4:4" x14ac:dyDescent="0.25">
      <c r="D14006"/>
    </row>
    <row r="14007" spans="4:4" x14ac:dyDescent="0.25">
      <c r="D14007"/>
    </row>
    <row r="14008" spans="4:4" x14ac:dyDescent="0.25">
      <c r="D14008"/>
    </row>
    <row r="14009" spans="4:4" x14ac:dyDescent="0.25">
      <c r="D14009"/>
    </row>
    <row r="14010" spans="4:4" x14ac:dyDescent="0.25">
      <c r="D14010"/>
    </row>
    <row r="14011" spans="4:4" x14ac:dyDescent="0.25">
      <c r="D14011"/>
    </row>
    <row r="14012" spans="4:4" x14ac:dyDescent="0.25">
      <c r="D14012"/>
    </row>
    <row r="14013" spans="4:4" x14ac:dyDescent="0.25">
      <c r="D14013"/>
    </row>
    <row r="14014" spans="4:4" x14ac:dyDescent="0.25">
      <c r="D14014"/>
    </row>
    <row r="14015" spans="4:4" x14ac:dyDescent="0.25">
      <c r="D14015"/>
    </row>
    <row r="14016" spans="4:4" x14ac:dyDescent="0.25">
      <c r="D14016"/>
    </row>
    <row r="14017" spans="4:4" x14ac:dyDescent="0.25">
      <c r="D14017"/>
    </row>
    <row r="14018" spans="4:4" x14ac:dyDescent="0.25">
      <c r="D14018"/>
    </row>
    <row r="14019" spans="4:4" x14ac:dyDescent="0.25">
      <c r="D14019"/>
    </row>
    <row r="14020" spans="4:4" x14ac:dyDescent="0.25">
      <c r="D14020"/>
    </row>
    <row r="14021" spans="4:4" x14ac:dyDescent="0.25">
      <c r="D14021"/>
    </row>
    <row r="14022" spans="4:4" x14ac:dyDescent="0.25">
      <c r="D14022"/>
    </row>
    <row r="14023" spans="4:4" x14ac:dyDescent="0.25">
      <c r="D14023"/>
    </row>
    <row r="14024" spans="4:4" x14ac:dyDescent="0.25">
      <c r="D14024"/>
    </row>
    <row r="14025" spans="4:4" x14ac:dyDescent="0.25">
      <c r="D14025"/>
    </row>
    <row r="14026" spans="4:4" x14ac:dyDescent="0.25">
      <c r="D14026"/>
    </row>
    <row r="14027" spans="4:4" x14ac:dyDescent="0.25">
      <c r="D14027"/>
    </row>
    <row r="14028" spans="4:4" x14ac:dyDescent="0.25">
      <c r="D14028"/>
    </row>
    <row r="14029" spans="4:4" x14ac:dyDescent="0.25">
      <c r="D14029"/>
    </row>
    <row r="14030" spans="4:4" x14ac:dyDescent="0.25">
      <c r="D14030"/>
    </row>
    <row r="14031" spans="4:4" x14ac:dyDescent="0.25">
      <c r="D14031"/>
    </row>
    <row r="14032" spans="4:4" x14ac:dyDescent="0.25">
      <c r="D14032"/>
    </row>
    <row r="14033" spans="4:4" x14ac:dyDescent="0.25">
      <c r="D14033"/>
    </row>
    <row r="14034" spans="4:4" x14ac:dyDescent="0.25">
      <c r="D14034"/>
    </row>
    <row r="14035" spans="4:4" x14ac:dyDescent="0.25">
      <c r="D14035"/>
    </row>
    <row r="14036" spans="4:4" x14ac:dyDescent="0.25">
      <c r="D14036"/>
    </row>
    <row r="14037" spans="4:4" x14ac:dyDescent="0.25">
      <c r="D14037"/>
    </row>
    <row r="14038" spans="4:4" x14ac:dyDescent="0.25">
      <c r="D14038"/>
    </row>
    <row r="14039" spans="4:4" x14ac:dyDescent="0.25">
      <c r="D14039"/>
    </row>
    <row r="14040" spans="4:4" x14ac:dyDescent="0.25">
      <c r="D14040"/>
    </row>
    <row r="14041" spans="4:4" x14ac:dyDescent="0.25">
      <c r="D14041"/>
    </row>
    <row r="14042" spans="4:4" x14ac:dyDescent="0.25">
      <c r="D14042"/>
    </row>
    <row r="14043" spans="4:4" x14ac:dyDescent="0.25">
      <c r="D14043"/>
    </row>
    <row r="14044" spans="4:4" x14ac:dyDescent="0.25">
      <c r="D14044"/>
    </row>
    <row r="14045" spans="4:4" x14ac:dyDescent="0.25">
      <c r="D14045"/>
    </row>
    <row r="14046" spans="4:4" x14ac:dyDescent="0.25">
      <c r="D14046"/>
    </row>
    <row r="14047" spans="4:4" x14ac:dyDescent="0.25">
      <c r="D14047"/>
    </row>
    <row r="14048" spans="4:4" x14ac:dyDescent="0.25">
      <c r="D14048"/>
    </row>
    <row r="14049" spans="4:4" x14ac:dyDescent="0.25">
      <c r="D14049"/>
    </row>
    <row r="14050" spans="4:4" x14ac:dyDescent="0.25">
      <c r="D14050"/>
    </row>
    <row r="14051" spans="4:4" x14ac:dyDescent="0.25">
      <c r="D14051"/>
    </row>
    <row r="14052" spans="4:4" x14ac:dyDescent="0.25">
      <c r="D14052"/>
    </row>
    <row r="14053" spans="4:4" x14ac:dyDescent="0.25">
      <c r="D14053"/>
    </row>
    <row r="14054" spans="4:4" x14ac:dyDescent="0.25">
      <c r="D14054"/>
    </row>
    <row r="14055" spans="4:4" x14ac:dyDescent="0.25">
      <c r="D14055"/>
    </row>
    <row r="14056" spans="4:4" x14ac:dyDescent="0.25">
      <c r="D14056"/>
    </row>
    <row r="14057" spans="4:4" x14ac:dyDescent="0.25">
      <c r="D14057"/>
    </row>
    <row r="14058" spans="4:4" x14ac:dyDescent="0.25">
      <c r="D14058"/>
    </row>
    <row r="14059" spans="4:4" x14ac:dyDescent="0.25">
      <c r="D14059"/>
    </row>
    <row r="14060" spans="4:4" x14ac:dyDescent="0.25">
      <c r="D14060"/>
    </row>
    <row r="14061" spans="4:4" x14ac:dyDescent="0.25">
      <c r="D14061"/>
    </row>
    <row r="14062" spans="4:4" x14ac:dyDescent="0.25">
      <c r="D14062"/>
    </row>
    <row r="14063" spans="4:4" x14ac:dyDescent="0.25">
      <c r="D14063"/>
    </row>
    <row r="14064" spans="4:4" x14ac:dyDescent="0.25">
      <c r="D14064"/>
    </row>
    <row r="14065" spans="4:4" x14ac:dyDescent="0.25">
      <c r="D14065"/>
    </row>
    <row r="14066" spans="4:4" x14ac:dyDescent="0.25">
      <c r="D14066"/>
    </row>
    <row r="14067" spans="4:4" x14ac:dyDescent="0.25">
      <c r="D14067"/>
    </row>
    <row r="14068" spans="4:4" x14ac:dyDescent="0.25">
      <c r="D14068"/>
    </row>
    <row r="14069" spans="4:4" x14ac:dyDescent="0.25">
      <c r="D14069"/>
    </row>
    <row r="14070" spans="4:4" x14ac:dyDescent="0.25">
      <c r="D14070"/>
    </row>
    <row r="14071" spans="4:4" x14ac:dyDescent="0.25">
      <c r="D14071"/>
    </row>
    <row r="14072" spans="4:4" x14ac:dyDescent="0.25">
      <c r="D14072"/>
    </row>
    <row r="14073" spans="4:4" x14ac:dyDescent="0.25">
      <c r="D14073"/>
    </row>
    <row r="14074" spans="4:4" x14ac:dyDescent="0.25">
      <c r="D14074"/>
    </row>
    <row r="14075" spans="4:4" x14ac:dyDescent="0.25">
      <c r="D14075"/>
    </row>
    <row r="14076" spans="4:4" x14ac:dyDescent="0.25">
      <c r="D14076"/>
    </row>
    <row r="14077" spans="4:4" x14ac:dyDescent="0.25">
      <c r="D14077"/>
    </row>
    <row r="14078" spans="4:4" x14ac:dyDescent="0.25">
      <c r="D14078"/>
    </row>
    <row r="14079" spans="4:4" x14ac:dyDescent="0.25">
      <c r="D14079"/>
    </row>
    <row r="14080" spans="4:4" x14ac:dyDescent="0.25">
      <c r="D14080"/>
    </row>
    <row r="14081" spans="4:4" x14ac:dyDescent="0.25">
      <c r="D14081"/>
    </row>
    <row r="14082" spans="4:4" x14ac:dyDescent="0.25">
      <c r="D14082"/>
    </row>
    <row r="14083" spans="4:4" x14ac:dyDescent="0.25">
      <c r="D14083"/>
    </row>
    <row r="14084" spans="4:4" x14ac:dyDescent="0.25">
      <c r="D14084"/>
    </row>
    <row r="14085" spans="4:4" x14ac:dyDescent="0.25">
      <c r="D14085"/>
    </row>
    <row r="14086" spans="4:4" x14ac:dyDescent="0.25">
      <c r="D14086"/>
    </row>
    <row r="14087" spans="4:4" x14ac:dyDescent="0.25">
      <c r="D14087"/>
    </row>
    <row r="14088" spans="4:4" x14ac:dyDescent="0.25">
      <c r="D14088"/>
    </row>
    <row r="14089" spans="4:4" x14ac:dyDescent="0.25">
      <c r="D14089"/>
    </row>
    <row r="14090" spans="4:4" x14ac:dyDescent="0.25">
      <c r="D14090"/>
    </row>
    <row r="14091" spans="4:4" x14ac:dyDescent="0.25">
      <c r="D14091"/>
    </row>
    <row r="14092" spans="4:4" x14ac:dyDescent="0.25">
      <c r="D14092"/>
    </row>
    <row r="14093" spans="4:4" x14ac:dyDescent="0.25">
      <c r="D14093"/>
    </row>
    <row r="14094" spans="4:4" x14ac:dyDescent="0.25">
      <c r="D14094"/>
    </row>
    <row r="14095" spans="4:4" x14ac:dyDescent="0.25">
      <c r="D14095"/>
    </row>
    <row r="14096" spans="4:4" x14ac:dyDescent="0.25">
      <c r="D14096"/>
    </row>
    <row r="14097" spans="4:4" x14ac:dyDescent="0.25">
      <c r="D14097"/>
    </row>
    <row r="14098" spans="4:4" x14ac:dyDescent="0.25">
      <c r="D14098"/>
    </row>
    <row r="14099" spans="4:4" x14ac:dyDescent="0.25">
      <c r="D14099"/>
    </row>
    <row r="14100" spans="4:4" x14ac:dyDescent="0.25">
      <c r="D14100"/>
    </row>
    <row r="14101" spans="4:4" x14ac:dyDescent="0.25">
      <c r="D14101"/>
    </row>
    <row r="14102" spans="4:4" x14ac:dyDescent="0.25">
      <c r="D14102"/>
    </row>
    <row r="14103" spans="4:4" x14ac:dyDescent="0.25">
      <c r="D14103"/>
    </row>
    <row r="14104" spans="4:4" x14ac:dyDescent="0.25">
      <c r="D14104"/>
    </row>
    <row r="14105" spans="4:4" x14ac:dyDescent="0.25">
      <c r="D14105"/>
    </row>
    <row r="14106" spans="4:4" x14ac:dyDescent="0.25">
      <c r="D14106"/>
    </row>
    <row r="14107" spans="4:4" x14ac:dyDescent="0.25">
      <c r="D14107"/>
    </row>
    <row r="14108" spans="4:4" x14ac:dyDescent="0.25">
      <c r="D14108"/>
    </row>
    <row r="14109" spans="4:4" x14ac:dyDescent="0.25">
      <c r="D14109"/>
    </row>
    <row r="14110" spans="4:4" x14ac:dyDescent="0.25">
      <c r="D14110"/>
    </row>
    <row r="14111" spans="4:4" x14ac:dyDescent="0.25">
      <c r="D14111"/>
    </row>
    <row r="14112" spans="4:4" x14ac:dyDescent="0.25">
      <c r="D14112"/>
    </row>
    <row r="14113" spans="4:4" x14ac:dyDescent="0.25">
      <c r="D14113"/>
    </row>
    <row r="14114" spans="4:4" x14ac:dyDescent="0.25">
      <c r="D14114"/>
    </row>
    <row r="14115" spans="4:4" x14ac:dyDescent="0.25">
      <c r="D14115"/>
    </row>
    <row r="14116" spans="4:4" x14ac:dyDescent="0.25">
      <c r="D14116"/>
    </row>
    <row r="14117" spans="4:4" x14ac:dyDescent="0.25">
      <c r="D14117"/>
    </row>
    <row r="14118" spans="4:4" x14ac:dyDescent="0.25">
      <c r="D14118"/>
    </row>
    <row r="14119" spans="4:4" x14ac:dyDescent="0.25">
      <c r="D14119"/>
    </row>
    <row r="14120" spans="4:4" x14ac:dyDescent="0.25">
      <c r="D14120"/>
    </row>
    <row r="14121" spans="4:4" x14ac:dyDescent="0.25">
      <c r="D14121"/>
    </row>
    <row r="14122" spans="4:4" x14ac:dyDescent="0.25">
      <c r="D14122"/>
    </row>
    <row r="14123" spans="4:4" x14ac:dyDescent="0.25">
      <c r="D14123"/>
    </row>
    <row r="14124" spans="4:4" x14ac:dyDescent="0.25">
      <c r="D14124"/>
    </row>
    <row r="14125" spans="4:4" x14ac:dyDescent="0.25">
      <c r="D14125"/>
    </row>
    <row r="14126" spans="4:4" x14ac:dyDescent="0.25">
      <c r="D14126"/>
    </row>
    <row r="14127" spans="4:4" x14ac:dyDescent="0.25">
      <c r="D14127"/>
    </row>
    <row r="14128" spans="4:4" x14ac:dyDescent="0.25">
      <c r="D14128"/>
    </row>
    <row r="14129" spans="4:4" x14ac:dyDescent="0.25">
      <c r="D14129"/>
    </row>
    <row r="14130" spans="4:4" x14ac:dyDescent="0.25">
      <c r="D14130"/>
    </row>
    <row r="14131" spans="4:4" x14ac:dyDescent="0.25">
      <c r="D14131"/>
    </row>
    <row r="14132" spans="4:4" x14ac:dyDescent="0.25">
      <c r="D14132"/>
    </row>
    <row r="14133" spans="4:4" x14ac:dyDescent="0.25">
      <c r="D14133"/>
    </row>
    <row r="14134" spans="4:4" x14ac:dyDescent="0.25">
      <c r="D14134"/>
    </row>
    <row r="14135" spans="4:4" x14ac:dyDescent="0.25">
      <c r="D14135"/>
    </row>
    <row r="14136" spans="4:4" x14ac:dyDescent="0.25">
      <c r="D14136"/>
    </row>
    <row r="14137" spans="4:4" x14ac:dyDescent="0.25">
      <c r="D14137"/>
    </row>
    <row r="14138" spans="4:4" x14ac:dyDescent="0.25">
      <c r="D14138"/>
    </row>
    <row r="14139" spans="4:4" x14ac:dyDescent="0.25">
      <c r="D14139"/>
    </row>
    <row r="14140" spans="4:4" x14ac:dyDescent="0.25">
      <c r="D14140"/>
    </row>
    <row r="14141" spans="4:4" x14ac:dyDescent="0.25">
      <c r="D14141"/>
    </row>
    <row r="14142" spans="4:4" x14ac:dyDescent="0.25">
      <c r="D14142"/>
    </row>
    <row r="14143" spans="4:4" x14ac:dyDescent="0.25">
      <c r="D14143"/>
    </row>
    <row r="14144" spans="4:4" x14ac:dyDescent="0.25">
      <c r="D14144"/>
    </row>
    <row r="14145" spans="4:4" x14ac:dyDescent="0.25">
      <c r="D14145"/>
    </row>
    <row r="14146" spans="4:4" x14ac:dyDescent="0.25">
      <c r="D14146"/>
    </row>
    <row r="14147" spans="4:4" x14ac:dyDescent="0.25">
      <c r="D14147"/>
    </row>
    <row r="14148" spans="4:4" x14ac:dyDescent="0.25">
      <c r="D14148"/>
    </row>
    <row r="14149" spans="4:4" x14ac:dyDescent="0.25">
      <c r="D14149"/>
    </row>
    <row r="14150" spans="4:4" x14ac:dyDescent="0.25">
      <c r="D14150"/>
    </row>
    <row r="14151" spans="4:4" x14ac:dyDescent="0.25">
      <c r="D14151"/>
    </row>
    <row r="14152" spans="4:4" x14ac:dyDescent="0.25">
      <c r="D14152"/>
    </row>
    <row r="14153" spans="4:4" x14ac:dyDescent="0.25">
      <c r="D14153"/>
    </row>
    <row r="14154" spans="4:4" x14ac:dyDescent="0.25">
      <c r="D14154"/>
    </row>
    <row r="14155" spans="4:4" x14ac:dyDescent="0.25">
      <c r="D14155"/>
    </row>
    <row r="14156" spans="4:4" x14ac:dyDescent="0.25">
      <c r="D14156"/>
    </row>
    <row r="14157" spans="4:4" x14ac:dyDescent="0.25">
      <c r="D14157"/>
    </row>
    <row r="14158" spans="4:4" x14ac:dyDescent="0.25">
      <c r="D14158"/>
    </row>
    <row r="14159" spans="4:4" x14ac:dyDescent="0.25">
      <c r="D14159"/>
    </row>
    <row r="14160" spans="4:4" x14ac:dyDescent="0.25">
      <c r="D14160"/>
    </row>
    <row r="14161" spans="4:4" x14ac:dyDescent="0.25">
      <c r="D14161"/>
    </row>
    <row r="14162" spans="4:4" x14ac:dyDescent="0.25">
      <c r="D14162"/>
    </row>
    <row r="14163" spans="4:4" x14ac:dyDescent="0.25">
      <c r="D14163"/>
    </row>
    <row r="14164" spans="4:4" x14ac:dyDescent="0.25">
      <c r="D14164"/>
    </row>
    <row r="14165" spans="4:4" x14ac:dyDescent="0.25">
      <c r="D14165"/>
    </row>
    <row r="14166" spans="4:4" x14ac:dyDescent="0.25">
      <c r="D14166"/>
    </row>
    <row r="14167" spans="4:4" x14ac:dyDescent="0.25">
      <c r="D14167"/>
    </row>
    <row r="14168" spans="4:4" x14ac:dyDescent="0.25">
      <c r="D14168"/>
    </row>
    <row r="14169" spans="4:4" x14ac:dyDescent="0.25">
      <c r="D14169"/>
    </row>
    <row r="14170" spans="4:4" x14ac:dyDescent="0.25">
      <c r="D14170"/>
    </row>
    <row r="14171" spans="4:4" x14ac:dyDescent="0.25">
      <c r="D14171"/>
    </row>
    <row r="14172" spans="4:4" x14ac:dyDescent="0.25">
      <c r="D14172"/>
    </row>
    <row r="14173" spans="4:4" x14ac:dyDescent="0.25">
      <c r="D14173"/>
    </row>
    <row r="14174" spans="4:4" x14ac:dyDescent="0.25">
      <c r="D14174"/>
    </row>
    <row r="14175" spans="4:4" x14ac:dyDescent="0.25">
      <c r="D14175"/>
    </row>
    <row r="14176" spans="4:4" x14ac:dyDescent="0.25">
      <c r="D14176"/>
    </row>
    <row r="14177" spans="4:4" x14ac:dyDescent="0.25">
      <c r="D14177"/>
    </row>
    <row r="14178" spans="4:4" x14ac:dyDescent="0.25">
      <c r="D14178"/>
    </row>
    <row r="14179" spans="4:4" x14ac:dyDescent="0.25">
      <c r="D14179"/>
    </row>
    <row r="14180" spans="4:4" x14ac:dyDescent="0.25">
      <c r="D14180"/>
    </row>
    <row r="14181" spans="4:4" x14ac:dyDescent="0.25">
      <c r="D14181"/>
    </row>
    <row r="14182" spans="4:4" x14ac:dyDescent="0.25">
      <c r="D14182"/>
    </row>
    <row r="14183" spans="4:4" x14ac:dyDescent="0.25">
      <c r="D14183"/>
    </row>
    <row r="14184" spans="4:4" x14ac:dyDescent="0.25">
      <c r="D14184"/>
    </row>
    <row r="14185" spans="4:4" x14ac:dyDescent="0.25">
      <c r="D14185"/>
    </row>
    <row r="14186" spans="4:4" x14ac:dyDescent="0.25">
      <c r="D14186"/>
    </row>
    <row r="14187" spans="4:4" x14ac:dyDescent="0.25">
      <c r="D14187"/>
    </row>
    <row r="14188" spans="4:4" x14ac:dyDescent="0.25">
      <c r="D14188"/>
    </row>
    <row r="14189" spans="4:4" x14ac:dyDescent="0.25">
      <c r="D14189"/>
    </row>
    <row r="14190" spans="4:4" x14ac:dyDescent="0.25">
      <c r="D14190"/>
    </row>
    <row r="14191" spans="4:4" x14ac:dyDescent="0.25">
      <c r="D14191"/>
    </row>
    <row r="14192" spans="4:4" x14ac:dyDescent="0.25">
      <c r="D14192"/>
    </row>
    <row r="14193" spans="4:4" x14ac:dyDescent="0.25">
      <c r="D14193"/>
    </row>
    <row r="14194" spans="4:4" x14ac:dyDescent="0.25">
      <c r="D14194"/>
    </row>
    <row r="14195" spans="4:4" x14ac:dyDescent="0.25">
      <c r="D14195"/>
    </row>
    <row r="14196" spans="4:4" x14ac:dyDescent="0.25">
      <c r="D14196"/>
    </row>
    <row r="14197" spans="4:4" x14ac:dyDescent="0.25">
      <c r="D14197"/>
    </row>
    <row r="14198" spans="4:4" x14ac:dyDescent="0.25">
      <c r="D14198"/>
    </row>
    <row r="14199" spans="4:4" x14ac:dyDescent="0.25">
      <c r="D14199"/>
    </row>
    <row r="14200" spans="4:4" x14ac:dyDescent="0.25">
      <c r="D14200"/>
    </row>
    <row r="14201" spans="4:4" x14ac:dyDescent="0.25">
      <c r="D14201"/>
    </row>
    <row r="14202" spans="4:4" x14ac:dyDescent="0.25">
      <c r="D14202"/>
    </row>
    <row r="14203" spans="4:4" x14ac:dyDescent="0.25">
      <c r="D14203"/>
    </row>
    <row r="14204" spans="4:4" x14ac:dyDescent="0.25">
      <c r="D14204"/>
    </row>
    <row r="14205" spans="4:4" x14ac:dyDescent="0.25">
      <c r="D14205"/>
    </row>
    <row r="14206" spans="4:4" x14ac:dyDescent="0.25">
      <c r="D14206"/>
    </row>
    <row r="14207" spans="4:4" x14ac:dyDescent="0.25">
      <c r="D14207"/>
    </row>
    <row r="14208" spans="4:4" x14ac:dyDescent="0.25">
      <c r="D14208"/>
    </row>
    <row r="14209" spans="4:4" x14ac:dyDescent="0.25">
      <c r="D14209"/>
    </row>
    <row r="14210" spans="4:4" x14ac:dyDescent="0.25">
      <c r="D14210"/>
    </row>
    <row r="14211" spans="4:4" x14ac:dyDescent="0.25">
      <c r="D14211"/>
    </row>
    <row r="14212" spans="4:4" x14ac:dyDescent="0.25">
      <c r="D14212"/>
    </row>
    <row r="14213" spans="4:4" x14ac:dyDescent="0.25">
      <c r="D14213"/>
    </row>
    <row r="14214" spans="4:4" x14ac:dyDescent="0.25">
      <c r="D14214"/>
    </row>
    <row r="14215" spans="4:4" x14ac:dyDescent="0.25">
      <c r="D14215"/>
    </row>
    <row r="14216" spans="4:4" x14ac:dyDescent="0.25">
      <c r="D14216"/>
    </row>
    <row r="14217" spans="4:4" x14ac:dyDescent="0.25">
      <c r="D14217"/>
    </row>
    <row r="14218" spans="4:4" x14ac:dyDescent="0.25">
      <c r="D14218"/>
    </row>
    <row r="14219" spans="4:4" x14ac:dyDescent="0.25">
      <c r="D14219"/>
    </row>
    <row r="14220" spans="4:4" x14ac:dyDescent="0.25">
      <c r="D14220"/>
    </row>
    <row r="14221" spans="4:4" x14ac:dyDescent="0.25">
      <c r="D14221"/>
    </row>
    <row r="14222" spans="4:4" x14ac:dyDescent="0.25">
      <c r="D14222"/>
    </row>
    <row r="14223" spans="4:4" x14ac:dyDescent="0.25">
      <c r="D14223"/>
    </row>
    <row r="14224" spans="4:4" x14ac:dyDescent="0.25">
      <c r="D14224"/>
    </row>
    <row r="14225" spans="4:4" x14ac:dyDescent="0.25">
      <c r="D14225"/>
    </row>
    <row r="14226" spans="4:4" x14ac:dyDescent="0.25">
      <c r="D14226"/>
    </row>
    <row r="14227" spans="4:4" x14ac:dyDescent="0.25">
      <c r="D14227"/>
    </row>
    <row r="14228" spans="4:4" x14ac:dyDescent="0.25">
      <c r="D14228"/>
    </row>
    <row r="14229" spans="4:4" x14ac:dyDescent="0.25">
      <c r="D14229"/>
    </row>
    <row r="14230" spans="4:4" x14ac:dyDescent="0.25">
      <c r="D14230"/>
    </row>
    <row r="14231" spans="4:4" x14ac:dyDescent="0.25">
      <c r="D14231"/>
    </row>
    <row r="14232" spans="4:4" x14ac:dyDescent="0.25">
      <c r="D14232"/>
    </row>
    <row r="14233" spans="4:4" x14ac:dyDescent="0.25">
      <c r="D14233"/>
    </row>
    <row r="14234" spans="4:4" x14ac:dyDescent="0.25">
      <c r="D14234"/>
    </row>
    <row r="14235" spans="4:4" x14ac:dyDescent="0.25">
      <c r="D14235"/>
    </row>
    <row r="14236" spans="4:4" x14ac:dyDescent="0.25">
      <c r="D14236"/>
    </row>
    <row r="14237" spans="4:4" x14ac:dyDescent="0.25">
      <c r="D14237"/>
    </row>
    <row r="14238" spans="4:4" x14ac:dyDescent="0.25">
      <c r="D14238"/>
    </row>
    <row r="14239" spans="4:4" x14ac:dyDescent="0.25">
      <c r="D14239"/>
    </row>
    <row r="14240" spans="4:4" x14ac:dyDescent="0.25">
      <c r="D14240"/>
    </row>
    <row r="14241" spans="4:4" x14ac:dyDescent="0.25">
      <c r="D14241"/>
    </row>
    <row r="14242" spans="4:4" x14ac:dyDescent="0.25">
      <c r="D14242"/>
    </row>
    <row r="14243" spans="4:4" x14ac:dyDescent="0.25">
      <c r="D14243"/>
    </row>
    <row r="14244" spans="4:4" x14ac:dyDescent="0.25">
      <c r="D14244"/>
    </row>
    <row r="14245" spans="4:4" x14ac:dyDescent="0.25">
      <c r="D14245"/>
    </row>
    <row r="14246" spans="4:4" x14ac:dyDescent="0.25">
      <c r="D14246"/>
    </row>
    <row r="14247" spans="4:4" x14ac:dyDescent="0.25">
      <c r="D14247"/>
    </row>
    <row r="14248" spans="4:4" x14ac:dyDescent="0.25">
      <c r="D14248"/>
    </row>
    <row r="14249" spans="4:4" x14ac:dyDescent="0.25">
      <c r="D14249"/>
    </row>
    <row r="14250" spans="4:4" x14ac:dyDescent="0.25">
      <c r="D14250"/>
    </row>
    <row r="14251" spans="4:4" x14ac:dyDescent="0.25">
      <c r="D14251"/>
    </row>
    <row r="14252" spans="4:4" x14ac:dyDescent="0.25">
      <c r="D14252"/>
    </row>
    <row r="14253" spans="4:4" x14ac:dyDescent="0.25">
      <c r="D14253"/>
    </row>
    <row r="14254" spans="4:4" x14ac:dyDescent="0.25">
      <c r="D14254"/>
    </row>
    <row r="14255" spans="4:4" x14ac:dyDescent="0.25">
      <c r="D14255"/>
    </row>
    <row r="14256" spans="4:4" x14ac:dyDescent="0.25">
      <c r="D14256"/>
    </row>
    <row r="14257" spans="4:4" x14ac:dyDescent="0.25">
      <c r="D14257"/>
    </row>
    <row r="14258" spans="4:4" x14ac:dyDescent="0.25">
      <c r="D14258"/>
    </row>
    <row r="14259" spans="4:4" x14ac:dyDescent="0.25">
      <c r="D14259"/>
    </row>
    <row r="14260" spans="4:4" x14ac:dyDescent="0.25">
      <c r="D14260"/>
    </row>
    <row r="14261" spans="4:4" x14ac:dyDescent="0.25">
      <c r="D14261"/>
    </row>
    <row r="14262" spans="4:4" x14ac:dyDescent="0.25">
      <c r="D14262"/>
    </row>
    <row r="14263" spans="4:4" x14ac:dyDescent="0.25">
      <c r="D14263"/>
    </row>
    <row r="14264" spans="4:4" x14ac:dyDescent="0.25">
      <c r="D14264"/>
    </row>
    <row r="14265" spans="4:4" x14ac:dyDescent="0.25">
      <c r="D14265"/>
    </row>
    <row r="14266" spans="4:4" x14ac:dyDescent="0.25">
      <c r="D14266"/>
    </row>
    <row r="14267" spans="4:4" x14ac:dyDescent="0.25">
      <c r="D14267"/>
    </row>
    <row r="14268" spans="4:4" x14ac:dyDescent="0.25">
      <c r="D14268"/>
    </row>
    <row r="14269" spans="4:4" x14ac:dyDescent="0.25">
      <c r="D14269"/>
    </row>
    <row r="14270" spans="4:4" x14ac:dyDescent="0.25">
      <c r="D14270"/>
    </row>
    <row r="14271" spans="4:4" x14ac:dyDescent="0.25">
      <c r="D14271"/>
    </row>
    <row r="14272" spans="4:4" x14ac:dyDescent="0.25">
      <c r="D14272"/>
    </row>
    <row r="14273" spans="4:6" x14ac:dyDescent="0.25">
      <c r="D14273"/>
    </row>
    <row r="14274" spans="4:6" x14ac:dyDescent="0.25">
      <c r="D14274"/>
    </row>
    <row r="14275" spans="4:6" x14ac:dyDescent="0.25">
      <c r="D14275"/>
    </row>
    <row r="14276" spans="4:6" x14ac:dyDescent="0.25">
      <c r="D14276"/>
    </row>
    <row r="14277" spans="4:6" x14ac:dyDescent="0.25">
      <c r="D14277"/>
    </row>
    <row r="14278" spans="4:6" x14ac:dyDescent="0.25">
      <c r="D14278"/>
    </row>
    <row r="14279" spans="4:6" x14ac:dyDescent="0.25">
      <c r="D14279"/>
    </row>
    <row r="14280" spans="4:6" x14ac:dyDescent="0.25">
      <c r="D14280"/>
    </row>
    <row r="14281" spans="4:6" x14ac:dyDescent="0.25">
      <c r="D14281"/>
    </row>
    <row r="14282" spans="4:6" x14ac:dyDescent="0.25">
      <c r="D14282"/>
    </row>
    <row r="14283" spans="4:6" x14ac:dyDescent="0.25">
      <c r="D14283"/>
    </row>
    <row r="14284" spans="4:6" x14ac:dyDescent="0.25">
      <c r="D14284"/>
    </row>
    <row r="14285" spans="4:6" x14ac:dyDescent="0.25">
      <c r="D14285"/>
    </row>
    <row r="14286" spans="4:6" x14ac:dyDescent="0.25">
      <c r="D14286"/>
    </row>
    <row r="14287" spans="4:6" x14ac:dyDescent="0.25">
      <c r="D14287" s="118"/>
      <c r="F14287" s="119"/>
    </row>
    <row r="14288" spans="4:6" x14ac:dyDescent="0.25">
      <c r="D14288" s="118"/>
      <c r="E14288" s="119"/>
      <c r="F14288" s="119"/>
    </row>
    <row r="14289" spans="4:6" x14ac:dyDescent="0.25">
      <c r="D14289" s="118"/>
      <c r="E14289" s="119"/>
      <c r="F14289" s="119"/>
    </row>
    <row r="14290" spans="4:6" x14ac:dyDescent="0.25">
      <c r="D14290" s="118"/>
      <c r="E14290" s="119"/>
      <c r="F14290" s="119"/>
    </row>
    <row r="14291" spans="4:6" x14ac:dyDescent="0.25">
      <c r="D14291" s="118"/>
      <c r="E14291" s="119"/>
      <c r="F14291" s="119"/>
    </row>
    <row r="14292" spans="4:6" x14ac:dyDescent="0.25">
      <c r="D14292" s="118"/>
      <c r="E14292" s="119"/>
      <c r="F14292" s="119"/>
    </row>
    <row r="14293" spans="4:6" x14ac:dyDescent="0.25">
      <c r="D14293" s="118"/>
      <c r="E14293" s="119"/>
      <c r="F14293" s="119"/>
    </row>
    <row r="14294" spans="4:6" x14ac:dyDescent="0.25">
      <c r="D14294" s="118"/>
      <c r="E14294" s="119"/>
      <c r="F14294" s="119"/>
    </row>
    <row r="14295" spans="4:6" x14ac:dyDescent="0.25">
      <c r="D14295"/>
      <c r="E14295" s="119"/>
    </row>
    <row r="14296" spans="4:6" x14ac:dyDescent="0.25">
      <c r="D14296"/>
    </row>
    <row r="14297" spans="4:6" x14ac:dyDescent="0.25">
      <c r="D14297"/>
    </row>
    <row r="14298" spans="4:6" x14ac:dyDescent="0.25">
      <c r="D14298"/>
    </row>
    <row r="14299" spans="4:6" x14ac:dyDescent="0.25">
      <c r="D14299"/>
    </row>
    <row r="14300" spans="4:6" x14ac:dyDescent="0.25">
      <c r="D14300"/>
    </row>
    <row r="14301" spans="4:6" x14ac:dyDescent="0.25">
      <c r="D14301"/>
    </row>
    <row r="14302" spans="4:6" x14ac:dyDescent="0.25">
      <c r="D14302"/>
    </row>
    <row r="14303" spans="4:6" x14ac:dyDescent="0.25">
      <c r="D14303"/>
    </row>
    <row r="14304" spans="4:6" x14ac:dyDescent="0.25">
      <c r="D14304"/>
    </row>
    <row r="14305" spans="4:4" x14ac:dyDescent="0.25">
      <c r="D14305"/>
    </row>
    <row r="14306" spans="4:4" x14ac:dyDescent="0.25">
      <c r="D14306"/>
    </row>
    <row r="14307" spans="4:4" x14ac:dyDescent="0.25">
      <c r="D14307"/>
    </row>
    <row r="14308" spans="4:4" x14ac:dyDescent="0.25">
      <c r="D14308"/>
    </row>
    <row r="14309" spans="4:4" x14ac:dyDescent="0.25">
      <c r="D14309"/>
    </row>
    <row r="14310" spans="4:4" x14ac:dyDescent="0.25">
      <c r="D14310"/>
    </row>
    <row r="14311" spans="4:4" x14ac:dyDescent="0.25">
      <c r="D14311"/>
    </row>
    <row r="14312" spans="4:4" x14ac:dyDescent="0.25">
      <c r="D14312"/>
    </row>
    <row r="14313" spans="4:4" x14ac:dyDescent="0.25">
      <c r="D14313"/>
    </row>
    <row r="14314" spans="4:4" x14ac:dyDescent="0.25">
      <c r="D14314"/>
    </row>
    <row r="14315" spans="4:4" x14ac:dyDescent="0.25">
      <c r="D14315"/>
    </row>
    <row r="14316" spans="4:4" x14ac:dyDescent="0.25">
      <c r="D14316"/>
    </row>
    <row r="14317" spans="4:4" x14ac:dyDescent="0.25">
      <c r="D14317"/>
    </row>
    <row r="14318" spans="4:4" x14ac:dyDescent="0.25">
      <c r="D14318"/>
    </row>
    <row r="14319" spans="4:4" x14ac:dyDescent="0.25">
      <c r="D14319"/>
    </row>
    <row r="14320" spans="4:4" x14ac:dyDescent="0.25">
      <c r="D14320"/>
    </row>
    <row r="14321" spans="4:4" x14ac:dyDescent="0.25">
      <c r="D14321"/>
    </row>
    <row r="14322" spans="4:4" x14ac:dyDescent="0.25">
      <c r="D14322"/>
    </row>
    <row r="14323" spans="4:4" x14ac:dyDescent="0.25">
      <c r="D14323"/>
    </row>
    <row r="14324" spans="4:4" x14ac:dyDescent="0.25">
      <c r="D14324"/>
    </row>
    <row r="14325" spans="4:4" x14ac:dyDescent="0.25">
      <c r="D14325"/>
    </row>
    <row r="14326" spans="4:4" x14ac:dyDescent="0.25">
      <c r="D14326"/>
    </row>
    <row r="14327" spans="4:4" x14ac:dyDescent="0.25">
      <c r="D14327"/>
    </row>
    <row r="14328" spans="4:4" x14ac:dyDescent="0.25">
      <c r="D14328"/>
    </row>
    <row r="14329" spans="4:4" x14ac:dyDescent="0.25">
      <c r="D14329"/>
    </row>
    <row r="14330" spans="4:4" x14ac:dyDescent="0.25">
      <c r="D14330"/>
    </row>
    <row r="14331" spans="4:4" x14ac:dyDescent="0.25">
      <c r="D14331"/>
    </row>
    <row r="14332" spans="4:4" x14ac:dyDescent="0.25">
      <c r="D14332"/>
    </row>
    <row r="14333" spans="4:4" x14ac:dyDescent="0.25">
      <c r="D14333"/>
    </row>
    <row r="14334" spans="4:4" x14ac:dyDescent="0.25">
      <c r="D14334"/>
    </row>
    <row r="14335" spans="4:4" x14ac:dyDescent="0.25">
      <c r="D14335"/>
    </row>
    <row r="14336" spans="4:4" x14ac:dyDescent="0.25">
      <c r="D14336"/>
    </row>
    <row r="14337" spans="4:4" x14ac:dyDescent="0.25">
      <c r="D14337"/>
    </row>
    <row r="14338" spans="4:4" x14ac:dyDescent="0.25">
      <c r="D14338"/>
    </row>
    <row r="14339" spans="4:4" x14ac:dyDescent="0.25">
      <c r="D14339"/>
    </row>
    <row r="14340" spans="4:4" x14ac:dyDescent="0.25">
      <c r="D14340"/>
    </row>
    <row r="14341" spans="4:4" x14ac:dyDescent="0.25">
      <c r="D14341"/>
    </row>
    <row r="14342" spans="4:4" x14ac:dyDescent="0.25">
      <c r="D14342"/>
    </row>
    <row r="14343" spans="4:4" x14ac:dyDescent="0.25">
      <c r="D14343"/>
    </row>
    <row r="14344" spans="4:4" x14ac:dyDescent="0.25">
      <c r="D14344"/>
    </row>
    <row r="14345" spans="4:4" x14ac:dyDescent="0.25">
      <c r="D14345"/>
    </row>
    <row r="14346" spans="4:4" x14ac:dyDescent="0.25">
      <c r="D14346"/>
    </row>
    <row r="14347" spans="4:4" x14ac:dyDescent="0.25">
      <c r="D14347"/>
    </row>
    <row r="14348" spans="4:4" x14ac:dyDescent="0.25">
      <c r="D14348"/>
    </row>
    <row r="14349" spans="4:4" x14ac:dyDescent="0.25">
      <c r="D14349"/>
    </row>
    <row r="14350" spans="4:4" x14ac:dyDescent="0.25">
      <c r="D14350"/>
    </row>
    <row r="14351" spans="4:4" x14ac:dyDescent="0.25">
      <c r="D14351"/>
    </row>
    <row r="14352" spans="4:4" x14ac:dyDescent="0.25">
      <c r="D14352"/>
    </row>
    <row r="14353" spans="4:4" x14ac:dyDescent="0.25">
      <c r="D14353"/>
    </row>
    <row r="14354" spans="4:4" x14ac:dyDescent="0.25">
      <c r="D14354"/>
    </row>
    <row r="14355" spans="4:4" x14ac:dyDescent="0.25">
      <c r="D14355"/>
    </row>
    <row r="14356" spans="4:4" x14ac:dyDescent="0.25">
      <c r="D14356"/>
    </row>
    <row r="14357" spans="4:4" x14ac:dyDescent="0.25">
      <c r="D14357"/>
    </row>
    <row r="14358" spans="4:4" x14ac:dyDescent="0.25">
      <c r="D14358"/>
    </row>
    <row r="14359" spans="4:4" x14ac:dyDescent="0.25">
      <c r="D14359"/>
    </row>
    <row r="14360" spans="4:4" x14ac:dyDescent="0.25">
      <c r="D14360"/>
    </row>
    <row r="14361" spans="4:4" x14ac:dyDescent="0.25">
      <c r="D14361"/>
    </row>
    <row r="14362" spans="4:4" x14ac:dyDescent="0.25">
      <c r="D14362"/>
    </row>
    <row r="14363" spans="4:4" x14ac:dyDescent="0.25">
      <c r="D14363"/>
    </row>
    <row r="14364" spans="4:4" x14ac:dyDescent="0.25">
      <c r="D14364"/>
    </row>
    <row r="14365" spans="4:4" x14ac:dyDescent="0.25">
      <c r="D14365"/>
    </row>
    <row r="14366" spans="4:4" x14ac:dyDescent="0.25">
      <c r="D14366"/>
    </row>
    <row r="14367" spans="4:4" x14ac:dyDescent="0.25">
      <c r="D14367"/>
    </row>
    <row r="14368" spans="4:4" x14ac:dyDescent="0.25">
      <c r="D14368"/>
    </row>
    <row r="14369" spans="4:4" x14ac:dyDescent="0.25">
      <c r="D14369"/>
    </row>
    <row r="14370" spans="4:4" x14ac:dyDescent="0.25">
      <c r="D14370"/>
    </row>
    <row r="14371" spans="4:4" x14ac:dyDescent="0.25">
      <c r="D14371"/>
    </row>
    <row r="14372" spans="4:4" x14ac:dyDescent="0.25">
      <c r="D14372"/>
    </row>
    <row r="14373" spans="4:4" x14ac:dyDescent="0.25">
      <c r="D14373"/>
    </row>
    <row r="14374" spans="4:4" x14ac:dyDescent="0.25">
      <c r="D14374"/>
    </row>
    <row r="14375" spans="4:4" x14ac:dyDescent="0.25">
      <c r="D14375"/>
    </row>
    <row r="14376" spans="4:4" x14ac:dyDescent="0.25">
      <c r="D14376"/>
    </row>
    <row r="14377" spans="4:4" x14ac:dyDescent="0.25">
      <c r="D14377"/>
    </row>
    <row r="14378" spans="4:4" x14ac:dyDescent="0.25">
      <c r="D14378"/>
    </row>
    <row r="14379" spans="4:4" x14ac:dyDescent="0.25">
      <c r="D14379"/>
    </row>
    <row r="14380" spans="4:4" x14ac:dyDescent="0.25">
      <c r="D14380"/>
    </row>
    <row r="14381" spans="4:4" x14ac:dyDescent="0.25">
      <c r="D14381"/>
    </row>
    <row r="14382" spans="4:4" x14ac:dyDescent="0.25">
      <c r="D14382"/>
    </row>
    <row r="14383" spans="4:4" x14ac:dyDescent="0.25">
      <c r="D14383"/>
    </row>
    <row r="14384" spans="4:4" x14ac:dyDescent="0.25">
      <c r="D14384"/>
    </row>
    <row r="14385" spans="4:4" x14ac:dyDescent="0.25">
      <c r="D14385"/>
    </row>
    <row r="14386" spans="4:4" x14ac:dyDescent="0.25">
      <c r="D14386"/>
    </row>
    <row r="14387" spans="4:4" x14ac:dyDescent="0.25">
      <c r="D14387"/>
    </row>
    <row r="14388" spans="4:4" x14ac:dyDescent="0.25">
      <c r="D14388"/>
    </row>
    <row r="14389" spans="4:4" x14ac:dyDescent="0.25">
      <c r="D14389"/>
    </row>
    <row r="14390" spans="4:4" x14ac:dyDescent="0.25">
      <c r="D14390"/>
    </row>
    <row r="14391" spans="4:4" x14ac:dyDescent="0.25">
      <c r="D14391"/>
    </row>
    <row r="14392" spans="4:4" x14ac:dyDescent="0.25">
      <c r="D14392"/>
    </row>
    <row r="14393" spans="4:4" x14ac:dyDescent="0.25">
      <c r="D14393"/>
    </row>
    <row r="14394" spans="4:4" x14ac:dyDescent="0.25">
      <c r="D14394"/>
    </row>
    <row r="14395" spans="4:4" x14ac:dyDescent="0.25">
      <c r="D14395"/>
    </row>
    <row r="14396" spans="4:4" x14ac:dyDescent="0.25">
      <c r="D14396"/>
    </row>
    <row r="14397" spans="4:4" x14ac:dyDescent="0.25">
      <c r="D14397"/>
    </row>
    <row r="14398" spans="4:4" x14ac:dyDescent="0.25">
      <c r="D14398"/>
    </row>
    <row r="14399" spans="4:4" x14ac:dyDescent="0.25">
      <c r="D14399"/>
    </row>
    <row r="14400" spans="4:4" x14ac:dyDescent="0.25">
      <c r="D14400"/>
    </row>
    <row r="14401" spans="4:4" x14ac:dyDescent="0.25">
      <c r="D14401"/>
    </row>
    <row r="14402" spans="4:4" x14ac:dyDescent="0.25">
      <c r="D14402"/>
    </row>
    <row r="14403" spans="4:4" x14ac:dyDescent="0.25">
      <c r="D14403"/>
    </row>
    <row r="14404" spans="4:4" x14ac:dyDescent="0.25">
      <c r="D14404"/>
    </row>
    <row r="14405" spans="4:4" x14ac:dyDescent="0.25">
      <c r="D14405"/>
    </row>
    <row r="14406" spans="4:4" x14ac:dyDescent="0.25">
      <c r="D14406"/>
    </row>
    <row r="14407" spans="4:4" x14ac:dyDescent="0.25">
      <c r="D14407"/>
    </row>
    <row r="14408" spans="4:4" x14ac:dyDescent="0.25">
      <c r="D14408"/>
    </row>
    <row r="14409" spans="4:4" x14ac:dyDescent="0.25">
      <c r="D14409"/>
    </row>
    <row r="14410" spans="4:4" x14ac:dyDescent="0.25">
      <c r="D14410"/>
    </row>
    <row r="14411" spans="4:4" x14ac:dyDescent="0.25">
      <c r="D14411"/>
    </row>
    <row r="14412" spans="4:4" x14ac:dyDescent="0.25">
      <c r="D14412"/>
    </row>
    <row r="14413" spans="4:4" x14ac:dyDescent="0.25">
      <c r="D14413"/>
    </row>
    <row r="14414" spans="4:4" x14ac:dyDescent="0.25">
      <c r="D14414"/>
    </row>
    <row r="14415" spans="4:4" x14ac:dyDescent="0.25">
      <c r="D14415"/>
    </row>
    <row r="14416" spans="4:4" x14ac:dyDescent="0.25">
      <c r="D14416"/>
    </row>
    <row r="14417" spans="4:4" x14ac:dyDescent="0.25">
      <c r="D14417"/>
    </row>
    <row r="14418" spans="4:4" x14ac:dyDescent="0.25">
      <c r="D14418"/>
    </row>
    <row r="14419" spans="4:4" x14ac:dyDescent="0.25">
      <c r="D14419"/>
    </row>
    <row r="14420" spans="4:4" x14ac:dyDescent="0.25">
      <c r="D14420"/>
    </row>
    <row r="14421" spans="4:4" x14ac:dyDescent="0.25">
      <c r="D14421"/>
    </row>
    <row r="14422" spans="4:4" x14ac:dyDescent="0.25">
      <c r="D14422"/>
    </row>
    <row r="14423" spans="4:4" x14ac:dyDescent="0.25">
      <c r="D14423"/>
    </row>
    <row r="14424" spans="4:4" x14ac:dyDescent="0.25">
      <c r="D14424"/>
    </row>
    <row r="14425" spans="4:4" x14ac:dyDescent="0.25">
      <c r="D14425"/>
    </row>
    <row r="14426" spans="4:4" x14ac:dyDescent="0.25">
      <c r="D14426"/>
    </row>
    <row r="14427" spans="4:4" x14ac:dyDescent="0.25">
      <c r="D14427"/>
    </row>
    <row r="14428" spans="4:4" x14ac:dyDescent="0.25">
      <c r="D14428"/>
    </row>
    <row r="14429" spans="4:4" x14ac:dyDescent="0.25">
      <c r="D14429"/>
    </row>
    <row r="14430" spans="4:4" x14ac:dyDescent="0.25">
      <c r="D14430"/>
    </row>
    <row r="14431" spans="4:4" x14ac:dyDescent="0.25">
      <c r="D14431"/>
    </row>
    <row r="14432" spans="4:4" x14ac:dyDescent="0.25">
      <c r="D14432"/>
    </row>
    <row r="14433" spans="4:4" x14ac:dyDescent="0.25">
      <c r="D14433"/>
    </row>
    <row r="14434" spans="4:4" x14ac:dyDescent="0.25">
      <c r="D14434"/>
    </row>
    <row r="14435" spans="4:4" x14ac:dyDescent="0.25">
      <c r="D14435"/>
    </row>
    <row r="14436" spans="4:4" x14ac:dyDescent="0.25">
      <c r="D14436"/>
    </row>
    <row r="14437" spans="4:4" x14ac:dyDescent="0.25">
      <c r="D14437"/>
    </row>
    <row r="14438" spans="4:4" x14ac:dyDescent="0.25">
      <c r="D14438"/>
    </row>
    <row r="14439" spans="4:4" x14ac:dyDescent="0.25">
      <c r="D14439"/>
    </row>
    <row r="14440" spans="4:4" x14ac:dyDescent="0.25">
      <c r="D14440"/>
    </row>
    <row r="14441" spans="4:4" x14ac:dyDescent="0.25">
      <c r="D14441"/>
    </row>
    <row r="14442" spans="4:4" x14ac:dyDescent="0.25">
      <c r="D14442"/>
    </row>
    <row r="14443" spans="4:4" x14ac:dyDescent="0.25">
      <c r="D14443"/>
    </row>
    <row r="14444" spans="4:4" x14ac:dyDescent="0.25">
      <c r="D14444"/>
    </row>
    <row r="14445" spans="4:4" x14ac:dyDescent="0.25">
      <c r="D14445"/>
    </row>
    <row r="14446" spans="4:4" x14ac:dyDescent="0.25">
      <c r="D14446"/>
    </row>
    <row r="14447" spans="4:4" x14ac:dyDescent="0.25">
      <c r="D14447"/>
    </row>
    <row r="14448" spans="4:4" x14ac:dyDescent="0.25">
      <c r="D14448"/>
    </row>
    <row r="14449" spans="4:4" x14ac:dyDescent="0.25">
      <c r="D14449"/>
    </row>
    <row r="14450" spans="4:4" x14ac:dyDescent="0.25">
      <c r="D14450"/>
    </row>
    <row r="14451" spans="4:4" x14ac:dyDescent="0.25">
      <c r="D14451"/>
    </row>
    <row r="14452" spans="4:4" x14ac:dyDescent="0.25">
      <c r="D14452"/>
    </row>
    <row r="14453" spans="4:4" x14ac:dyDescent="0.25">
      <c r="D14453"/>
    </row>
    <row r="14454" spans="4:4" x14ac:dyDescent="0.25">
      <c r="D14454"/>
    </row>
    <row r="14455" spans="4:4" x14ac:dyDescent="0.25">
      <c r="D14455"/>
    </row>
    <row r="14456" spans="4:4" x14ac:dyDescent="0.25">
      <c r="D14456"/>
    </row>
    <row r="14457" spans="4:4" x14ac:dyDescent="0.25">
      <c r="D14457"/>
    </row>
    <row r="14458" spans="4:4" x14ac:dyDescent="0.25">
      <c r="D14458"/>
    </row>
    <row r="14459" spans="4:4" x14ac:dyDescent="0.25">
      <c r="D14459"/>
    </row>
    <row r="14460" spans="4:4" x14ac:dyDescent="0.25">
      <c r="D14460"/>
    </row>
    <row r="14461" spans="4:4" x14ac:dyDescent="0.25">
      <c r="D14461"/>
    </row>
    <row r="14462" spans="4:4" x14ac:dyDescent="0.25">
      <c r="D14462"/>
    </row>
    <row r="14463" spans="4:4" x14ac:dyDescent="0.25">
      <c r="D14463"/>
    </row>
    <row r="14464" spans="4:4" x14ac:dyDescent="0.25">
      <c r="D14464"/>
    </row>
    <row r="14465" spans="4:4" x14ac:dyDescent="0.25">
      <c r="D14465"/>
    </row>
    <row r="14466" spans="4:4" x14ac:dyDescent="0.25">
      <c r="D14466"/>
    </row>
    <row r="14467" spans="4:4" x14ac:dyDescent="0.25">
      <c r="D14467"/>
    </row>
    <row r="14468" spans="4:4" x14ac:dyDescent="0.25">
      <c r="D14468"/>
    </row>
    <row r="14469" spans="4:4" x14ac:dyDescent="0.25">
      <c r="D14469"/>
    </row>
    <row r="14470" spans="4:4" x14ac:dyDescent="0.25">
      <c r="D14470"/>
    </row>
    <row r="14471" spans="4:4" x14ac:dyDescent="0.25">
      <c r="D14471"/>
    </row>
    <row r="14472" spans="4:4" x14ac:dyDescent="0.25">
      <c r="D14472"/>
    </row>
    <row r="14473" spans="4:4" x14ac:dyDescent="0.25">
      <c r="D14473"/>
    </row>
    <row r="14474" spans="4:4" x14ac:dyDescent="0.25">
      <c r="D14474"/>
    </row>
    <row r="14475" spans="4:4" x14ac:dyDescent="0.25">
      <c r="D14475"/>
    </row>
    <row r="14476" spans="4:4" x14ac:dyDescent="0.25">
      <c r="D14476"/>
    </row>
    <row r="14477" spans="4:4" x14ac:dyDescent="0.25">
      <c r="D14477"/>
    </row>
    <row r="14478" spans="4:4" x14ac:dyDescent="0.25">
      <c r="D14478"/>
    </row>
    <row r="14479" spans="4:4" x14ac:dyDescent="0.25">
      <c r="D14479"/>
    </row>
    <row r="14480" spans="4:4" x14ac:dyDescent="0.25">
      <c r="D14480"/>
    </row>
    <row r="14481" spans="4:4" x14ac:dyDescent="0.25">
      <c r="D14481"/>
    </row>
    <row r="14482" spans="4:4" x14ac:dyDescent="0.25">
      <c r="D14482"/>
    </row>
    <row r="14483" spans="4:4" x14ac:dyDescent="0.25">
      <c r="D14483"/>
    </row>
    <row r="14484" spans="4:4" x14ac:dyDescent="0.25">
      <c r="D14484"/>
    </row>
    <row r="14485" spans="4:4" x14ac:dyDescent="0.25">
      <c r="D14485"/>
    </row>
    <row r="14486" spans="4:4" x14ac:dyDescent="0.25">
      <c r="D14486"/>
    </row>
    <row r="14487" spans="4:4" x14ac:dyDescent="0.25">
      <c r="D14487"/>
    </row>
    <row r="14488" spans="4:4" x14ac:dyDescent="0.25">
      <c r="D14488"/>
    </row>
    <row r="14489" spans="4:4" x14ac:dyDescent="0.25">
      <c r="D14489"/>
    </row>
    <row r="14490" spans="4:4" x14ac:dyDescent="0.25">
      <c r="D14490"/>
    </row>
    <row r="14491" spans="4:4" x14ac:dyDescent="0.25">
      <c r="D14491"/>
    </row>
    <row r="14492" spans="4:4" x14ac:dyDescent="0.25">
      <c r="D14492"/>
    </row>
    <row r="14493" spans="4:4" x14ac:dyDescent="0.25">
      <c r="D14493"/>
    </row>
    <row r="14494" spans="4:4" x14ac:dyDescent="0.25">
      <c r="D14494"/>
    </row>
    <row r="14495" spans="4:4" x14ac:dyDescent="0.25">
      <c r="D14495"/>
    </row>
    <row r="14496" spans="4:4" x14ac:dyDescent="0.25">
      <c r="D14496"/>
    </row>
    <row r="14497" spans="4:4" x14ac:dyDescent="0.25">
      <c r="D14497"/>
    </row>
    <row r="14498" spans="4:4" x14ac:dyDescent="0.25">
      <c r="D14498"/>
    </row>
    <row r="14499" spans="4:4" x14ac:dyDescent="0.25">
      <c r="D14499"/>
    </row>
    <row r="14500" spans="4:4" x14ac:dyDescent="0.25">
      <c r="D14500"/>
    </row>
    <row r="14501" spans="4:4" x14ac:dyDescent="0.25">
      <c r="D14501"/>
    </row>
    <row r="14502" spans="4:4" x14ac:dyDescent="0.25">
      <c r="D14502"/>
    </row>
    <row r="14503" spans="4:4" x14ac:dyDescent="0.25">
      <c r="D14503"/>
    </row>
    <row r="14504" spans="4:4" x14ac:dyDescent="0.25">
      <c r="D14504"/>
    </row>
    <row r="14505" spans="4:4" x14ac:dyDescent="0.25">
      <c r="D14505"/>
    </row>
    <row r="14506" spans="4:4" x14ac:dyDescent="0.25">
      <c r="D14506"/>
    </row>
    <row r="14507" spans="4:4" x14ac:dyDescent="0.25">
      <c r="D14507"/>
    </row>
    <row r="14508" spans="4:4" x14ac:dyDescent="0.25">
      <c r="D14508"/>
    </row>
    <row r="14509" spans="4:4" x14ac:dyDescent="0.25">
      <c r="D14509"/>
    </row>
    <row r="14510" spans="4:4" x14ac:dyDescent="0.25">
      <c r="D14510"/>
    </row>
    <row r="14511" spans="4:4" x14ac:dyDescent="0.25">
      <c r="D14511"/>
    </row>
    <row r="14512" spans="4:4" x14ac:dyDescent="0.25">
      <c r="D14512"/>
    </row>
    <row r="14513" spans="4:4" x14ac:dyDescent="0.25">
      <c r="D14513"/>
    </row>
    <row r="14514" spans="4:4" x14ac:dyDescent="0.25">
      <c r="D14514"/>
    </row>
    <row r="14515" spans="4:4" x14ac:dyDescent="0.25">
      <c r="D14515"/>
    </row>
    <row r="14516" spans="4:4" x14ac:dyDescent="0.25">
      <c r="D14516"/>
    </row>
    <row r="14517" spans="4:4" x14ac:dyDescent="0.25">
      <c r="D14517"/>
    </row>
    <row r="14518" spans="4:4" x14ac:dyDescent="0.25">
      <c r="D14518"/>
    </row>
    <row r="14519" spans="4:4" x14ac:dyDescent="0.25">
      <c r="D14519"/>
    </row>
    <row r="14520" spans="4:4" x14ac:dyDescent="0.25">
      <c r="D14520"/>
    </row>
    <row r="14521" spans="4:4" x14ac:dyDescent="0.25">
      <c r="D14521"/>
    </row>
    <row r="14522" spans="4:4" x14ac:dyDescent="0.25">
      <c r="D14522"/>
    </row>
    <row r="14523" spans="4:4" x14ac:dyDescent="0.25">
      <c r="D14523"/>
    </row>
    <row r="14524" spans="4:4" x14ac:dyDescent="0.25">
      <c r="D14524"/>
    </row>
    <row r="14525" spans="4:4" x14ac:dyDescent="0.25">
      <c r="D14525"/>
    </row>
    <row r="14526" spans="4:4" x14ac:dyDescent="0.25">
      <c r="D14526"/>
    </row>
    <row r="14527" spans="4:4" x14ac:dyDescent="0.25">
      <c r="D14527"/>
    </row>
    <row r="14528" spans="4:4" x14ac:dyDescent="0.25">
      <c r="D14528"/>
    </row>
    <row r="14529" spans="4:4" x14ac:dyDescent="0.25">
      <c r="D14529"/>
    </row>
    <row r="14530" spans="4:4" x14ac:dyDescent="0.25">
      <c r="D14530"/>
    </row>
    <row r="14531" spans="4:4" x14ac:dyDescent="0.25">
      <c r="D14531"/>
    </row>
    <row r="14532" spans="4:4" x14ac:dyDescent="0.25">
      <c r="D14532"/>
    </row>
    <row r="14533" spans="4:4" x14ac:dyDescent="0.25">
      <c r="D14533"/>
    </row>
    <row r="14534" spans="4:4" x14ac:dyDescent="0.25">
      <c r="D14534"/>
    </row>
    <row r="14535" spans="4:4" x14ac:dyDescent="0.25">
      <c r="D14535"/>
    </row>
    <row r="14536" spans="4:4" x14ac:dyDescent="0.25">
      <c r="D14536"/>
    </row>
    <row r="14537" spans="4:4" x14ac:dyDescent="0.25">
      <c r="D14537"/>
    </row>
    <row r="14538" spans="4:4" x14ac:dyDescent="0.25">
      <c r="D14538"/>
    </row>
    <row r="14539" spans="4:4" x14ac:dyDescent="0.25">
      <c r="D14539"/>
    </row>
    <row r="14540" spans="4:4" x14ac:dyDescent="0.25">
      <c r="D14540"/>
    </row>
    <row r="14541" spans="4:4" x14ac:dyDescent="0.25">
      <c r="D14541"/>
    </row>
    <row r="14542" spans="4:4" x14ac:dyDescent="0.25">
      <c r="D14542"/>
    </row>
    <row r="14543" spans="4:4" x14ac:dyDescent="0.25">
      <c r="D14543"/>
    </row>
    <row r="14544" spans="4:4" x14ac:dyDescent="0.25">
      <c r="D14544"/>
    </row>
    <row r="14545" spans="4:4" x14ac:dyDescent="0.25">
      <c r="D14545"/>
    </row>
    <row r="14546" spans="4:4" x14ac:dyDescent="0.25">
      <c r="D14546"/>
    </row>
    <row r="14547" spans="4:4" x14ac:dyDescent="0.25">
      <c r="D14547"/>
    </row>
    <row r="14548" spans="4:4" x14ac:dyDescent="0.25">
      <c r="D14548"/>
    </row>
    <row r="14549" spans="4:4" x14ac:dyDescent="0.25">
      <c r="D14549"/>
    </row>
    <row r="14550" spans="4:4" x14ac:dyDescent="0.25">
      <c r="D14550"/>
    </row>
    <row r="14551" spans="4:4" x14ac:dyDescent="0.25">
      <c r="D14551"/>
    </row>
    <row r="14552" spans="4:4" x14ac:dyDescent="0.25">
      <c r="D14552"/>
    </row>
    <row r="14553" spans="4:4" x14ac:dyDescent="0.25">
      <c r="D14553"/>
    </row>
    <row r="14554" spans="4:4" x14ac:dyDescent="0.25">
      <c r="D14554"/>
    </row>
    <row r="14555" spans="4:4" x14ac:dyDescent="0.25">
      <c r="D14555"/>
    </row>
    <row r="14556" spans="4:4" x14ac:dyDescent="0.25">
      <c r="D14556"/>
    </row>
    <row r="14557" spans="4:4" x14ac:dyDescent="0.25">
      <c r="D14557"/>
    </row>
    <row r="14558" spans="4:4" x14ac:dyDescent="0.25">
      <c r="D14558"/>
    </row>
    <row r="14559" spans="4:4" x14ac:dyDescent="0.25">
      <c r="D14559"/>
    </row>
    <row r="14560" spans="4:4" x14ac:dyDescent="0.25">
      <c r="D14560"/>
    </row>
    <row r="14561" spans="4:4" x14ac:dyDescent="0.25">
      <c r="D14561"/>
    </row>
    <row r="14562" spans="4:4" x14ac:dyDescent="0.25">
      <c r="D14562"/>
    </row>
    <row r="14563" spans="4:4" x14ac:dyDescent="0.25">
      <c r="D14563"/>
    </row>
    <row r="14564" spans="4:4" x14ac:dyDescent="0.25">
      <c r="D14564"/>
    </row>
    <row r="14565" spans="4:4" x14ac:dyDescent="0.25">
      <c r="D14565"/>
    </row>
    <row r="14566" spans="4:4" x14ac:dyDescent="0.25">
      <c r="D14566"/>
    </row>
    <row r="14567" spans="4:4" x14ac:dyDescent="0.25">
      <c r="D14567"/>
    </row>
    <row r="14568" spans="4:4" x14ac:dyDescent="0.25">
      <c r="D14568"/>
    </row>
    <row r="14569" spans="4:4" x14ac:dyDescent="0.25">
      <c r="D14569"/>
    </row>
    <row r="14570" spans="4:4" x14ac:dyDescent="0.25">
      <c r="D14570"/>
    </row>
    <row r="14571" spans="4:4" x14ac:dyDescent="0.25">
      <c r="D14571"/>
    </row>
    <row r="14572" spans="4:4" x14ac:dyDescent="0.25">
      <c r="D14572"/>
    </row>
    <row r="14573" spans="4:4" x14ac:dyDescent="0.25">
      <c r="D14573"/>
    </row>
    <row r="14574" spans="4:4" x14ac:dyDescent="0.25">
      <c r="D14574"/>
    </row>
    <row r="14575" spans="4:4" x14ac:dyDescent="0.25">
      <c r="D14575"/>
    </row>
    <row r="14576" spans="4:4" x14ac:dyDescent="0.25">
      <c r="D14576"/>
    </row>
    <row r="14577" spans="4:4" x14ac:dyDescent="0.25">
      <c r="D14577"/>
    </row>
    <row r="14578" spans="4:4" x14ac:dyDescent="0.25">
      <c r="D14578"/>
    </row>
    <row r="14579" spans="4:4" x14ac:dyDescent="0.25">
      <c r="D14579"/>
    </row>
    <row r="14580" spans="4:4" x14ac:dyDescent="0.25">
      <c r="D14580"/>
    </row>
    <row r="14581" spans="4:4" x14ac:dyDescent="0.25">
      <c r="D14581"/>
    </row>
    <row r="14582" spans="4:4" x14ac:dyDescent="0.25">
      <c r="D14582"/>
    </row>
    <row r="14583" spans="4:4" x14ac:dyDescent="0.25">
      <c r="D14583"/>
    </row>
    <row r="14584" spans="4:4" x14ac:dyDescent="0.25">
      <c r="D14584"/>
    </row>
    <row r="14585" spans="4:4" x14ac:dyDescent="0.25">
      <c r="D14585"/>
    </row>
    <row r="14586" spans="4:4" x14ac:dyDescent="0.25">
      <c r="D14586"/>
    </row>
    <row r="14587" spans="4:4" x14ac:dyDescent="0.25">
      <c r="D14587"/>
    </row>
    <row r="14588" spans="4:4" x14ac:dyDescent="0.25">
      <c r="D14588"/>
    </row>
    <row r="14589" spans="4:4" x14ac:dyDescent="0.25">
      <c r="D14589"/>
    </row>
    <row r="14590" spans="4:4" x14ac:dyDescent="0.25">
      <c r="D14590"/>
    </row>
    <row r="14591" spans="4:4" x14ac:dyDescent="0.25">
      <c r="D14591"/>
    </row>
    <row r="14592" spans="4:4" x14ac:dyDescent="0.25">
      <c r="D14592"/>
    </row>
    <row r="14593" spans="4:4" x14ac:dyDescent="0.25">
      <c r="D14593"/>
    </row>
    <row r="14594" spans="4:4" x14ac:dyDescent="0.25">
      <c r="D14594"/>
    </row>
    <row r="14595" spans="4:4" x14ac:dyDescent="0.25">
      <c r="D14595"/>
    </row>
    <row r="14596" spans="4:4" x14ac:dyDescent="0.25">
      <c r="D14596"/>
    </row>
    <row r="14597" spans="4:4" x14ac:dyDescent="0.25">
      <c r="D14597"/>
    </row>
    <row r="14598" spans="4:4" x14ac:dyDescent="0.25">
      <c r="D14598"/>
    </row>
    <row r="14599" spans="4:4" x14ac:dyDescent="0.25">
      <c r="D14599"/>
    </row>
    <row r="14600" spans="4:4" x14ac:dyDescent="0.25">
      <c r="D14600"/>
    </row>
    <row r="14601" spans="4:4" x14ac:dyDescent="0.25">
      <c r="D14601"/>
    </row>
    <row r="14602" spans="4:4" x14ac:dyDescent="0.25">
      <c r="D14602"/>
    </row>
    <row r="14603" spans="4:4" x14ac:dyDescent="0.25">
      <c r="D14603"/>
    </row>
    <row r="14604" spans="4:4" x14ac:dyDescent="0.25">
      <c r="D14604"/>
    </row>
    <row r="14605" spans="4:4" x14ac:dyDescent="0.25">
      <c r="D14605"/>
    </row>
    <row r="14606" spans="4:4" x14ac:dyDescent="0.25">
      <c r="D14606"/>
    </row>
    <row r="14607" spans="4:4" x14ac:dyDescent="0.25">
      <c r="D14607"/>
    </row>
    <row r="14608" spans="4:4" x14ac:dyDescent="0.25">
      <c r="D14608"/>
    </row>
    <row r="14609" spans="4:4" x14ac:dyDescent="0.25">
      <c r="D14609"/>
    </row>
    <row r="14610" spans="4:4" x14ac:dyDescent="0.25">
      <c r="D14610"/>
    </row>
    <row r="14611" spans="4:4" x14ac:dyDescent="0.25">
      <c r="D14611"/>
    </row>
    <row r="14612" spans="4:4" x14ac:dyDescent="0.25">
      <c r="D14612"/>
    </row>
    <row r="14613" spans="4:4" x14ac:dyDescent="0.25">
      <c r="D14613"/>
    </row>
    <row r="14614" spans="4:4" x14ac:dyDescent="0.25">
      <c r="D14614"/>
    </row>
    <row r="14615" spans="4:4" x14ac:dyDescent="0.25">
      <c r="D14615"/>
    </row>
    <row r="14616" spans="4:4" x14ac:dyDescent="0.25">
      <c r="D14616"/>
    </row>
    <row r="14617" spans="4:4" x14ac:dyDescent="0.25">
      <c r="D14617"/>
    </row>
    <row r="14618" spans="4:4" x14ac:dyDescent="0.25">
      <c r="D14618"/>
    </row>
    <row r="14619" spans="4:4" x14ac:dyDescent="0.25">
      <c r="D14619"/>
    </row>
    <row r="14620" spans="4:4" x14ac:dyDescent="0.25">
      <c r="D14620"/>
    </row>
    <row r="14621" spans="4:4" x14ac:dyDescent="0.25">
      <c r="D14621"/>
    </row>
    <row r="14622" spans="4:4" x14ac:dyDescent="0.25">
      <c r="D14622"/>
    </row>
    <row r="14623" spans="4:4" x14ac:dyDescent="0.25">
      <c r="D14623"/>
    </row>
    <row r="14624" spans="4:4" x14ac:dyDescent="0.25">
      <c r="D14624"/>
    </row>
    <row r="14625" spans="4:4" x14ac:dyDescent="0.25">
      <c r="D14625"/>
    </row>
    <row r="14626" spans="4:4" x14ac:dyDescent="0.25">
      <c r="D14626"/>
    </row>
    <row r="14627" spans="4:4" x14ac:dyDescent="0.25">
      <c r="D14627"/>
    </row>
    <row r="14628" spans="4:4" x14ac:dyDescent="0.25">
      <c r="D14628"/>
    </row>
    <row r="14629" spans="4:4" x14ac:dyDescent="0.25">
      <c r="D14629"/>
    </row>
    <row r="14630" spans="4:4" x14ac:dyDescent="0.25">
      <c r="D14630"/>
    </row>
    <row r="14631" spans="4:4" x14ac:dyDescent="0.25">
      <c r="D14631"/>
    </row>
    <row r="14632" spans="4:4" x14ac:dyDescent="0.25">
      <c r="D14632"/>
    </row>
    <row r="14633" spans="4:4" x14ac:dyDescent="0.25">
      <c r="D14633"/>
    </row>
    <row r="14634" spans="4:4" x14ac:dyDescent="0.25">
      <c r="D14634"/>
    </row>
    <row r="14635" spans="4:4" x14ac:dyDescent="0.25">
      <c r="D14635"/>
    </row>
    <row r="14636" spans="4:4" x14ac:dyDescent="0.25">
      <c r="D14636"/>
    </row>
    <row r="14637" spans="4:4" x14ac:dyDescent="0.25">
      <c r="D14637"/>
    </row>
    <row r="14638" spans="4:4" x14ac:dyDescent="0.25">
      <c r="D14638"/>
    </row>
    <row r="14639" spans="4:4" x14ac:dyDescent="0.25">
      <c r="D14639"/>
    </row>
    <row r="14640" spans="4:4" x14ac:dyDescent="0.25">
      <c r="D14640"/>
    </row>
    <row r="14641" spans="4:4" x14ac:dyDescent="0.25">
      <c r="D14641"/>
    </row>
    <row r="14642" spans="4:4" x14ac:dyDescent="0.25">
      <c r="D14642"/>
    </row>
    <row r="14643" spans="4:4" x14ac:dyDescent="0.25">
      <c r="D14643"/>
    </row>
    <row r="14644" spans="4:4" x14ac:dyDescent="0.25">
      <c r="D14644"/>
    </row>
    <row r="14645" spans="4:4" x14ac:dyDescent="0.25">
      <c r="D14645"/>
    </row>
    <row r="14646" spans="4:4" x14ac:dyDescent="0.25">
      <c r="D14646"/>
    </row>
    <row r="14647" spans="4:4" x14ac:dyDescent="0.25">
      <c r="D14647"/>
    </row>
    <row r="14648" spans="4:4" x14ac:dyDescent="0.25">
      <c r="D14648"/>
    </row>
    <row r="14649" spans="4:4" x14ac:dyDescent="0.25">
      <c r="D14649"/>
    </row>
    <row r="14650" spans="4:4" x14ac:dyDescent="0.25">
      <c r="D14650"/>
    </row>
    <row r="14651" spans="4:4" x14ac:dyDescent="0.25">
      <c r="D14651"/>
    </row>
    <row r="14652" spans="4:4" x14ac:dyDescent="0.25">
      <c r="D14652"/>
    </row>
    <row r="14653" spans="4:4" x14ac:dyDescent="0.25">
      <c r="D14653"/>
    </row>
    <row r="14654" spans="4:4" x14ac:dyDescent="0.25">
      <c r="D14654"/>
    </row>
    <row r="14655" spans="4:4" x14ac:dyDescent="0.25">
      <c r="D14655"/>
    </row>
    <row r="14656" spans="4:4" x14ac:dyDescent="0.25">
      <c r="D14656"/>
    </row>
    <row r="14657" spans="4:4" x14ac:dyDescent="0.25">
      <c r="D14657"/>
    </row>
    <row r="14658" spans="4:4" x14ac:dyDescent="0.25">
      <c r="D14658"/>
    </row>
    <row r="14659" spans="4:4" x14ac:dyDescent="0.25">
      <c r="D14659"/>
    </row>
    <row r="14660" spans="4:4" x14ac:dyDescent="0.25">
      <c r="D14660"/>
    </row>
    <row r="14661" spans="4:4" x14ac:dyDescent="0.25">
      <c r="D14661"/>
    </row>
    <row r="14662" spans="4:4" x14ac:dyDescent="0.25">
      <c r="D14662"/>
    </row>
    <row r="14663" spans="4:4" x14ac:dyDescent="0.25">
      <c r="D14663"/>
    </row>
    <row r="14664" spans="4:4" x14ac:dyDescent="0.25">
      <c r="D14664"/>
    </row>
    <row r="14665" spans="4:4" x14ac:dyDescent="0.25">
      <c r="D14665"/>
    </row>
    <row r="14666" spans="4:4" x14ac:dyDescent="0.25">
      <c r="D14666"/>
    </row>
    <row r="14667" spans="4:4" x14ac:dyDescent="0.25">
      <c r="D14667"/>
    </row>
    <row r="14668" spans="4:4" x14ac:dyDescent="0.25">
      <c r="D14668"/>
    </row>
    <row r="14669" spans="4:4" x14ac:dyDescent="0.25">
      <c r="D14669"/>
    </row>
    <row r="14670" spans="4:4" x14ac:dyDescent="0.25">
      <c r="D14670"/>
    </row>
    <row r="14671" spans="4:4" x14ac:dyDescent="0.25">
      <c r="D14671"/>
    </row>
    <row r="14672" spans="4:4" x14ac:dyDescent="0.25">
      <c r="D14672"/>
    </row>
    <row r="14673" spans="4:4" x14ac:dyDescent="0.25">
      <c r="D14673"/>
    </row>
    <row r="14674" spans="4:4" x14ac:dyDescent="0.25">
      <c r="D14674"/>
    </row>
    <row r="14675" spans="4:4" x14ac:dyDescent="0.25">
      <c r="D14675"/>
    </row>
    <row r="14676" spans="4:4" x14ac:dyDescent="0.25">
      <c r="D14676"/>
    </row>
    <row r="14677" spans="4:4" x14ac:dyDescent="0.25">
      <c r="D14677"/>
    </row>
    <row r="14678" spans="4:4" x14ac:dyDescent="0.25">
      <c r="D14678"/>
    </row>
    <row r="14679" spans="4:4" x14ac:dyDescent="0.25">
      <c r="D14679"/>
    </row>
    <row r="14680" spans="4:4" x14ac:dyDescent="0.25">
      <c r="D14680"/>
    </row>
    <row r="14681" spans="4:4" x14ac:dyDescent="0.25">
      <c r="D14681"/>
    </row>
    <row r="14682" spans="4:4" x14ac:dyDescent="0.25">
      <c r="D14682"/>
    </row>
    <row r="14683" spans="4:4" x14ac:dyDescent="0.25">
      <c r="D14683"/>
    </row>
    <row r="14684" spans="4:4" x14ac:dyDescent="0.25">
      <c r="D14684"/>
    </row>
    <row r="14685" spans="4:4" x14ac:dyDescent="0.25">
      <c r="D14685"/>
    </row>
    <row r="14686" spans="4:4" x14ac:dyDescent="0.25">
      <c r="D14686"/>
    </row>
    <row r="14687" spans="4:4" x14ac:dyDescent="0.25">
      <c r="D14687"/>
    </row>
    <row r="14688" spans="4:4" x14ac:dyDescent="0.25">
      <c r="D14688"/>
    </row>
    <row r="14689" spans="4:4" x14ac:dyDescent="0.25">
      <c r="D14689"/>
    </row>
    <row r="14690" spans="4:4" x14ac:dyDescent="0.25">
      <c r="D14690"/>
    </row>
    <row r="14691" spans="4:4" x14ac:dyDescent="0.25">
      <c r="D14691"/>
    </row>
    <row r="14692" spans="4:4" x14ac:dyDescent="0.25">
      <c r="D14692"/>
    </row>
    <row r="14693" spans="4:4" x14ac:dyDescent="0.25">
      <c r="D14693"/>
    </row>
    <row r="14694" spans="4:4" x14ac:dyDescent="0.25">
      <c r="D14694"/>
    </row>
    <row r="14695" spans="4:4" x14ac:dyDescent="0.25">
      <c r="D14695"/>
    </row>
    <row r="14696" spans="4:4" x14ac:dyDescent="0.25">
      <c r="D14696"/>
    </row>
    <row r="14697" spans="4:4" x14ac:dyDescent="0.25">
      <c r="D14697"/>
    </row>
    <row r="14698" spans="4:4" x14ac:dyDescent="0.25">
      <c r="D14698"/>
    </row>
    <row r="14699" spans="4:4" x14ac:dyDescent="0.25">
      <c r="D14699"/>
    </row>
    <row r="14700" spans="4:4" x14ac:dyDescent="0.25">
      <c r="D14700"/>
    </row>
    <row r="14701" spans="4:4" x14ac:dyDescent="0.25">
      <c r="D14701"/>
    </row>
    <row r="14702" spans="4:4" x14ac:dyDescent="0.25">
      <c r="D14702"/>
    </row>
    <row r="14703" spans="4:4" x14ac:dyDescent="0.25">
      <c r="D14703"/>
    </row>
    <row r="14704" spans="4:4" x14ac:dyDescent="0.25">
      <c r="D14704"/>
    </row>
    <row r="14705" spans="4:4" x14ac:dyDescent="0.25">
      <c r="D14705"/>
    </row>
    <row r="14706" spans="4:4" x14ac:dyDescent="0.25">
      <c r="D14706"/>
    </row>
    <row r="14707" spans="4:4" x14ac:dyDescent="0.25">
      <c r="D14707"/>
    </row>
    <row r="14708" spans="4:4" x14ac:dyDescent="0.25">
      <c r="D14708"/>
    </row>
    <row r="14709" spans="4:4" x14ac:dyDescent="0.25">
      <c r="D14709"/>
    </row>
    <row r="14710" spans="4:4" x14ac:dyDescent="0.25">
      <c r="D14710"/>
    </row>
    <row r="14711" spans="4:4" x14ac:dyDescent="0.25">
      <c r="D14711"/>
    </row>
    <row r="14712" spans="4:4" x14ac:dyDescent="0.25">
      <c r="D14712"/>
    </row>
    <row r="14713" spans="4:4" x14ac:dyDescent="0.25">
      <c r="D14713"/>
    </row>
    <row r="14714" spans="4:4" x14ac:dyDescent="0.25">
      <c r="D14714"/>
    </row>
    <row r="14715" spans="4:4" x14ac:dyDescent="0.25">
      <c r="D14715"/>
    </row>
    <row r="14716" spans="4:4" x14ac:dyDescent="0.25">
      <c r="D14716"/>
    </row>
    <row r="14717" spans="4:4" x14ac:dyDescent="0.25">
      <c r="D14717"/>
    </row>
    <row r="14718" spans="4:4" x14ac:dyDescent="0.25">
      <c r="D14718"/>
    </row>
    <row r="14719" spans="4:4" x14ac:dyDescent="0.25">
      <c r="D14719"/>
    </row>
    <row r="14720" spans="4:4" x14ac:dyDescent="0.25">
      <c r="D14720"/>
    </row>
    <row r="14721" spans="4:4" x14ac:dyDescent="0.25">
      <c r="D14721"/>
    </row>
    <row r="14722" spans="4:4" x14ac:dyDescent="0.25">
      <c r="D14722"/>
    </row>
    <row r="14723" spans="4:4" x14ac:dyDescent="0.25">
      <c r="D14723"/>
    </row>
    <row r="14724" spans="4:4" x14ac:dyDescent="0.25">
      <c r="D14724"/>
    </row>
    <row r="14725" spans="4:4" x14ac:dyDescent="0.25">
      <c r="D14725"/>
    </row>
    <row r="14726" spans="4:4" x14ac:dyDescent="0.25">
      <c r="D14726"/>
    </row>
    <row r="14727" spans="4:4" x14ac:dyDescent="0.25">
      <c r="D14727"/>
    </row>
    <row r="14728" spans="4:4" x14ac:dyDescent="0.25">
      <c r="D14728"/>
    </row>
    <row r="14729" spans="4:4" x14ac:dyDescent="0.25">
      <c r="D14729"/>
    </row>
    <row r="14730" spans="4:4" x14ac:dyDescent="0.25">
      <c r="D14730"/>
    </row>
    <row r="14731" spans="4:4" x14ac:dyDescent="0.25">
      <c r="D14731"/>
    </row>
    <row r="14732" spans="4:4" x14ac:dyDescent="0.25">
      <c r="D14732"/>
    </row>
    <row r="14733" spans="4:4" x14ac:dyDescent="0.25">
      <c r="D14733"/>
    </row>
    <row r="14734" spans="4:4" x14ac:dyDescent="0.25">
      <c r="D14734"/>
    </row>
    <row r="14735" spans="4:4" x14ac:dyDescent="0.25">
      <c r="D14735"/>
    </row>
    <row r="14736" spans="4:4" x14ac:dyDescent="0.25">
      <c r="D14736"/>
    </row>
    <row r="14737" spans="4:4" x14ac:dyDescent="0.25">
      <c r="D14737"/>
    </row>
    <row r="14738" spans="4:4" x14ac:dyDescent="0.25">
      <c r="D14738"/>
    </row>
    <row r="14739" spans="4:4" x14ac:dyDescent="0.25">
      <c r="D14739"/>
    </row>
    <row r="14740" spans="4:4" x14ac:dyDescent="0.25">
      <c r="D14740"/>
    </row>
    <row r="14741" spans="4:4" x14ac:dyDescent="0.25">
      <c r="D14741"/>
    </row>
    <row r="14742" spans="4:4" x14ac:dyDescent="0.25">
      <c r="D14742"/>
    </row>
    <row r="14743" spans="4:4" x14ac:dyDescent="0.25">
      <c r="D14743"/>
    </row>
    <row r="14744" spans="4:4" x14ac:dyDescent="0.25">
      <c r="D14744"/>
    </row>
    <row r="14745" spans="4:4" x14ac:dyDescent="0.25">
      <c r="D14745"/>
    </row>
    <row r="14746" spans="4:4" x14ac:dyDescent="0.25">
      <c r="D14746"/>
    </row>
    <row r="14747" spans="4:4" x14ac:dyDescent="0.25">
      <c r="D14747"/>
    </row>
    <row r="14748" spans="4:4" x14ac:dyDescent="0.25">
      <c r="D14748"/>
    </row>
    <row r="14749" spans="4:4" x14ac:dyDescent="0.25">
      <c r="D14749"/>
    </row>
    <row r="14750" spans="4:4" x14ac:dyDescent="0.25">
      <c r="D14750"/>
    </row>
    <row r="14751" spans="4:4" x14ac:dyDescent="0.25">
      <c r="D14751"/>
    </row>
    <row r="14752" spans="4:4" x14ac:dyDescent="0.25">
      <c r="D14752"/>
    </row>
    <row r="14753" spans="4:4" x14ac:dyDescent="0.25">
      <c r="D14753"/>
    </row>
    <row r="14754" spans="4:4" x14ac:dyDescent="0.25">
      <c r="D14754"/>
    </row>
    <row r="14755" spans="4:4" x14ac:dyDescent="0.25">
      <c r="D14755"/>
    </row>
    <row r="14756" spans="4:4" x14ac:dyDescent="0.25">
      <c r="D14756"/>
    </row>
    <row r="14757" spans="4:4" x14ac:dyDescent="0.25">
      <c r="D14757"/>
    </row>
    <row r="14758" spans="4:4" x14ac:dyDescent="0.25">
      <c r="D14758"/>
    </row>
    <row r="14759" spans="4:4" x14ac:dyDescent="0.25">
      <c r="D14759"/>
    </row>
    <row r="14760" spans="4:4" x14ac:dyDescent="0.25">
      <c r="D14760"/>
    </row>
    <row r="14761" spans="4:4" x14ac:dyDescent="0.25">
      <c r="D14761"/>
    </row>
    <row r="14762" spans="4:4" x14ac:dyDescent="0.25">
      <c r="D14762"/>
    </row>
    <row r="14763" spans="4:4" x14ac:dyDescent="0.25">
      <c r="D14763"/>
    </row>
    <row r="14764" spans="4:4" x14ac:dyDescent="0.25">
      <c r="D14764"/>
    </row>
    <row r="14765" spans="4:4" x14ac:dyDescent="0.25">
      <c r="D14765"/>
    </row>
    <row r="14766" spans="4:4" x14ac:dyDescent="0.25">
      <c r="D14766"/>
    </row>
    <row r="14767" spans="4:4" x14ac:dyDescent="0.25">
      <c r="D14767"/>
    </row>
    <row r="14768" spans="4:4" x14ac:dyDescent="0.25">
      <c r="D14768"/>
    </row>
    <row r="14769" spans="4:4" x14ac:dyDescent="0.25">
      <c r="D14769"/>
    </row>
    <row r="14770" spans="4:4" x14ac:dyDescent="0.25">
      <c r="D14770"/>
    </row>
    <row r="14771" spans="4:4" x14ac:dyDescent="0.25">
      <c r="D14771"/>
    </row>
    <row r="14772" spans="4:4" x14ac:dyDescent="0.25">
      <c r="D14772"/>
    </row>
    <row r="14773" spans="4:4" x14ac:dyDescent="0.25">
      <c r="D14773"/>
    </row>
    <row r="14774" spans="4:4" x14ac:dyDescent="0.25">
      <c r="D14774"/>
    </row>
    <row r="14775" spans="4:4" x14ac:dyDescent="0.25">
      <c r="D14775"/>
    </row>
    <row r="14776" spans="4:4" x14ac:dyDescent="0.25">
      <c r="D14776"/>
    </row>
    <row r="14777" spans="4:4" x14ac:dyDescent="0.25">
      <c r="D14777"/>
    </row>
    <row r="14778" spans="4:4" x14ac:dyDescent="0.25">
      <c r="D14778"/>
    </row>
    <row r="14779" spans="4:4" x14ac:dyDescent="0.25">
      <c r="D14779"/>
    </row>
    <row r="14780" spans="4:4" x14ac:dyDescent="0.25">
      <c r="D14780"/>
    </row>
    <row r="14781" spans="4:4" x14ac:dyDescent="0.25">
      <c r="D14781"/>
    </row>
    <row r="14782" spans="4:4" x14ac:dyDescent="0.25">
      <c r="D14782"/>
    </row>
    <row r="14783" spans="4:4" x14ac:dyDescent="0.25">
      <c r="D14783"/>
    </row>
    <row r="14784" spans="4:4" x14ac:dyDescent="0.25">
      <c r="D14784"/>
    </row>
    <row r="14785" spans="4:4" x14ac:dyDescent="0.25">
      <c r="D14785"/>
    </row>
    <row r="14786" spans="4:4" x14ac:dyDescent="0.25">
      <c r="D14786"/>
    </row>
    <row r="14787" spans="4:4" x14ac:dyDescent="0.25">
      <c r="D14787"/>
    </row>
    <row r="14788" spans="4:4" x14ac:dyDescent="0.25">
      <c r="D14788"/>
    </row>
    <row r="14789" spans="4:4" x14ac:dyDescent="0.25">
      <c r="D14789"/>
    </row>
    <row r="14790" spans="4:4" x14ac:dyDescent="0.25">
      <c r="D14790"/>
    </row>
    <row r="14791" spans="4:4" x14ac:dyDescent="0.25">
      <c r="D14791"/>
    </row>
    <row r="14792" spans="4:4" x14ac:dyDescent="0.25">
      <c r="D14792"/>
    </row>
    <row r="14793" spans="4:4" x14ac:dyDescent="0.25">
      <c r="D14793"/>
    </row>
    <row r="14794" spans="4:4" x14ac:dyDescent="0.25">
      <c r="D14794"/>
    </row>
    <row r="14795" spans="4:4" x14ac:dyDescent="0.25">
      <c r="D14795"/>
    </row>
    <row r="14796" spans="4:4" x14ac:dyDescent="0.25">
      <c r="D14796"/>
    </row>
    <row r="14797" spans="4:4" x14ac:dyDescent="0.25">
      <c r="D14797"/>
    </row>
    <row r="14798" spans="4:4" x14ac:dyDescent="0.25">
      <c r="D14798"/>
    </row>
    <row r="14799" spans="4:4" x14ac:dyDescent="0.25">
      <c r="D14799"/>
    </row>
    <row r="14800" spans="4:4" x14ac:dyDescent="0.25">
      <c r="D14800"/>
    </row>
    <row r="14801" spans="4:4" x14ac:dyDescent="0.25">
      <c r="D14801"/>
    </row>
    <row r="14802" spans="4:4" x14ac:dyDescent="0.25">
      <c r="D14802"/>
    </row>
    <row r="14803" spans="4:4" x14ac:dyDescent="0.25">
      <c r="D14803"/>
    </row>
    <row r="14804" spans="4:4" x14ac:dyDescent="0.25">
      <c r="D14804"/>
    </row>
    <row r="14805" spans="4:4" x14ac:dyDescent="0.25">
      <c r="D14805"/>
    </row>
    <row r="14806" spans="4:4" x14ac:dyDescent="0.25">
      <c r="D14806"/>
    </row>
    <row r="14807" spans="4:4" x14ac:dyDescent="0.25">
      <c r="D14807"/>
    </row>
    <row r="14808" spans="4:4" x14ac:dyDescent="0.25">
      <c r="D14808"/>
    </row>
    <row r="14809" spans="4:4" x14ac:dyDescent="0.25">
      <c r="D14809"/>
    </row>
    <row r="14810" spans="4:4" x14ac:dyDescent="0.25">
      <c r="D14810"/>
    </row>
    <row r="14811" spans="4:4" x14ac:dyDescent="0.25">
      <c r="D14811"/>
    </row>
    <row r="14812" spans="4:4" x14ac:dyDescent="0.25">
      <c r="D14812"/>
    </row>
    <row r="14813" spans="4:4" x14ac:dyDescent="0.25">
      <c r="D14813"/>
    </row>
    <row r="14814" spans="4:4" x14ac:dyDescent="0.25">
      <c r="D14814"/>
    </row>
    <row r="14815" spans="4:4" x14ac:dyDescent="0.25">
      <c r="D14815"/>
    </row>
    <row r="14816" spans="4:4" x14ac:dyDescent="0.25">
      <c r="D14816"/>
    </row>
    <row r="14817" spans="4:4" x14ac:dyDescent="0.25">
      <c r="D14817"/>
    </row>
    <row r="14818" spans="4:4" x14ac:dyDescent="0.25">
      <c r="D14818"/>
    </row>
    <row r="14819" spans="4:4" x14ac:dyDescent="0.25">
      <c r="D14819"/>
    </row>
    <row r="14820" spans="4:4" x14ac:dyDescent="0.25">
      <c r="D14820"/>
    </row>
    <row r="14821" spans="4:4" x14ac:dyDescent="0.25">
      <c r="D14821"/>
    </row>
    <row r="14822" spans="4:4" x14ac:dyDescent="0.25">
      <c r="D14822"/>
    </row>
    <row r="14823" spans="4:4" x14ac:dyDescent="0.25">
      <c r="D14823"/>
    </row>
    <row r="14824" spans="4:4" x14ac:dyDescent="0.25">
      <c r="D14824"/>
    </row>
    <row r="14825" spans="4:4" x14ac:dyDescent="0.25">
      <c r="D14825"/>
    </row>
    <row r="14826" spans="4:4" x14ac:dyDescent="0.25">
      <c r="D14826"/>
    </row>
    <row r="14827" spans="4:4" x14ac:dyDescent="0.25">
      <c r="D14827"/>
    </row>
    <row r="14828" spans="4:4" x14ac:dyDescent="0.25">
      <c r="D14828"/>
    </row>
    <row r="14829" spans="4:4" x14ac:dyDescent="0.25">
      <c r="D14829"/>
    </row>
    <row r="14830" spans="4:4" x14ac:dyDescent="0.25">
      <c r="D14830"/>
    </row>
    <row r="14831" spans="4:4" x14ac:dyDescent="0.25">
      <c r="D14831"/>
    </row>
    <row r="14832" spans="4:4" x14ac:dyDescent="0.25">
      <c r="D14832"/>
    </row>
    <row r="14833" spans="4:4" x14ac:dyDescent="0.25">
      <c r="D14833"/>
    </row>
    <row r="14834" spans="4:4" x14ac:dyDescent="0.25">
      <c r="D14834"/>
    </row>
    <row r="14835" spans="4:4" x14ac:dyDescent="0.25">
      <c r="D14835"/>
    </row>
    <row r="14836" spans="4:4" x14ac:dyDescent="0.25">
      <c r="D14836"/>
    </row>
    <row r="14837" spans="4:4" x14ac:dyDescent="0.25">
      <c r="D14837"/>
    </row>
    <row r="14838" spans="4:4" x14ac:dyDescent="0.25">
      <c r="D14838"/>
    </row>
    <row r="14839" spans="4:4" x14ac:dyDescent="0.25">
      <c r="D14839"/>
    </row>
    <row r="14840" spans="4:4" x14ac:dyDescent="0.25">
      <c r="D14840"/>
    </row>
    <row r="14841" spans="4:4" x14ac:dyDescent="0.25">
      <c r="D14841"/>
    </row>
    <row r="14842" spans="4:4" x14ac:dyDescent="0.25">
      <c r="D14842"/>
    </row>
    <row r="14843" spans="4:4" x14ac:dyDescent="0.25">
      <c r="D14843"/>
    </row>
    <row r="14844" spans="4:4" x14ac:dyDescent="0.25">
      <c r="D14844"/>
    </row>
    <row r="14845" spans="4:4" x14ac:dyDescent="0.25">
      <c r="D14845"/>
    </row>
    <row r="14846" spans="4:4" x14ac:dyDescent="0.25">
      <c r="D14846"/>
    </row>
    <row r="14847" spans="4:4" x14ac:dyDescent="0.25">
      <c r="D14847"/>
    </row>
    <row r="14848" spans="4:4" x14ac:dyDescent="0.25">
      <c r="D14848"/>
    </row>
    <row r="14849" spans="4:4" x14ac:dyDescent="0.25">
      <c r="D14849"/>
    </row>
    <row r="14850" spans="4:4" x14ac:dyDescent="0.25">
      <c r="D14850"/>
    </row>
    <row r="14851" spans="4:4" x14ac:dyDescent="0.25">
      <c r="D14851"/>
    </row>
    <row r="14852" spans="4:4" x14ac:dyDescent="0.25">
      <c r="D14852"/>
    </row>
    <row r="14853" spans="4:4" x14ac:dyDescent="0.25">
      <c r="D14853"/>
    </row>
    <row r="14854" spans="4:4" x14ac:dyDescent="0.25">
      <c r="D14854"/>
    </row>
    <row r="14855" spans="4:4" x14ac:dyDescent="0.25">
      <c r="D14855"/>
    </row>
    <row r="14856" spans="4:4" x14ac:dyDescent="0.25">
      <c r="D14856"/>
    </row>
    <row r="14857" spans="4:4" x14ac:dyDescent="0.25">
      <c r="D14857"/>
    </row>
    <row r="14858" spans="4:4" x14ac:dyDescent="0.25">
      <c r="D14858"/>
    </row>
    <row r="14859" spans="4:4" x14ac:dyDescent="0.25">
      <c r="D14859"/>
    </row>
    <row r="14860" spans="4:4" x14ac:dyDescent="0.25">
      <c r="D14860"/>
    </row>
    <row r="14861" spans="4:4" x14ac:dyDescent="0.25">
      <c r="D14861"/>
    </row>
    <row r="14862" spans="4:4" x14ac:dyDescent="0.25">
      <c r="D14862"/>
    </row>
    <row r="14863" spans="4:4" x14ac:dyDescent="0.25">
      <c r="D14863"/>
    </row>
    <row r="14864" spans="4:4" x14ac:dyDescent="0.25">
      <c r="D14864"/>
    </row>
    <row r="14865" spans="4:4" x14ac:dyDescent="0.25">
      <c r="D14865"/>
    </row>
    <row r="14866" spans="4:4" x14ac:dyDescent="0.25">
      <c r="D14866"/>
    </row>
    <row r="14867" spans="4:4" x14ac:dyDescent="0.25">
      <c r="D14867"/>
    </row>
    <row r="14868" spans="4:4" x14ac:dyDescent="0.25">
      <c r="D14868"/>
    </row>
    <row r="14869" spans="4:4" x14ac:dyDescent="0.25">
      <c r="D14869"/>
    </row>
    <row r="14870" spans="4:4" x14ac:dyDescent="0.25">
      <c r="D14870"/>
    </row>
    <row r="14871" spans="4:4" x14ac:dyDescent="0.25">
      <c r="D14871"/>
    </row>
    <row r="14872" spans="4:4" x14ac:dyDescent="0.25">
      <c r="D14872"/>
    </row>
    <row r="14873" spans="4:4" x14ac:dyDescent="0.25">
      <c r="D14873"/>
    </row>
    <row r="14874" spans="4:4" x14ac:dyDescent="0.25">
      <c r="D14874"/>
    </row>
    <row r="14875" spans="4:4" x14ac:dyDescent="0.25">
      <c r="D14875"/>
    </row>
    <row r="14876" spans="4:4" x14ac:dyDescent="0.25">
      <c r="D14876"/>
    </row>
    <row r="14877" spans="4:4" x14ac:dyDescent="0.25">
      <c r="D14877"/>
    </row>
    <row r="14878" spans="4:4" x14ac:dyDescent="0.25">
      <c r="D14878"/>
    </row>
    <row r="14879" spans="4:4" x14ac:dyDescent="0.25">
      <c r="D14879"/>
    </row>
    <row r="14880" spans="4:4" x14ac:dyDescent="0.25">
      <c r="D14880"/>
    </row>
    <row r="14881" spans="4:4" x14ac:dyDescent="0.25">
      <c r="D14881"/>
    </row>
    <row r="14882" spans="4:4" x14ac:dyDescent="0.25">
      <c r="D14882"/>
    </row>
    <row r="14883" spans="4:4" x14ac:dyDescent="0.25">
      <c r="D14883"/>
    </row>
    <row r="14884" spans="4:4" x14ac:dyDescent="0.25">
      <c r="D14884"/>
    </row>
    <row r="14885" spans="4:4" x14ac:dyDescent="0.25">
      <c r="D14885"/>
    </row>
    <row r="14886" spans="4:4" x14ac:dyDescent="0.25">
      <c r="D14886"/>
    </row>
    <row r="14887" spans="4:4" x14ac:dyDescent="0.25">
      <c r="D14887"/>
    </row>
    <row r="14888" spans="4:4" x14ac:dyDescent="0.25">
      <c r="D14888"/>
    </row>
    <row r="14889" spans="4:4" x14ac:dyDescent="0.25">
      <c r="D14889"/>
    </row>
    <row r="14890" spans="4:4" x14ac:dyDescent="0.25">
      <c r="D14890"/>
    </row>
    <row r="14891" spans="4:4" x14ac:dyDescent="0.25">
      <c r="D14891"/>
    </row>
    <row r="14892" spans="4:4" x14ac:dyDescent="0.25">
      <c r="D14892"/>
    </row>
    <row r="14893" spans="4:4" x14ac:dyDescent="0.25">
      <c r="D14893"/>
    </row>
    <row r="14894" spans="4:4" x14ac:dyDescent="0.25">
      <c r="D14894"/>
    </row>
    <row r="14895" spans="4:4" x14ac:dyDescent="0.25">
      <c r="D14895"/>
    </row>
    <row r="14896" spans="4:4" x14ac:dyDescent="0.25">
      <c r="D14896"/>
    </row>
    <row r="14897" spans="4:4" x14ac:dyDescent="0.25">
      <c r="D14897"/>
    </row>
    <row r="14898" spans="4:4" x14ac:dyDescent="0.25">
      <c r="D14898"/>
    </row>
    <row r="14899" spans="4:4" x14ac:dyDescent="0.25">
      <c r="D14899"/>
    </row>
    <row r="14900" spans="4:4" x14ac:dyDescent="0.25">
      <c r="D14900"/>
    </row>
    <row r="14901" spans="4:4" x14ac:dyDescent="0.25">
      <c r="D14901"/>
    </row>
    <row r="14902" spans="4:4" x14ac:dyDescent="0.25">
      <c r="D14902"/>
    </row>
    <row r="14903" spans="4:4" x14ac:dyDescent="0.25">
      <c r="D14903"/>
    </row>
    <row r="14904" spans="4:4" x14ac:dyDescent="0.25">
      <c r="D14904"/>
    </row>
    <row r="14905" spans="4:4" x14ac:dyDescent="0.25">
      <c r="D14905"/>
    </row>
    <row r="14906" spans="4:4" x14ac:dyDescent="0.25">
      <c r="D14906"/>
    </row>
    <row r="14907" spans="4:4" x14ac:dyDescent="0.25">
      <c r="D14907"/>
    </row>
    <row r="14908" spans="4:4" x14ac:dyDescent="0.25">
      <c r="D14908"/>
    </row>
    <row r="14909" spans="4:4" x14ac:dyDescent="0.25">
      <c r="D14909"/>
    </row>
    <row r="14910" spans="4:4" x14ac:dyDescent="0.25">
      <c r="D14910"/>
    </row>
    <row r="14911" spans="4:4" x14ac:dyDescent="0.25">
      <c r="D14911"/>
    </row>
    <row r="14912" spans="4:4" x14ac:dyDescent="0.25">
      <c r="D14912"/>
    </row>
    <row r="14913" spans="4:4" x14ac:dyDescent="0.25">
      <c r="D14913"/>
    </row>
    <row r="14914" spans="4:4" x14ac:dyDescent="0.25">
      <c r="D14914"/>
    </row>
    <row r="14915" spans="4:4" x14ac:dyDescent="0.25">
      <c r="D14915"/>
    </row>
    <row r="14916" spans="4:4" x14ac:dyDescent="0.25">
      <c r="D14916"/>
    </row>
    <row r="14917" spans="4:4" x14ac:dyDescent="0.25">
      <c r="D14917"/>
    </row>
    <row r="14918" spans="4:4" x14ac:dyDescent="0.25">
      <c r="D14918"/>
    </row>
    <row r="14919" spans="4:4" x14ac:dyDescent="0.25">
      <c r="D14919"/>
    </row>
    <row r="14920" spans="4:4" x14ac:dyDescent="0.25">
      <c r="D14920"/>
    </row>
    <row r="14921" spans="4:4" x14ac:dyDescent="0.25">
      <c r="D14921"/>
    </row>
    <row r="14922" spans="4:4" x14ac:dyDescent="0.25">
      <c r="D14922"/>
    </row>
    <row r="14923" spans="4:4" x14ac:dyDescent="0.25">
      <c r="D14923"/>
    </row>
    <row r="14924" spans="4:4" x14ac:dyDescent="0.25">
      <c r="D14924"/>
    </row>
    <row r="14925" spans="4:4" x14ac:dyDescent="0.25">
      <c r="D14925"/>
    </row>
    <row r="14926" spans="4:4" x14ac:dyDescent="0.25">
      <c r="D14926"/>
    </row>
    <row r="14927" spans="4:4" x14ac:dyDescent="0.25">
      <c r="D14927"/>
    </row>
    <row r="14928" spans="4:4" x14ac:dyDescent="0.25">
      <c r="D14928"/>
    </row>
    <row r="14929" spans="4:4" x14ac:dyDescent="0.25">
      <c r="D14929"/>
    </row>
    <row r="14930" spans="4:4" x14ac:dyDescent="0.25">
      <c r="D14930"/>
    </row>
    <row r="14931" spans="4:4" x14ac:dyDescent="0.25">
      <c r="D14931"/>
    </row>
    <row r="14932" spans="4:4" x14ac:dyDescent="0.25">
      <c r="D14932"/>
    </row>
    <row r="14933" spans="4:4" x14ac:dyDescent="0.25">
      <c r="D14933"/>
    </row>
    <row r="14934" spans="4:4" x14ac:dyDescent="0.25">
      <c r="D14934"/>
    </row>
    <row r="14935" spans="4:4" x14ac:dyDescent="0.25">
      <c r="D14935"/>
    </row>
    <row r="14936" spans="4:4" x14ac:dyDescent="0.25">
      <c r="D14936"/>
    </row>
    <row r="14937" spans="4:4" x14ac:dyDescent="0.25">
      <c r="D14937"/>
    </row>
    <row r="14938" spans="4:4" x14ac:dyDescent="0.25">
      <c r="D14938"/>
    </row>
    <row r="14939" spans="4:4" x14ac:dyDescent="0.25">
      <c r="D14939"/>
    </row>
    <row r="14940" spans="4:4" x14ac:dyDescent="0.25">
      <c r="D14940"/>
    </row>
    <row r="14941" spans="4:4" x14ac:dyDescent="0.25">
      <c r="D14941"/>
    </row>
    <row r="14942" spans="4:4" x14ac:dyDescent="0.25">
      <c r="D14942"/>
    </row>
    <row r="14943" spans="4:4" x14ac:dyDescent="0.25">
      <c r="D14943"/>
    </row>
    <row r="14944" spans="4:4" x14ac:dyDescent="0.25">
      <c r="D14944"/>
    </row>
    <row r="14945" spans="4:4" x14ac:dyDescent="0.25">
      <c r="D14945"/>
    </row>
    <row r="14946" spans="4:4" x14ac:dyDescent="0.25">
      <c r="D14946"/>
    </row>
    <row r="14947" spans="4:4" x14ac:dyDescent="0.25">
      <c r="D14947"/>
    </row>
    <row r="14948" spans="4:4" x14ac:dyDescent="0.25">
      <c r="D14948"/>
    </row>
    <row r="14949" spans="4:4" x14ac:dyDescent="0.25">
      <c r="D14949"/>
    </row>
    <row r="14950" spans="4:4" x14ac:dyDescent="0.25">
      <c r="D14950"/>
    </row>
    <row r="14951" spans="4:4" x14ac:dyDescent="0.25">
      <c r="D14951"/>
    </row>
    <row r="14952" spans="4:4" x14ac:dyDescent="0.25">
      <c r="D14952"/>
    </row>
    <row r="14953" spans="4:4" x14ac:dyDescent="0.25">
      <c r="D14953"/>
    </row>
    <row r="14954" spans="4:4" x14ac:dyDescent="0.25">
      <c r="D14954"/>
    </row>
    <row r="14955" spans="4:4" x14ac:dyDescent="0.25">
      <c r="D14955"/>
    </row>
    <row r="14956" spans="4:4" x14ac:dyDescent="0.25">
      <c r="D14956"/>
    </row>
    <row r="14957" spans="4:4" x14ac:dyDescent="0.25">
      <c r="D14957"/>
    </row>
    <row r="14958" spans="4:4" x14ac:dyDescent="0.25">
      <c r="D14958"/>
    </row>
    <row r="14959" spans="4:4" x14ac:dyDescent="0.25">
      <c r="D14959"/>
    </row>
    <row r="14960" spans="4:4" x14ac:dyDescent="0.25">
      <c r="D14960"/>
    </row>
    <row r="14961" spans="4:4" x14ac:dyDescent="0.25">
      <c r="D14961"/>
    </row>
    <row r="14962" spans="4:4" x14ac:dyDescent="0.25">
      <c r="D14962"/>
    </row>
    <row r="14963" spans="4:4" x14ac:dyDescent="0.25">
      <c r="D14963"/>
    </row>
    <row r="14964" spans="4:4" x14ac:dyDescent="0.25">
      <c r="D14964"/>
    </row>
    <row r="14965" spans="4:4" x14ac:dyDescent="0.25">
      <c r="D14965"/>
    </row>
    <row r="14966" spans="4:4" x14ac:dyDescent="0.25">
      <c r="D14966"/>
    </row>
    <row r="14967" spans="4:4" x14ac:dyDescent="0.25">
      <c r="D14967"/>
    </row>
    <row r="14968" spans="4:4" x14ac:dyDescent="0.25">
      <c r="D14968"/>
    </row>
    <row r="14969" spans="4:4" x14ac:dyDescent="0.25">
      <c r="D14969"/>
    </row>
    <row r="14970" spans="4:4" x14ac:dyDescent="0.25">
      <c r="D14970"/>
    </row>
    <row r="14971" spans="4:4" x14ac:dyDescent="0.25">
      <c r="D14971"/>
    </row>
    <row r="14972" spans="4:4" x14ac:dyDescent="0.25">
      <c r="D14972"/>
    </row>
    <row r="14973" spans="4:4" x14ac:dyDescent="0.25">
      <c r="D14973"/>
    </row>
    <row r="14974" spans="4:4" x14ac:dyDescent="0.25">
      <c r="D14974"/>
    </row>
    <row r="14975" spans="4:4" x14ac:dyDescent="0.25">
      <c r="D14975"/>
    </row>
    <row r="14976" spans="4:4" x14ac:dyDescent="0.25">
      <c r="D14976"/>
    </row>
    <row r="14977" spans="4:4" x14ac:dyDescent="0.25">
      <c r="D14977"/>
    </row>
    <row r="14978" spans="4:4" x14ac:dyDescent="0.25">
      <c r="D14978"/>
    </row>
    <row r="14979" spans="4:4" x14ac:dyDescent="0.25">
      <c r="D14979"/>
    </row>
    <row r="14980" spans="4:4" x14ac:dyDescent="0.25">
      <c r="D14980"/>
    </row>
    <row r="14981" spans="4:4" x14ac:dyDescent="0.25">
      <c r="D14981"/>
    </row>
    <row r="14982" spans="4:4" x14ac:dyDescent="0.25">
      <c r="D14982"/>
    </row>
    <row r="14983" spans="4:4" x14ac:dyDescent="0.25">
      <c r="D14983"/>
    </row>
    <row r="14984" spans="4:4" x14ac:dyDescent="0.25">
      <c r="D14984"/>
    </row>
    <row r="14985" spans="4:4" x14ac:dyDescent="0.25">
      <c r="D14985"/>
    </row>
    <row r="14986" spans="4:4" x14ac:dyDescent="0.25">
      <c r="D14986"/>
    </row>
    <row r="14987" spans="4:4" x14ac:dyDescent="0.25">
      <c r="D14987"/>
    </row>
    <row r="14988" spans="4:4" x14ac:dyDescent="0.25">
      <c r="D14988"/>
    </row>
    <row r="14989" spans="4:4" x14ac:dyDescent="0.25">
      <c r="D14989"/>
    </row>
    <row r="14990" spans="4:4" x14ac:dyDescent="0.25">
      <c r="D14990"/>
    </row>
    <row r="14991" spans="4:4" x14ac:dyDescent="0.25">
      <c r="D14991"/>
    </row>
    <row r="14992" spans="4:4" x14ac:dyDescent="0.25">
      <c r="D14992"/>
    </row>
    <row r="14993" spans="4:4" x14ac:dyDescent="0.25">
      <c r="D14993"/>
    </row>
    <row r="14994" spans="4:4" x14ac:dyDescent="0.25">
      <c r="D14994"/>
    </row>
    <row r="14995" spans="4:4" x14ac:dyDescent="0.25">
      <c r="D14995"/>
    </row>
    <row r="14996" spans="4:4" x14ac:dyDescent="0.25">
      <c r="D14996"/>
    </row>
    <row r="14997" spans="4:4" x14ac:dyDescent="0.25">
      <c r="D14997"/>
    </row>
    <row r="14998" spans="4:4" x14ac:dyDescent="0.25">
      <c r="D14998"/>
    </row>
    <row r="14999" spans="4:4" x14ac:dyDescent="0.25">
      <c r="D14999"/>
    </row>
    <row r="15000" spans="4:4" x14ac:dyDescent="0.25">
      <c r="D15000"/>
    </row>
    <row r="15001" spans="4:4" x14ac:dyDescent="0.25">
      <c r="D15001"/>
    </row>
    <row r="15002" spans="4:4" x14ac:dyDescent="0.25">
      <c r="D15002"/>
    </row>
    <row r="15003" spans="4:4" x14ac:dyDescent="0.25">
      <c r="D15003"/>
    </row>
    <row r="15004" spans="4:4" x14ac:dyDescent="0.25">
      <c r="D15004"/>
    </row>
    <row r="15005" spans="4:4" x14ac:dyDescent="0.25">
      <c r="D15005"/>
    </row>
    <row r="15006" spans="4:4" x14ac:dyDescent="0.25">
      <c r="D15006"/>
    </row>
    <row r="15007" spans="4:4" x14ac:dyDescent="0.25">
      <c r="D15007"/>
    </row>
    <row r="15008" spans="4:4" x14ac:dyDescent="0.25">
      <c r="D15008"/>
    </row>
    <row r="15009" spans="4:4" x14ac:dyDescent="0.25">
      <c r="D15009"/>
    </row>
    <row r="15010" spans="4:4" x14ac:dyDescent="0.25">
      <c r="D15010"/>
    </row>
    <row r="15011" spans="4:4" x14ac:dyDescent="0.25">
      <c r="D15011"/>
    </row>
    <row r="15012" spans="4:4" x14ac:dyDescent="0.25">
      <c r="D15012"/>
    </row>
    <row r="15013" spans="4:4" x14ac:dyDescent="0.25">
      <c r="D15013"/>
    </row>
    <row r="15014" spans="4:4" x14ac:dyDescent="0.25">
      <c r="D15014"/>
    </row>
    <row r="15015" spans="4:4" x14ac:dyDescent="0.25">
      <c r="D15015"/>
    </row>
    <row r="15016" spans="4:4" x14ac:dyDescent="0.25">
      <c r="D15016"/>
    </row>
    <row r="15017" spans="4:4" x14ac:dyDescent="0.25">
      <c r="D15017"/>
    </row>
    <row r="15018" spans="4:4" x14ac:dyDescent="0.25">
      <c r="D15018"/>
    </row>
    <row r="15019" spans="4:4" x14ac:dyDescent="0.25">
      <c r="D15019"/>
    </row>
    <row r="15020" spans="4:4" x14ac:dyDescent="0.25">
      <c r="D15020"/>
    </row>
    <row r="15021" spans="4:4" x14ac:dyDescent="0.25">
      <c r="D15021"/>
    </row>
    <row r="15022" spans="4:4" x14ac:dyDescent="0.25">
      <c r="D15022"/>
    </row>
    <row r="15023" spans="4:4" x14ac:dyDescent="0.25">
      <c r="D15023"/>
    </row>
    <row r="15024" spans="4:4" x14ac:dyDescent="0.25">
      <c r="D15024"/>
    </row>
    <row r="15025" spans="4:4" x14ac:dyDescent="0.25">
      <c r="D15025"/>
    </row>
    <row r="15026" spans="4:4" x14ac:dyDescent="0.25">
      <c r="D15026"/>
    </row>
    <row r="15027" spans="4:4" x14ac:dyDescent="0.25">
      <c r="D15027"/>
    </row>
    <row r="15028" spans="4:4" x14ac:dyDescent="0.25">
      <c r="D15028"/>
    </row>
    <row r="15029" spans="4:4" x14ac:dyDescent="0.25">
      <c r="D15029"/>
    </row>
    <row r="15030" spans="4:4" x14ac:dyDescent="0.25">
      <c r="D15030"/>
    </row>
    <row r="15031" spans="4:4" x14ac:dyDescent="0.25">
      <c r="D15031"/>
    </row>
    <row r="15032" spans="4:4" x14ac:dyDescent="0.25">
      <c r="D15032"/>
    </row>
    <row r="15033" spans="4:4" x14ac:dyDescent="0.25">
      <c r="D15033"/>
    </row>
    <row r="15034" spans="4:4" x14ac:dyDescent="0.25">
      <c r="D15034"/>
    </row>
    <row r="15035" spans="4:4" x14ac:dyDescent="0.25">
      <c r="D15035"/>
    </row>
    <row r="15036" spans="4:4" x14ac:dyDescent="0.25">
      <c r="D15036"/>
    </row>
    <row r="15037" spans="4:4" x14ac:dyDescent="0.25">
      <c r="D15037"/>
    </row>
    <row r="15038" spans="4:4" x14ac:dyDescent="0.25">
      <c r="D15038"/>
    </row>
    <row r="15039" spans="4:4" x14ac:dyDescent="0.25">
      <c r="D15039"/>
    </row>
    <row r="15040" spans="4:4" x14ac:dyDescent="0.25">
      <c r="D15040"/>
    </row>
    <row r="15041" spans="4:4" x14ac:dyDescent="0.25">
      <c r="D15041"/>
    </row>
    <row r="15042" spans="4:4" x14ac:dyDescent="0.25">
      <c r="D15042"/>
    </row>
    <row r="15043" spans="4:4" x14ac:dyDescent="0.25">
      <c r="D15043"/>
    </row>
    <row r="15044" spans="4:4" x14ac:dyDescent="0.25">
      <c r="D15044"/>
    </row>
    <row r="15045" spans="4:4" x14ac:dyDescent="0.25">
      <c r="D15045"/>
    </row>
    <row r="15046" spans="4:4" x14ac:dyDescent="0.25">
      <c r="D15046"/>
    </row>
    <row r="15047" spans="4:4" x14ac:dyDescent="0.25">
      <c r="D15047"/>
    </row>
    <row r="15048" spans="4:4" x14ac:dyDescent="0.25">
      <c r="D15048"/>
    </row>
    <row r="15049" spans="4:4" x14ac:dyDescent="0.25">
      <c r="D15049"/>
    </row>
    <row r="15050" spans="4:4" x14ac:dyDescent="0.25">
      <c r="D15050"/>
    </row>
    <row r="15051" spans="4:4" x14ac:dyDescent="0.25">
      <c r="D15051"/>
    </row>
    <row r="15052" spans="4:4" x14ac:dyDescent="0.25">
      <c r="D15052"/>
    </row>
    <row r="15053" spans="4:4" x14ac:dyDescent="0.25">
      <c r="D15053"/>
    </row>
    <row r="15054" spans="4:4" x14ac:dyDescent="0.25">
      <c r="D15054"/>
    </row>
    <row r="15055" spans="4:4" x14ac:dyDescent="0.25">
      <c r="D15055"/>
    </row>
    <row r="15056" spans="4:4" x14ac:dyDescent="0.25">
      <c r="D15056"/>
    </row>
    <row r="15057" spans="4:4" x14ac:dyDescent="0.25">
      <c r="D15057"/>
    </row>
    <row r="15058" spans="4:4" x14ac:dyDescent="0.25">
      <c r="D15058"/>
    </row>
    <row r="15059" spans="4:4" x14ac:dyDescent="0.25">
      <c r="D15059"/>
    </row>
    <row r="15060" spans="4:4" x14ac:dyDescent="0.25">
      <c r="D15060"/>
    </row>
    <row r="15061" spans="4:4" x14ac:dyDescent="0.25">
      <c r="D15061"/>
    </row>
    <row r="15062" spans="4:4" x14ac:dyDescent="0.25">
      <c r="D15062"/>
    </row>
    <row r="15063" spans="4:4" x14ac:dyDescent="0.25">
      <c r="D15063"/>
    </row>
    <row r="15064" spans="4:4" x14ac:dyDescent="0.25">
      <c r="D15064"/>
    </row>
    <row r="15065" spans="4:4" x14ac:dyDescent="0.25">
      <c r="D15065"/>
    </row>
    <row r="15066" spans="4:4" x14ac:dyDescent="0.25">
      <c r="D15066"/>
    </row>
    <row r="15067" spans="4:4" x14ac:dyDescent="0.25">
      <c r="D15067"/>
    </row>
    <row r="15068" spans="4:4" x14ac:dyDescent="0.25">
      <c r="D15068"/>
    </row>
    <row r="15069" spans="4:4" x14ac:dyDescent="0.25">
      <c r="D15069"/>
    </row>
    <row r="15070" spans="4:4" x14ac:dyDescent="0.25">
      <c r="D15070"/>
    </row>
    <row r="15071" spans="4:4" x14ac:dyDescent="0.25">
      <c r="D15071"/>
    </row>
    <row r="15072" spans="4:4" x14ac:dyDescent="0.25">
      <c r="D15072"/>
    </row>
    <row r="15073" spans="4:4" x14ac:dyDescent="0.25">
      <c r="D15073"/>
    </row>
    <row r="15074" spans="4:4" x14ac:dyDescent="0.25">
      <c r="D15074"/>
    </row>
    <row r="15075" spans="4:4" x14ac:dyDescent="0.25">
      <c r="D15075"/>
    </row>
    <row r="15076" spans="4:4" x14ac:dyDescent="0.25">
      <c r="D15076"/>
    </row>
    <row r="15077" spans="4:4" x14ac:dyDescent="0.25">
      <c r="D15077"/>
    </row>
    <row r="15078" spans="4:4" x14ac:dyDescent="0.25">
      <c r="D15078"/>
    </row>
    <row r="15079" spans="4:4" x14ac:dyDescent="0.25">
      <c r="D15079"/>
    </row>
    <row r="15080" spans="4:4" x14ac:dyDescent="0.25">
      <c r="D15080"/>
    </row>
    <row r="15081" spans="4:4" x14ac:dyDescent="0.25">
      <c r="D15081"/>
    </row>
    <row r="15082" spans="4:4" x14ac:dyDescent="0.25">
      <c r="D15082"/>
    </row>
    <row r="15083" spans="4:4" x14ac:dyDescent="0.25">
      <c r="D15083"/>
    </row>
    <row r="15084" spans="4:4" x14ac:dyDescent="0.25">
      <c r="D15084"/>
    </row>
    <row r="15085" spans="4:4" x14ac:dyDescent="0.25">
      <c r="D15085"/>
    </row>
    <row r="15086" spans="4:4" x14ac:dyDescent="0.25">
      <c r="D15086"/>
    </row>
    <row r="15087" spans="4:4" x14ac:dyDescent="0.25">
      <c r="D15087"/>
    </row>
    <row r="15088" spans="4:4" x14ac:dyDescent="0.25">
      <c r="D15088"/>
    </row>
    <row r="15089" spans="4:4" x14ac:dyDescent="0.25">
      <c r="D15089"/>
    </row>
    <row r="15090" spans="4:4" x14ac:dyDescent="0.25">
      <c r="D15090"/>
    </row>
    <row r="15091" spans="4:4" x14ac:dyDescent="0.25">
      <c r="D15091"/>
    </row>
    <row r="15092" spans="4:4" x14ac:dyDescent="0.25">
      <c r="D15092"/>
    </row>
    <row r="15093" spans="4:4" x14ac:dyDescent="0.25">
      <c r="D15093"/>
    </row>
    <row r="15094" spans="4:4" x14ac:dyDescent="0.25">
      <c r="D15094"/>
    </row>
    <row r="15095" spans="4:4" x14ac:dyDescent="0.25">
      <c r="D15095"/>
    </row>
    <row r="15096" spans="4:4" x14ac:dyDescent="0.25">
      <c r="D15096"/>
    </row>
    <row r="15097" spans="4:4" x14ac:dyDescent="0.25">
      <c r="D15097"/>
    </row>
    <row r="15098" spans="4:4" x14ac:dyDescent="0.25">
      <c r="D15098"/>
    </row>
    <row r="15099" spans="4:4" x14ac:dyDescent="0.25">
      <c r="D15099"/>
    </row>
    <row r="15100" spans="4:4" x14ac:dyDescent="0.25">
      <c r="D15100"/>
    </row>
    <row r="15101" spans="4:4" x14ac:dyDescent="0.25">
      <c r="D15101"/>
    </row>
    <row r="15102" spans="4:4" x14ac:dyDescent="0.25">
      <c r="D15102"/>
    </row>
    <row r="15103" spans="4:4" x14ac:dyDescent="0.25">
      <c r="D15103"/>
    </row>
    <row r="15104" spans="4:4" x14ac:dyDescent="0.25">
      <c r="D15104"/>
    </row>
    <row r="15105" spans="4:4" x14ac:dyDescent="0.25">
      <c r="D15105"/>
    </row>
    <row r="15106" spans="4:4" x14ac:dyDescent="0.25">
      <c r="D15106"/>
    </row>
    <row r="15107" spans="4:4" x14ac:dyDescent="0.25">
      <c r="D15107"/>
    </row>
    <row r="15108" spans="4:4" x14ac:dyDescent="0.25">
      <c r="D15108"/>
    </row>
    <row r="15109" spans="4:4" x14ac:dyDescent="0.25">
      <c r="D15109"/>
    </row>
    <row r="15110" spans="4:4" x14ac:dyDescent="0.25">
      <c r="D15110"/>
    </row>
    <row r="15111" spans="4:4" x14ac:dyDescent="0.25">
      <c r="D15111"/>
    </row>
    <row r="15112" spans="4:4" x14ac:dyDescent="0.25">
      <c r="D15112"/>
    </row>
    <row r="15113" spans="4:4" x14ac:dyDescent="0.25">
      <c r="D15113"/>
    </row>
    <row r="15114" spans="4:4" x14ac:dyDescent="0.25">
      <c r="D15114"/>
    </row>
    <row r="15115" spans="4:4" x14ac:dyDescent="0.25">
      <c r="D15115"/>
    </row>
    <row r="15116" spans="4:4" x14ac:dyDescent="0.25">
      <c r="D15116"/>
    </row>
    <row r="15117" spans="4:4" x14ac:dyDescent="0.25">
      <c r="D15117"/>
    </row>
    <row r="15118" spans="4:4" x14ac:dyDescent="0.25">
      <c r="D15118"/>
    </row>
    <row r="15119" spans="4:4" x14ac:dyDescent="0.25">
      <c r="D15119"/>
    </row>
    <row r="15120" spans="4:4" x14ac:dyDescent="0.25">
      <c r="D15120"/>
    </row>
    <row r="15121" spans="4:4" x14ac:dyDescent="0.25">
      <c r="D15121"/>
    </row>
    <row r="15122" spans="4:4" x14ac:dyDescent="0.25">
      <c r="D15122"/>
    </row>
    <row r="15123" spans="4:4" x14ac:dyDescent="0.25">
      <c r="D15123"/>
    </row>
    <row r="15124" spans="4:4" x14ac:dyDescent="0.25">
      <c r="D15124"/>
    </row>
    <row r="15125" spans="4:4" x14ac:dyDescent="0.25">
      <c r="D15125"/>
    </row>
    <row r="15126" spans="4:4" x14ac:dyDescent="0.25">
      <c r="D15126"/>
    </row>
    <row r="15127" spans="4:4" x14ac:dyDescent="0.25">
      <c r="D15127"/>
    </row>
    <row r="15128" spans="4:4" x14ac:dyDescent="0.25">
      <c r="D15128"/>
    </row>
    <row r="15129" spans="4:4" x14ac:dyDescent="0.25">
      <c r="D15129"/>
    </row>
    <row r="15130" spans="4:4" x14ac:dyDescent="0.25">
      <c r="D15130"/>
    </row>
    <row r="15131" spans="4:4" x14ac:dyDescent="0.25">
      <c r="D15131"/>
    </row>
    <row r="15132" spans="4:4" x14ac:dyDescent="0.25">
      <c r="D15132"/>
    </row>
    <row r="15133" spans="4:4" x14ac:dyDescent="0.25">
      <c r="D15133"/>
    </row>
    <row r="15134" spans="4:4" x14ac:dyDescent="0.25">
      <c r="D15134"/>
    </row>
    <row r="15135" spans="4:4" x14ac:dyDescent="0.25">
      <c r="D15135"/>
    </row>
    <row r="15136" spans="4:4" x14ac:dyDescent="0.25">
      <c r="D15136"/>
    </row>
    <row r="15137" spans="4:4" x14ac:dyDescent="0.25">
      <c r="D15137"/>
    </row>
    <row r="15138" spans="4:4" x14ac:dyDescent="0.25">
      <c r="D15138"/>
    </row>
    <row r="15139" spans="4:4" x14ac:dyDescent="0.25">
      <c r="D15139"/>
    </row>
    <row r="15140" spans="4:4" x14ac:dyDescent="0.25">
      <c r="D15140"/>
    </row>
    <row r="15141" spans="4:4" x14ac:dyDescent="0.25">
      <c r="D15141"/>
    </row>
    <row r="15142" spans="4:4" x14ac:dyDescent="0.25">
      <c r="D15142"/>
    </row>
    <row r="15143" spans="4:4" x14ac:dyDescent="0.25">
      <c r="D15143"/>
    </row>
    <row r="15144" spans="4:4" x14ac:dyDescent="0.25">
      <c r="D15144"/>
    </row>
    <row r="15145" spans="4:4" x14ac:dyDescent="0.25">
      <c r="D15145"/>
    </row>
    <row r="15146" spans="4:4" x14ac:dyDescent="0.25">
      <c r="D15146"/>
    </row>
    <row r="15147" spans="4:4" x14ac:dyDescent="0.25">
      <c r="D15147"/>
    </row>
    <row r="15148" spans="4:4" x14ac:dyDescent="0.25">
      <c r="D15148"/>
    </row>
    <row r="15149" spans="4:4" x14ac:dyDescent="0.25">
      <c r="D15149"/>
    </row>
    <row r="15150" spans="4:4" x14ac:dyDescent="0.25">
      <c r="D15150"/>
    </row>
    <row r="15151" spans="4:4" x14ac:dyDescent="0.25">
      <c r="D15151"/>
    </row>
    <row r="15152" spans="4:4" x14ac:dyDescent="0.25">
      <c r="D15152"/>
    </row>
    <row r="15153" spans="4:4" x14ac:dyDescent="0.25">
      <c r="D15153"/>
    </row>
    <row r="15154" spans="4:4" x14ac:dyDescent="0.25">
      <c r="D15154"/>
    </row>
    <row r="15155" spans="4:4" x14ac:dyDescent="0.25">
      <c r="D15155"/>
    </row>
    <row r="15156" spans="4:4" x14ac:dyDescent="0.25">
      <c r="D15156"/>
    </row>
    <row r="15157" spans="4:4" x14ac:dyDescent="0.25">
      <c r="D15157"/>
    </row>
    <row r="15158" spans="4:4" x14ac:dyDescent="0.25">
      <c r="D15158"/>
    </row>
    <row r="15159" spans="4:4" x14ac:dyDescent="0.25">
      <c r="D15159"/>
    </row>
    <row r="15160" spans="4:4" x14ac:dyDescent="0.25">
      <c r="D15160"/>
    </row>
    <row r="15161" spans="4:4" x14ac:dyDescent="0.25">
      <c r="D15161"/>
    </row>
    <row r="15162" spans="4:4" x14ac:dyDescent="0.25">
      <c r="D15162"/>
    </row>
    <row r="15163" spans="4:4" x14ac:dyDescent="0.25">
      <c r="D15163"/>
    </row>
    <row r="15164" spans="4:4" x14ac:dyDescent="0.25">
      <c r="D15164"/>
    </row>
    <row r="15165" spans="4:4" x14ac:dyDescent="0.25">
      <c r="D15165"/>
    </row>
    <row r="15166" spans="4:4" x14ac:dyDescent="0.25">
      <c r="D15166"/>
    </row>
    <row r="15167" spans="4:4" x14ac:dyDescent="0.25">
      <c r="D15167"/>
    </row>
    <row r="15168" spans="4:4" x14ac:dyDescent="0.25">
      <c r="D15168"/>
    </row>
    <row r="15169" spans="4:4" x14ac:dyDescent="0.25">
      <c r="D15169"/>
    </row>
    <row r="15170" spans="4:4" x14ac:dyDescent="0.25">
      <c r="D15170"/>
    </row>
    <row r="15171" spans="4:4" x14ac:dyDescent="0.25">
      <c r="D15171"/>
    </row>
    <row r="15172" spans="4:4" x14ac:dyDescent="0.25">
      <c r="D15172"/>
    </row>
    <row r="15173" spans="4:4" x14ac:dyDescent="0.25">
      <c r="D15173"/>
    </row>
    <row r="15174" spans="4:4" x14ac:dyDescent="0.25">
      <c r="D15174"/>
    </row>
    <row r="15175" spans="4:4" x14ac:dyDescent="0.25">
      <c r="D15175"/>
    </row>
    <row r="15176" spans="4:4" x14ac:dyDescent="0.25">
      <c r="D15176"/>
    </row>
    <row r="15177" spans="4:4" x14ac:dyDescent="0.25">
      <c r="D15177"/>
    </row>
    <row r="15178" spans="4:4" x14ac:dyDescent="0.25">
      <c r="D15178"/>
    </row>
    <row r="15179" spans="4:4" x14ac:dyDescent="0.25">
      <c r="D15179"/>
    </row>
    <row r="15180" spans="4:4" x14ac:dyDescent="0.25">
      <c r="D15180"/>
    </row>
    <row r="15181" spans="4:4" x14ac:dyDescent="0.25">
      <c r="D15181"/>
    </row>
    <row r="15182" spans="4:4" x14ac:dyDescent="0.25">
      <c r="D15182"/>
    </row>
    <row r="15183" spans="4:4" x14ac:dyDescent="0.25">
      <c r="D15183"/>
    </row>
    <row r="15184" spans="4:4" x14ac:dyDescent="0.25">
      <c r="D15184"/>
    </row>
    <row r="15185" spans="4:4" x14ac:dyDescent="0.25">
      <c r="D15185"/>
    </row>
    <row r="15186" spans="4:4" x14ac:dyDescent="0.25">
      <c r="D15186"/>
    </row>
    <row r="15187" spans="4:4" x14ac:dyDescent="0.25">
      <c r="D15187"/>
    </row>
    <row r="15188" spans="4:4" x14ac:dyDescent="0.25">
      <c r="D15188"/>
    </row>
    <row r="15189" spans="4:4" x14ac:dyDescent="0.25">
      <c r="D15189"/>
    </row>
    <row r="15190" spans="4:4" x14ac:dyDescent="0.25">
      <c r="D15190"/>
    </row>
    <row r="15191" spans="4:4" x14ac:dyDescent="0.25">
      <c r="D15191"/>
    </row>
    <row r="15192" spans="4:4" x14ac:dyDescent="0.25">
      <c r="D15192"/>
    </row>
    <row r="15193" spans="4:4" x14ac:dyDescent="0.25">
      <c r="D15193"/>
    </row>
    <row r="15194" spans="4:4" x14ac:dyDescent="0.25">
      <c r="D15194"/>
    </row>
    <row r="15195" spans="4:4" x14ac:dyDescent="0.25">
      <c r="D15195"/>
    </row>
    <row r="15196" spans="4:4" x14ac:dyDescent="0.25">
      <c r="D15196"/>
    </row>
    <row r="15197" spans="4:4" x14ac:dyDescent="0.25">
      <c r="D15197"/>
    </row>
    <row r="15198" spans="4:4" x14ac:dyDescent="0.25">
      <c r="D15198"/>
    </row>
    <row r="15199" spans="4:4" x14ac:dyDescent="0.25">
      <c r="D15199"/>
    </row>
    <row r="15200" spans="4:4" x14ac:dyDescent="0.25">
      <c r="D15200"/>
    </row>
    <row r="15201" spans="4:4" x14ac:dyDescent="0.25">
      <c r="D15201"/>
    </row>
    <row r="15202" spans="4:4" x14ac:dyDescent="0.25">
      <c r="D15202"/>
    </row>
    <row r="15203" spans="4:4" x14ac:dyDescent="0.25">
      <c r="D15203"/>
    </row>
    <row r="15204" spans="4:4" x14ac:dyDescent="0.25">
      <c r="D15204"/>
    </row>
    <row r="15205" spans="4:4" x14ac:dyDescent="0.25">
      <c r="D15205"/>
    </row>
    <row r="15206" spans="4:4" x14ac:dyDescent="0.25">
      <c r="D15206"/>
    </row>
    <row r="15207" spans="4:4" x14ac:dyDescent="0.25">
      <c r="D15207"/>
    </row>
    <row r="15208" spans="4:4" x14ac:dyDescent="0.25">
      <c r="D15208"/>
    </row>
    <row r="15209" spans="4:4" x14ac:dyDescent="0.25">
      <c r="D15209"/>
    </row>
    <row r="15210" spans="4:4" x14ac:dyDescent="0.25">
      <c r="D15210"/>
    </row>
    <row r="15211" spans="4:4" x14ac:dyDescent="0.25">
      <c r="D15211"/>
    </row>
    <row r="15212" spans="4:4" x14ac:dyDescent="0.25">
      <c r="D15212"/>
    </row>
    <row r="15213" spans="4:4" x14ac:dyDescent="0.25">
      <c r="D15213"/>
    </row>
    <row r="15214" spans="4:4" x14ac:dyDescent="0.25">
      <c r="D15214"/>
    </row>
    <row r="15215" spans="4:4" x14ac:dyDescent="0.25">
      <c r="D15215"/>
    </row>
    <row r="15216" spans="4:4" x14ac:dyDescent="0.25">
      <c r="D15216"/>
    </row>
    <row r="15217" spans="4:4" x14ac:dyDescent="0.25">
      <c r="D15217"/>
    </row>
    <row r="15218" spans="4:4" x14ac:dyDescent="0.25">
      <c r="D15218"/>
    </row>
    <row r="15219" spans="4:4" x14ac:dyDescent="0.25">
      <c r="D15219"/>
    </row>
    <row r="15220" spans="4:4" x14ac:dyDescent="0.25">
      <c r="D15220"/>
    </row>
    <row r="15221" spans="4:4" x14ac:dyDescent="0.25">
      <c r="D15221"/>
    </row>
    <row r="15222" spans="4:4" x14ac:dyDescent="0.25">
      <c r="D15222"/>
    </row>
    <row r="15223" spans="4:4" x14ac:dyDescent="0.25">
      <c r="D15223"/>
    </row>
    <row r="15224" spans="4:4" x14ac:dyDescent="0.25">
      <c r="D15224"/>
    </row>
    <row r="15225" spans="4:4" x14ac:dyDescent="0.25">
      <c r="D15225"/>
    </row>
    <row r="15226" spans="4:4" x14ac:dyDescent="0.25">
      <c r="D15226"/>
    </row>
    <row r="15227" spans="4:4" x14ac:dyDescent="0.25">
      <c r="D15227"/>
    </row>
    <row r="15228" spans="4:4" x14ac:dyDescent="0.25">
      <c r="D15228"/>
    </row>
    <row r="15229" spans="4:4" x14ac:dyDescent="0.25">
      <c r="D15229"/>
    </row>
    <row r="15230" spans="4:4" x14ac:dyDescent="0.25">
      <c r="D15230"/>
    </row>
    <row r="15231" spans="4:4" x14ac:dyDescent="0.25">
      <c r="D15231"/>
    </row>
    <row r="15232" spans="4:4" x14ac:dyDescent="0.25">
      <c r="D15232"/>
    </row>
    <row r="15233" spans="4:4" x14ac:dyDescent="0.25">
      <c r="D15233"/>
    </row>
    <row r="15234" spans="4:4" x14ac:dyDescent="0.25">
      <c r="D15234"/>
    </row>
    <row r="15235" spans="4:4" x14ac:dyDescent="0.25">
      <c r="D15235"/>
    </row>
    <row r="15236" spans="4:4" x14ac:dyDescent="0.25">
      <c r="D15236"/>
    </row>
    <row r="15237" spans="4:4" x14ac:dyDescent="0.25">
      <c r="D15237"/>
    </row>
    <row r="15238" spans="4:4" x14ac:dyDescent="0.25">
      <c r="D15238"/>
    </row>
    <row r="15239" spans="4:4" x14ac:dyDescent="0.25">
      <c r="D15239"/>
    </row>
    <row r="15240" spans="4:4" x14ac:dyDescent="0.25">
      <c r="D15240"/>
    </row>
    <row r="15241" spans="4:4" x14ac:dyDescent="0.25">
      <c r="D15241"/>
    </row>
    <row r="15242" spans="4:4" x14ac:dyDescent="0.25">
      <c r="D15242"/>
    </row>
    <row r="15243" spans="4:4" x14ac:dyDescent="0.25">
      <c r="D15243"/>
    </row>
    <row r="15244" spans="4:4" x14ac:dyDescent="0.25">
      <c r="D15244"/>
    </row>
    <row r="15245" spans="4:4" x14ac:dyDescent="0.25">
      <c r="D15245"/>
    </row>
    <row r="15246" spans="4:4" x14ac:dyDescent="0.25">
      <c r="D15246"/>
    </row>
    <row r="15247" spans="4:4" x14ac:dyDescent="0.25">
      <c r="D15247"/>
    </row>
    <row r="15248" spans="4:4" x14ac:dyDescent="0.25">
      <c r="D15248"/>
    </row>
    <row r="15249" spans="4:4" x14ac:dyDescent="0.25">
      <c r="D15249"/>
    </row>
    <row r="15250" spans="4:4" x14ac:dyDescent="0.25">
      <c r="D15250"/>
    </row>
    <row r="15251" spans="4:4" x14ac:dyDescent="0.25">
      <c r="D15251"/>
    </row>
    <row r="15252" spans="4:4" x14ac:dyDescent="0.25">
      <c r="D15252"/>
    </row>
    <row r="15253" spans="4:4" x14ac:dyDescent="0.25">
      <c r="D15253"/>
    </row>
    <row r="15254" spans="4:4" x14ac:dyDescent="0.25">
      <c r="D15254"/>
    </row>
    <row r="15255" spans="4:4" x14ac:dyDescent="0.25">
      <c r="D15255"/>
    </row>
    <row r="15256" spans="4:4" x14ac:dyDescent="0.25">
      <c r="D15256"/>
    </row>
    <row r="15257" spans="4:4" x14ac:dyDescent="0.25">
      <c r="D15257"/>
    </row>
    <row r="15258" spans="4:4" x14ac:dyDescent="0.25">
      <c r="D15258"/>
    </row>
    <row r="15259" spans="4:4" x14ac:dyDescent="0.25">
      <c r="D15259"/>
    </row>
    <row r="15260" spans="4:4" x14ac:dyDescent="0.25">
      <c r="D15260"/>
    </row>
    <row r="15261" spans="4:4" x14ac:dyDescent="0.25">
      <c r="D15261"/>
    </row>
    <row r="15262" spans="4:4" x14ac:dyDescent="0.25">
      <c r="D15262"/>
    </row>
    <row r="15263" spans="4:4" x14ac:dyDescent="0.25">
      <c r="D15263"/>
    </row>
    <row r="15264" spans="4:4" x14ac:dyDescent="0.25">
      <c r="D15264"/>
    </row>
    <row r="15265" spans="4:4" x14ac:dyDescent="0.25">
      <c r="D15265"/>
    </row>
    <row r="15266" spans="4:4" x14ac:dyDescent="0.25">
      <c r="D15266"/>
    </row>
    <row r="15267" spans="4:4" x14ac:dyDescent="0.25">
      <c r="D15267"/>
    </row>
    <row r="15268" spans="4:4" x14ac:dyDescent="0.25">
      <c r="D15268"/>
    </row>
    <row r="15269" spans="4:4" x14ac:dyDescent="0.25">
      <c r="D15269"/>
    </row>
    <row r="15270" spans="4:4" x14ac:dyDescent="0.25">
      <c r="D15270"/>
    </row>
    <row r="15271" spans="4:4" x14ac:dyDescent="0.25">
      <c r="D15271"/>
    </row>
    <row r="15272" spans="4:4" x14ac:dyDescent="0.25">
      <c r="D15272"/>
    </row>
    <row r="15273" spans="4:4" x14ac:dyDescent="0.25">
      <c r="D15273"/>
    </row>
    <row r="15274" spans="4:4" x14ac:dyDescent="0.25">
      <c r="D15274"/>
    </row>
    <row r="15275" spans="4:4" x14ac:dyDescent="0.25">
      <c r="D15275"/>
    </row>
    <row r="15276" spans="4:4" x14ac:dyDescent="0.25">
      <c r="D15276"/>
    </row>
    <row r="15277" spans="4:4" x14ac:dyDescent="0.25">
      <c r="D15277"/>
    </row>
    <row r="15278" spans="4:4" x14ac:dyDescent="0.25">
      <c r="D15278"/>
    </row>
    <row r="15279" spans="4:4" x14ac:dyDescent="0.25">
      <c r="D15279"/>
    </row>
    <row r="15280" spans="4:4" x14ac:dyDescent="0.25">
      <c r="D15280"/>
    </row>
    <row r="15281" spans="4:4" x14ac:dyDescent="0.25">
      <c r="D15281"/>
    </row>
    <row r="15282" spans="4:4" x14ac:dyDescent="0.25">
      <c r="D15282"/>
    </row>
    <row r="15283" spans="4:4" x14ac:dyDescent="0.25">
      <c r="D15283"/>
    </row>
    <row r="15284" spans="4:4" x14ac:dyDescent="0.25">
      <c r="D15284"/>
    </row>
    <row r="15285" spans="4:4" x14ac:dyDescent="0.25">
      <c r="D15285"/>
    </row>
    <row r="15286" spans="4:4" x14ac:dyDescent="0.25">
      <c r="D15286"/>
    </row>
    <row r="15287" spans="4:4" x14ac:dyDescent="0.25">
      <c r="D15287"/>
    </row>
    <row r="15288" spans="4:4" x14ac:dyDescent="0.25">
      <c r="D15288"/>
    </row>
    <row r="15289" spans="4:4" x14ac:dyDescent="0.25">
      <c r="D15289"/>
    </row>
    <row r="15290" spans="4:4" x14ac:dyDescent="0.25">
      <c r="D15290"/>
    </row>
    <row r="15291" spans="4:4" x14ac:dyDescent="0.25">
      <c r="D15291"/>
    </row>
    <row r="15292" spans="4:4" x14ac:dyDescent="0.25">
      <c r="D15292"/>
    </row>
    <row r="15293" spans="4:4" x14ac:dyDescent="0.25">
      <c r="D15293"/>
    </row>
    <row r="15294" spans="4:4" x14ac:dyDescent="0.25">
      <c r="D15294"/>
    </row>
    <row r="15295" spans="4:4" x14ac:dyDescent="0.25">
      <c r="D15295"/>
    </row>
    <row r="15296" spans="4:4" x14ac:dyDescent="0.25">
      <c r="D15296"/>
    </row>
    <row r="15297" spans="4:4" x14ac:dyDescent="0.25">
      <c r="D15297"/>
    </row>
    <row r="15298" spans="4:4" x14ac:dyDescent="0.25">
      <c r="D15298"/>
    </row>
    <row r="15299" spans="4:4" x14ac:dyDescent="0.25">
      <c r="D15299"/>
    </row>
    <row r="15300" spans="4:4" x14ac:dyDescent="0.25">
      <c r="D15300"/>
    </row>
    <row r="15301" spans="4:4" x14ac:dyDescent="0.25">
      <c r="D15301"/>
    </row>
    <row r="15302" spans="4:4" x14ac:dyDescent="0.25">
      <c r="D15302"/>
    </row>
    <row r="15303" spans="4:4" x14ac:dyDescent="0.25">
      <c r="D15303"/>
    </row>
    <row r="15304" spans="4:4" x14ac:dyDescent="0.25">
      <c r="D15304"/>
    </row>
    <row r="15305" spans="4:4" x14ac:dyDescent="0.25">
      <c r="D15305"/>
    </row>
    <row r="15306" spans="4:4" x14ac:dyDescent="0.25">
      <c r="D15306"/>
    </row>
    <row r="15307" spans="4:4" x14ac:dyDescent="0.25">
      <c r="D15307"/>
    </row>
    <row r="15308" spans="4:4" x14ac:dyDescent="0.25">
      <c r="D15308"/>
    </row>
    <row r="15309" spans="4:4" x14ac:dyDescent="0.25">
      <c r="D15309"/>
    </row>
    <row r="15310" spans="4:4" x14ac:dyDescent="0.25">
      <c r="D15310"/>
    </row>
    <row r="15311" spans="4:4" x14ac:dyDescent="0.25">
      <c r="D15311"/>
    </row>
    <row r="15312" spans="4:4" x14ac:dyDescent="0.25">
      <c r="D15312"/>
    </row>
    <row r="15313" spans="4:4" x14ac:dyDescent="0.25">
      <c r="D15313"/>
    </row>
    <row r="15314" spans="4:4" x14ac:dyDescent="0.25">
      <c r="D15314"/>
    </row>
    <row r="15315" spans="4:4" x14ac:dyDescent="0.25">
      <c r="D15315"/>
    </row>
    <row r="15316" spans="4:4" x14ac:dyDescent="0.25">
      <c r="D15316"/>
    </row>
    <row r="15317" spans="4:4" x14ac:dyDescent="0.25">
      <c r="D15317"/>
    </row>
    <row r="15318" spans="4:4" x14ac:dyDescent="0.25">
      <c r="D15318"/>
    </row>
    <row r="15319" spans="4:4" x14ac:dyDescent="0.25">
      <c r="D15319"/>
    </row>
    <row r="15320" spans="4:4" x14ac:dyDescent="0.25">
      <c r="D15320"/>
    </row>
    <row r="15321" spans="4:4" x14ac:dyDescent="0.25">
      <c r="D15321"/>
    </row>
    <row r="15322" spans="4:4" x14ac:dyDescent="0.25">
      <c r="D15322"/>
    </row>
    <row r="15323" spans="4:4" x14ac:dyDescent="0.25">
      <c r="D15323"/>
    </row>
    <row r="15324" spans="4:4" x14ac:dyDescent="0.25">
      <c r="D15324"/>
    </row>
    <row r="15325" spans="4:4" x14ac:dyDescent="0.25">
      <c r="D15325"/>
    </row>
    <row r="15326" spans="4:4" x14ac:dyDescent="0.25">
      <c r="D15326"/>
    </row>
    <row r="15327" spans="4:4" x14ac:dyDescent="0.25">
      <c r="D15327"/>
    </row>
    <row r="15328" spans="4:4" x14ac:dyDescent="0.25">
      <c r="D15328"/>
    </row>
    <row r="15329" spans="4:4" x14ac:dyDescent="0.25">
      <c r="D15329"/>
    </row>
    <row r="15330" spans="4:4" x14ac:dyDescent="0.25">
      <c r="D15330"/>
    </row>
    <row r="15331" spans="4:4" x14ac:dyDescent="0.25">
      <c r="D15331"/>
    </row>
    <row r="15332" spans="4:4" x14ac:dyDescent="0.25">
      <c r="D15332"/>
    </row>
    <row r="15333" spans="4:4" x14ac:dyDescent="0.25">
      <c r="D15333"/>
    </row>
    <row r="15334" spans="4:4" x14ac:dyDescent="0.25">
      <c r="D15334"/>
    </row>
    <row r="15335" spans="4:4" x14ac:dyDescent="0.25">
      <c r="D15335"/>
    </row>
    <row r="15336" spans="4:4" x14ac:dyDescent="0.25">
      <c r="D15336"/>
    </row>
    <row r="15337" spans="4:4" x14ac:dyDescent="0.25">
      <c r="D15337"/>
    </row>
    <row r="15338" spans="4:4" x14ac:dyDescent="0.25">
      <c r="D15338"/>
    </row>
    <row r="15339" spans="4:4" x14ac:dyDescent="0.25">
      <c r="D15339"/>
    </row>
    <row r="15340" spans="4:4" x14ac:dyDescent="0.25">
      <c r="D15340"/>
    </row>
    <row r="15341" spans="4:4" x14ac:dyDescent="0.25">
      <c r="D15341"/>
    </row>
    <row r="15342" spans="4:4" x14ac:dyDescent="0.25">
      <c r="D15342"/>
    </row>
    <row r="15343" spans="4:4" x14ac:dyDescent="0.25">
      <c r="D15343"/>
    </row>
    <row r="15344" spans="4:4" x14ac:dyDescent="0.25">
      <c r="D15344"/>
    </row>
    <row r="15345" spans="4:4" x14ac:dyDescent="0.25">
      <c r="D15345"/>
    </row>
    <row r="15346" spans="4:4" x14ac:dyDescent="0.25">
      <c r="D15346"/>
    </row>
    <row r="15347" spans="4:4" x14ac:dyDescent="0.25">
      <c r="D15347"/>
    </row>
    <row r="15348" spans="4:4" x14ac:dyDescent="0.25">
      <c r="D15348"/>
    </row>
    <row r="15349" spans="4:4" x14ac:dyDescent="0.25">
      <c r="D15349"/>
    </row>
    <row r="15350" spans="4:4" x14ac:dyDescent="0.25">
      <c r="D15350"/>
    </row>
    <row r="15351" spans="4:4" x14ac:dyDescent="0.25">
      <c r="D15351"/>
    </row>
    <row r="15352" spans="4:4" x14ac:dyDescent="0.25">
      <c r="D15352"/>
    </row>
    <row r="15353" spans="4:4" x14ac:dyDescent="0.25">
      <c r="D15353"/>
    </row>
    <row r="15354" spans="4:4" x14ac:dyDescent="0.25">
      <c r="D15354"/>
    </row>
    <row r="15355" spans="4:4" x14ac:dyDescent="0.25">
      <c r="D15355" s="120"/>
    </row>
    <row r="15356" spans="4:4" x14ac:dyDescent="0.25">
      <c r="D15356"/>
    </row>
    <row r="15357" spans="4:4" x14ac:dyDescent="0.25">
      <c r="D15357"/>
    </row>
    <row r="15358" spans="4:4" x14ac:dyDescent="0.25">
      <c r="D15358"/>
    </row>
    <row r="15359" spans="4:4" x14ac:dyDescent="0.25">
      <c r="D15359"/>
    </row>
    <row r="15360" spans="4:4" x14ac:dyDescent="0.25">
      <c r="D15360"/>
    </row>
    <row r="15361" spans="4:4" x14ac:dyDescent="0.25">
      <c r="D15361"/>
    </row>
    <row r="15362" spans="4:4" x14ac:dyDescent="0.25">
      <c r="D15362"/>
    </row>
    <row r="15363" spans="4:4" x14ac:dyDescent="0.25">
      <c r="D15363"/>
    </row>
    <row r="15364" spans="4:4" x14ac:dyDescent="0.25">
      <c r="D15364"/>
    </row>
    <row r="15365" spans="4:4" x14ac:dyDescent="0.25">
      <c r="D15365"/>
    </row>
    <row r="15366" spans="4:4" x14ac:dyDescent="0.25">
      <c r="D15366"/>
    </row>
    <row r="15367" spans="4:4" x14ac:dyDescent="0.25">
      <c r="D15367"/>
    </row>
    <row r="15368" spans="4:4" x14ac:dyDescent="0.25">
      <c r="D15368"/>
    </row>
    <row r="15369" spans="4:4" x14ac:dyDescent="0.25">
      <c r="D15369"/>
    </row>
    <row r="15370" spans="4:4" x14ac:dyDescent="0.25">
      <c r="D15370"/>
    </row>
    <row r="15371" spans="4:4" x14ac:dyDescent="0.25">
      <c r="D15371"/>
    </row>
    <row r="15372" spans="4:4" x14ac:dyDescent="0.25">
      <c r="D15372"/>
    </row>
    <row r="15373" spans="4:4" x14ac:dyDescent="0.25">
      <c r="D15373"/>
    </row>
    <row r="15374" spans="4:4" x14ac:dyDescent="0.25">
      <c r="D15374"/>
    </row>
    <row r="15375" spans="4:4" x14ac:dyDescent="0.25">
      <c r="D15375"/>
    </row>
    <row r="15376" spans="4:4" x14ac:dyDescent="0.25">
      <c r="D15376"/>
    </row>
    <row r="15377" spans="4:4" x14ac:dyDescent="0.25">
      <c r="D15377"/>
    </row>
    <row r="15378" spans="4:4" x14ac:dyDescent="0.25">
      <c r="D15378"/>
    </row>
    <row r="15379" spans="4:4" x14ac:dyDescent="0.25">
      <c r="D15379"/>
    </row>
    <row r="15380" spans="4:4" x14ac:dyDescent="0.25">
      <c r="D15380"/>
    </row>
    <row r="15381" spans="4:4" x14ac:dyDescent="0.25">
      <c r="D15381"/>
    </row>
    <row r="15382" spans="4:4" x14ac:dyDescent="0.25">
      <c r="D15382"/>
    </row>
    <row r="15383" spans="4:4" x14ac:dyDescent="0.25">
      <c r="D15383"/>
    </row>
    <row r="15384" spans="4:4" x14ac:dyDescent="0.25">
      <c r="D15384"/>
    </row>
    <row r="15385" spans="4:4" x14ac:dyDescent="0.25">
      <c r="D15385"/>
    </row>
    <row r="15386" spans="4:4" x14ac:dyDescent="0.25">
      <c r="D15386"/>
    </row>
    <row r="15387" spans="4:4" x14ac:dyDescent="0.25">
      <c r="D15387"/>
    </row>
    <row r="15388" spans="4:4" x14ac:dyDescent="0.25">
      <c r="D15388"/>
    </row>
    <row r="15389" spans="4:4" x14ac:dyDescent="0.25">
      <c r="D15389"/>
    </row>
    <row r="15390" spans="4:4" x14ac:dyDescent="0.25">
      <c r="D15390"/>
    </row>
    <row r="15391" spans="4:4" x14ac:dyDescent="0.25">
      <c r="D15391"/>
    </row>
    <row r="15392" spans="4:4" x14ac:dyDescent="0.25">
      <c r="D15392"/>
    </row>
    <row r="15393" spans="4:4" x14ac:dyDescent="0.25">
      <c r="D15393"/>
    </row>
    <row r="15394" spans="4:4" x14ac:dyDescent="0.25">
      <c r="D15394"/>
    </row>
    <row r="15395" spans="4:4" x14ac:dyDescent="0.25">
      <c r="D15395"/>
    </row>
    <row r="15396" spans="4:4" x14ac:dyDescent="0.25">
      <c r="D15396"/>
    </row>
    <row r="15397" spans="4:4" x14ac:dyDescent="0.25">
      <c r="D15397"/>
    </row>
    <row r="15398" spans="4:4" x14ac:dyDescent="0.25">
      <c r="D15398"/>
    </row>
    <row r="15399" spans="4:4" x14ac:dyDescent="0.25">
      <c r="D15399"/>
    </row>
    <row r="15400" spans="4:4" x14ac:dyDescent="0.25">
      <c r="D15400"/>
    </row>
    <row r="15401" spans="4:4" x14ac:dyDescent="0.25">
      <c r="D15401"/>
    </row>
    <row r="15402" spans="4:4" x14ac:dyDescent="0.25">
      <c r="D15402"/>
    </row>
    <row r="15403" spans="4:4" x14ac:dyDescent="0.25">
      <c r="D15403"/>
    </row>
    <row r="15404" spans="4:4" x14ac:dyDescent="0.25">
      <c r="D15404"/>
    </row>
    <row r="15405" spans="4:4" x14ac:dyDescent="0.25">
      <c r="D15405"/>
    </row>
    <row r="15406" spans="4:4" x14ac:dyDescent="0.25">
      <c r="D15406"/>
    </row>
    <row r="15407" spans="4:4" x14ac:dyDescent="0.25">
      <c r="D15407"/>
    </row>
    <row r="15408" spans="4:4" x14ac:dyDescent="0.25">
      <c r="D15408"/>
    </row>
    <row r="15409" spans="4:4" x14ac:dyDescent="0.25">
      <c r="D15409"/>
    </row>
    <row r="15410" spans="4:4" x14ac:dyDescent="0.25">
      <c r="D15410"/>
    </row>
    <row r="15411" spans="4:4" x14ac:dyDescent="0.25">
      <c r="D15411"/>
    </row>
    <row r="15412" spans="4:4" x14ac:dyDescent="0.25">
      <c r="D15412"/>
    </row>
    <row r="15413" spans="4:4" x14ac:dyDescent="0.25">
      <c r="D15413"/>
    </row>
    <row r="15414" spans="4:4" x14ac:dyDescent="0.25">
      <c r="D15414"/>
    </row>
    <row r="15415" spans="4:4" x14ac:dyDescent="0.25">
      <c r="D15415"/>
    </row>
    <row r="15416" spans="4:4" x14ac:dyDescent="0.25">
      <c r="D15416"/>
    </row>
    <row r="15417" spans="4:4" x14ac:dyDescent="0.25">
      <c r="D15417"/>
    </row>
    <row r="15418" spans="4:4" x14ac:dyDescent="0.25">
      <c r="D15418"/>
    </row>
    <row r="15419" spans="4:4" x14ac:dyDescent="0.25">
      <c r="D15419"/>
    </row>
    <row r="15420" spans="4:4" x14ac:dyDescent="0.25">
      <c r="D15420"/>
    </row>
    <row r="15421" spans="4:4" x14ac:dyDescent="0.25">
      <c r="D15421"/>
    </row>
    <row r="15422" spans="4:4" x14ac:dyDescent="0.25">
      <c r="D15422"/>
    </row>
    <row r="15423" spans="4:4" x14ac:dyDescent="0.25">
      <c r="D15423"/>
    </row>
    <row r="15424" spans="4:4" x14ac:dyDescent="0.25">
      <c r="D15424"/>
    </row>
    <row r="15425" spans="4:4" x14ac:dyDescent="0.25">
      <c r="D15425"/>
    </row>
    <row r="15426" spans="4:4" x14ac:dyDescent="0.25">
      <c r="D15426"/>
    </row>
    <row r="15427" spans="4:4" x14ac:dyDescent="0.25">
      <c r="D15427"/>
    </row>
    <row r="15428" spans="4:4" x14ac:dyDescent="0.25">
      <c r="D15428"/>
    </row>
    <row r="15429" spans="4:4" x14ac:dyDescent="0.25">
      <c r="D15429"/>
    </row>
    <row r="15430" spans="4:4" x14ac:dyDescent="0.25">
      <c r="D15430"/>
    </row>
    <row r="15431" spans="4:4" x14ac:dyDescent="0.25">
      <c r="D15431"/>
    </row>
    <row r="15432" spans="4:4" x14ac:dyDescent="0.25">
      <c r="D15432"/>
    </row>
    <row r="15433" spans="4:4" x14ac:dyDescent="0.25">
      <c r="D15433"/>
    </row>
    <row r="15434" spans="4:4" x14ac:dyDescent="0.25">
      <c r="D15434"/>
    </row>
    <row r="15435" spans="4:4" x14ac:dyDescent="0.25">
      <c r="D15435"/>
    </row>
    <row r="15436" spans="4:4" x14ac:dyDescent="0.25">
      <c r="D15436"/>
    </row>
    <row r="15437" spans="4:4" x14ac:dyDescent="0.25">
      <c r="D15437"/>
    </row>
    <row r="15438" spans="4:4" x14ac:dyDescent="0.25">
      <c r="D15438"/>
    </row>
    <row r="15439" spans="4:4" x14ac:dyDescent="0.25">
      <c r="D15439"/>
    </row>
    <row r="15440" spans="4:4" x14ac:dyDescent="0.25">
      <c r="D15440"/>
    </row>
    <row r="15441" spans="4:4" x14ac:dyDescent="0.25">
      <c r="D15441"/>
    </row>
    <row r="15442" spans="4:4" x14ac:dyDescent="0.25">
      <c r="D15442"/>
    </row>
    <row r="15443" spans="4:4" x14ac:dyDescent="0.25">
      <c r="D15443"/>
    </row>
    <row r="15444" spans="4:4" x14ac:dyDescent="0.25">
      <c r="D15444"/>
    </row>
    <row r="15445" spans="4:4" x14ac:dyDescent="0.25">
      <c r="D15445"/>
    </row>
    <row r="15446" spans="4:4" x14ac:dyDescent="0.25">
      <c r="D15446"/>
    </row>
    <row r="15447" spans="4:4" x14ac:dyDescent="0.25">
      <c r="D15447"/>
    </row>
    <row r="15448" spans="4:4" x14ac:dyDescent="0.25">
      <c r="D15448"/>
    </row>
    <row r="15449" spans="4:4" x14ac:dyDescent="0.25">
      <c r="D15449"/>
    </row>
    <row r="15450" spans="4:4" x14ac:dyDescent="0.25">
      <c r="D15450"/>
    </row>
    <row r="15451" spans="4:4" x14ac:dyDescent="0.25">
      <c r="D15451"/>
    </row>
    <row r="15452" spans="4:4" x14ac:dyDescent="0.25">
      <c r="D15452"/>
    </row>
    <row r="15453" spans="4:4" x14ac:dyDescent="0.25">
      <c r="D15453"/>
    </row>
    <row r="15454" spans="4:4" x14ac:dyDescent="0.25">
      <c r="D15454"/>
    </row>
    <row r="15455" spans="4:4" x14ac:dyDescent="0.25">
      <c r="D15455"/>
    </row>
    <row r="15456" spans="4:4" x14ac:dyDescent="0.25">
      <c r="D15456"/>
    </row>
    <row r="15457" spans="4:4" x14ac:dyDescent="0.25">
      <c r="D15457"/>
    </row>
    <row r="15458" spans="4:4" x14ac:dyDescent="0.25">
      <c r="D15458"/>
    </row>
    <row r="15459" spans="4:4" x14ac:dyDescent="0.25">
      <c r="D15459"/>
    </row>
    <row r="15460" spans="4:4" x14ac:dyDescent="0.25">
      <c r="D15460"/>
    </row>
    <row r="15461" spans="4:4" x14ac:dyDescent="0.25">
      <c r="D15461"/>
    </row>
    <row r="15462" spans="4:4" x14ac:dyDescent="0.25">
      <c r="D15462"/>
    </row>
    <row r="15463" spans="4:4" x14ac:dyDescent="0.25">
      <c r="D15463"/>
    </row>
    <row r="15464" spans="4:4" x14ac:dyDescent="0.25">
      <c r="D15464"/>
    </row>
    <row r="15465" spans="4:4" x14ac:dyDescent="0.25">
      <c r="D15465"/>
    </row>
    <row r="15466" spans="4:4" x14ac:dyDescent="0.25">
      <c r="D15466"/>
    </row>
    <row r="15467" spans="4:4" x14ac:dyDescent="0.25">
      <c r="D15467"/>
    </row>
    <row r="15468" spans="4:4" x14ac:dyDescent="0.25">
      <c r="D15468"/>
    </row>
    <row r="15469" spans="4:4" x14ac:dyDescent="0.25">
      <c r="D15469"/>
    </row>
    <row r="15470" spans="4:4" x14ac:dyDescent="0.25">
      <c r="D15470"/>
    </row>
    <row r="15471" spans="4:4" x14ac:dyDescent="0.25">
      <c r="D15471"/>
    </row>
    <row r="15472" spans="4:4" x14ac:dyDescent="0.25">
      <c r="D15472"/>
    </row>
    <row r="15473" spans="4:4" x14ac:dyDescent="0.25">
      <c r="D15473"/>
    </row>
    <row r="15474" spans="4:4" x14ac:dyDescent="0.25">
      <c r="D15474"/>
    </row>
    <row r="15475" spans="4:4" x14ac:dyDescent="0.25">
      <c r="D15475"/>
    </row>
    <row r="15476" spans="4:4" x14ac:dyDescent="0.25">
      <c r="D15476"/>
    </row>
    <row r="15477" spans="4:4" x14ac:dyDescent="0.25">
      <c r="D15477"/>
    </row>
    <row r="15478" spans="4:4" x14ac:dyDescent="0.25">
      <c r="D15478"/>
    </row>
    <row r="15479" spans="4:4" x14ac:dyDescent="0.25">
      <c r="D15479"/>
    </row>
    <row r="15480" spans="4:4" x14ac:dyDescent="0.25">
      <c r="D15480"/>
    </row>
    <row r="15481" spans="4:4" x14ac:dyDescent="0.25">
      <c r="D15481"/>
    </row>
    <row r="15482" spans="4:4" x14ac:dyDescent="0.25">
      <c r="D15482"/>
    </row>
    <row r="15483" spans="4:4" x14ac:dyDescent="0.25">
      <c r="D15483"/>
    </row>
    <row r="15484" spans="4:4" x14ac:dyDescent="0.25">
      <c r="D15484"/>
    </row>
    <row r="15485" spans="4:4" x14ac:dyDescent="0.25">
      <c r="D15485"/>
    </row>
    <row r="15486" spans="4:4" x14ac:dyDescent="0.25">
      <c r="D15486"/>
    </row>
    <row r="15487" spans="4:4" x14ac:dyDescent="0.25">
      <c r="D15487"/>
    </row>
    <row r="15488" spans="4:4" x14ac:dyDescent="0.25">
      <c r="D15488"/>
    </row>
    <row r="15489" spans="4:4" x14ac:dyDescent="0.25">
      <c r="D15489"/>
    </row>
    <row r="15490" spans="4:4" x14ac:dyDescent="0.25">
      <c r="D15490"/>
    </row>
    <row r="15491" spans="4:4" x14ac:dyDescent="0.25">
      <c r="D15491"/>
    </row>
    <row r="15492" spans="4:4" x14ac:dyDescent="0.25">
      <c r="D15492"/>
    </row>
    <row r="15493" spans="4:4" x14ac:dyDescent="0.25">
      <c r="D15493"/>
    </row>
    <row r="15494" spans="4:4" x14ac:dyDescent="0.25">
      <c r="D15494"/>
    </row>
    <row r="15495" spans="4:4" x14ac:dyDescent="0.25">
      <c r="D15495"/>
    </row>
    <row r="15496" spans="4:4" x14ac:dyDescent="0.25">
      <c r="D15496"/>
    </row>
    <row r="15497" spans="4:4" x14ac:dyDescent="0.25">
      <c r="D15497"/>
    </row>
    <row r="15498" spans="4:4" x14ac:dyDescent="0.25">
      <c r="D15498"/>
    </row>
    <row r="15499" spans="4:4" x14ac:dyDescent="0.25">
      <c r="D15499"/>
    </row>
    <row r="15500" spans="4:4" x14ac:dyDescent="0.25">
      <c r="D15500"/>
    </row>
    <row r="15501" spans="4:4" x14ac:dyDescent="0.25">
      <c r="D15501"/>
    </row>
    <row r="15502" spans="4:4" x14ac:dyDescent="0.25">
      <c r="D15502"/>
    </row>
    <row r="15503" spans="4:4" x14ac:dyDescent="0.25">
      <c r="D15503"/>
    </row>
    <row r="15504" spans="4:4" x14ac:dyDescent="0.25">
      <c r="D15504"/>
    </row>
    <row r="15505" spans="4:4" x14ac:dyDescent="0.25">
      <c r="D15505"/>
    </row>
    <row r="15506" spans="4:4" x14ac:dyDescent="0.25">
      <c r="D15506"/>
    </row>
    <row r="15507" spans="4:4" x14ac:dyDescent="0.25">
      <c r="D15507"/>
    </row>
    <row r="15508" spans="4:4" x14ac:dyDescent="0.25">
      <c r="D15508"/>
    </row>
    <row r="15509" spans="4:4" x14ac:dyDescent="0.25">
      <c r="D15509"/>
    </row>
    <row r="15510" spans="4:4" x14ac:dyDescent="0.25">
      <c r="D15510"/>
    </row>
    <row r="15511" spans="4:4" x14ac:dyDescent="0.25">
      <c r="D15511"/>
    </row>
    <row r="15512" spans="4:4" x14ac:dyDescent="0.25">
      <c r="D15512"/>
    </row>
    <row r="15513" spans="4:4" x14ac:dyDescent="0.25">
      <c r="D15513"/>
    </row>
    <row r="15514" spans="4:4" x14ac:dyDescent="0.25">
      <c r="D15514"/>
    </row>
    <row r="15515" spans="4:4" x14ac:dyDescent="0.25">
      <c r="D15515"/>
    </row>
    <row r="15516" spans="4:4" x14ac:dyDescent="0.25">
      <c r="D15516"/>
    </row>
    <row r="15517" spans="4:4" x14ac:dyDescent="0.25">
      <c r="D15517"/>
    </row>
    <row r="15518" spans="4:4" x14ac:dyDescent="0.25">
      <c r="D15518"/>
    </row>
    <row r="15519" spans="4:4" x14ac:dyDescent="0.25">
      <c r="D15519"/>
    </row>
    <row r="15520" spans="4:4" x14ac:dyDescent="0.25">
      <c r="D15520"/>
    </row>
    <row r="15521" spans="4:4" x14ac:dyDescent="0.25">
      <c r="D15521"/>
    </row>
    <row r="15522" spans="4:4" x14ac:dyDescent="0.25">
      <c r="D15522"/>
    </row>
    <row r="15523" spans="4:4" x14ac:dyDescent="0.25">
      <c r="D15523"/>
    </row>
    <row r="15524" spans="4:4" x14ac:dyDescent="0.25">
      <c r="D15524"/>
    </row>
    <row r="15525" spans="4:4" x14ac:dyDescent="0.25">
      <c r="D15525"/>
    </row>
    <row r="15526" spans="4:4" x14ac:dyDescent="0.25">
      <c r="D15526"/>
    </row>
    <row r="15527" spans="4:4" x14ac:dyDescent="0.25">
      <c r="D15527"/>
    </row>
    <row r="15528" spans="4:4" x14ac:dyDescent="0.25">
      <c r="D15528"/>
    </row>
    <row r="15529" spans="4:4" x14ac:dyDescent="0.25">
      <c r="D15529"/>
    </row>
    <row r="15530" spans="4:4" x14ac:dyDescent="0.25">
      <c r="D15530"/>
    </row>
    <row r="15531" spans="4:4" x14ac:dyDescent="0.25">
      <c r="D15531"/>
    </row>
    <row r="15532" spans="4:4" x14ac:dyDescent="0.25">
      <c r="D15532"/>
    </row>
    <row r="15533" spans="4:4" x14ac:dyDescent="0.25">
      <c r="D15533"/>
    </row>
    <row r="15534" spans="4:4" x14ac:dyDescent="0.25">
      <c r="D15534"/>
    </row>
    <row r="15535" spans="4:4" x14ac:dyDescent="0.25">
      <c r="D15535"/>
    </row>
    <row r="15536" spans="4:4" x14ac:dyDescent="0.25">
      <c r="D15536"/>
    </row>
    <row r="15537" spans="4:4" x14ac:dyDescent="0.25">
      <c r="D15537"/>
    </row>
    <row r="15538" spans="4:4" x14ac:dyDescent="0.25">
      <c r="D15538"/>
    </row>
    <row r="15539" spans="4:4" x14ac:dyDescent="0.25">
      <c r="D15539"/>
    </row>
    <row r="15540" spans="4:4" x14ac:dyDescent="0.25">
      <c r="D15540"/>
    </row>
    <row r="15541" spans="4:4" x14ac:dyDescent="0.25">
      <c r="D15541"/>
    </row>
    <row r="15542" spans="4:4" x14ac:dyDescent="0.25">
      <c r="D15542"/>
    </row>
    <row r="15543" spans="4:4" x14ac:dyDescent="0.25">
      <c r="D15543"/>
    </row>
    <row r="15544" spans="4:4" x14ac:dyDescent="0.25">
      <c r="D15544"/>
    </row>
    <row r="15545" spans="4:4" x14ac:dyDescent="0.25">
      <c r="D15545"/>
    </row>
    <row r="15546" spans="4:4" x14ac:dyDescent="0.25">
      <c r="D15546"/>
    </row>
    <row r="15547" spans="4:4" x14ac:dyDescent="0.25">
      <c r="D15547"/>
    </row>
    <row r="15548" spans="4:4" x14ac:dyDescent="0.25">
      <c r="D15548"/>
    </row>
    <row r="15549" spans="4:4" x14ac:dyDescent="0.25">
      <c r="D15549"/>
    </row>
    <row r="15550" spans="4:4" x14ac:dyDescent="0.25">
      <c r="D15550"/>
    </row>
    <row r="15551" spans="4:4" x14ac:dyDescent="0.25">
      <c r="D15551"/>
    </row>
    <row r="15552" spans="4:4" x14ac:dyDescent="0.25">
      <c r="D15552"/>
    </row>
    <row r="15553" spans="4:4" x14ac:dyDescent="0.25">
      <c r="D15553"/>
    </row>
    <row r="15554" spans="4:4" x14ac:dyDescent="0.25">
      <c r="D15554"/>
    </row>
    <row r="15555" spans="4:4" x14ac:dyDescent="0.25">
      <c r="D15555"/>
    </row>
    <row r="15556" spans="4:4" x14ac:dyDescent="0.25">
      <c r="D15556"/>
    </row>
    <row r="15557" spans="4:4" x14ac:dyDescent="0.25">
      <c r="D15557"/>
    </row>
    <row r="15558" spans="4:4" x14ac:dyDescent="0.25">
      <c r="D15558"/>
    </row>
    <row r="15559" spans="4:4" x14ac:dyDescent="0.25">
      <c r="D15559"/>
    </row>
    <row r="15560" spans="4:4" x14ac:dyDescent="0.25">
      <c r="D15560"/>
    </row>
    <row r="15561" spans="4:4" x14ac:dyDescent="0.25">
      <c r="D15561"/>
    </row>
    <row r="15562" spans="4:4" x14ac:dyDescent="0.25">
      <c r="D15562"/>
    </row>
    <row r="15563" spans="4:4" x14ac:dyDescent="0.25">
      <c r="D15563"/>
    </row>
    <row r="15564" spans="4:4" x14ac:dyDescent="0.25">
      <c r="D15564"/>
    </row>
    <row r="15565" spans="4:4" x14ac:dyDescent="0.25">
      <c r="D15565"/>
    </row>
    <row r="15566" spans="4:4" x14ac:dyDescent="0.25">
      <c r="D15566"/>
    </row>
    <row r="15567" spans="4:4" x14ac:dyDescent="0.25">
      <c r="D15567"/>
    </row>
    <row r="15568" spans="4:4" x14ac:dyDescent="0.25">
      <c r="D15568"/>
    </row>
    <row r="15569" spans="4:4" x14ac:dyDescent="0.25">
      <c r="D15569"/>
    </row>
    <row r="15570" spans="4:4" x14ac:dyDescent="0.25">
      <c r="D15570"/>
    </row>
    <row r="15571" spans="4:4" x14ac:dyDescent="0.25">
      <c r="D15571"/>
    </row>
    <row r="15572" spans="4:4" x14ac:dyDescent="0.25">
      <c r="D15572"/>
    </row>
    <row r="15573" spans="4:4" x14ac:dyDescent="0.25">
      <c r="D15573"/>
    </row>
    <row r="15574" spans="4:4" x14ac:dyDescent="0.25">
      <c r="D15574"/>
    </row>
    <row r="15575" spans="4:4" x14ac:dyDescent="0.25">
      <c r="D15575"/>
    </row>
    <row r="15576" spans="4:4" x14ac:dyDescent="0.25">
      <c r="D15576"/>
    </row>
    <row r="15577" spans="4:4" x14ac:dyDescent="0.25">
      <c r="D15577"/>
    </row>
    <row r="15578" spans="4:4" x14ac:dyDescent="0.25">
      <c r="D15578"/>
    </row>
    <row r="15579" spans="4:4" x14ac:dyDescent="0.25">
      <c r="D15579"/>
    </row>
    <row r="15580" spans="4:4" x14ac:dyDescent="0.25">
      <c r="D15580"/>
    </row>
    <row r="15581" spans="4:4" x14ac:dyDescent="0.25">
      <c r="D15581"/>
    </row>
    <row r="15582" spans="4:4" x14ac:dyDescent="0.25">
      <c r="D15582"/>
    </row>
    <row r="15583" spans="4:4" x14ac:dyDescent="0.25">
      <c r="D15583"/>
    </row>
    <row r="15584" spans="4:4" x14ac:dyDescent="0.25">
      <c r="D15584"/>
    </row>
    <row r="15585" spans="4:4" x14ac:dyDescent="0.25">
      <c r="D15585"/>
    </row>
    <row r="15586" spans="4:4" x14ac:dyDescent="0.25">
      <c r="D15586"/>
    </row>
    <row r="15587" spans="4:4" x14ac:dyDescent="0.25">
      <c r="D15587"/>
    </row>
    <row r="15588" spans="4:4" x14ac:dyDescent="0.25">
      <c r="D15588"/>
    </row>
    <row r="15589" spans="4:4" x14ac:dyDescent="0.25">
      <c r="D15589"/>
    </row>
    <row r="15590" spans="4:4" x14ac:dyDescent="0.25">
      <c r="D15590"/>
    </row>
    <row r="15591" spans="4:4" x14ac:dyDescent="0.25">
      <c r="D15591"/>
    </row>
    <row r="15592" spans="4:4" x14ac:dyDescent="0.25">
      <c r="D15592"/>
    </row>
    <row r="15593" spans="4:4" x14ac:dyDescent="0.25">
      <c r="D15593"/>
    </row>
    <row r="15594" spans="4:4" x14ac:dyDescent="0.25">
      <c r="D15594"/>
    </row>
    <row r="15595" spans="4:4" x14ac:dyDescent="0.25">
      <c r="D15595"/>
    </row>
    <row r="15596" spans="4:4" x14ac:dyDescent="0.25">
      <c r="D15596"/>
    </row>
    <row r="15597" spans="4:4" x14ac:dyDescent="0.25">
      <c r="D15597"/>
    </row>
    <row r="15598" spans="4:4" x14ac:dyDescent="0.25">
      <c r="D15598"/>
    </row>
    <row r="15599" spans="4:4" x14ac:dyDescent="0.25">
      <c r="D15599"/>
    </row>
    <row r="15600" spans="4:4" x14ac:dyDescent="0.25">
      <c r="D15600"/>
    </row>
    <row r="15601" spans="4:4" x14ac:dyDescent="0.25">
      <c r="D15601"/>
    </row>
    <row r="15602" spans="4:4" x14ac:dyDescent="0.25">
      <c r="D15602"/>
    </row>
    <row r="15603" spans="4:4" x14ac:dyDescent="0.25">
      <c r="D15603"/>
    </row>
    <row r="15604" spans="4:4" x14ac:dyDescent="0.25">
      <c r="D15604"/>
    </row>
    <row r="15605" spans="4:4" x14ac:dyDescent="0.25">
      <c r="D15605"/>
    </row>
    <row r="15606" spans="4:4" x14ac:dyDescent="0.25">
      <c r="D15606"/>
    </row>
    <row r="15607" spans="4:4" x14ac:dyDescent="0.25">
      <c r="D15607"/>
    </row>
    <row r="15608" spans="4:4" x14ac:dyDescent="0.25">
      <c r="D15608"/>
    </row>
    <row r="15609" spans="4:4" x14ac:dyDescent="0.25">
      <c r="D15609"/>
    </row>
    <row r="15610" spans="4:4" x14ac:dyDescent="0.25">
      <c r="D15610"/>
    </row>
    <row r="15611" spans="4:4" x14ac:dyDescent="0.25">
      <c r="D15611"/>
    </row>
    <row r="15612" spans="4:4" x14ac:dyDescent="0.25">
      <c r="D15612"/>
    </row>
    <row r="15613" spans="4:4" x14ac:dyDescent="0.25">
      <c r="D15613"/>
    </row>
    <row r="15614" spans="4:4" x14ac:dyDescent="0.25">
      <c r="D15614"/>
    </row>
    <row r="15615" spans="4:4" x14ac:dyDescent="0.25">
      <c r="D15615"/>
    </row>
    <row r="15616" spans="4:4" x14ac:dyDescent="0.25">
      <c r="D15616"/>
    </row>
    <row r="15617" spans="4:4" x14ac:dyDescent="0.25">
      <c r="D15617"/>
    </row>
    <row r="15618" spans="4:4" x14ac:dyDescent="0.25">
      <c r="D15618"/>
    </row>
    <row r="15619" spans="4:4" x14ac:dyDescent="0.25">
      <c r="D15619"/>
    </row>
    <row r="15620" spans="4:4" x14ac:dyDescent="0.25">
      <c r="D15620"/>
    </row>
    <row r="15621" spans="4:4" x14ac:dyDescent="0.25">
      <c r="D15621"/>
    </row>
    <row r="15622" spans="4:4" x14ac:dyDescent="0.25">
      <c r="D15622"/>
    </row>
    <row r="15623" spans="4:4" x14ac:dyDescent="0.25">
      <c r="D15623"/>
    </row>
    <row r="15624" spans="4:4" x14ac:dyDescent="0.25">
      <c r="D15624"/>
    </row>
    <row r="15625" spans="4:4" x14ac:dyDescent="0.25">
      <c r="D15625"/>
    </row>
    <row r="15626" spans="4:4" x14ac:dyDescent="0.25">
      <c r="D15626"/>
    </row>
    <row r="15627" spans="4:4" x14ac:dyDescent="0.25">
      <c r="D15627"/>
    </row>
    <row r="15628" spans="4:4" x14ac:dyDescent="0.25">
      <c r="D15628"/>
    </row>
    <row r="15629" spans="4:4" x14ac:dyDescent="0.25">
      <c r="D15629"/>
    </row>
    <row r="15630" spans="4:4" x14ac:dyDescent="0.25">
      <c r="D15630"/>
    </row>
    <row r="15631" spans="4:4" x14ac:dyDescent="0.25">
      <c r="D15631"/>
    </row>
    <row r="15632" spans="4:4" x14ac:dyDescent="0.25">
      <c r="D15632"/>
    </row>
    <row r="15633" spans="4:4" x14ac:dyDescent="0.25">
      <c r="D15633"/>
    </row>
    <row r="15634" spans="4:4" x14ac:dyDescent="0.25">
      <c r="D15634"/>
    </row>
    <row r="15635" spans="4:4" x14ac:dyDescent="0.25">
      <c r="D15635"/>
    </row>
    <row r="15636" spans="4:4" x14ac:dyDescent="0.25">
      <c r="D15636"/>
    </row>
    <row r="15637" spans="4:4" x14ac:dyDescent="0.25">
      <c r="D15637"/>
    </row>
    <row r="15638" spans="4:4" x14ac:dyDescent="0.25">
      <c r="D15638"/>
    </row>
    <row r="15639" spans="4:4" x14ac:dyDescent="0.25">
      <c r="D15639"/>
    </row>
    <row r="15640" spans="4:4" x14ac:dyDescent="0.25">
      <c r="D15640"/>
    </row>
    <row r="15641" spans="4:4" x14ac:dyDescent="0.25">
      <c r="D15641"/>
    </row>
    <row r="15642" spans="4:4" x14ac:dyDescent="0.25">
      <c r="D15642"/>
    </row>
    <row r="15643" spans="4:4" x14ac:dyDescent="0.25">
      <c r="D15643"/>
    </row>
    <row r="15644" spans="4:4" x14ac:dyDescent="0.25">
      <c r="D15644"/>
    </row>
    <row r="15645" spans="4:4" x14ac:dyDescent="0.25">
      <c r="D15645"/>
    </row>
    <row r="15646" spans="4:4" x14ac:dyDescent="0.25">
      <c r="D15646"/>
    </row>
    <row r="15647" spans="4:4" x14ac:dyDescent="0.25">
      <c r="D15647"/>
    </row>
    <row r="15648" spans="4:4" x14ac:dyDescent="0.25">
      <c r="D15648"/>
    </row>
    <row r="15649" spans="4:4" x14ac:dyDescent="0.25">
      <c r="D15649"/>
    </row>
    <row r="15650" spans="4:4" x14ac:dyDescent="0.25">
      <c r="D15650"/>
    </row>
    <row r="15651" spans="4:4" x14ac:dyDescent="0.25">
      <c r="D15651"/>
    </row>
    <row r="15652" spans="4:4" x14ac:dyDescent="0.25">
      <c r="D15652"/>
    </row>
    <row r="15653" spans="4:4" x14ac:dyDescent="0.25">
      <c r="D15653"/>
    </row>
    <row r="15654" spans="4:4" x14ac:dyDescent="0.25">
      <c r="D15654"/>
    </row>
    <row r="15655" spans="4:4" x14ac:dyDescent="0.25">
      <c r="D15655"/>
    </row>
    <row r="15656" spans="4:4" x14ac:dyDescent="0.25">
      <c r="D15656"/>
    </row>
    <row r="15657" spans="4:4" x14ac:dyDescent="0.25">
      <c r="D15657"/>
    </row>
    <row r="15658" spans="4:4" x14ac:dyDescent="0.25">
      <c r="D15658"/>
    </row>
    <row r="15659" spans="4:4" x14ac:dyDescent="0.25">
      <c r="D15659"/>
    </row>
    <row r="15660" spans="4:4" x14ac:dyDescent="0.25">
      <c r="D15660"/>
    </row>
    <row r="15661" spans="4:4" x14ac:dyDescent="0.25">
      <c r="D15661"/>
    </row>
    <row r="15662" spans="4:4" x14ac:dyDescent="0.25">
      <c r="D15662"/>
    </row>
    <row r="15663" spans="4:4" x14ac:dyDescent="0.25">
      <c r="D15663"/>
    </row>
    <row r="15664" spans="4:4" x14ac:dyDescent="0.25">
      <c r="D15664"/>
    </row>
    <row r="15665" spans="4:4" x14ac:dyDescent="0.25">
      <c r="D15665"/>
    </row>
    <row r="15666" spans="4:4" x14ac:dyDescent="0.25">
      <c r="D15666"/>
    </row>
    <row r="15667" spans="4:4" x14ac:dyDescent="0.25">
      <c r="D15667"/>
    </row>
    <row r="15668" spans="4:4" x14ac:dyDescent="0.25">
      <c r="D15668"/>
    </row>
    <row r="15669" spans="4:4" x14ac:dyDescent="0.25">
      <c r="D15669"/>
    </row>
    <row r="15670" spans="4:4" x14ac:dyDescent="0.25">
      <c r="D15670"/>
    </row>
    <row r="15671" spans="4:4" x14ac:dyDescent="0.25">
      <c r="D15671"/>
    </row>
    <row r="15672" spans="4:4" x14ac:dyDescent="0.25">
      <c r="D15672"/>
    </row>
    <row r="15673" spans="4:4" x14ac:dyDescent="0.25">
      <c r="D15673"/>
    </row>
    <row r="15674" spans="4:4" x14ac:dyDescent="0.25">
      <c r="D15674"/>
    </row>
    <row r="15675" spans="4:4" x14ac:dyDescent="0.25">
      <c r="D15675"/>
    </row>
    <row r="15676" spans="4:4" x14ac:dyDescent="0.25">
      <c r="D15676"/>
    </row>
    <row r="15677" spans="4:4" x14ac:dyDescent="0.25">
      <c r="D15677"/>
    </row>
    <row r="15678" spans="4:4" x14ac:dyDescent="0.25">
      <c r="D15678"/>
    </row>
    <row r="15679" spans="4:4" x14ac:dyDescent="0.25">
      <c r="D15679"/>
    </row>
    <row r="15680" spans="4:4" x14ac:dyDescent="0.25">
      <c r="D15680"/>
    </row>
    <row r="15681" spans="4:4" x14ac:dyDescent="0.25">
      <c r="D15681"/>
    </row>
    <row r="15682" spans="4:4" x14ac:dyDescent="0.25">
      <c r="D15682"/>
    </row>
    <row r="15683" spans="4:4" x14ac:dyDescent="0.25">
      <c r="D15683"/>
    </row>
    <row r="15684" spans="4:4" x14ac:dyDescent="0.25">
      <c r="D15684"/>
    </row>
    <row r="15685" spans="4:4" x14ac:dyDescent="0.25">
      <c r="D15685"/>
    </row>
    <row r="15686" spans="4:4" x14ac:dyDescent="0.25">
      <c r="D15686"/>
    </row>
    <row r="15687" spans="4:4" x14ac:dyDescent="0.25">
      <c r="D15687"/>
    </row>
    <row r="15688" spans="4:4" x14ac:dyDescent="0.25">
      <c r="D15688"/>
    </row>
    <row r="15689" spans="4:4" x14ac:dyDescent="0.25">
      <c r="D15689"/>
    </row>
    <row r="15690" spans="4:4" x14ac:dyDescent="0.25">
      <c r="D15690"/>
    </row>
    <row r="15691" spans="4:4" x14ac:dyDescent="0.25">
      <c r="D15691"/>
    </row>
    <row r="15692" spans="4:4" x14ac:dyDescent="0.25">
      <c r="D15692"/>
    </row>
    <row r="15693" spans="4:4" x14ac:dyDescent="0.25">
      <c r="D15693"/>
    </row>
    <row r="15694" spans="4:4" x14ac:dyDescent="0.25">
      <c r="D15694"/>
    </row>
    <row r="15695" spans="4:4" x14ac:dyDescent="0.25">
      <c r="D15695"/>
    </row>
    <row r="15696" spans="4:4" x14ac:dyDescent="0.25">
      <c r="D15696"/>
    </row>
    <row r="15697" spans="4:4" x14ac:dyDescent="0.25">
      <c r="D15697"/>
    </row>
    <row r="15698" spans="4:4" x14ac:dyDescent="0.25">
      <c r="D15698"/>
    </row>
    <row r="15699" spans="4:4" x14ac:dyDescent="0.25">
      <c r="D15699"/>
    </row>
    <row r="15700" spans="4:4" x14ac:dyDescent="0.25">
      <c r="D15700"/>
    </row>
    <row r="15701" spans="4:4" x14ac:dyDescent="0.25">
      <c r="D15701"/>
    </row>
    <row r="15702" spans="4:4" x14ac:dyDescent="0.25">
      <c r="D15702"/>
    </row>
    <row r="15703" spans="4:4" x14ac:dyDescent="0.25">
      <c r="D15703"/>
    </row>
    <row r="15704" spans="4:4" x14ac:dyDescent="0.25">
      <c r="D15704"/>
    </row>
    <row r="15705" spans="4:4" x14ac:dyDescent="0.25">
      <c r="D15705"/>
    </row>
    <row r="15706" spans="4:4" x14ac:dyDescent="0.25">
      <c r="D15706"/>
    </row>
    <row r="15707" spans="4:4" x14ac:dyDescent="0.25">
      <c r="D15707"/>
    </row>
    <row r="15708" spans="4:4" x14ac:dyDescent="0.25">
      <c r="D15708"/>
    </row>
    <row r="15709" spans="4:4" x14ac:dyDescent="0.25">
      <c r="D15709"/>
    </row>
    <row r="15710" spans="4:4" x14ac:dyDescent="0.25">
      <c r="D15710"/>
    </row>
    <row r="15711" spans="4:4" x14ac:dyDescent="0.25">
      <c r="D15711"/>
    </row>
    <row r="15712" spans="4:4" x14ac:dyDescent="0.25">
      <c r="D15712"/>
    </row>
    <row r="15713" spans="4:4" x14ac:dyDescent="0.25">
      <c r="D15713"/>
    </row>
    <row r="15714" spans="4:4" x14ac:dyDescent="0.25">
      <c r="D15714"/>
    </row>
    <row r="15715" spans="4:4" x14ac:dyDescent="0.25">
      <c r="D15715"/>
    </row>
    <row r="15716" spans="4:4" x14ac:dyDescent="0.25">
      <c r="D15716"/>
    </row>
    <row r="15717" spans="4:4" x14ac:dyDescent="0.25">
      <c r="D15717"/>
    </row>
    <row r="15718" spans="4:4" x14ac:dyDescent="0.25">
      <c r="D15718"/>
    </row>
    <row r="15719" spans="4:4" x14ac:dyDescent="0.25">
      <c r="D15719"/>
    </row>
    <row r="15720" spans="4:4" x14ac:dyDescent="0.25">
      <c r="D15720"/>
    </row>
    <row r="15721" spans="4:4" x14ac:dyDescent="0.25">
      <c r="D15721"/>
    </row>
    <row r="15722" spans="4:4" x14ac:dyDescent="0.25">
      <c r="D15722"/>
    </row>
    <row r="15723" spans="4:4" x14ac:dyDescent="0.25">
      <c r="D15723"/>
    </row>
    <row r="15724" spans="4:4" x14ac:dyDescent="0.25">
      <c r="D15724"/>
    </row>
    <row r="15725" spans="4:4" x14ac:dyDescent="0.25">
      <c r="D15725"/>
    </row>
    <row r="15726" spans="4:4" x14ac:dyDescent="0.25">
      <c r="D15726"/>
    </row>
    <row r="15727" spans="4:4" x14ac:dyDescent="0.25">
      <c r="D15727"/>
    </row>
    <row r="15728" spans="4:4" x14ac:dyDescent="0.25">
      <c r="D15728"/>
    </row>
    <row r="15729" spans="4:4" x14ac:dyDescent="0.25">
      <c r="D15729"/>
    </row>
    <row r="15730" spans="4:4" x14ac:dyDescent="0.25">
      <c r="D15730"/>
    </row>
    <row r="15731" spans="4:4" x14ac:dyDescent="0.25">
      <c r="D15731"/>
    </row>
    <row r="15732" spans="4:4" x14ac:dyDescent="0.25">
      <c r="D15732"/>
    </row>
    <row r="15733" spans="4:4" x14ac:dyDescent="0.25">
      <c r="D15733"/>
    </row>
    <row r="15734" spans="4:4" x14ac:dyDescent="0.25">
      <c r="D15734"/>
    </row>
    <row r="15735" spans="4:4" x14ac:dyDescent="0.25">
      <c r="D15735"/>
    </row>
    <row r="15736" spans="4:4" x14ac:dyDescent="0.25">
      <c r="D15736"/>
    </row>
    <row r="15737" spans="4:4" x14ac:dyDescent="0.25">
      <c r="D15737"/>
    </row>
    <row r="15738" spans="4:4" x14ac:dyDescent="0.25">
      <c r="D15738"/>
    </row>
    <row r="15739" spans="4:4" x14ac:dyDescent="0.25">
      <c r="D15739"/>
    </row>
    <row r="15740" spans="4:4" x14ac:dyDescent="0.25">
      <c r="D15740"/>
    </row>
    <row r="15741" spans="4:4" x14ac:dyDescent="0.25">
      <c r="D15741"/>
    </row>
    <row r="15742" spans="4:4" x14ac:dyDescent="0.25">
      <c r="D15742"/>
    </row>
    <row r="15743" spans="4:4" x14ac:dyDescent="0.25">
      <c r="D15743"/>
    </row>
    <row r="15744" spans="4:4" x14ac:dyDescent="0.25">
      <c r="D15744"/>
    </row>
    <row r="15745" spans="4:4" x14ac:dyDescent="0.25">
      <c r="D15745"/>
    </row>
    <row r="15746" spans="4:4" x14ac:dyDescent="0.25">
      <c r="D15746"/>
    </row>
    <row r="15747" spans="4:4" x14ac:dyDescent="0.25">
      <c r="D15747"/>
    </row>
    <row r="15748" spans="4:4" x14ac:dyDescent="0.25">
      <c r="D15748"/>
    </row>
    <row r="15749" spans="4:4" x14ac:dyDescent="0.25">
      <c r="D15749"/>
    </row>
    <row r="15750" spans="4:4" x14ac:dyDescent="0.25">
      <c r="D15750"/>
    </row>
    <row r="15751" spans="4:4" x14ac:dyDescent="0.25">
      <c r="D15751"/>
    </row>
    <row r="15752" spans="4:4" x14ac:dyDescent="0.25">
      <c r="D15752"/>
    </row>
    <row r="15753" spans="4:4" x14ac:dyDescent="0.25">
      <c r="D15753"/>
    </row>
    <row r="15754" spans="4:4" x14ac:dyDescent="0.25">
      <c r="D15754"/>
    </row>
    <row r="15755" spans="4:4" x14ac:dyDescent="0.25">
      <c r="D15755"/>
    </row>
    <row r="15756" spans="4:4" x14ac:dyDescent="0.25">
      <c r="D15756"/>
    </row>
    <row r="15757" spans="4:4" x14ac:dyDescent="0.25">
      <c r="D15757"/>
    </row>
    <row r="15758" spans="4:4" x14ac:dyDescent="0.25">
      <c r="D15758"/>
    </row>
    <row r="15759" spans="4:4" x14ac:dyDescent="0.25">
      <c r="D15759"/>
    </row>
    <row r="15760" spans="4:4" x14ac:dyDescent="0.25">
      <c r="D15760"/>
    </row>
    <row r="15761" spans="4:4" x14ac:dyDescent="0.25">
      <c r="D15761"/>
    </row>
    <row r="15762" spans="4:4" x14ac:dyDescent="0.25">
      <c r="D15762"/>
    </row>
    <row r="15763" spans="4:4" x14ac:dyDescent="0.25">
      <c r="D15763"/>
    </row>
    <row r="15764" spans="4:4" x14ac:dyDescent="0.25">
      <c r="D15764"/>
    </row>
    <row r="15765" spans="4:4" x14ac:dyDescent="0.25">
      <c r="D15765"/>
    </row>
    <row r="15766" spans="4:4" x14ac:dyDescent="0.25">
      <c r="D15766"/>
    </row>
    <row r="15767" spans="4:4" x14ac:dyDescent="0.25">
      <c r="D15767"/>
    </row>
    <row r="15768" spans="4:4" x14ac:dyDescent="0.25">
      <c r="D15768"/>
    </row>
    <row r="15769" spans="4:4" x14ac:dyDescent="0.25">
      <c r="D15769"/>
    </row>
    <row r="15770" spans="4:4" x14ac:dyDescent="0.25">
      <c r="D15770"/>
    </row>
    <row r="15771" spans="4:4" x14ac:dyDescent="0.25">
      <c r="D15771"/>
    </row>
    <row r="15772" spans="4:4" x14ac:dyDescent="0.25">
      <c r="D15772"/>
    </row>
    <row r="15773" spans="4:4" x14ac:dyDescent="0.25">
      <c r="D15773"/>
    </row>
    <row r="15774" spans="4:4" x14ac:dyDescent="0.25">
      <c r="D15774"/>
    </row>
    <row r="15775" spans="4:4" x14ac:dyDescent="0.25">
      <c r="D15775"/>
    </row>
    <row r="15776" spans="4:4" x14ac:dyDescent="0.25">
      <c r="D15776"/>
    </row>
    <row r="15777" spans="4:4" x14ac:dyDescent="0.25">
      <c r="D15777"/>
    </row>
    <row r="15778" spans="4:4" x14ac:dyDescent="0.25">
      <c r="D15778"/>
    </row>
    <row r="15779" spans="4:4" x14ac:dyDescent="0.25">
      <c r="D15779"/>
    </row>
    <row r="15780" spans="4:4" x14ac:dyDescent="0.25">
      <c r="D15780"/>
    </row>
    <row r="15781" spans="4:4" x14ac:dyDescent="0.25">
      <c r="D15781"/>
    </row>
    <row r="15782" spans="4:4" x14ac:dyDescent="0.25">
      <c r="D15782"/>
    </row>
    <row r="15783" spans="4:4" x14ac:dyDescent="0.25">
      <c r="D15783"/>
    </row>
    <row r="15784" spans="4:4" x14ac:dyDescent="0.25">
      <c r="D15784"/>
    </row>
    <row r="15785" spans="4:4" x14ac:dyDescent="0.25">
      <c r="D15785"/>
    </row>
    <row r="15786" spans="4:4" x14ac:dyDescent="0.25">
      <c r="D15786"/>
    </row>
    <row r="15787" spans="4:4" x14ac:dyDescent="0.25">
      <c r="D15787"/>
    </row>
    <row r="15788" spans="4:4" x14ac:dyDescent="0.25">
      <c r="D15788"/>
    </row>
    <row r="15789" spans="4:4" x14ac:dyDescent="0.25">
      <c r="D15789"/>
    </row>
    <row r="15790" spans="4:4" x14ac:dyDescent="0.25">
      <c r="D15790"/>
    </row>
    <row r="15791" spans="4:4" x14ac:dyDescent="0.25">
      <c r="D15791"/>
    </row>
    <row r="15792" spans="4:4" x14ac:dyDescent="0.25">
      <c r="D15792"/>
    </row>
    <row r="15793" spans="4:4" x14ac:dyDescent="0.25">
      <c r="D15793"/>
    </row>
    <row r="15794" spans="4:4" x14ac:dyDescent="0.25">
      <c r="D15794"/>
    </row>
    <row r="15795" spans="4:4" x14ac:dyDescent="0.25">
      <c r="D15795"/>
    </row>
    <row r="15796" spans="4:4" x14ac:dyDescent="0.25">
      <c r="D15796"/>
    </row>
    <row r="15797" spans="4:4" x14ac:dyDescent="0.25">
      <c r="D15797"/>
    </row>
    <row r="15798" spans="4:4" x14ac:dyDescent="0.25">
      <c r="D15798"/>
    </row>
    <row r="15799" spans="4:4" x14ac:dyDescent="0.25">
      <c r="D15799"/>
    </row>
    <row r="15800" spans="4:4" x14ac:dyDescent="0.25">
      <c r="D15800"/>
    </row>
    <row r="15801" spans="4:4" x14ac:dyDescent="0.25">
      <c r="D15801"/>
    </row>
    <row r="15802" spans="4:4" x14ac:dyDescent="0.25">
      <c r="D15802"/>
    </row>
    <row r="15803" spans="4:4" x14ac:dyDescent="0.25">
      <c r="D15803"/>
    </row>
    <row r="15804" spans="4:4" x14ac:dyDescent="0.25">
      <c r="D158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sheetPr>
  <dimension ref="B2:H27"/>
  <sheetViews>
    <sheetView tabSelected="1" workbookViewId="0">
      <selection activeCell="E11" sqref="E11"/>
    </sheetView>
  </sheetViews>
  <sheetFormatPr defaultRowHeight="15" x14ac:dyDescent="0.25"/>
  <cols>
    <col min="2" max="2" width="27" customWidth="1"/>
    <col min="3" max="3" width="12.140625" customWidth="1"/>
    <col min="4" max="4" width="7.140625" customWidth="1"/>
    <col min="5" max="5" width="12.28515625" customWidth="1"/>
    <col min="6" max="6" width="1.5703125" customWidth="1"/>
    <col min="7" max="7" width="5" bestFit="1" customWidth="1"/>
  </cols>
  <sheetData>
    <row r="2" spans="2:8" x14ac:dyDescent="0.25">
      <c r="B2" s="139" t="s">
        <v>0</v>
      </c>
      <c r="C2" s="139"/>
      <c r="D2" s="139"/>
      <c r="E2" s="139"/>
      <c r="F2" s="139"/>
      <c r="G2" s="139"/>
      <c r="H2" s="139"/>
    </row>
    <row r="3" spans="2:8" ht="15.75" thickBot="1" x14ac:dyDescent="0.3">
      <c r="B3" s="135"/>
      <c r="C3" s="135"/>
      <c r="D3" s="135"/>
      <c r="E3" s="135"/>
      <c r="F3" s="135"/>
      <c r="G3" s="135"/>
      <c r="H3" s="135"/>
    </row>
    <row r="4" spans="2:8" ht="15.75" thickBot="1" x14ac:dyDescent="0.3">
      <c r="B4" s="140" t="s">
        <v>1</v>
      </c>
      <c r="C4" s="142">
        <v>189</v>
      </c>
      <c r="D4" s="139"/>
      <c r="E4" s="165"/>
      <c r="F4" s="139"/>
      <c r="G4" s="139"/>
      <c r="H4" s="139"/>
    </row>
    <row r="5" spans="2:8" x14ac:dyDescent="0.25">
      <c r="B5" s="139" t="s">
        <v>2</v>
      </c>
      <c r="C5" s="139"/>
      <c r="D5" s="139"/>
      <c r="E5" s="139"/>
      <c r="F5" s="139"/>
      <c r="G5" s="139"/>
      <c r="H5" s="139"/>
    </row>
    <row r="6" spans="2:8" x14ac:dyDescent="0.25">
      <c r="B6" s="135"/>
      <c r="C6" s="135"/>
      <c r="D6" s="135"/>
      <c r="E6" s="135"/>
      <c r="F6" s="135"/>
      <c r="G6" s="135"/>
      <c r="H6" s="135"/>
    </row>
    <row r="7" spans="2:8" x14ac:dyDescent="0.25">
      <c r="B7" s="139" t="s">
        <v>3</v>
      </c>
      <c r="C7" s="139"/>
      <c r="D7" s="139"/>
      <c r="E7" s="139"/>
      <c r="F7" s="139"/>
      <c r="G7" s="139"/>
      <c r="H7" s="139"/>
    </row>
    <row r="8" spans="2:8" x14ac:dyDescent="0.25">
      <c r="B8" s="135"/>
      <c r="C8" s="135"/>
      <c r="D8" s="135"/>
      <c r="E8" s="135"/>
      <c r="F8" s="135"/>
      <c r="G8" s="135"/>
      <c r="H8" s="135"/>
    </row>
    <row r="9" spans="2:8" ht="15.75" thickBot="1" x14ac:dyDescent="0.3">
      <c r="B9" s="135"/>
      <c r="C9" s="135"/>
      <c r="D9" s="135"/>
      <c r="E9" s="135"/>
      <c r="F9" s="135"/>
      <c r="G9" s="135"/>
      <c r="H9" s="135"/>
    </row>
    <row r="10" spans="2:8" ht="15.75" thickBot="1" x14ac:dyDescent="0.3">
      <c r="B10" s="135" t="s">
        <v>4</v>
      </c>
      <c r="C10" s="141" t="s">
        <v>5</v>
      </c>
      <c r="D10" s="135" t="s">
        <v>6</v>
      </c>
      <c r="E10" s="141" t="s">
        <v>7</v>
      </c>
      <c r="F10" s="135" t="s">
        <v>8</v>
      </c>
      <c r="G10" s="143">
        <v>2025</v>
      </c>
      <c r="H10" s="135" t="s">
        <v>9</v>
      </c>
    </row>
    <row r="11" spans="2:8" x14ac:dyDescent="0.25">
      <c r="B11" s="135"/>
      <c r="C11" s="135"/>
      <c r="D11" s="135"/>
      <c r="E11" s="135"/>
      <c r="F11" s="135"/>
      <c r="G11" s="135"/>
      <c r="H11" s="135"/>
    </row>
    <row r="12" spans="2:8" x14ac:dyDescent="0.25">
      <c r="B12" s="135"/>
      <c r="C12" s="135"/>
      <c r="D12" s="135"/>
      <c r="E12" s="135"/>
      <c r="F12" s="135"/>
      <c r="G12" s="135"/>
      <c r="H12" s="135"/>
    </row>
    <row r="13" spans="2:8" x14ac:dyDescent="0.25">
      <c r="B13" s="135" t="s">
        <v>10</v>
      </c>
      <c r="C13" s="138" t="s">
        <v>11</v>
      </c>
      <c r="D13" s="138"/>
      <c r="E13" s="138"/>
      <c r="F13" s="138"/>
      <c r="G13" s="138"/>
      <c r="H13" s="135"/>
    </row>
    <row r="14" spans="2:8" x14ac:dyDescent="0.25">
      <c r="B14" s="135"/>
      <c r="C14" s="137" t="s">
        <v>12</v>
      </c>
      <c r="D14" s="137"/>
      <c r="E14" s="137"/>
      <c r="F14" s="137"/>
      <c r="G14" s="137"/>
      <c r="H14" s="135"/>
    </row>
    <row r="15" spans="2:8" x14ac:dyDescent="0.25">
      <c r="B15" s="135"/>
      <c r="C15" s="137" t="s">
        <v>13</v>
      </c>
      <c r="D15" s="137"/>
      <c r="E15" s="137"/>
      <c r="F15" s="137"/>
      <c r="G15" s="137"/>
      <c r="H15" s="135"/>
    </row>
    <row r="16" spans="2:8" x14ac:dyDescent="0.25">
      <c r="B16" s="135"/>
      <c r="C16" s="135"/>
      <c r="D16" s="135"/>
      <c r="E16" s="135"/>
      <c r="F16" s="135"/>
      <c r="G16" s="135"/>
      <c r="H16" s="135"/>
    </row>
    <row r="17" spans="2:8" x14ac:dyDescent="0.25">
      <c r="B17" s="135" t="s">
        <v>14</v>
      </c>
      <c r="C17" t="s">
        <v>15</v>
      </c>
      <c r="H17" s="135"/>
    </row>
    <row r="18" spans="2:8" x14ac:dyDescent="0.25">
      <c r="B18" s="135"/>
      <c r="C18" s="135"/>
      <c r="D18" s="135"/>
      <c r="E18" s="135"/>
      <c r="F18" s="135"/>
      <c r="G18" s="135"/>
      <c r="H18" s="135"/>
    </row>
    <row r="19" spans="2:8" x14ac:dyDescent="0.25">
      <c r="B19" s="135" t="s">
        <v>16</v>
      </c>
      <c r="C19" s="135"/>
      <c r="D19" s="135"/>
      <c r="E19" s="135"/>
      <c r="F19" s="135"/>
      <c r="G19" s="135"/>
      <c r="H19" s="135"/>
    </row>
    <row r="20" spans="2:8" x14ac:dyDescent="0.25">
      <c r="B20" s="136" t="s">
        <v>17</v>
      </c>
      <c r="C20" s="138" t="s">
        <v>18</v>
      </c>
      <c r="D20" s="138"/>
      <c r="E20" s="138"/>
      <c r="F20" s="138"/>
      <c r="G20" s="138"/>
      <c r="H20" s="135"/>
    </row>
    <row r="21" spans="2:8" x14ac:dyDescent="0.25">
      <c r="B21" s="136" t="s">
        <v>19</v>
      </c>
      <c r="C21" s="137" t="s">
        <v>20</v>
      </c>
      <c r="D21" s="137"/>
      <c r="E21" s="137"/>
      <c r="F21" s="137"/>
      <c r="G21" s="137"/>
      <c r="H21" s="135"/>
    </row>
    <row r="22" spans="2:8" x14ac:dyDescent="0.25">
      <c r="B22" s="136" t="s">
        <v>21</v>
      </c>
      <c r="C22" s="235" t="s">
        <v>22</v>
      </c>
      <c r="H22" s="135"/>
    </row>
    <row r="23" spans="2:8" x14ac:dyDescent="0.25">
      <c r="B23" s="135"/>
      <c r="C23" s="135"/>
      <c r="D23" s="135"/>
      <c r="E23" s="135"/>
      <c r="F23" s="135"/>
      <c r="G23" s="135"/>
      <c r="H23" s="135"/>
    </row>
    <row r="24" spans="2:8" x14ac:dyDescent="0.25">
      <c r="B24" s="135"/>
      <c r="C24" s="135"/>
      <c r="D24" s="135"/>
      <c r="E24" s="135"/>
      <c r="F24" s="135"/>
      <c r="G24" s="135"/>
      <c r="H24" s="135"/>
    </row>
    <row r="25" spans="2:8" x14ac:dyDescent="0.25">
      <c r="B25" s="136" t="s">
        <v>23</v>
      </c>
      <c r="C25" s="138"/>
      <c r="D25" s="138"/>
      <c r="E25" s="138"/>
      <c r="F25" s="138"/>
      <c r="G25" s="138"/>
      <c r="H25" s="135"/>
    </row>
    <row r="26" spans="2:8" x14ac:dyDescent="0.25">
      <c r="B26" s="135"/>
      <c r="C26" s="135"/>
      <c r="D26" s="135"/>
      <c r="E26" s="135"/>
      <c r="F26" s="135"/>
      <c r="G26" s="135"/>
      <c r="H26" s="135"/>
    </row>
    <row r="27" spans="2:8" x14ac:dyDescent="0.25">
      <c r="B27" s="135"/>
      <c r="C27" s="135"/>
      <c r="D27" s="135"/>
      <c r="E27" s="135"/>
      <c r="F27" s="135"/>
      <c r="G27" s="135"/>
      <c r="H27" s="135"/>
    </row>
  </sheetData>
  <hyperlinks>
    <hyperlink ref="C22" r:id="rId1" xr:uid="{91BDF9E3-06C9-4671-96DD-01CF761F7BA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R111"/>
  <sheetViews>
    <sheetView zoomScaleNormal="100" workbookViewId="0">
      <pane ySplit="6" topLeftCell="A101" activePane="bottomLeft" state="frozen"/>
      <selection pane="bottomLeft" activeCell="D108" sqref="D108:F109"/>
    </sheetView>
  </sheetViews>
  <sheetFormatPr defaultColWidth="9.140625" defaultRowHeight="15" x14ac:dyDescent="0.25"/>
  <cols>
    <col min="2" max="2" width="0" style="12" hidden="1" customWidth="1"/>
    <col min="3" max="3" width="52" customWidth="1"/>
    <col min="4" max="4" width="16.7109375" customWidth="1"/>
    <col min="5" max="5" width="17.5703125" bestFit="1" customWidth="1"/>
    <col min="6" max="7" width="16.7109375" customWidth="1"/>
    <col min="8" max="8" width="13.140625" bestFit="1" customWidth="1"/>
    <col min="9" max="9" width="16.7109375" style="19" customWidth="1"/>
    <col min="11" max="11" width="12.28515625" bestFit="1" customWidth="1"/>
    <col min="13" max="14" width="13.7109375" bestFit="1" customWidth="1"/>
    <col min="15" max="15" width="12.5703125" bestFit="1" customWidth="1"/>
    <col min="16" max="16" width="16.42578125" bestFit="1" customWidth="1"/>
    <col min="17" max="17" width="11.7109375" bestFit="1" customWidth="1"/>
    <col min="18" max="18" width="13.7109375" bestFit="1" customWidth="1"/>
  </cols>
  <sheetData>
    <row r="2" spans="2:18" x14ac:dyDescent="0.25">
      <c r="C2" s="244" t="s">
        <v>24</v>
      </c>
      <c r="D2" s="245"/>
      <c r="E2" s="245"/>
      <c r="F2" s="245"/>
      <c r="G2" s="245"/>
      <c r="H2" s="245"/>
      <c r="I2" s="246"/>
    </row>
    <row r="3" spans="2:18" x14ac:dyDescent="0.25">
      <c r="C3" s="247" t="s">
        <v>25</v>
      </c>
      <c r="D3" s="248"/>
      <c r="E3" s="248"/>
      <c r="F3" s="248"/>
      <c r="G3" s="248"/>
      <c r="H3" s="248"/>
      <c r="I3" s="249"/>
    </row>
    <row r="4" spans="2:18" x14ac:dyDescent="0.25">
      <c r="C4" s="250" t="s">
        <v>26</v>
      </c>
      <c r="D4" s="251"/>
      <c r="E4" s="251"/>
      <c r="F4" s="251"/>
      <c r="G4" s="251"/>
      <c r="H4" s="251"/>
      <c r="I4" s="252"/>
    </row>
    <row r="6" spans="2:18" s="30" customFormat="1" ht="30" x14ac:dyDescent="0.25">
      <c r="B6" s="27" t="s">
        <v>27</v>
      </c>
      <c r="C6" s="28" t="s">
        <v>28</v>
      </c>
      <c r="D6" s="27" t="s">
        <v>29</v>
      </c>
      <c r="E6" s="27" t="s">
        <v>30</v>
      </c>
      <c r="F6" s="27" t="s">
        <v>31</v>
      </c>
      <c r="G6" s="27" t="s">
        <v>32</v>
      </c>
      <c r="H6" s="29" t="s">
        <v>33</v>
      </c>
      <c r="I6" s="27" t="s">
        <v>34</v>
      </c>
      <c r="K6"/>
      <c r="L6"/>
      <c r="M6"/>
      <c r="N6"/>
      <c r="O6"/>
      <c r="P6"/>
      <c r="Q6"/>
      <c r="R6"/>
    </row>
    <row r="7" spans="2:18" x14ac:dyDescent="0.25">
      <c r="C7" s="1"/>
      <c r="D7" s="14"/>
      <c r="E7" s="14"/>
      <c r="F7" s="14"/>
      <c r="G7" s="14"/>
      <c r="H7" s="14"/>
      <c r="I7" s="31"/>
    </row>
    <row r="8" spans="2:18" x14ac:dyDescent="0.25">
      <c r="C8" s="20" t="s">
        <v>35</v>
      </c>
      <c r="D8" s="32"/>
      <c r="E8" s="32"/>
      <c r="F8" s="32"/>
      <c r="G8" s="32"/>
      <c r="H8" s="32"/>
      <c r="I8" s="129"/>
    </row>
    <row r="9" spans="2:18" x14ac:dyDescent="0.25">
      <c r="B9" s="12" t="s">
        <v>36</v>
      </c>
      <c r="C9" s="33" t="s">
        <v>37</v>
      </c>
      <c r="D9" s="26">
        <f>12500+145755.66+1203476.45-682675.77</f>
        <v>679056.33999999985</v>
      </c>
      <c r="E9" s="166">
        <f>10000+362.5</f>
        <v>10362.5</v>
      </c>
      <c r="F9" s="166">
        <f>10+495.95</f>
        <v>505.95</v>
      </c>
      <c r="G9" s="166"/>
      <c r="H9" s="166"/>
      <c r="I9" s="167">
        <f>SUM(D9:H9)</f>
        <v>689924.7899999998</v>
      </c>
    </row>
    <row r="10" spans="2:18" x14ac:dyDescent="0.25">
      <c r="B10" s="12" t="s">
        <v>38</v>
      </c>
      <c r="C10" s="33" t="s">
        <v>39</v>
      </c>
      <c r="D10" s="26"/>
      <c r="E10" s="166"/>
      <c r="F10" s="166"/>
      <c r="G10" s="166"/>
      <c r="H10" s="166"/>
      <c r="I10" s="167">
        <f t="shared" ref="I10:I23" si="0">SUM(D10:H10)</f>
        <v>0</v>
      </c>
    </row>
    <row r="11" spans="2:18" x14ac:dyDescent="0.25">
      <c r="B11" s="12" t="s">
        <v>40</v>
      </c>
      <c r="C11" s="3" t="s">
        <v>41</v>
      </c>
      <c r="D11" s="26">
        <v>21980345.359999999</v>
      </c>
      <c r="E11" s="166">
        <v>1060767.1100000001</v>
      </c>
      <c r="F11" s="166">
        <v>12269448.039999999</v>
      </c>
      <c r="G11" s="166"/>
      <c r="H11" s="166"/>
      <c r="I11" s="167">
        <f t="shared" si="0"/>
        <v>35310560.509999998</v>
      </c>
    </row>
    <row r="12" spans="2:18" x14ac:dyDescent="0.25">
      <c r="B12" s="12" t="s">
        <v>42</v>
      </c>
      <c r="C12" s="3" t="s">
        <v>43</v>
      </c>
      <c r="D12" s="26">
        <v>3512684.89</v>
      </c>
      <c r="E12" s="166"/>
      <c r="F12" s="166">
        <v>50639</v>
      </c>
      <c r="G12" s="166"/>
      <c r="H12" s="166"/>
      <c r="I12" s="167">
        <f t="shared" si="0"/>
        <v>3563323.89</v>
      </c>
    </row>
    <row r="13" spans="2:18" x14ac:dyDescent="0.25">
      <c r="B13" s="12" t="s">
        <v>44</v>
      </c>
      <c r="C13" s="3" t="s">
        <v>45</v>
      </c>
      <c r="D13" s="26"/>
      <c r="E13" s="166"/>
      <c r="F13" s="166"/>
      <c r="G13" s="166"/>
      <c r="H13" s="166"/>
      <c r="I13" s="167">
        <f t="shared" si="0"/>
        <v>0</v>
      </c>
    </row>
    <row r="14" spans="2:18" x14ac:dyDescent="0.25">
      <c r="B14" s="12" t="s">
        <v>46</v>
      </c>
      <c r="C14" s="3" t="s">
        <v>47</v>
      </c>
      <c r="D14" s="26"/>
      <c r="E14" s="166"/>
      <c r="F14" s="166"/>
      <c r="G14" s="166"/>
      <c r="H14" s="166"/>
      <c r="I14" s="167">
        <f t="shared" si="0"/>
        <v>0</v>
      </c>
    </row>
    <row r="15" spans="2:18" x14ac:dyDescent="0.25">
      <c r="B15" s="12" t="s">
        <v>48</v>
      </c>
      <c r="C15" s="3" t="s">
        <v>49</v>
      </c>
      <c r="D15" s="26">
        <v>86879.18</v>
      </c>
      <c r="E15" s="166">
        <v>3957.56</v>
      </c>
      <c r="F15" s="166">
        <v>46102.92</v>
      </c>
      <c r="G15" s="166"/>
      <c r="H15" s="166"/>
      <c r="I15" s="167">
        <f t="shared" si="0"/>
        <v>136939.65999999997</v>
      </c>
    </row>
    <row r="16" spans="2:18" x14ac:dyDescent="0.25">
      <c r="B16" s="12" t="s">
        <v>50</v>
      </c>
      <c r="C16" s="3" t="s">
        <v>51</v>
      </c>
      <c r="D16" s="26"/>
      <c r="E16" s="166"/>
      <c r="F16" s="166">
        <v>195441</v>
      </c>
      <c r="G16" s="166"/>
      <c r="H16" s="166"/>
      <c r="I16" s="167">
        <f t="shared" si="0"/>
        <v>195441</v>
      </c>
    </row>
    <row r="17" spans="2:9" x14ac:dyDescent="0.25">
      <c r="B17" s="12" t="s">
        <v>52</v>
      </c>
      <c r="C17" s="3" t="s">
        <v>53</v>
      </c>
      <c r="D17" s="166"/>
      <c r="E17" s="166"/>
      <c r="F17" s="166"/>
      <c r="G17" s="166"/>
      <c r="H17" s="166"/>
      <c r="I17" s="167">
        <f t="shared" si="0"/>
        <v>0</v>
      </c>
    </row>
    <row r="18" spans="2:9" x14ac:dyDescent="0.25">
      <c r="B18" s="12" t="s">
        <v>54</v>
      </c>
      <c r="C18" s="3" t="s">
        <v>55</v>
      </c>
      <c r="D18" s="166"/>
      <c r="E18" s="166"/>
      <c r="F18" s="166"/>
      <c r="G18" s="166"/>
      <c r="H18" s="166"/>
      <c r="I18" s="167">
        <f t="shared" si="0"/>
        <v>0</v>
      </c>
    </row>
    <row r="19" spans="2:9" x14ac:dyDescent="0.25">
      <c r="B19" s="12" t="s">
        <v>56</v>
      </c>
      <c r="C19" s="3" t="s">
        <v>57</v>
      </c>
      <c r="D19" s="166"/>
      <c r="E19" s="166"/>
      <c r="F19" s="166"/>
      <c r="G19" s="166"/>
      <c r="H19" s="166"/>
      <c r="I19" s="167">
        <f t="shared" si="0"/>
        <v>0</v>
      </c>
    </row>
    <row r="20" spans="2:9" x14ac:dyDescent="0.25">
      <c r="B20" s="12" t="s">
        <v>58</v>
      </c>
      <c r="C20" s="3" t="s">
        <v>59</v>
      </c>
      <c r="D20" s="166"/>
      <c r="E20" s="166"/>
      <c r="F20" s="166"/>
      <c r="G20" s="166"/>
      <c r="H20" s="166"/>
      <c r="I20" s="167">
        <f t="shared" si="0"/>
        <v>0</v>
      </c>
    </row>
    <row r="21" spans="2:9" x14ac:dyDescent="0.25">
      <c r="B21" s="12" t="s">
        <v>60</v>
      </c>
      <c r="C21" s="3" t="s">
        <v>61</v>
      </c>
      <c r="D21" s="166">
        <v>375808.95</v>
      </c>
      <c r="E21" s="166"/>
      <c r="F21" s="166"/>
      <c r="G21" s="166"/>
      <c r="H21" s="166"/>
      <c r="I21" s="167">
        <f t="shared" si="0"/>
        <v>375808.95</v>
      </c>
    </row>
    <row r="22" spans="2:9" x14ac:dyDescent="0.25">
      <c r="B22" s="12" t="s">
        <v>62</v>
      </c>
      <c r="C22" s="3" t="s">
        <v>63</v>
      </c>
      <c r="E22" s="166"/>
      <c r="F22" s="166"/>
      <c r="G22" s="166"/>
      <c r="H22" s="166"/>
      <c r="I22" s="167">
        <f t="shared" si="0"/>
        <v>0</v>
      </c>
    </row>
    <row r="23" spans="2:9" x14ac:dyDescent="0.25">
      <c r="B23" s="12" t="s">
        <v>64</v>
      </c>
      <c r="C23" s="3" t="s">
        <v>65</v>
      </c>
      <c r="D23" s="166"/>
      <c r="E23" s="166"/>
      <c r="F23" s="166"/>
      <c r="G23" s="166"/>
      <c r="H23" s="166"/>
      <c r="I23" s="167">
        <f t="shared" si="0"/>
        <v>0</v>
      </c>
    </row>
    <row r="24" spans="2:9" x14ac:dyDescent="0.25">
      <c r="B24" s="12" t="s">
        <v>66</v>
      </c>
      <c r="C24" s="124" t="s">
        <v>67</v>
      </c>
      <c r="D24" s="168">
        <f>SUM(D9:D23)</f>
        <v>26634774.719999999</v>
      </c>
      <c r="E24" s="168">
        <f t="shared" ref="E24:H24" si="1">SUM(E9:E23)</f>
        <v>1075087.1700000002</v>
      </c>
      <c r="F24" s="168">
        <f>SUM(F9:F23)</f>
        <v>12562136.909999998</v>
      </c>
      <c r="G24" s="168">
        <f t="shared" si="1"/>
        <v>0</v>
      </c>
      <c r="H24" s="168">
        <f t="shared" si="1"/>
        <v>0</v>
      </c>
      <c r="I24" s="169">
        <f>SUM(I9:I23)</f>
        <v>40271998.799999997</v>
      </c>
    </row>
    <row r="25" spans="2:9" x14ac:dyDescent="0.25">
      <c r="C25" s="4"/>
      <c r="D25" s="166"/>
      <c r="E25" s="166"/>
      <c r="F25" s="166"/>
      <c r="G25" s="166"/>
      <c r="H25" s="166"/>
      <c r="I25" s="170"/>
    </row>
    <row r="26" spans="2:9" x14ac:dyDescent="0.25">
      <c r="C26" s="18" t="s">
        <v>68</v>
      </c>
      <c r="D26" s="171"/>
      <c r="E26" s="171"/>
      <c r="F26" s="171"/>
      <c r="G26" s="171"/>
      <c r="H26" s="171"/>
      <c r="I26" s="171"/>
    </row>
    <row r="27" spans="2:9" x14ac:dyDescent="0.25">
      <c r="B27" s="12" t="s">
        <v>69</v>
      </c>
      <c r="C27" s="3" t="s">
        <v>41</v>
      </c>
      <c r="D27" s="166"/>
      <c r="E27" s="166"/>
      <c r="F27" s="166"/>
      <c r="G27" s="166"/>
      <c r="H27" s="166"/>
      <c r="I27" s="167">
        <f>SUM(D27:H27)</f>
        <v>0</v>
      </c>
    </row>
    <row r="28" spans="2:9" x14ac:dyDescent="0.25">
      <c r="C28" s="21" t="s">
        <v>70</v>
      </c>
      <c r="D28" s="172"/>
      <c r="E28" s="172"/>
      <c r="F28" s="172"/>
      <c r="G28" s="172"/>
      <c r="H28" s="172"/>
      <c r="I28" s="171"/>
    </row>
    <row r="29" spans="2:9" x14ac:dyDescent="0.25">
      <c r="B29" s="12" t="s">
        <v>71</v>
      </c>
      <c r="C29" s="6" t="s">
        <v>72</v>
      </c>
      <c r="D29" s="166">
        <v>909421</v>
      </c>
      <c r="E29" s="166"/>
      <c r="F29" s="166"/>
      <c r="G29" s="166"/>
      <c r="H29" s="166"/>
      <c r="I29" s="167">
        <f>SUM(D29:H29)</f>
        <v>909421</v>
      </c>
    </row>
    <row r="30" spans="2:9" x14ac:dyDescent="0.25">
      <c r="B30" s="12" t="s">
        <v>73</v>
      </c>
      <c r="C30" s="6" t="s">
        <v>74</v>
      </c>
      <c r="D30" s="166"/>
      <c r="E30" s="166"/>
      <c r="F30" s="166"/>
      <c r="G30" s="166"/>
      <c r="H30" s="166"/>
      <c r="I30" s="167">
        <f t="shared" ref="I30:I35" si="2">SUM(D30:H30)</f>
        <v>0</v>
      </c>
    </row>
    <row r="31" spans="2:9" x14ac:dyDescent="0.25">
      <c r="B31" s="12" t="s">
        <v>75</v>
      </c>
      <c r="C31" s="6" t="s">
        <v>76</v>
      </c>
      <c r="D31" s="166"/>
      <c r="E31" s="166"/>
      <c r="F31" s="166"/>
      <c r="G31" s="166"/>
      <c r="H31" s="166"/>
      <c r="I31" s="167">
        <f t="shared" si="2"/>
        <v>0</v>
      </c>
    </row>
    <row r="32" spans="2:9" x14ac:dyDescent="0.25">
      <c r="B32" s="12" t="s">
        <v>77</v>
      </c>
      <c r="C32" s="6" t="s">
        <v>78</v>
      </c>
      <c r="D32" s="166">
        <v>6802010.6500000004</v>
      </c>
      <c r="E32" s="166"/>
      <c r="F32" s="166"/>
      <c r="G32" s="166"/>
      <c r="H32" s="166"/>
      <c r="I32" s="167">
        <f t="shared" si="2"/>
        <v>6802010.6500000004</v>
      </c>
    </row>
    <row r="33" spans="2:9" x14ac:dyDescent="0.25">
      <c r="B33" s="12" t="s">
        <v>79</v>
      </c>
      <c r="C33" s="6" t="s">
        <v>80</v>
      </c>
      <c r="D33" s="166">
        <v>675224.09</v>
      </c>
      <c r="E33" s="166"/>
      <c r="F33" s="166"/>
      <c r="G33" s="166"/>
      <c r="H33" s="166"/>
      <c r="I33" s="167">
        <f t="shared" si="2"/>
        <v>675224.09</v>
      </c>
    </row>
    <row r="34" spans="2:9" x14ac:dyDescent="0.25">
      <c r="B34" s="12" t="s">
        <v>81</v>
      </c>
      <c r="C34" s="6" t="s">
        <v>82</v>
      </c>
      <c r="D34" s="166">
        <v>287795</v>
      </c>
      <c r="E34" s="166"/>
      <c r="F34" s="166"/>
      <c r="G34" s="166"/>
      <c r="H34" s="166"/>
      <c r="I34" s="167">
        <f t="shared" si="2"/>
        <v>287795</v>
      </c>
    </row>
    <row r="35" spans="2:9" x14ac:dyDescent="0.25">
      <c r="B35" s="12" t="s">
        <v>83</v>
      </c>
      <c r="C35" s="7" t="s">
        <v>84</v>
      </c>
      <c r="D35" s="166">
        <v>-5509225.3399999999</v>
      </c>
      <c r="E35" s="166"/>
      <c r="F35" s="166"/>
      <c r="G35" s="166"/>
      <c r="H35" s="166"/>
      <c r="I35" s="167">
        <f t="shared" si="2"/>
        <v>-5509225.3399999999</v>
      </c>
    </row>
    <row r="36" spans="2:9" x14ac:dyDescent="0.25">
      <c r="B36" s="12" t="s">
        <v>85</v>
      </c>
      <c r="C36" s="8" t="s">
        <v>86</v>
      </c>
      <c r="D36" s="168">
        <f>SUM(D27:D35)</f>
        <v>3165225.4000000004</v>
      </c>
      <c r="E36" s="168">
        <f t="shared" ref="E36:G36" si="3">SUM(E27:E35)</f>
        <v>0</v>
      </c>
      <c r="F36" s="168">
        <f t="shared" si="3"/>
        <v>0</v>
      </c>
      <c r="G36" s="168">
        <f t="shared" si="3"/>
        <v>0</v>
      </c>
      <c r="H36" s="168">
        <f>SUM(J34)</f>
        <v>0</v>
      </c>
      <c r="I36" s="169">
        <f>SUM(I27:I35)</f>
        <v>3165225.4000000004</v>
      </c>
    </row>
    <row r="37" spans="2:9" x14ac:dyDescent="0.25">
      <c r="B37" s="12" t="s">
        <v>87</v>
      </c>
      <c r="C37" s="3" t="s">
        <v>88</v>
      </c>
      <c r="D37" s="166"/>
      <c r="E37" s="166"/>
      <c r="F37" s="166"/>
      <c r="G37" s="166"/>
      <c r="H37" s="166"/>
      <c r="I37" s="167">
        <f>SUM(D37:H37)</f>
        <v>0</v>
      </c>
    </row>
    <row r="38" spans="2:9" x14ac:dyDescent="0.25">
      <c r="B38" s="12" t="s">
        <v>89</v>
      </c>
      <c r="C38" s="3" t="s">
        <v>90</v>
      </c>
      <c r="D38" s="166"/>
      <c r="E38" s="166"/>
      <c r="F38" s="166"/>
      <c r="G38" s="166"/>
      <c r="H38" s="166"/>
      <c r="I38" s="167">
        <f t="shared" ref="I38:I42" si="4">SUM(D38:H38)</f>
        <v>0</v>
      </c>
    </row>
    <row r="39" spans="2:9" x14ac:dyDescent="0.25">
      <c r="B39" s="12" t="s">
        <v>91</v>
      </c>
      <c r="C39" s="2" t="s">
        <v>92</v>
      </c>
      <c r="D39" s="166">
        <v>453757</v>
      </c>
      <c r="E39" s="166"/>
      <c r="F39" s="166"/>
      <c r="G39" s="166"/>
      <c r="H39" s="166"/>
      <c r="I39" s="167">
        <f t="shared" si="4"/>
        <v>453757</v>
      </c>
    </row>
    <row r="40" spans="2:9" x14ac:dyDescent="0.25">
      <c r="B40" s="12" t="s">
        <v>93</v>
      </c>
      <c r="C40" s="3" t="s">
        <v>94</v>
      </c>
      <c r="D40" s="166"/>
      <c r="E40" s="166"/>
      <c r="F40" s="166"/>
      <c r="G40" s="166"/>
      <c r="H40" s="166"/>
      <c r="I40" s="167">
        <f t="shared" si="4"/>
        <v>0</v>
      </c>
    </row>
    <row r="41" spans="2:9" x14ac:dyDescent="0.25">
      <c r="B41" s="12" t="s">
        <v>95</v>
      </c>
      <c r="C41" s="3" t="s">
        <v>96</v>
      </c>
      <c r="D41" s="166">
        <v>1437036</v>
      </c>
      <c r="E41" s="166"/>
      <c r="F41" s="166"/>
      <c r="G41" s="166"/>
      <c r="H41" s="166"/>
      <c r="I41" s="167">
        <f>SUM(D41:H41)</f>
        <v>1437036</v>
      </c>
    </row>
    <row r="42" spans="2:9" x14ac:dyDescent="0.25">
      <c r="B42" s="12" t="s">
        <v>97</v>
      </c>
      <c r="C42" s="3" t="s">
        <v>65</v>
      </c>
      <c r="D42" s="166"/>
      <c r="E42" s="166"/>
      <c r="F42" s="166"/>
      <c r="G42" s="166"/>
      <c r="H42" s="166"/>
      <c r="I42" s="167">
        <f t="shared" si="4"/>
        <v>0</v>
      </c>
    </row>
    <row r="43" spans="2:9" x14ac:dyDescent="0.25">
      <c r="B43" s="12" t="s">
        <v>98</v>
      </c>
      <c r="C43" s="17" t="s">
        <v>99</v>
      </c>
      <c r="D43" s="168">
        <f>SUM(D37:D42)</f>
        <v>1890793</v>
      </c>
      <c r="E43" s="168">
        <f t="shared" ref="E43:H43" si="5">SUM(E37:E42)</f>
        <v>0</v>
      </c>
      <c r="F43" s="168">
        <f t="shared" si="5"/>
        <v>0</v>
      </c>
      <c r="G43" s="168">
        <f t="shared" si="5"/>
        <v>0</v>
      </c>
      <c r="H43" s="168">
        <f t="shared" si="5"/>
        <v>0</v>
      </c>
      <c r="I43" s="169">
        <f>SUM(I37:I42)</f>
        <v>1890793</v>
      </c>
    </row>
    <row r="44" spans="2:9" x14ac:dyDescent="0.25">
      <c r="C44" s="2"/>
      <c r="D44" s="166"/>
      <c r="E44" s="166"/>
      <c r="F44" s="166"/>
      <c r="G44" s="166"/>
      <c r="H44" s="166"/>
      <c r="I44" s="170"/>
    </row>
    <row r="45" spans="2:9" x14ac:dyDescent="0.25">
      <c r="B45" s="12" t="s">
        <v>100</v>
      </c>
      <c r="C45" s="5" t="s">
        <v>101</v>
      </c>
      <c r="D45" s="173">
        <f>D43+D24+D36</f>
        <v>31690793.119999997</v>
      </c>
      <c r="E45" s="173">
        <f t="shared" ref="E45:H45" si="6">E43+E24+E36</f>
        <v>1075087.1700000002</v>
      </c>
      <c r="F45" s="173">
        <f t="shared" si="6"/>
        <v>12562136.909999998</v>
      </c>
      <c r="G45" s="173">
        <f t="shared" si="6"/>
        <v>0</v>
      </c>
      <c r="H45" s="173">
        <f t="shared" si="6"/>
        <v>0</v>
      </c>
      <c r="I45" s="173">
        <f t="shared" ref="I45" si="7">I43+I24</f>
        <v>42162791.799999997</v>
      </c>
    </row>
    <row r="46" spans="2:9" x14ac:dyDescent="0.25">
      <c r="C46" s="9"/>
      <c r="D46" s="166"/>
      <c r="E46" s="166"/>
      <c r="F46" s="166"/>
      <c r="G46" s="166"/>
      <c r="H46" s="166"/>
      <c r="I46" s="170"/>
    </row>
    <row r="47" spans="2:9" x14ac:dyDescent="0.25">
      <c r="C47" s="10" t="s">
        <v>102</v>
      </c>
      <c r="D47" s="172"/>
      <c r="E47" s="172"/>
      <c r="F47" s="172"/>
      <c r="G47" s="172"/>
      <c r="H47" s="172"/>
      <c r="I47" s="171"/>
    </row>
    <row r="48" spans="2:9" x14ac:dyDescent="0.25">
      <c r="B48" s="12" t="s">
        <v>103</v>
      </c>
      <c r="C48" s="3" t="s">
        <v>104</v>
      </c>
      <c r="D48" s="166"/>
      <c r="E48" s="166"/>
      <c r="F48" s="166"/>
      <c r="G48" s="166"/>
      <c r="H48" s="166"/>
      <c r="I48" s="167">
        <f>SUM(D48:H48)</f>
        <v>0</v>
      </c>
    </row>
    <row r="49" spans="2:9" x14ac:dyDescent="0.25">
      <c r="B49" s="12" t="s">
        <v>105</v>
      </c>
      <c r="C49" s="3" t="s">
        <v>106</v>
      </c>
      <c r="D49" s="166">
        <v>5278337</v>
      </c>
      <c r="E49" s="166"/>
      <c r="F49" s="166"/>
      <c r="G49" s="166"/>
      <c r="H49" s="166"/>
      <c r="I49" s="167">
        <f>SUM(D49:H49)</f>
        <v>5278337</v>
      </c>
    </row>
    <row r="50" spans="2:9" x14ac:dyDescent="0.25">
      <c r="B50" s="12" t="s">
        <v>107</v>
      </c>
      <c r="C50" s="3" t="s">
        <v>108</v>
      </c>
      <c r="D50" s="166">
        <v>1298862</v>
      </c>
      <c r="E50" s="166"/>
      <c r="F50" s="166"/>
      <c r="G50" s="166"/>
      <c r="H50" s="166"/>
      <c r="I50" s="174">
        <f>SUM(D50:H50)</f>
        <v>1298862</v>
      </c>
    </row>
    <row r="51" spans="2:9" x14ac:dyDescent="0.25">
      <c r="B51" s="12" t="s">
        <v>109</v>
      </c>
      <c r="C51" s="5" t="s">
        <v>110</v>
      </c>
      <c r="D51" s="168">
        <f>SUM(D48:D50)</f>
        <v>6577199</v>
      </c>
      <c r="E51" s="168">
        <f t="shared" ref="E51:H51" si="8">SUM(E48:E50)</f>
        <v>0</v>
      </c>
      <c r="F51" s="168">
        <f t="shared" si="8"/>
        <v>0</v>
      </c>
      <c r="G51" s="168">
        <f t="shared" si="8"/>
        <v>0</v>
      </c>
      <c r="H51" s="168">
        <f t="shared" si="8"/>
        <v>0</v>
      </c>
      <c r="I51" s="168">
        <f>SUM(I48:I50)</f>
        <v>6577199</v>
      </c>
    </row>
    <row r="52" spans="2:9" x14ac:dyDescent="0.25">
      <c r="C52" s="9"/>
      <c r="D52" s="166"/>
      <c r="E52" s="166"/>
      <c r="F52" s="166"/>
      <c r="G52" s="166"/>
      <c r="H52" s="166"/>
      <c r="I52" s="170"/>
    </row>
    <row r="53" spans="2:9" x14ac:dyDescent="0.25">
      <c r="C53" s="10" t="s">
        <v>111</v>
      </c>
      <c r="D53" s="172"/>
      <c r="E53" s="172"/>
      <c r="F53" s="172"/>
      <c r="G53" s="172"/>
      <c r="H53" s="172"/>
      <c r="I53" s="171"/>
    </row>
    <row r="54" spans="2:9" x14ac:dyDescent="0.25">
      <c r="B54" s="12" t="s">
        <v>112</v>
      </c>
      <c r="C54" s="3" t="s">
        <v>113</v>
      </c>
      <c r="D54" s="166">
        <f>260094.35</f>
        <v>260094.35</v>
      </c>
      <c r="E54" s="166">
        <v>2142.52</v>
      </c>
      <c r="F54" s="166">
        <v>13669.46</v>
      </c>
      <c r="G54" s="166"/>
      <c r="H54" s="166"/>
      <c r="I54" s="167">
        <f t="shared" ref="I54:I75" si="9">SUM(D54:H54)</f>
        <v>275906.33</v>
      </c>
    </row>
    <row r="55" spans="2:9" x14ac:dyDescent="0.25">
      <c r="B55" s="12" t="s">
        <v>114</v>
      </c>
      <c r="C55" s="3" t="s">
        <v>115</v>
      </c>
      <c r="D55" s="166"/>
      <c r="E55" s="166"/>
      <c r="F55" s="166"/>
      <c r="G55" s="166"/>
      <c r="H55" s="166"/>
      <c r="I55" s="167">
        <f t="shared" si="9"/>
        <v>0</v>
      </c>
    </row>
    <row r="56" spans="2:9" x14ac:dyDescent="0.25">
      <c r="B56" s="12" t="s">
        <v>116</v>
      </c>
      <c r="C56" s="3" t="s">
        <v>117</v>
      </c>
      <c r="D56" s="166"/>
      <c r="E56" s="166"/>
      <c r="F56" s="166"/>
      <c r="G56" s="166"/>
      <c r="H56" s="166"/>
      <c r="I56" s="167">
        <f t="shared" si="9"/>
        <v>0</v>
      </c>
    </row>
    <row r="57" spans="2:9" x14ac:dyDescent="0.25">
      <c r="B57" s="12" t="s">
        <v>118</v>
      </c>
      <c r="C57" s="3" t="s">
        <v>119</v>
      </c>
      <c r="D57" s="166"/>
      <c r="E57" s="166"/>
      <c r="F57" s="166"/>
      <c r="G57" s="166"/>
      <c r="H57" s="166"/>
      <c r="I57" s="167">
        <f t="shared" si="9"/>
        <v>0</v>
      </c>
    </row>
    <row r="58" spans="2:9" x14ac:dyDescent="0.25">
      <c r="B58" s="12" t="s">
        <v>120</v>
      </c>
      <c r="C58" s="3" t="s">
        <v>121</v>
      </c>
      <c r="D58" s="166">
        <v>74664.899999999994</v>
      </c>
      <c r="E58" s="166"/>
      <c r="F58" s="166"/>
      <c r="G58" s="166"/>
      <c r="H58" s="166"/>
      <c r="I58" s="167">
        <f t="shared" si="9"/>
        <v>74664.899999999994</v>
      </c>
    </row>
    <row r="59" spans="2:9" x14ac:dyDescent="0.25">
      <c r="B59" s="12" t="s">
        <v>122</v>
      </c>
      <c r="C59" s="3" t="s">
        <v>123</v>
      </c>
      <c r="D59" s="166">
        <v>49680.160000000003</v>
      </c>
      <c r="E59" s="166"/>
      <c r="F59" s="166"/>
      <c r="G59" s="166"/>
      <c r="H59" s="166"/>
      <c r="I59" s="167">
        <f t="shared" si="9"/>
        <v>49680.160000000003</v>
      </c>
    </row>
    <row r="60" spans="2:9" x14ac:dyDescent="0.25">
      <c r="B60" s="12" t="s">
        <v>124</v>
      </c>
      <c r="C60" s="3" t="s">
        <v>125</v>
      </c>
      <c r="D60" s="166"/>
      <c r="E60" s="166"/>
      <c r="F60" s="166"/>
      <c r="G60" s="166"/>
      <c r="H60" s="166"/>
      <c r="I60" s="167">
        <f t="shared" si="9"/>
        <v>0</v>
      </c>
    </row>
    <row r="61" spans="2:9" x14ac:dyDescent="0.25">
      <c r="B61" s="12" t="s">
        <v>126</v>
      </c>
      <c r="C61" s="3" t="s">
        <v>127</v>
      </c>
      <c r="D61" s="166"/>
      <c r="E61" s="166"/>
      <c r="F61" s="166"/>
      <c r="G61" s="166"/>
      <c r="H61" s="166"/>
      <c r="I61" s="167">
        <f t="shared" si="9"/>
        <v>0</v>
      </c>
    </row>
    <row r="62" spans="2:9" x14ac:dyDescent="0.25">
      <c r="B62" s="12" t="s">
        <v>128</v>
      </c>
      <c r="C62" s="3" t="s">
        <v>129</v>
      </c>
      <c r="D62" s="236">
        <f>1145580+986371</f>
        <v>2131951</v>
      </c>
      <c r="E62" s="166"/>
      <c r="F62" s="166"/>
      <c r="G62" s="166"/>
      <c r="H62" s="166"/>
      <c r="I62" s="167">
        <f t="shared" si="9"/>
        <v>2131951</v>
      </c>
    </row>
    <row r="63" spans="2:9" x14ac:dyDescent="0.25">
      <c r="B63" s="12" t="s">
        <v>130</v>
      </c>
      <c r="C63" s="3" t="s">
        <v>131</v>
      </c>
      <c r="D63" s="166">
        <v>0</v>
      </c>
      <c r="E63" s="166"/>
      <c r="F63" s="166"/>
      <c r="G63" s="166"/>
      <c r="H63" s="166"/>
      <c r="I63" s="167">
        <f t="shared" si="9"/>
        <v>0</v>
      </c>
    </row>
    <row r="64" spans="2:9" x14ac:dyDescent="0.25">
      <c r="B64" s="12" t="s">
        <v>132</v>
      </c>
      <c r="C64" s="3" t="s">
        <v>133</v>
      </c>
      <c r="D64" s="236">
        <v>245005</v>
      </c>
      <c r="E64" s="166"/>
      <c r="F64" s="166"/>
      <c r="G64" s="166"/>
      <c r="H64" s="166"/>
      <c r="I64" s="167">
        <f t="shared" si="9"/>
        <v>245005</v>
      </c>
    </row>
    <row r="65" spans="2:9" x14ac:dyDescent="0.25">
      <c r="B65" s="12" t="s">
        <v>134</v>
      </c>
      <c r="C65" s="3" t="s">
        <v>135</v>
      </c>
      <c r="D65" s="166"/>
      <c r="E65" s="166"/>
      <c r="F65" s="166"/>
      <c r="G65" s="166"/>
      <c r="H65" s="166"/>
      <c r="I65" s="167">
        <f t="shared" si="9"/>
        <v>0</v>
      </c>
    </row>
    <row r="66" spans="2:9" x14ac:dyDescent="0.25">
      <c r="B66" s="12" t="s">
        <v>136</v>
      </c>
      <c r="C66" s="3" t="s">
        <v>137</v>
      </c>
      <c r="D66" s="236">
        <v>34167</v>
      </c>
      <c r="E66" s="166"/>
      <c r="F66" s="166"/>
      <c r="G66" s="166"/>
      <c r="H66" s="166"/>
      <c r="I66" s="167">
        <f t="shared" si="9"/>
        <v>34167</v>
      </c>
    </row>
    <row r="67" spans="2:9" x14ac:dyDescent="0.25">
      <c r="B67" s="12" t="s">
        <v>138</v>
      </c>
      <c r="C67" s="3" t="s">
        <v>139</v>
      </c>
      <c r="D67" s="166"/>
      <c r="E67" s="166"/>
      <c r="F67" s="166"/>
      <c r="G67" s="166"/>
      <c r="H67" s="166"/>
      <c r="I67" s="167">
        <f t="shared" si="9"/>
        <v>0</v>
      </c>
    </row>
    <row r="68" spans="2:9" x14ac:dyDescent="0.25">
      <c r="B68" s="12" t="s">
        <v>140</v>
      </c>
      <c r="C68" s="6" t="s">
        <v>141</v>
      </c>
      <c r="D68" s="166"/>
      <c r="E68" s="166">
        <v>8305.42</v>
      </c>
      <c r="F68" s="166">
        <v>471945.64</v>
      </c>
      <c r="G68" s="166"/>
      <c r="H68" s="166"/>
      <c r="I68" s="167">
        <f t="shared" si="9"/>
        <v>480251.06</v>
      </c>
    </row>
    <row r="69" spans="2:9" x14ac:dyDescent="0.25">
      <c r="B69" s="12" t="s">
        <v>142</v>
      </c>
      <c r="C69" s="6" t="s">
        <v>143</v>
      </c>
      <c r="D69" s="166"/>
      <c r="E69" s="166"/>
      <c r="F69" s="166">
        <v>227844.62</v>
      </c>
      <c r="G69" s="166"/>
      <c r="H69" s="166"/>
      <c r="I69" s="167">
        <f t="shared" si="9"/>
        <v>227844.62</v>
      </c>
    </row>
    <row r="70" spans="2:9" x14ac:dyDescent="0.25">
      <c r="B70" s="12" t="s">
        <v>144</v>
      </c>
      <c r="C70" s="6" t="s">
        <v>145</v>
      </c>
      <c r="D70" s="166"/>
      <c r="E70" s="166">
        <v>9562.2900000000009</v>
      </c>
      <c r="F70" s="166">
        <v>0</v>
      </c>
      <c r="G70" s="166"/>
      <c r="H70" s="166"/>
      <c r="I70" s="167">
        <f t="shared" si="9"/>
        <v>9562.2900000000009</v>
      </c>
    </row>
    <row r="71" spans="2:9" x14ac:dyDescent="0.25">
      <c r="B71" s="12" t="s">
        <v>146</v>
      </c>
      <c r="C71" s="6" t="s">
        <v>147</v>
      </c>
      <c r="D71" s="166"/>
      <c r="E71" s="166"/>
      <c r="F71" s="166"/>
      <c r="G71" s="166"/>
      <c r="H71" s="166"/>
      <c r="I71" s="167">
        <f t="shared" si="9"/>
        <v>0</v>
      </c>
    </row>
    <row r="72" spans="2:9" x14ac:dyDescent="0.25">
      <c r="B72" s="12" t="s">
        <v>148</v>
      </c>
      <c r="C72" s="3" t="s">
        <v>149</v>
      </c>
      <c r="D72" s="166"/>
      <c r="E72" s="166"/>
      <c r="F72" s="166"/>
      <c r="G72" s="166"/>
      <c r="H72" s="166"/>
      <c r="I72" s="167">
        <f t="shared" si="9"/>
        <v>0</v>
      </c>
    </row>
    <row r="73" spans="2:9" x14ac:dyDescent="0.25">
      <c r="B73" s="12" t="s">
        <v>150</v>
      </c>
      <c r="C73" s="3" t="s">
        <v>151</v>
      </c>
      <c r="D73" s="166">
        <v>339752.16</v>
      </c>
      <c r="E73" s="166"/>
      <c r="F73" s="166"/>
      <c r="G73" s="166"/>
      <c r="H73" s="166"/>
      <c r="I73" s="167">
        <f t="shared" si="9"/>
        <v>339752.16</v>
      </c>
    </row>
    <row r="74" spans="2:9" x14ac:dyDescent="0.25">
      <c r="B74" s="12" t="s">
        <v>152</v>
      </c>
      <c r="C74" s="3" t="s">
        <v>153</v>
      </c>
      <c r="D74" s="166"/>
      <c r="E74" s="166"/>
      <c r="F74" s="166">
        <v>195441</v>
      </c>
      <c r="G74" s="166"/>
      <c r="H74" s="166"/>
      <c r="I74" s="167">
        <f t="shared" si="9"/>
        <v>195441</v>
      </c>
    </row>
    <row r="75" spans="2:9" x14ac:dyDescent="0.25">
      <c r="B75" s="12" t="s">
        <v>154</v>
      </c>
      <c r="C75" s="3" t="s">
        <v>155</v>
      </c>
      <c r="D75" s="166">
        <v>12804.68</v>
      </c>
      <c r="E75" s="166"/>
      <c r="F75" s="166"/>
      <c r="G75" s="166"/>
      <c r="H75" s="166"/>
      <c r="I75" s="167">
        <f t="shared" si="9"/>
        <v>12804.68</v>
      </c>
    </row>
    <row r="76" spans="2:9" x14ac:dyDescent="0.25">
      <c r="B76" s="12" t="s">
        <v>156</v>
      </c>
      <c r="C76" s="5" t="s">
        <v>157</v>
      </c>
      <c r="D76" s="168">
        <f t="shared" ref="D76:I76" si="10">SUM(D54:D75)</f>
        <v>3148119.2500000005</v>
      </c>
      <c r="E76" s="168">
        <f t="shared" si="10"/>
        <v>20010.230000000003</v>
      </c>
      <c r="F76" s="168">
        <f t="shared" si="10"/>
        <v>908900.72</v>
      </c>
      <c r="G76" s="168">
        <f t="shared" si="10"/>
        <v>0</v>
      </c>
      <c r="H76" s="168">
        <f t="shared" si="10"/>
        <v>0</v>
      </c>
      <c r="I76" s="169">
        <f t="shared" si="10"/>
        <v>4077030.2000000007</v>
      </c>
    </row>
    <row r="77" spans="2:9" x14ac:dyDescent="0.25">
      <c r="C77" s="4"/>
      <c r="D77" s="166"/>
      <c r="E77" s="166"/>
      <c r="F77" s="166"/>
      <c r="G77" s="166"/>
      <c r="H77" s="166"/>
      <c r="I77" s="170"/>
    </row>
    <row r="78" spans="2:9" x14ac:dyDescent="0.25">
      <c r="C78" s="10" t="s">
        <v>158</v>
      </c>
      <c r="D78" s="172"/>
      <c r="E78" s="172"/>
      <c r="F78" s="172"/>
      <c r="G78" s="172"/>
      <c r="H78" s="172"/>
      <c r="I78" s="171"/>
    </row>
    <row r="79" spans="2:9" x14ac:dyDescent="0.25">
      <c r="B79" s="12" t="s">
        <v>159</v>
      </c>
      <c r="C79" s="3" t="s">
        <v>129</v>
      </c>
      <c r="D79" s="236">
        <f>1822327+64892</f>
        <v>1887219</v>
      </c>
      <c r="E79" s="166"/>
      <c r="F79" s="166"/>
      <c r="G79" s="166"/>
      <c r="H79" s="166"/>
      <c r="I79" s="167">
        <f t="shared" ref="I79:I91" si="11">SUM(D79:H79)</f>
        <v>1887219</v>
      </c>
    </row>
    <row r="80" spans="2:9" x14ac:dyDescent="0.25">
      <c r="B80" s="12" t="s">
        <v>160</v>
      </c>
      <c r="C80" s="3" t="s">
        <v>161</v>
      </c>
      <c r="D80" s="166"/>
      <c r="E80" s="166"/>
      <c r="F80" s="166"/>
      <c r="G80" s="166"/>
      <c r="H80" s="166"/>
      <c r="I80" s="167">
        <f t="shared" si="11"/>
        <v>0</v>
      </c>
    </row>
    <row r="81" spans="2:9" x14ac:dyDescent="0.25">
      <c r="B81" s="12" t="s">
        <v>162</v>
      </c>
      <c r="C81" s="3" t="s">
        <v>117</v>
      </c>
      <c r="D81" s="166"/>
      <c r="E81" s="166"/>
      <c r="F81" s="166"/>
      <c r="G81" s="166"/>
      <c r="H81" s="166"/>
      <c r="I81" s="167">
        <f t="shared" si="11"/>
        <v>0</v>
      </c>
    </row>
    <row r="82" spans="2:9" x14ac:dyDescent="0.25">
      <c r="B82" s="12" t="s">
        <v>163</v>
      </c>
      <c r="C82" s="3" t="s">
        <v>139</v>
      </c>
      <c r="D82" s="166"/>
      <c r="E82" s="166"/>
      <c r="F82" s="166"/>
      <c r="G82" s="166"/>
      <c r="H82" s="166"/>
      <c r="I82" s="167">
        <f t="shared" si="11"/>
        <v>0</v>
      </c>
    </row>
    <row r="83" spans="2:9" x14ac:dyDescent="0.25">
      <c r="B83" s="12" t="s">
        <v>164</v>
      </c>
      <c r="C83" s="6" t="s">
        <v>141</v>
      </c>
      <c r="D83" s="166"/>
      <c r="E83" s="166">
        <v>406965.75</v>
      </c>
      <c r="F83" s="166">
        <v>15098.36</v>
      </c>
      <c r="G83" s="166"/>
      <c r="H83" s="166"/>
      <c r="I83" s="167">
        <f t="shared" si="11"/>
        <v>422064.11</v>
      </c>
    </row>
    <row r="84" spans="2:9" x14ac:dyDescent="0.25">
      <c r="B84" s="12" t="s">
        <v>165</v>
      </c>
      <c r="C84" s="6" t="s">
        <v>143</v>
      </c>
      <c r="D84" s="166"/>
      <c r="E84" s="166"/>
      <c r="F84" s="166"/>
      <c r="G84" s="166"/>
      <c r="H84" s="166"/>
      <c r="I84" s="167">
        <f t="shared" si="11"/>
        <v>0</v>
      </c>
    </row>
    <row r="85" spans="2:9" x14ac:dyDescent="0.25">
      <c r="B85" s="12" t="s">
        <v>166</v>
      </c>
      <c r="C85" s="6" t="s">
        <v>145</v>
      </c>
      <c r="D85" s="166"/>
      <c r="E85" s="166">
        <v>45765.54</v>
      </c>
      <c r="F85" s="166">
        <v>30000</v>
      </c>
      <c r="G85" s="166"/>
      <c r="H85" s="166"/>
      <c r="I85" s="167">
        <f t="shared" si="11"/>
        <v>75765.540000000008</v>
      </c>
    </row>
    <row r="86" spans="2:9" x14ac:dyDescent="0.25">
      <c r="B86" s="12" t="s">
        <v>167</v>
      </c>
      <c r="C86" s="6" t="s">
        <v>147</v>
      </c>
      <c r="D86" s="166"/>
      <c r="E86" s="166">
        <v>39699.919999999998</v>
      </c>
      <c r="F86" s="166"/>
      <c r="G86" s="166"/>
      <c r="H86" s="166"/>
      <c r="I86" s="167">
        <f t="shared" si="11"/>
        <v>39699.919999999998</v>
      </c>
    </row>
    <row r="87" spans="2:9" x14ac:dyDescent="0.25">
      <c r="B87" s="12" t="s">
        <v>168</v>
      </c>
      <c r="C87" s="3" t="s">
        <v>169</v>
      </c>
      <c r="D87" s="236">
        <v>1479488</v>
      </c>
      <c r="E87" s="166"/>
      <c r="F87" s="166"/>
      <c r="G87" s="166"/>
      <c r="H87" s="166"/>
      <c r="I87" s="167">
        <f t="shared" si="11"/>
        <v>1479488</v>
      </c>
    </row>
    <row r="88" spans="2:9" x14ac:dyDescent="0.25">
      <c r="B88" s="12" t="s">
        <v>170</v>
      </c>
      <c r="C88" s="3" t="s">
        <v>171</v>
      </c>
      <c r="D88" s="236">
        <f>5373210-245005</f>
        <v>5128205</v>
      </c>
      <c r="E88" s="166"/>
      <c r="F88" s="166"/>
      <c r="G88" s="166"/>
      <c r="H88" s="166"/>
      <c r="I88" s="167">
        <f t="shared" si="11"/>
        <v>5128205</v>
      </c>
    </row>
    <row r="89" spans="2:9" x14ac:dyDescent="0.25">
      <c r="B89" s="12" t="s">
        <v>172</v>
      </c>
      <c r="C89" s="3" t="s">
        <v>135</v>
      </c>
      <c r="D89" s="166"/>
      <c r="E89" s="166"/>
      <c r="F89" s="166"/>
      <c r="G89" s="166"/>
      <c r="H89" s="166"/>
      <c r="I89" s="167">
        <f t="shared" si="11"/>
        <v>0</v>
      </c>
    </row>
    <row r="90" spans="2:9" x14ac:dyDescent="0.25">
      <c r="B90" s="12" t="s">
        <v>173</v>
      </c>
      <c r="C90" s="3" t="s">
        <v>137</v>
      </c>
      <c r="D90" s="236">
        <f>446605-34167</f>
        <v>412438</v>
      </c>
      <c r="E90" s="166"/>
      <c r="F90" s="166"/>
      <c r="G90" s="166"/>
      <c r="H90" s="166"/>
      <c r="I90" s="167">
        <f t="shared" si="11"/>
        <v>412438</v>
      </c>
    </row>
    <row r="91" spans="2:9" x14ac:dyDescent="0.25">
      <c r="B91" s="12" t="s">
        <v>174</v>
      </c>
      <c r="C91" s="3" t="s">
        <v>155</v>
      </c>
      <c r="D91" s="166"/>
      <c r="E91" s="166"/>
      <c r="F91" s="166"/>
      <c r="G91" s="166"/>
      <c r="H91" s="166"/>
      <c r="I91" s="167">
        <f t="shared" si="11"/>
        <v>0</v>
      </c>
    </row>
    <row r="92" spans="2:9" x14ac:dyDescent="0.25">
      <c r="B92" s="12" t="s">
        <v>175</v>
      </c>
      <c r="C92" s="17" t="s">
        <v>176</v>
      </c>
      <c r="D92" s="168">
        <f t="shared" ref="D92:I92" si="12">SUM(D79:D91)</f>
        <v>8907350</v>
      </c>
      <c r="E92" s="168">
        <f t="shared" si="12"/>
        <v>492431.20999999996</v>
      </c>
      <c r="F92" s="168">
        <f t="shared" si="12"/>
        <v>45098.36</v>
      </c>
      <c r="G92" s="168">
        <f t="shared" si="12"/>
        <v>0</v>
      </c>
      <c r="H92" s="168">
        <f t="shared" si="12"/>
        <v>0</v>
      </c>
      <c r="I92" s="169">
        <f t="shared" si="12"/>
        <v>9444879.5700000003</v>
      </c>
    </row>
    <row r="93" spans="2:9" x14ac:dyDescent="0.25">
      <c r="C93" s="9"/>
      <c r="D93" s="166"/>
      <c r="E93" s="166"/>
      <c r="F93" s="166"/>
      <c r="G93" s="166"/>
      <c r="H93" s="166"/>
      <c r="I93" s="170"/>
    </row>
    <row r="94" spans="2:9" x14ac:dyDescent="0.25">
      <c r="B94" s="12" t="s">
        <v>177</v>
      </c>
      <c r="C94" s="5" t="s">
        <v>178</v>
      </c>
      <c r="D94" s="168">
        <f t="shared" ref="D94:I94" si="13">D92+D76</f>
        <v>12055469.25</v>
      </c>
      <c r="E94" s="168">
        <f t="shared" si="13"/>
        <v>512441.43999999994</v>
      </c>
      <c r="F94" s="168">
        <f t="shared" si="13"/>
        <v>953999.08</v>
      </c>
      <c r="G94" s="168">
        <f t="shared" si="13"/>
        <v>0</v>
      </c>
      <c r="H94" s="168">
        <f t="shared" si="13"/>
        <v>0</v>
      </c>
      <c r="I94" s="168">
        <f t="shared" si="13"/>
        <v>13521909.770000001</v>
      </c>
    </row>
    <row r="95" spans="2:9" x14ac:dyDescent="0.25">
      <c r="C95" s="9"/>
      <c r="D95" s="166"/>
      <c r="E95" s="166"/>
      <c r="F95" s="166"/>
      <c r="G95" s="166"/>
      <c r="H95" s="166"/>
      <c r="I95" s="170"/>
    </row>
    <row r="96" spans="2:9" x14ac:dyDescent="0.25">
      <c r="C96" s="10" t="s">
        <v>179</v>
      </c>
      <c r="D96" s="172"/>
      <c r="E96" s="172"/>
      <c r="F96" s="172"/>
      <c r="G96" s="172"/>
      <c r="H96" s="172"/>
      <c r="I96" s="171"/>
    </row>
    <row r="97" spans="2:9" x14ac:dyDescent="0.25">
      <c r="B97" s="12" t="s">
        <v>180</v>
      </c>
      <c r="C97" s="3" t="s">
        <v>181</v>
      </c>
      <c r="D97" s="166"/>
      <c r="E97" s="166"/>
      <c r="F97" s="166"/>
      <c r="G97" s="166"/>
      <c r="H97" s="166"/>
      <c r="I97" s="167">
        <f>SUM(D97:H97)</f>
        <v>0</v>
      </c>
    </row>
    <row r="98" spans="2:9" x14ac:dyDescent="0.25">
      <c r="B98" s="12" t="s">
        <v>182</v>
      </c>
      <c r="C98" s="3" t="s">
        <v>183</v>
      </c>
      <c r="D98" s="166">
        <v>1358138</v>
      </c>
      <c r="E98" s="166"/>
      <c r="F98" s="166"/>
      <c r="G98" s="166"/>
      <c r="H98" s="166"/>
      <c r="I98" s="167">
        <f>SUM(D98:H98)</f>
        <v>1358138</v>
      </c>
    </row>
    <row r="99" spans="2:9" x14ac:dyDescent="0.25">
      <c r="B99" s="12" t="s">
        <v>184</v>
      </c>
      <c r="C99" s="3" t="s">
        <v>185</v>
      </c>
      <c r="D99" s="166">
        <v>3883380</v>
      </c>
      <c r="E99" s="166"/>
      <c r="F99" s="166"/>
      <c r="G99" s="166"/>
      <c r="H99" s="166"/>
      <c r="I99" s="167">
        <f>SUM(D99:H99)</f>
        <v>3883380</v>
      </c>
    </row>
    <row r="100" spans="2:9" x14ac:dyDescent="0.25">
      <c r="B100" s="12" t="s">
        <v>186</v>
      </c>
      <c r="C100" s="5" t="s">
        <v>187</v>
      </c>
      <c r="D100" s="168">
        <f>SUM(D97:D99)</f>
        <v>5241518</v>
      </c>
      <c r="E100" s="168">
        <f t="shared" ref="E100:I100" si="14">SUM(E97:E99)</f>
        <v>0</v>
      </c>
      <c r="F100" s="168">
        <f t="shared" si="14"/>
        <v>0</v>
      </c>
      <c r="G100" s="168">
        <f t="shared" si="14"/>
        <v>0</v>
      </c>
      <c r="H100" s="168">
        <f t="shared" si="14"/>
        <v>0</v>
      </c>
      <c r="I100" s="169">
        <f t="shared" si="14"/>
        <v>5241518</v>
      </c>
    </row>
    <row r="101" spans="2:9" x14ac:dyDescent="0.25">
      <c r="C101" s="9"/>
      <c r="D101" s="166"/>
      <c r="E101" s="166"/>
      <c r="F101" s="166"/>
      <c r="G101" s="166"/>
      <c r="H101" s="166"/>
      <c r="I101" s="170"/>
    </row>
    <row r="102" spans="2:9" x14ac:dyDescent="0.25">
      <c r="C102" s="10" t="s">
        <v>188</v>
      </c>
      <c r="D102" s="172"/>
      <c r="E102" s="172"/>
      <c r="F102" s="172"/>
      <c r="G102" s="172"/>
      <c r="H102" s="172"/>
      <c r="I102" s="171"/>
    </row>
    <row r="103" spans="2:9" x14ac:dyDescent="0.25">
      <c r="B103" s="12" t="s">
        <v>189</v>
      </c>
      <c r="C103" s="4" t="s">
        <v>190</v>
      </c>
      <c r="D103" s="236">
        <v>2718620.4</v>
      </c>
      <c r="E103" s="166"/>
      <c r="F103" s="166"/>
      <c r="G103" s="166"/>
      <c r="H103" s="166"/>
      <c r="I103" s="167">
        <f>SUM(D103:H103)</f>
        <v>2718620.4</v>
      </c>
    </row>
    <row r="104" spans="2:9" x14ac:dyDescent="0.25">
      <c r="B104" s="12" t="s">
        <v>191</v>
      </c>
      <c r="C104" s="4" t="s">
        <v>192</v>
      </c>
      <c r="D104" s="236">
        <v>4848474.25</v>
      </c>
      <c r="E104" s="166"/>
      <c r="F104" s="166"/>
      <c r="G104" s="166"/>
      <c r="H104" s="166"/>
      <c r="I104" s="167">
        <f>SUM(D104:H104)</f>
        <v>4848474.25</v>
      </c>
    </row>
    <row r="105" spans="2:9" x14ac:dyDescent="0.25">
      <c r="B105" s="12" t="s">
        <v>193</v>
      </c>
      <c r="C105" s="9" t="s">
        <v>194</v>
      </c>
      <c r="D105" s="236">
        <v>13403910.279999999</v>
      </c>
      <c r="E105" s="166">
        <v>562645.73</v>
      </c>
      <c r="F105" s="166">
        <v>11608137.83</v>
      </c>
      <c r="G105" s="166"/>
      <c r="H105" s="166"/>
      <c r="I105" s="167">
        <f>SUM(D105:H105)</f>
        <v>25574693.84</v>
      </c>
    </row>
    <row r="106" spans="2:9" x14ac:dyDescent="0.25">
      <c r="B106" s="12" t="s">
        <v>195</v>
      </c>
      <c r="C106" s="5" t="s">
        <v>196</v>
      </c>
      <c r="D106" s="168">
        <f>SUM(D103:D105)</f>
        <v>20971004.93</v>
      </c>
      <c r="E106" s="168">
        <f t="shared" ref="E106:I106" si="15">SUM(E103:E105)</f>
        <v>562645.73</v>
      </c>
      <c r="F106" s="168">
        <f t="shared" si="15"/>
        <v>11608137.83</v>
      </c>
      <c r="G106" s="168">
        <f t="shared" si="15"/>
        <v>0</v>
      </c>
      <c r="H106" s="168">
        <f t="shared" si="15"/>
        <v>0</v>
      </c>
      <c r="I106" s="169">
        <f t="shared" si="15"/>
        <v>33141788.490000002</v>
      </c>
    </row>
    <row r="108" spans="2:9" x14ac:dyDescent="0.25">
      <c r="D108" s="11"/>
      <c r="E108" s="26"/>
      <c r="F108" s="26"/>
    </row>
    <row r="109" spans="2:9" x14ac:dyDescent="0.25">
      <c r="D109" s="11"/>
    </row>
    <row r="110" spans="2:9" x14ac:dyDescent="0.25">
      <c r="D110" s="11"/>
    </row>
    <row r="111" spans="2:9" x14ac:dyDescent="0.25">
      <c r="D111" s="26"/>
    </row>
  </sheetData>
  <mergeCells count="3">
    <mergeCell ref="C2:I2"/>
    <mergeCell ref="C3:I3"/>
    <mergeCell ref="C4:I4"/>
  </mergeCells>
  <phoneticPr fontId="5" type="noConversion"/>
  <printOptions horizontalCentered="1"/>
  <pageMargins left="0.25" right="0.25" top="0.5" bottom="0.3"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L60"/>
  <sheetViews>
    <sheetView zoomScaleNormal="100" workbookViewId="0">
      <pane ySplit="6" topLeftCell="A52" activePane="bottomLeft" state="frozen"/>
      <selection pane="bottomLeft" activeCell="D60" sqref="D60:F63"/>
    </sheetView>
  </sheetViews>
  <sheetFormatPr defaultColWidth="8.85546875" defaultRowHeight="15" x14ac:dyDescent="0.25"/>
  <cols>
    <col min="1" max="1" width="8.7109375" customWidth="1"/>
    <col min="2" max="2" width="7.5703125" style="12" hidden="1" customWidth="1"/>
    <col min="3" max="3" width="45.7109375" bestFit="1" customWidth="1"/>
    <col min="4" max="8" width="16.7109375" style="15" customWidth="1"/>
    <col min="9" max="9" width="16.7109375" style="128" customWidth="1"/>
    <col min="12" max="12" width="16.140625" bestFit="1" customWidth="1"/>
  </cols>
  <sheetData>
    <row r="2" spans="2:9" x14ac:dyDescent="0.25">
      <c r="C2" s="253" t="s">
        <v>24</v>
      </c>
      <c r="D2" s="253"/>
      <c r="E2" s="253"/>
      <c r="F2" s="253"/>
      <c r="G2" s="253"/>
      <c r="H2" s="253"/>
      <c r="I2" s="253"/>
    </row>
    <row r="3" spans="2:9" x14ac:dyDescent="0.25">
      <c r="C3" s="254" t="s">
        <v>197</v>
      </c>
      <c r="D3" s="254"/>
      <c r="E3" s="254"/>
      <c r="F3" s="254"/>
      <c r="G3" s="254"/>
      <c r="H3" s="254"/>
      <c r="I3" s="254"/>
    </row>
    <row r="4" spans="2:9" x14ac:dyDescent="0.25">
      <c r="C4" s="255" t="s">
        <v>26</v>
      </c>
      <c r="D4" s="255"/>
      <c r="E4" s="255"/>
      <c r="F4" s="255"/>
      <c r="G4" s="255"/>
      <c r="H4" s="255"/>
      <c r="I4" s="255"/>
    </row>
    <row r="5" spans="2:9" x14ac:dyDescent="0.25">
      <c r="C5" s="181"/>
      <c r="D5" s="256"/>
      <c r="E5" s="256"/>
      <c r="F5" s="256"/>
      <c r="G5" s="256"/>
      <c r="H5" s="256"/>
      <c r="I5" s="256"/>
    </row>
    <row r="6" spans="2:9" ht="30" x14ac:dyDescent="0.25">
      <c r="B6" s="130" t="s">
        <v>27</v>
      </c>
      <c r="C6" s="187" t="s">
        <v>28</v>
      </c>
      <c r="D6" s="27" t="s">
        <v>29</v>
      </c>
      <c r="E6" s="27" t="s">
        <v>30</v>
      </c>
      <c r="F6" s="27" t="s">
        <v>31</v>
      </c>
      <c r="G6" s="27" t="s">
        <v>32</v>
      </c>
      <c r="H6" s="29" t="s">
        <v>33</v>
      </c>
      <c r="I6" s="27" t="s">
        <v>34</v>
      </c>
    </row>
    <row r="7" spans="2:9" x14ac:dyDescent="0.25">
      <c r="B7" s="131"/>
      <c r="C7" s="187"/>
      <c r="D7" s="187"/>
      <c r="E7" s="187"/>
      <c r="F7" s="187"/>
      <c r="G7" s="81"/>
      <c r="H7" s="187"/>
      <c r="I7" s="187"/>
    </row>
    <row r="8" spans="2:9" x14ac:dyDescent="0.25">
      <c r="C8" s="188" t="s">
        <v>198</v>
      </c>
      <c r="D8" s="189"/>
      <c r="E8" s="189"/>
      <c r="F8" s="189"/>
      <c r="G8" s="189"/>
      <c r="H8" s="189"/>
      <c r="I8" s="189"/>
    </row>
    <row r="9" spans="2:9" x14ac:dyDescent="0.25">
      <c r="B9" s="12" t="s">
        <v>199</v>
      </c>
      <c r="C9" s="13" t="s">
        <v>200</v>
      </c>
      <c r="D9" s="16">
        <v>1136688.9099999999</v>
      </c>
      <c r="E9" s="16"/>
      <c r="F9" s="16"/>
      <c r="G9" s="16"/>
      <c r="H9" s="16"/>
      <c r="I9" s="125">
        <f>SUM(D9:H9)</f>
        <v>1136688.9099999999</v>
      </c>
    </row>
    <row r="10" spans="2:9" x14ac:dyDescent="0.25">
      <c r="B10" s="12" t="s">
        <v>201</v>
      </c>
      <c r="C10" s="13" t="s">
        <v>202</v>
      </c>
      <c r="D10" s="16">
        <v>8085623.71</v>
      </c>
      <c r="E10" s="149"/>
      <c r="F10" s="149"/>
      <c r="G10" s="149"/>
      <c r="H10" s="149"/>
      <c r="I10" s="125">
        <f t="shared" ref="I10:I16" si="0">SUM(D10:H10)</f>
        <v>8085623.71</v>
      </c>
    </row>
    <row r="11" spans="2:9" x14ac:dyDescent="0.25">
      <c r="B11" s="12" t="s">
        <v>203</v>
      </c>
      <c r="C11" s="13" t="s">
        <v>204</v>
      </c>
      <c r="D11" s="16">
        <v>1014428.45</v>
      </c>
      <c r="E11" s="149"/>
      <c r="F11" s="149"/>
      <c r="G11" s="149"/>
      <c r="H11" s="149"/>
      <c r="I11" s="125">
        <f t="shared" si="0"/>
        <v>1014428.45</v>
      </c>
    </row>
    <row r="12" spans="2:9" x14ac:dyDescent="0.25">
      <c r="B12" s="12" t="s">
        <v>205</v>
      </c>
      <c r="C12" s="13" t="s">
        <v>206</v>
      </c>
      <c r="D12" s="16">
        <v>6205608.8799999999</v>
      </c>
      <c r="E12" s="149"/>
      <c r="F12" s="149"/>
      <c r="G12" s="149"/>
      <c r="H12" s="149"/>
      <c r="I12" s="125">
        <f t="shared" si="0"/>
        <v>6205608.8799999999</v>
      </c>
    </row>
    <row r="13" spans="2:9" x14ac:dyDescent="0.25">
      <c r="B13" s="12" t="s">
        <v>207</v>
      </c>
      <c r="C13" s="13" t="s">
        <v>208</v>
      </c>
      <c r="D13" s="16">
        <v>18080583.359999999</v>
      </c>
      <c r="E13" s="149"/>
      <c r="F13" s="149"/>
      <c r="G13" s="149"/>
      <c r="H13" s="149"/>
      <c r="I13" s="125">
        <f t="shared" si="0"/>
        <v>18080583.359999999</v>
      </c>
    </row>
    <row r="14" spans="2:9" x14ac:dyDescent="0.25">
      <c r="B14" s="12" t="s">
        <v>209</v>
      </c>
      <c r="C14" s="13" t="s">
        <v>210</v>
      </c>
      <c r="D14" s="16">
        <v>10439171.82</v>
      </c>
      <c r="E14" s="149"/>
      <c r="F14" s="149"/>
      <c r="G14" s="149"/>
      <c r="H14" s="149"/>
      <c r="I14" s="125">
        <f t="shared" si="0"/>
        <v>10439171.82</v>
      </c>
    </row>
    <row r="15" spans="2:9" x14ac:dyDescent="0.25">
      <c r="B15" s="12" t="s">
        <v>211</v>
      </c>
      <c r="C15" s="13" t="s">
        <v>51</v>
      </c>
      <c r="D15" s="16"/>
      <c r="E15" s="149"/>
      <c r="F15" s="149">
        <v>726166.26</v>
      </c>
      <c r="G15" s="149"/>
      <c r="H15" s="149"/>
      <c r="I15" s="125">
        <f t="shared" si="0"/>
        <v>726166.26</v>
      </c>
    </row>
    <row r="16" spans="2:9" x14ac:dyDescent="0.25">
      <c r="B16" s="12" t="s">
        <v>212</v>
      </c>
      <c r="C16" s="13" t="s">
        <v>213</v>
      </c>
      <c r="D16" s="16"/>
      <c r="E16" s="149"/>
      <c r="F16" s="149"/>
      <c r="G16" s="149"/>
      <c r="H16" s="149"/>
      <c r="I16" s="125">
        <f t="shared" si="0"/>
        <v>0</v>
      </c>
    </row>
    <row r="17" spans="2:9" x14ac:dyDescent="0.25">
      <c r="B17" s="12" t="s">
        <v>214</v>
      </c>
      <c r="C17" s="13" t="s">
        <v>215</v>
      </c>
      <c r="D17" s="16"/>
      <c r="E17" s="149"/>
      <c r="F17" s="149"/>
      <c r="G17" s="149"/>
      <c r="H17" s="149"/>
      <c r="I17" s="126">
        <f>SUM(D17:H17)</f>
        <v>0</v>
      </c>
    </row>
    <row r="18" spans="2:9" x14ac:dyDescent="0.25">
      <c r="B18" s="12" t="s">
        <v>216</v>
      </c>
      <c r="C18" s="190" t="s">
        <v>217</v>
      </c>
      <c r="D18" s="151">
        <f>SUM(D9:D17)</f>
        <v>44962105.130000003</v>
      </c>
      <c r="E18" s="151">
        <f t="shared" ref="E18:I18" si="1">SUM(E9:E17)</f>
        <v>0</v>
      </c>
      <c r="F18" s="151">
        <f t="shared" si="1"/>
        <v>726166.26</v>
      </c>
      <c r="G18" s="151">
        <f>SUM(G9:G17)</f>
        <v>0</v>
      </c>
      <c r="H18" s="151">
        <f t="shared" si="1"/>
        <v>0</v>
      </c>
      <c r="I18" s="151">
        <f t="shared" si="1"/>
        <v>45688271.390000001</v>
      </c>
    </row>
    <row r="19" spans="2:9" x14ac:dyDescent="0.25">
      <c r="D19" s="152"/>
      <c r="E19" s="152"/>
      <c r="F19" s="152"/>
      <c r="G19" s="152"/>
      <c r="H19" s="152"/>
    </row>
    <row r="20" spans="2:9" x14ac:dyDescent="0.25">
      <c r="C20" s="191" t="s">
        <v>218</v>
      </c>
      <c r="D20" s="153"/>
      <c r="E20" s="153"/>
      <c r="F20" s="153"/>
      <c r="G20" s="153"/>
      <c r="H20" s="153"/>
      <c r="I20" s="154"/>
    </row>
    <row r="21" spans="2:9" x14ac:dyDescent="0.25">
      <c r="B21" s="12" t="s">
        <v>219</v>
      </c>
      <c r="C21" s="182" t="s">
        <v>220</v>
      </c>
      <c r="D21" s="152">
        <f>1265707.38+112177.04-225345.26-17297+28351.03</f>
        <v>1163593.19</v>
      </c>
      <c r="E21" s="152"/>
      <c r="F21" s="152">
        <v>8555.25</v>
      </c>
      <c r="G21" s="152"/>
      <c r="H21" s="152"/>
      <c r="I21" s="155">
        <f>SUM(D21:H21)</f>
        <v>1172148.44</v>
      </c>
    </row>
    <row r="22" spans="2:9" x14ac:dyDescent="0.25">
      <c r="B22" s="12" t="s">
        <v>221</v>
      </c>
      <c r="C22" s="182" t="s">
        <v>222</v>
      </c>
      <c r="D22" s="152">
        <v>24258348.02</v>
      </c>
      <c r="E22" s="149"/>
      <c r="F22" s="149"/>
      <c r="G22" s="149"/>
      <c r="H22" s="149"/>
      <c r="I22" s="155">
        <f t="shared" ref="I22:I33" si="2">SUM(D22:H22)</f>
        <v>24258348.02</v>
      </c>
    </row>
    <row r="23" spans="2:9" x14ac:dyDescent="0.25">
      <c r="B23" s="12" t="s">
        <v>223</v>
      </c>
      <c r="C23" s="182" t="s">
        <v>224</v>
      </c>
      <c r="D23" s="152">
        <v>15460671.01</v>
      </c>
      <c r="E23" s="149"/>
      <c r="F23" s="149"/>
      <c r="G23" s="149"/>
      <c r="H23" s="149"/>
      <c r="I23" s="155">
        <f t="shared" si="2"/>
        <v>15460671.01</v>
      </c>
    </row>
    <row r="24" spans="2:9" x14ac:dyDescent="0.25">
      <c r="C24" s="182" t="s">
        <v>225</v>
      </c>
      <c r="D24" s="88"/>
      <c r="E24" s="88"/>
      <c r="F24" s="88"/>
      <c r="G24" s="88"/>
      <c r="H24" s="88"/>
      <c r="I24" s="156"/>
    </row>
    <row r="25" spans="2:9" x14ac:dyDescent="0.25">
      <c r="B25" s="12" t="s">
        <v>226</v>
      </c>
      <c r="C25" s="183" t="s">
        <v>227</v>
      </c>
      <c r="D25" s="149"/>
      <c r="E25" s="149"/>
      <c r="F25" s="149">
        <v>1199665.44</v>
      </c>
      <c r="G25" s="149"/>
      <c r="H25" s="149"/>
      <c r="I25" s="155">
        <f t="shared" si="2"/>
        <v>1199665.44</v>
      </c>
    </row>
    <row r="26" spans="2:9" x14ac:dyDescent="0.25">
      <c r="B26" s="12" t="s">
        <v>228</v>
      </c>
      <c r="C26" s="183" t="s">
        <v>229</v>
      </c>
      <c r="D26" s="149"/>
      <c r="E26" s="149">
        <v>504.15</v>
      </c>
      <c r="F26" s="149"/>
      <c r="G26" s="149"/>
      <c r="H26" s="149"/>
      <c r="I26" s="155">
        <f t="shared" si="2"/>
        <v>504.15</v>
      </c>
    </row>
    <row r="27" spans="2:9" x14ac:dyDescent="0.25">
      <c r="C27" s="182" t="s">
        <v>145</v>
      </c>
      <c r="D27" s="88"/>
      <c r="E27" s="88"/>
      <c r="F27" s="88"/>
      <c r="G27" s="88"/>
      <c r="H27" s="88"/>
      <c r="I27" s="156"/>
    </row>
    <row r="28" spans="2:9" x14ac:dyDescent="0.25">
      <c r="B28" s="12" t="s">
        <v>230</v>
      </c>
      <c r="C28" s="183" t="s">
        <v>231</v>
      </c>
      <c r="D28" s="149"/>
      <c r="E28" s="149"/>
      <c r="F28" s="149"/>
      <c r="G28" s="149"/>
      <c r="H28" s="149"/>
      <c r="I28" s="155">
        <f t="shared" si="2"/>
        <v>0</v>
      </c>
    </row>
    <row r="29" spans="2:9" x14ac:dyDescent="0.25">
      <c r="B29" s="12" t="s">
        <v>232</v>
      </c>
      <c r="C29" s="183" t="s">
        <v>233</v>
      </c>
      <c r="D29" s="149"/>
      <c r="E29" s="149">
        <f>197.69+842.76</f>
        <v>1040.45</v>
      </c>
      <c r="F29" s="149">
        <v>4589</v>
      </c>
      <c r="G29" s="149"/>
      <c r="H29" s="149"/>
      <c r="I29" s="155">
        <f t="shared" si="2"/>
        <v>5629.45</v>
      </c>
    </row>
    <row r="30" spans="2:9" x14ac:dyDescent="0.25">
      <c r="B30" s="12" t="s">
        <v>234</v>
      </c>
      <c r="C30" s="182" t="s">
        <v>235</v>
      </c>
      <c r="D30" s="149"/>
      <c r="E30" s="149"/>
      <c r="F30" s="149"/>
      <c r="G30" s="149"/>
      <c r="H30" s="149"/>
      <c r="I30" s="155">
        <f t="shared" si="2"/>
        <v>0</v>
      </c>
    </row>
    <row r="31" spans="2:9" x14ac:dyDescent="0.25">
      <c r="B31" s="12" t="s">
        <v>236</v>
      </c>
      <c r="C31" s="182" t="s">
        <v>237</v>
      </c>
      <c r="D31" s="149"/>
      <c r="E31" s="149"/>
      <c r="F31" s="149"/>
      <c r="G31" s="149"/>
      <c r="H31" s="149"/>
      <c r="I31" s="155">
        <f t="shared" si="2"/>
        <v>0</v>
      </c>
    </row>
    <row r="32" spans="2:9" x14ac:dyDescent="0.25">
      <c r="B32" s="12" t="s">
        <v>238</v>
      </c>
      <c r="C32" s="182" t="s">
        <v>239</v>
      </c>
      <c r="D32" s="149">
        <v>374332.74</v>
      </c>
      <c r="E32" s="149"/>
      <c r="F32" s="149"/>
      <c r="G32" s="149"/>
      <c r="H32" s="149"/>
      <c r="I32" s="155">
        <f t="shared" si="2"/>
        <v>374332.74</v>
      </c>
    </row>
    <row r="33" spans="2:9" x14ac:dyDescent="0.25">
      <c r="B33" s="12" t="s">
        <v>240</v>
      </c>
      <c r="C33" s="182" t="s">
        <v>241</v>
      </c>
      <c r="D33" s="149"/>
      <c r="E33" s="149">
        <v>9386.2000000000007</v>
      </c>
      <c r="F33" s="149">
        <v>65025.42</v>
      </c>
      <c r="G33" s="149"/>
      <c r="H33" s="149"/>
      <c r="I33" s="155">
        <f t="shared" si="2"/>
        <v>74411.62</v>
      </c>
    </row>
    <row r="34" spans="2:9" x14ac:dyDescent="0.25">
      <c r="B34" s="12" t="s">
        <v>242</v>
      </c>
      <c r="C34" s="190" t="s">
        <v>243</v>
      </c>
      <c r="D34" s="151">
        <f>SUM(D21:D33)</f>
        <v>41256944.960000001</v>
      </c>
      <c r="E34" s="151">
        <f>SUM(E21:E33)</f>
        <v>10930.800000000001</v>
      </c>
      <c r="F34" s="151">
        <f t="shared" ref="F34:H34" si="3">SUM(F21:F33)</f>
        <v>1277835.1099999999</v>
      </c>
      <c r="G34" s="151">
        <f t="shared" si="3"/>
        <v>0</v>
      </c>
      <c r="H34" s="151">
        <f t="shared" si="3"/>
        <v>0</v>
      </c>
      <c r="I34" s="157">
        <f>SUM(I21:I33)</f>
        <v>42545710.869999997</v>
      </c>
    </row>
    <row r="35" spans="2:9" x14ac:dyDescent="0.25">
      <c r="C35" s="183"/>
      <c r="D35" s="229"/>
      <c r="E35" s="229"/>
      <c r="F35" s="229"/>
      <c r="G35" s="229"/>
      <c r="H35" s="229"/>
    </row>
    <row r="36" spans="2:9" x14ac:dyDescent="0.25">
      <c r="B36" s="12" t="s">
        <v>244</v>
      </c>
      <c r="C36" s="190" t="s">
        <v>245</v>
      </c>
      <c r="D36" s="159">
        <f>D18-D34</f>
        <v>3705160.1700000018</v>
      </c>
      <c r="E36" s="159">
        <f>E18-E34</f>
        <v>-10930.800000000001</v>
      </c>
      <c r="F36" s="159">
        <f t="shared" ref="F36:H36" si="4">F18-F34</f>
        <v>-551668.84999999986</v>
      </c>
      <c r="G36" s="159">
        <f t="shared" si="4"/>
        <v>0</v>
      </c>
      <c r="H36" s="159">
        <f t="shared" si="4"/>
        <v>0</v>
      </c>
      <c r="I36" s="159">
        <f>I18-I34</f>
        <v>3142560.5200000033</v>
      </c>
    </row>
    <row r="37" spans="2:9" x14ac:dyDescent="0.25">
      <c r="C37" s="184"/>
      <c r="D37" s="149"/>
      <c r="E37" s="149"/>
      <c r="F37" s="149"/>
      <c r="G37" s="149"/>
      <c r="H37" s="149"/>
    </row>
    <row r="38" spans="2:9" x14ac:dyDescent="0.25">
      <c r="B38" s="12" t="s">
        <v>246</v>
      </c>
      <c r="C38" s="191" t="s">
        <v>247</v>
      </c>
      <c r="D38" s="153"/>
      <c r="E38" s="153"/>
      <c r="F38" s="153"/>
      <c r="G38" s="153"/>
      <c r="H38" s="153"/>
      <c r="I38" s="154"/>
    </row>
    <row r="39" spans="2:9" x14ac:dyDescent="0.25">
      <c r="B39" s="12" t="s">
        <v>248</v>
      </c>
      <c r="C39" s="182" t="s">
        <v>249</v>
      </c>
      <c r="D39" s="149">
        <v>988889.08</v>
      </c>
      <c r="E39" s="149">
        <v>46495</v>
      </c>
      <c r="F39" s="149">
        <v>548833.66</v>
      </c>
      <c r="G39" s="149"/>
      <c r="H39" s="149"/>
      <c r="I39" s="155">
        <f>SUM(D39:H39)</f>
        <v>1584217.74</v>
      </c>
    </row>
    <row r="40" spans="2:9" x14ac:dyDescent="0.25">
      <c r="B40" s="12" t="s">
        <v>250</v>
      </c>
      <c r="C40" s="182" t="s">
        <v>251</v>
      </c>
      <c r="D40" s="149">
        <v>-17297</v>
      </c>
      <c r="E40" s="149"/>
      <c r="F40" s="149"/>
      <c r="G40" s="149"/>
      <c r="H40" s="149"/>
      <c r="I40" s="155">
        <f t="shared" ref="I40:I46" si="5">SUM(D40:H40)</f>
        <v>-17297</v>
      </c>
    </row>
    <row r="41" spans="2:9" x14ac:dyDescent="0.25">
      <c r="B41" s="12" t="s">
        <v>252</v>
      </c>
      <c r="C41" s="182" t="s">
        <v>253</v>
      </c>
      <c r="D41" s="149">
        <v>20195</v>
      </c>
      <c r="E41" s="149"/>
      <c r="F41" s="149"/>
      <c r="G41" s="149"/>
      <c r="H41" s="149"/>
      <c r="I41" s="155">
        <f t="shared" si="5"/>
        <v>20195</v>
      </c>
    </row>
    <row r="42" spans="2:9" x14ac:dyDescent="0.25">
      <c r="B42" s="12" t="s">
        <v>254</v>
      </c>
      <c r="C42" s="182" t="s">
        <v>255</v>
      </c>
      <c r="D42" s="149">
        <v>-2916.69</v>
      </c>
      <c r="E42" s="149"/>
      <c r="F42" s="149"/>
      <c r="G42" s="149"/>
      <c r="H42" s="149"/>
      <c r="I42" s="155">
        <f t="shared" si="5"/>
        <v>-2916.69</v>
      </c>
    </row>
    <row r="43" spans="2:9" x14ac:dyDescent="0.25">
      <c r="B43" s="12" t="s">
        <v>256</v>
      </c>
      <c r="C43" s="182" t="s">
        <v>257</v>
      </c>
      <c r="D43" s="149">
        <v>-13566.41</v>
      </c>
      <c r="E43" s="149"/>
      <c r="F43" s="149"/>
      <c r="G43" s="149"/>
      <c r="H43" s="149"/>
      <c r="I43" s="155">
        <f t="shared" si="5"/>
        <v>-13566.41</v>
      </c>
    </row>
    <row r="44" spans="2:9" x14ac:dyDescent="0.25">
      <c r="B44" s="12" t="s">
        <v>258</v>
      </c>
      <c r="C44" s="182" t="s">
        <v>259</v>
      </c>
      <c r="D44" s="149">
        <v>28351.03</v>
      </c>
      <c r="E44" s="149"/>
      <c r="F44" s="149"/>
      <c r="G44" s="149"/>
      <c r="H44" s="149"/>
      <c r="I44" s="155">
        <f t="shared" si="5"/>
        <v>28351.03</v>
      </c>
    </row>
    <row r="45" spans="2:9" x14ac:dyDescent="0.25">
      <c r="B45" s="12" t="s">
        <v>260</v>
      </c>
      <c r="C45" s="182" t="s">
        <v>261</v>
      </c>
      <c r="D45" s="149"/>
      <c r="E45" s="149"/>
      <c r="F45" s="149"/>
      <c r="G45" s="149"/>
      <c r="H45" s="149"/>
      <c r="I45" s="155">
        <f t="shared" si="5"/>
        <v>0</v>
      </c>
    </row>
    <row r="46" spans="2:9" x14ac:dyDescent="0.25">
      <c r="B46" s="12" t="s">
        <v>262</v>
      </c>
      <c r="C46" s="182" t="s">
        <v>263</v>
      </c>
      <c r="D46" s="149"/>
      <c r="E46" s="149"/>
      <c r="F46" s="149"/>
      <c r="G46" s="149"/>
      <c r="H46" s="149"/>
      <c r="I46" s="155">
        <f t="shared" si="5"/>
        <v>0</v>
      </c>
    </row>
    <row r="47" spans="2:9" x14ac:dyDescent="0.25">
      <c r="B47" s="12" t="s">
        <v>264</v>
      </c>
      <c r="C47" s="190" t="s">
        <v>265</v>
      </c>
      <c r="D47" s="230">
        <f>SUM(D39:D46)</f>
        <v>1003655.01</v>
      </c>
      <c r="E47" s="230">
        <f t="shared" ref="E47:H47" si="6">SUM(E39:E46)</f>
        <v>46495</v>
      </c>
      <c r="F47" s="230">
        <f t="shared" si="6"/>
        <v>548833.66</v>
      </c>
      <c r="G47" s="230">
        <f t="shared" si="6"/>
        <v>0</v>
      </c>
      <c r="H47" s="230">
        <f t="shared" si="6"/>
        <v>0</v>
      </c>
      <c r="I47" s="231">
        <f>SUM(I39:I46)</f>
        <v>1598983.6700000002</v>
      </c>
    </row>
    <row r="48" spans="2:9" x14ac:dyDescent="0.25">
      <c r="C48" s="184"/>
      <c r="D48" s="146"/>
      <c r="E48" s="146"/>
      <c r="F48" s="146"/>
      <c r="G48" s="146"/>
      <c r="H48" s="146"/>
    </row>
    <row r="49" spans="2:12" x14ac:dyDescent="0.25">
      <c r="B49" s="12" t="s">
        <v>266</v>
      </c>
      <c r="C49" s="190" t="s">
        <v>267</v>
      </c>
      <c r="D49" s="151">
        <f>D36+D47</f>
        <v>4708815.1800000016</v>
      </c>
      <c r="E49" s="151">
        <f t="shared" ref="E49:H49" si="7">E36+E47</f>
        <v>35564.199999999997</v>
      </c>
      <c r="F49" s="151">
        <f t="shared" si="7"/>
        <v>-2835.1899999998277</v>
      </c>
      <c r="G49" s="151">
        <f t="shared" si="7"/>
        <v>0</v>
      </c>
      <c r="H49" s="151">
        <f t="shared" si="7"/>
        <v>0</v>
      </c>
      <c r="I49" s="157">
        <f>I36+I47</f>
        <v>4741544.1900000032</v>
      </c>
    </row>
    <row r="50" spans="2:12" x14ac:dyDescent="0.25">
      <c r="C50" s="184"/>
      <c r="D50" s="149"/>
      <c r="E50" s="149"/>
      <c r="F50" s="149"/>
      <c r="G50" s="149"/>
      <c r="H50" s="149"/>
    </row>
    <row r="51" spans="2:12" x14ac:dyDescent="0.25">
      <c r="B51" s="12" t="s">
        <v>268</v>
      </c>
      <c r="C51" s="182" t="s">
        <v>269</v>
      </c>
      <c r="D51" s="149"/>
      <c r="E51" s="149"/>
      <c r="F51" s="149"/>
      <c r="G51" s="149"/>
      <c r="H51" s="149"/>
    </row>
    <row r="52" spans="2:12" x14ac:dyDescent="0.25">
      <c r="B52" s="12" t="s">
        <v>270</v>
      </c>
      <c r="C52" s="182" t="s">
        <v>271</v>
      </c>
      <c r="D52" s="149"/>
      <c r="E52" s="149"/>
      <c r="F52" s="149"/>
      <c r="G52" s="149"/>
      <c r="H52" s="149"/>
    </row>
    <row r="53" spans="2:12" x14ac:dyDescent="0.25">
      <c r="B53" s="12" t="s">
        <v>272</v>
      </c>
      <c r="C53" s="190" t="s">
        <v>273</v>
      </c>
      <c r="D53" s="159">
        <f>D49-D51-D52</f>
        <v>4708815.1800000016</v>
      </c>
      <c r="E53" s="159">
        <f t="shared" ref="E53:H53" si="8">E49-E51-E52</f>
        <v>35564.199999999997</v>
      </c>
      <c r="F53" s="159">
        <f t="shared" si="8"/>
        <v>-2835.1899999998277</v>
      </c>
      <c r="G53" s="159">
        <f t="shared" si="8"/>
        <v>0</v>
      </c>
      <c r="H53" s="159">
        <f t="shared" si="8"/>
        <v>0</v>
      </c>
      <c r="I53" s="159">
        <f>I49-I51-I52</f>
        <v>4741544.1900000032</v>
      </c>
    </row>
    <row r="54" spans="2:12" x14ac:dyDescent="0.25">
      <c r="C54" s="184"/>
      <c r="D54" s="146"/>
      <c r="E54" s="146"/>
      <c r="F54" s="146"/>
      <c r="G54" s="146"/>
      <c r="H54" s="146"/>
      <c r="I54" s="160"/>
    </row>
    <row r="55" spans="2:12" x14ac:dyDescent="0.25">
      <c r="B55" s="12" t="s">
        <v>274</v>
      </c>
      <c r="C55" s="192" t="s">
        <v>275</v>
      </c>
      <c r="D55" s="144">
        <v>19246011.75</v>
      </c>
      <c r="E55" s="144">
        <v>527081.53</v>
      </c>
      <c r="F55" s="144">
        <v>11610973.02</v>
      </c>
      <c r="G55" s="144"/>
      <c r="H55" s="144"/>
      <c r="I55" s="145">
        <f>SUM(D55:H55)</f>
        <v>31384066.300000001</v>
      </c>
    </row>
    <row r="56" spans="2:12" x14ac:dyDescent="0.25">
      <c r="B56" s="12" t="s">
        <v>276</v>
      </c>
      <c r="C56" s="193" t="s">
        <v>277</v>
      </c>
      <c r="D56" s="146">
        <f>-2730320-253502</f>
        <v>-2983822</v>
      </c>
      <c r="E56" s="146"/>
      <c r="F56" s="146"/>
      <c r="G56" s="146"/>
      <c r="H56" s="146"/>
      <c r="I56" s="145">
        <f t="shared" ref="I56:I57" si="9">SUM(D56:H56)</f>
        <v>-2983822</v>
      </c>
    </row>
    <row r="57" spans="2:12" x14ac:dyDescent="0.25">
      <c r="B57" s="12" t="s">
        <v>278</v>
      </c>
      <c r="C57" s="192" t="s">
        <v>279</v>
      </c>
      <c r="D57" s="147"/>
      <c r="E57" s="147"/>
      <c r="F57" s="147"/>
      <c r="G57" s="147"/>
      <c r="H57" s="147"/>
      <c r="I57" s="148">
        <f t="shared" si="9"/>
        <v>0</v>
      </c>
    </row>
    <row r="58" spans="2:12" x14ac:dyDescent="0.25">
      <c r="B58" s="12" t="s">
        <v>280</v>
      </c>
      <c r="C58" s="190" t="s">
        <v>281</v>
      </c>
      <c r="D58" s="232">
        <f>D53+D55+D56+D57</f>
        <v>20971004.93</v>
      </c>
      <c r="E58" s="232">
        <f>E53+E55+E56+E57</f>
        <v>562645.73</v>
      </c>
      <c r="F58" s="232">
        <f t="shared" ref="F58:I58" si="10">F53+F55+F56+F57</f>
        <v>11608137.83</v>
      </c>
      <c r="G58" s="232">
        <f t="shared" si="10"/>
        <v>0</v>
      </c>
      <c r="H58" s="232">
        <f t="shared" si="10"/>
        <v>0</v>
      </c>
      <c r="I58" s="127">
        <f t="shared" si="10"/>
        <v>33141788.490000002</v>
      </c>
      <c r="L58" s="185"/>
    </row>
    <row r="59" spans="2:12" x14ac:dyDescent="0.25">
      <c r="C59" s="191"/>
      <c r="D59" s="15" t="s">
        <v>282</v>
      </c>
    </row>
    <row r="60" spans="2:12" x14ac:dyDescent="0.25">
      <c r="C60" s="186"/>
    </row>
  </sheetData>
  <mergeCells count="4">
    <mergeCell ref="C2:I2"/>
    <mergeCell ref="C3:I3"/>
    <mergeCell ref="C4:I4"/>
    <mergeCell ref="D5:I5"/>
  </mergeCells>
  <phoneticPr fontId="5" type="noConversion"/>
  <printOptions horizontalCentered="1"/>
  <pageMargins left="0.5" right="0.5" top="0.5" bottom="0.5" header="0.5" footer="0.25"/>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G62"/>
  <sheetViews>
    <sheetView topLeftCell="A42" zoomScaleNormal="100" workbookViewId="0">
      <selection activeCell="F61" sqref="F61:F63"/>
    </sheetView>
  </sheetViews>
  <sheetFormatPr defaultColWidth="9.140625" defaultRowHeight="15" x14ac:dyDescent="0.25"/>
  <cols>
    <col min="1" max="1" width="9.140625" style="25"/>
    <col min="2" max="2" width="0" style="22" hidden="1" customWidth="1"/>
    <col min="3" max="3" width="49" style="25" customWidth="1"/>
    <col min="4" max="6" width="16.7109375" style="67" customWidth="1"/>
    <col min="7" max="7" width="25.7109375" style="67" customWidth="1"/>
    <col min="8" max="8" width="8.5703125" style="25" customWidth="1"/>
    <col min="9" max="9" width="9.140625" style="25"/>
    <col min="10" max="12" width="16.42578125" style="25" bestFit="1" customWidth="1"/>
    <col min="13" max="13" width="16.140625" style="25" bestFit="1" customWidth="1"/>
    <col min="14" max="16384" width="9.140625" style="25"/>
  </cols>
  <sheetData>
    <row r="2" spans="2:7" x14ac:dyDescent="0.25">
      <c r="C2" s="257" t="s">
        <v>24</v>
      </c>
      <c r="D2" s="257"/>
      <c r="E2" s="257"/>
      <c r="F2" s="257"/>
      <c r="G2" s="257"/>
    </row>
    <row r="3" spans="2:7" x14ac:dyDescent="0.25">
      <c r="C3" s="257" t="s">
        <v>283</v>
      </c>
      <c r="D3" s="257"/>
      <c r="E3" s="257"/>
      <c r="F3" s="257"/>
      <c r="G3" s="257"/>
    </row>
    <row r="4" spans="2:7" x14ac:dyDescent="0.25">
      <c r="C4" s="257" t="s">
        <v>284</v>
      </c>
      <c r="D4" s="257"/>
      <c r="E4" s="257"/>
      <c r="F4" s="257"/>
      <c r="G4" s="257"/>
    </row>
    <row r="5" spans="2:7" x14ac:dyDescent="0.25">
      <c r="C5" s="258" t="s">
        <v>26</v>
      </c>
      <c r="D5" s="258"/>
      <c r="E5" s="258"/>
      <c r="F5" s="258"/>
      <c r="G5" s="258"/>
    </row>
    <row r="6" spans="2:7" x14ac:dyDescent="0.25">
      <c r="C6" s="50"/>
      <c r="D6" s="259" t="s">
        <v>285</v>
      </c>
      <c r="E6" s="259"/>
      <c r="F6" s="59"/>
      <c r="G6" s="59"/>
    </row>
    <row r="7" spans="2:7" ht="47.25" customHeight="1" x14ac:dyDescent="0.25">
      <c r="B7" s="123" t="s">
        <v>27</v>
      </c>
      <c r="C7" s="122" t="s">
        <v>28</v>
      </c>
      <c r="D7" s="60" t="s">
        <v>286</v>
      </c>
      <c r="E7" s="61" t="s">
        <v>287</v>
      </c>
      <c r="F7" s="62" t="s">
        <v>288</v>
      </c>
      <c r="G7" s="62" t="s">
        <v>289</v>
      </c>
    </row>
    <row r="8" spans="2:7" x14ac:dyDescent="0.25">
      <c r="B8" s="123"/>
      <c r="C8" s="132"/>
      <c r="D8" s="133"/>
      <c r="E8" s="133"/>
      <c r="F8" s="134"/>
      <c r="G8" s="134"/>
    </row>
    <row r="9" spans="2:7" x14ac:dyDescent="0.25">
      <c r="C9" s="51" t="s">
        <v>198</v>
      </c>
      <c r="D9" s="63"/>
      <c r="E9" s="63"/>
      <c r="F9" s="64"/>
      <c r="G9" s="64"/>
    </row>
    <row r="10" spans="2:7" x14ac:dyDescent="0.25">
      <c r="B10" s="22" t="s">
        <v>290</v>
      </c>
      <c r="C10" s="25" t="s">
        <v>200</v>
      </c>
      <c r="D10" s="68">
        <v>1053975</v>
      </c>
      <c r="E10" s="68">
        <f>1516625-200000-20000</f>
        <v>1296625</v>
      </c>
      <c r="F10" s="68">
        <v>1136688.9099999999</v>
      </c>
      <c r="G10" s="69">
        <f>F10-E10</f>
        <v>-159936.09000000008</v>
      </c>
    </row>
    <row r="11" spans="2:7" x14ac:dyDescent="0.25">
      <c r="B11" s="22" t="s">
        <v>291</v>
      </c>
      <c r="C11" s="52" t="s">
        <v>202</v>
      </c>
      <c r="D11" s="68">
        <v>5911445</v>
      </c>
      <c r="E11" s="68">
        <v>8023557</v>
      </c>
      <c r="F11" s="68">
        <v>8085623.71</v>
      </c>
      <c r="G11" s="69">
        <f t="shared" ref="G11:G18" si="0">F11-E11</f>
        <v>62066.709999999963</v>
      </c>
    </row>
    <row r="12" spans="2:7" x14ac:dyDescent="0.25">
      <c r="B12" s="22" t="s">
        <v>292</v>
      </c>
      <c r="C12" s="53" t="s">
        <v>204</v>
      </c>
      <c r="D12" s="68">
        <v>1058000</v>
      </c>
      <c r="E12" s="68">
        <v>1065920</v>
      </c>
      <c r="F12" s="68">
        <v>1014428.45</v>
      </c>
      <c r="G12" s="69">
        <f t="shared" si="0"/>
        <v>-51491.550000000047</v>
      </c>
    </row>
    <row r="13" spans="2:7" x14ac:dyDescent="0.25">
      <c r="B13" s="22" t="s">
        <v>293</v>
      </c>
      <c r="C13" s="52" t="s">
        <v>206</v>
      </c>
      <c r="D13" s="68">
        <v>7233590</v>
      </c>
      <c r="E13" s="68">
        <v>6957501</v>
      </c>
      <c r="F13" s="68">
        <v>6205608.8799999999</v>
      </c>
      <c r="G13" s="69">
        <f t="shared" si="0"/>
        <v>-751892.12000000011</v>
      </c>
    </row>
    <row r="14" spans="2:7" x14ac:dyDescent="0.25">
      <c r="B14" s="22" t="s">
        <v>294</v>
      </c>
      <c r="C14" s="52" t="s">
        <v>208</v>
      </c>
      <c r="D14" s="68">
        <v>22236598</v>
      </c>
      <c r="E14" s="68">
        <v>20058462</v>
      </c>
      <c r="F14" s="68">
        <v>18080583.359999999</v>
      </c>
      <c r="G14" s="69">
        <f t="shared" si="0"/>
        <v>-1977878.6400000006</v>
      </c>
    </row>
    <row r="15" spans="2:7" x14ac:dyDescent="0.25">
      <c r="B15" s="22" t="s">
        <v>295</v>
      </c>
      <c r="C15" s="52" t="s">
        <v>210</v>
      </c>
      <c r="D15" s="68">
        <v>7346934</v>
      </c>
      <c r="E15" s="68">
        <v>7438477</v>
      </c>
      <c r="F15" s="68">
        <v>10439171.82</v>
      </c>
      <c r="G15" s="69">
        <f t="shared" si="0"/>
        <v>3000694.8200000003</v>
      </c>
    </row>
    <row r="16" spans="2:7" x14ac:dyDescent="0.25">
      <c r="B16" s="22" t="s">
        <v>296</v>
      </c>
      <c r="C16" s="52" t="s">
        <v>51</v>
      </c>
      <c r="D16" s="68"/>
      <c r="E16" s="68"/>
      <c r="F16" s="68"/>
      <c r="G16" s="69">
        <f t="shared" si="0"/>
        <v>0</v>
      </c>
    </row>
    <row r="17" spans="2:7" x14ac:dyDescent="0.25">
      <c r="B17" s="22" t="s">
        <v>297</v>
      </c>
      <c r="C17" s="52" t="s">
        <v>213</v>
      </c>
      <c r="D17" s="68"/>
      <c r="E17" s="68"/>
      <c r="F17" s="68"/>
      <c r="G17" s="69">
        <f>F17-E17</f>
        <v>0</v>
      </c>
    </row>
    <row r="18" spans="2:7" x14ac:dyDescent="0.25">
      <c r="B18" s="22" t="s">
        <v>298</v>
      </c>
      <c r="C18" s="52" t="s">
        <v>215</v>
      </c>
      <c r="D18" s="68">
        <v>0</v>
      </c>
      <c r="E18" s="68"/>
      <c r="F18" s="68"/>
      <c r="G18" s="69">
        <f t="shared" si="0"/>
        <v>0</v>
      </c>
    </row>
    <row r="19" spans="2:7" x14ac:dyDescent="0.25">
      <c r="B19" s="22" t="s">
        <v>299</v>
      </c>
      <c r="C19" s="54" t="s">
        <v>217</v>
      </c>
      <c r="D19" s="70">
        <f>SUM(D10:D18)</f>
        <v>44840542</v>
      </c>
      <c r="E19" s="70">
        <f>SUM(E10:E18)</f>
        <v>44840542</v>
      </c>
      <c r="F19" s="70">
        <f>SUM(F10:F18)</f>
        <v>44962105.130000003</v>
      </c>
      <c r="G19" s="71">
        <f>SUM(G10:G18)</f>
        <v>121563.12999999942</v>
      </c>
    </row>
    <row r="20" spans="2:7" x14ac:dyDescent="0.25">
      <c r="C20" s="55"/>
      <c r="D20" s="72"/>
      <c r="E20" s="72"/>
      <c r="F20" s="72"/>
      <c r="G20" s="72"/>
    </row>
    <row r="21" spans="2:7" x14ac:dyDescent="0.25">
      <c r="C21" s="56" t="s">
        <v>218</v>
      </c>
      <c r="D21" s="73"/>
      <c r="E21" s="73"/>
      <c r="F21" s="73"/>
      <c r="G21" s="73"/>
    </row>
    <row r="22" spans="2:7" x14ac:dyDescent="0.25">
      <c r="B22" s="22" t="s">
        <v>300</v>
      </c>
      <c r="C22" s="25" t="s">
        <v>220</v>
      </c>
      <c r="D22" s="68">
        <f>4167173-76632-169180</f>
        <v>3921361</v>
      </c>
      <c r="E22" s="68">
        <f>4039791-150360-18820-76632</f>
        <v>3793979</v>
      </c>
      <c r="F22" s="68">
        <v>1163593.19</v>
      </c>
      <c r="G22" s="69">
        <f>E22-F22</f>
        <v>2630385.81</v>
      </c>
    </row>
    <row r="23" spans="2:7" x14ac:dyDescent="0.25">
      <c r="B23" s="22" t="s">
        <v>301</v>
      </c>
      <c r="C23" s="52" t="s">
        <v>222</v>
      </c>
      <c r="D23" s="68">
        <f>24422967-45134</f>
        <v>24377833</v>
      </c>
      <c r="E23" s="68">
        <f>27207770-20873-19712-4549</f>
        <v>27162636</v>
      </c>
      <c r="F23" s="68">
        <f>24303481.94-20873.04-19711.68-4549.2</f>
        <v>24258348.020000003</v>
      </c>
      <c r="G23" s="69">
        <f t="shared" ref="G23:G35" si="1">E23-F23</f>
        <v>2904287.9799999967</v>
      </c>
    </row>
    <row r="24" spans="2:7" x14ac:dyDescent="0.25">
      <c r="B24" s="22" t="s">
        <v>302</v>
      </c>
      <c r="C24" s="52" t="s">
        <v>224</v>
      </c>
      <c r="D24" s="68">
        <f>18923059-108835</f>
        <v>18814224</v>
      </c>
      <c r="E24" s="68">
        <f>16265638-57192-51643</f>
        <v>16156803</v>
      </c>
      <c r="F24" s="68">
        <v>15460671.01</v>
      </c>
      <c r="G24" s="69">
        <f t="shared" si="1"/>
        <v>696131.99000000022</v>
      </c>
    </row>
    <row r="25" spans="2:7" x14ac:dyDescent="0.25">
      <c r="B25" s="22" t="s">
        <v>303</v>
      </c>
      <c r="C25" s="52" t="s">
        <v>225</v>
      </c>
      <c r="D25" s="68"/>
      <c r="E25" s="68"/>
      <c r="F25" s="68"/>
      <c r="G25" s="69">
        <f t="shared" si="1"/>
        <v>0</v>
      </c>
    </row>
    <row r="26" spans="2:7" x14ac:dyDescent="0.25">
      <c r="B26" s="22" t="s">
        <v>304</v>
      </c>
      <c r="C26" s="52" t="s">
        <v>227</v>
      </c>
      <c r="D26" s="68"/>
      <c r="E26" s="68"/>
      <c r="F26" s="68"/>
      <c r="G26" s="69">
        <f t="shared" si="1"/>
        <v>0</v>
      </c>
    </row>
    <row r="27" spans="2:7" x14ac:dyDescent="0.25">
      <c r="B27" s="22" t="s">
        <v>305</v>
      </c>
      <c r="C27" s="53" t="s">
        <v>229</v>
      </c>
      <c r="D27" s="68"/>
      <c r="E27" s="68"/>
      <c r="F27" s="68"/>
      <c r="G27" s="69">
        <f t="shared" si="1"/>
        <v>0</v>
      </c>
    </row>
    <row r="28" spans="2:7" x14ac:dyDescent="0.25">
      <c r="B28" s="22" t="s">
        <v>306</v>
      </c>
      <c r="C28" s="53" t="s">
        <v>145</v>
      </c>
      <c r="D28" s="68"/>
      <c r="E28" s="68"/>
      <c r="F28" s="68"/>
      <c r="G28" s="69">
        <f t="shared" si="1"/>
        <v>0</v>
      </c>
    </row>
    <row r="29" spans="2:7" x14ac:dyDescent="0.25">
      <c r="B29" s="22" t="s">
        <v>307</v>
      </c>
      <c r="C29" s="52" t="s">
        <v>231</v>
      </c>
      <c r="D29" s="68"/>
      <c r="E29" s="68"/>
      <c r="F29" s="68"/>
      <c r="G29" s="69">
        <f t="shared" si="1"/>
        <v>0</v>
      </c>
    </row>
    <row r="30" spans="2:7" x14ac:dyDescent="0.25">
      <c r="B30" s="22" t="s">
        <v>308</v>
      </c>
      <c r="C30" s="53" t="s">
        <v>233</v>
      </c>
      <c r="D30" s="68"/>
      <c r="E30" s="68"/>
      <c r="F30" s="68"/>
      <c r="G30" s="69">
        <f t="shared" si="1"/>
        <v>0</v>
      </c>
    </row>
    <row r="31" spans="2:7" x14ac:dyDescent="0.25">
      <c r="B31" s="22" t="s">
        <v>309</v>
      </c>
      <c r="C31" s="53" t="s">
        <v>235</v>
      </c>
      <c r="D31" s="68"/>
      <c r="E31" s="68"/>
      <c r="F31" s="68"/>
      <c r="G31" s="69">
        <f t="shared" si="1"/>
        <v>0</v>
      </c>
    </row>
    <row r="32" spans="2:7" x14ac:dyDescent="0.25">
      <c r="B32" s="22" t="s">
        <v>310</v>
      </c>
      <c r="C32" s="52" t="s">
        <v>311</v>
      </c>
      <c r="D32" s="68"/>
      <c r="E32" s="68"/>
      <c r="F32" s="68"/>
      <c r="G32" s="69">
        <f t="shared" si="1"/>
        <v>0</v>
      </c>
    </row>
    <row r="33" spans="2:7" x14ac:dyDescent="0.25">
      <c r="B33" s="22" t="s">
        <v>312</v>
      </c>
      <c r="C33" s="52" t="s">
        <v>237</v>
      </c>
      <c r="D33" s="68"/>
      <c r="E33" s="68"/>
      <c r="F33" s="68"/>
      <c r="G33" s="69">
        <f t="shared" si="1"/>
        <v>0</v>
      </c>
    </row>
    <row r="34" spans="2:7" x14ac:dyDescent="0.25">
      <c r="B34" s="22" t="s">
        <v>313</v>
      </c>
      <c r="C34" s="52" t="s">
        <v>239</v>
      </c>
      <c r="D34" s="68">
        <v>399781</v>
      </c>
      <c r="E34" s="68">
        <v>399781</v>
      </c>
      <c r="F34" s="68">
        <v>374332.74</v>
      </c>
      <c r="G34" s="69">
        <f t="shared" si="1"/>
        <v>25448.260000000009</v>
      </c>
    </row>
    <row r="35" spans="2:7" x14ac:dyDescent="0.25">
      <c r="B35" s="22" t="s">
        <v>314</v>
      </c>
      <c r="C35" s="52" t="s">
        <v>241</v>
      </c>
      <c r="D35" s="68"/>
      <c r="E35" s="68"/>
      <c r="F35" s="68"/>
      <c r="G35" s="69">
        <f t="shared" si="1"/>
        <v>0</v>
      </c>
    </row>
    <row r="36" spans="2:7" x14ac:dyDescent="0.25">
      <c r="B36" s="22" t="s">
        <v>315</v>
      </c>
      <c r="C36" s="54" t="s">
        <v>243</v>
      </c>
      <c r="D36" s="70">
        <f>SUM(D22:D35)</f>
        <v>47513199</v>
      </c>
      <c r="E36" s="70">
        <f t="shared" ref="E36:F36" si="2">SUM(E22:E35)</f>
        <v>47513199</v>
      </c>
      <c r="F36" s="70">
        <f t="shared" si="2"/>
        <v>41256944.960000008</v>
      </c>
      <c r="G36" s="71">
        <f>SUM(G22:G35)</f>
        <v>6256254.0399999972</v>
      </c>
    </row>
    <row r="37" spans="2:7" x14ac:dyDescent="0.25">
      <c r="C37" s="55"/>
      <c r="D37" s="74"/>
      <c r="E37" s="74"/>
      <c r="F37" s="74"/>
      <c r="G37" s="74"/>
    </row>
    <row r="38" spans="2:7" x14ac:dyDescent="0.25">
      <c r="B38" s="22" t="s">
        <v>316</v>
      </c>
      <c r="C38" s="57" t="s">
        <v>245</v>
      </c>
      <c r="D38" s="70">
        <f>D19-D36</f>
        <v>-2672657</v>
      </c>
      <c r="E38" s="70">
        <f t="shared" ref="E38:F38" si="3">E19-E36</f>
        <v>-2672657</v>
      </c>
      <c r="F38" s="70">
        <f t="shared" si="3"/>
        <v>3705160.1699999943</v>
      </c>
      <c r="G38" s="70">
        <f>F38-E38</f>
        <v>6377817.1699999943</v>
      </c>
    </row>
    <row r="39" spans="2:7" x14ac:dyDescent="0.25">
      <c r="C39" s="55"/>
      <c r="D39" s="74"/>
      <c r="E39" s="74"/>
      <c r="F39" s="74"/>
      <c r="G39" s="74"/>
    </row>
    <row r="40" spans="2:7" x14ac:dyDescent="0.25">
      <c r="C40" s="56" t="s">
        <v>247</v>
      </c>
      <c r="D40" s="73"/>
      <c r="E40" s="73"/>
      <c r="F40" s="73"/>
      <c r="G40" s="73"/>
    </row>
    <row r="41" spans="2:7" x14ac:dyDescent="0.25">
      <c r="B41" s="22" t="s">
        <v>317</v>
      </c>
      <c r="C41" s="25" t="s">
        <v>249</v>
      </c>
      <c r="D41" s="68">
        <v>200000</v>
      </c>
      <c r="E41" s="68">
        <v>200000</v>
      </c>
      <c r="F41" s="68">
        <v>988889.08</v>
      </c>
      <c r="G41" s="69">
        <f>F41-E41</f>
        <v>788889.08</v>
      </c>
    </row>
    <row r="42" spans="2:7" x14ac:dyDescent="0.25">
      <c r="B42" s="22" t="s">
        <v>318</v>
      </c>
      <c r="C42" s="52" t="s">
        <v>251</v>
      </c>
      <c r="D42" s="68">
        <v>0</v>
      </c>
      <c r="E42" s="68"/>
      <c r="F42" s="68">
        <v>-17297</v>
      </c>
      <c r="G42" s="69">
        <f t="shared" ref="G42:G47" si="4">F42-E42</f>
        <v>-17297</v>
      </c>
    </row>
    <row r="43" spans="2:7" x14ac:dyDescent="0.25">
      <c r="B43" s="22" t="s">
        <v>319</v>
      </c>
      <c r="C43" s="52" t="s">
        <v>253</v>
      </c>
      <c r="D43" s="68">
        <v>20000</v>
      </c>
      <c r="E43" s="68">
        <v>20000</v>
      </c>
      <c r="F43" s="68">
        <v>20195</v>
      </c>
      <c r="G43" s="69">
        <f t="shared" si="4"/>
        <v>195</v>
      </c>
    </row>
    <row r="44" spans="2:7" x14ac:dyDescent="0.25">
      <c r="B44" s="22" t="s">
        <v>320</v>
      </c>
      <c r="C44" s="52" t="s">
        <v>255</v>
      </c>
      <c r="D44" s="68"/>
      <c r="E44" s="68"/>
      <c r="F44" s="68">
        <v>-2916.69</v>
      </c>
      <c r="G44" s="69">
        <f t="shared" si="4"/>
        <v>-2916.69</v>
      </c>
    </row>
    <row r="45" spans="2:7" x14ac:dyDescent="0.25">
      <c r="B45" s="22" t="s">
        <v>321</v>
      </c>
      <c r="C45" s="52" t="s">
        <v>257</v>
      </c>
      <c r="D45" s="68">
        <v>25000</v>
      </c>
      <c r="E45" s="68">
        <v>25000</v>
      </c>
      <c r="F45" s="68">
        <v>-13566.41</v>
      </c>
      <c r="G45" s="69">
        <f t="shared" si="4"/>
        <v>-38566.410000000003</v>
      </c>
    </row>
    <row r="46" spans="2:7" x14ac:dyDescent="0.25">
      <c r="B46" s="22" t="s">
        <v>322</v>
      </c>
      <c r="C46" s="52" t="s">
        <v>259</v>
      </c>
      <c r="D46" s="68"/>
      <c r="E46" s="68"/>
      <c r="F46" s="68">
        <v>28351.03</v>
      </c>
      <c r="G46" s="69">
        <f t="shared" si="4"/>
        <v>28351.03</v>
      </c>
    </row>
    <row r="47" spans="2:7" x14ac:dyDescent="0.25">
      <c r="B47" s="22" t="s">
        <v>323</v>
      </c>
      <c r="C47" s="52" t="s">
        <v>261</v>
      </c>
      <c r="D47" s="68"/>
      <c r="E47" s="68"/>
      <c r="F47" s="68"/>
      <c r="G47" s="69">
        <f t="shared" si="4"/>
        <v>0</v>
      </c>
    </row>
    <row r="48" spans="2:7" x14ac:dyDescent="0.25">
      <c r="B48" s="22" t="s">
        <v>324</v>
      </c>
      <c r="C48" s="52" t="s">
        <v>263</v>
      </c>
      <c r="D48" s="68"/>
      <c r="E48" s="68"/>
      <c r="F48" s="68"/>
      <c r="G48" s="69">
        <f>F48-E48</f>
        <v>0</v>
      </c>
    </row>
    <row r="49" spans="2:7" x14ac:dyDescent="0.25">
      <c r="B49" s="22" t="s">
        <v>325</v>
      </c>
      <c r="C49" s="54" t="s">
        <v>265</v>
      </c>
      <c r="D49" s="70">
        <f>SUM(D41:D48)</f>
        <v>245000</v>
      </c>
      <c r="E49" s="70">
        <f t="shared" ref="E49:F49" si="5">SUM(E41:E48)</f>
        <v>245000</v>
      </c>
      <c r="F49" s="70">
        <f t="shared" si="5"/>
        <v>1003655.01</v>
      </c>
      <c r="G49" s="71">
        <f>SUM(G41:G48)</f>
        <v>758655.01</v>
      </c>
    </row>
    <row r="50" spans="2:7" x14ac:dyDescent="0.25">
      <c r="C50" s="55"/>
      <c r="D50" s="74"/>
      <c r="E50" s="74"/>
      <c r="F50" s="74"/>
      <c r="G50" s="74"/>
    </row>
    <row r="51" spans="2:7" x14ac:dyDescent="0.25">
      <c r="B51" s="22" t="s">
        <v>326</v>
      </c>
      <c r="C51" s="57" t="s">
        <v>267</v>
      </c>
      <c r="D51" s="70">
        <f>D38+D49</f>
        <v>-2427657</v>
      </c>
      <c r="E51" s="70">
        <f t="shared" ref="E51:F51" si="6">E38+E49</f>
        <v>-2427657</v>
      </c>
      <c r="F51" s="70">
        <f t="shared" si="6"/>
        <v>4708815.1799999941</v>
      </c>
      <c r="G51" s="71">
        <f>F51-E51</f>
        <v>7136472.1799999941</v>
      </c>
    </row>
    <row r="52" spans="2:7" x14ac:dyDescent="0.25">
      <c r="B52" s="22" t="s">
        <v>327</v>
      </c>
      <c r="C52" s="25" t="s">
        <v>269</v>
      </c>
      <c r="D52" s="68">
        <v>0</v>
      </c>
      <c r="E52" s="68">
        <v>0</v>
      </c>
      <c r="F52" s="68">
        <v>0</v>
      </c>
      <c r="G52" s="69">
        <f t="shared" ref="G52:G54" si="7">F52-E52</f>
        <v>0</v>
      </c>
    </row>
    <row r="53" spans="2:7" x14ac:dyDescent="0.25">
      <c r="B53" s="22" t="s">
        <v>328</v>
      </c>
      <c r="C53" s="52" t="s">
        <v>271</v>
      </c>
      <c r="D53" s="68">
        <v>0</v>
      </c>
      <c r="E53" s="68">
        <v>0</v>
      </c>
      <c r="F53" s="68">
        <v>0</v>
      </c>
      <c r="G53" s="69">
        <f t="shared" si="7"/>
        <v>0</v>
      </c>
    </row>
    <row r="54" spans="2:7" x14ac:dyDescent="0.25">
      <c r="B54" s="22" t="s">
        <v>329</v>
      </c>
      <c r="C54" s="54" t="s">
        <v>273</v>
      </c>
      <c r="D54" s="70">
        <f>SUM(D51:D53)</f>
        <v>-2427657</v>
      </c>
      <c r="E54" s="70">
        <f t="shared" ref="E54:F54" si="8">SUM(E51:E53)</f>
        <v>-2427657</v>
      </c>
      <c r="F54" s="70">
        <f t="shared" si="8"/>
        <v>4708815.1799999941</v>
      </c>
      <c r="G54" s="71">
        <f t="shared" si="7"/>
        <v>7136472.1799999941</v>
      </c>
    </row>
    <row r="55" spans="2:7" x14ac:dyDescent="0.25">
      <c r="C55" s="55"/>
      <c r="D55" s="68"/>
      <c r="E55" s="68"/>
      <c r="F55" s="68"/>
      <c r="G55" s="68"/>
    </row>
    <row r="56" spans="2:7" x14ac:dyDescent="0.25">
      <c r="B56" s="22" t="s">
        <v>330</v>
      </c>
      <c r="C56" s="58" t="s">
        <v>275</v>
      </c>
      <c r="D56" s="162">
        <v>13533329</v>
      </c>
      <c r="E56" s="162">
        <v>13533329</v>
      </c>
      <c r="F56" s="162">
        <f>'Stmt of Rev Exp Chg in Net Pos'!D55</f>
        <v>19246011.75</v>
      </c>
      <c r="G56" s="161">
        <f t="shared" ref="G56:G58" si="9">F56-E56</f>
        <v>5712682.75</v>
      </c>
    </row>
    <row r="57" spans="2:7" x14ac:dyDescent="0.25">
      <c r="B57" s="22" t="s">
        <v>331</v>
      </c>
      <c r="C57" s="193" t="s">
        <v>277</v>
      </c>
      <c r="D57" s="68"/>
      <c r="E57" s="68"/>
      <c r="F57" s="68">
        <v>-2983822</v>
      </c>
      <c r="G57" s="69">
        <f t="shared" si="9"/>
        <v>-2983822</v>
      </c>
    </row>
    <row r="58" spans="2:7" x14ac:dyDescent="0.25">
      <c r="B58" s="22" t="s">
        <v>332</v>
      </c>
      <c r="C58" s="52" t="s">
        <v>279</v>
      </c>
      <c r="D58" s="68"/>
      <c r="E58" s="68"/>
      <c r="F58" s="68"/>
      <c r="G58" s="69">
        <f t="shared" si="9"/>
        <v>0</v>
      </c>
    </row>
    <row r="59" spans="2:7" x14ac:dyDescent="0.25">
      <c r="B59" s="22" t="s">
        <v>333</v>
      </c>
      <c r="C59" s="57" t="s">
        <v>281</v>
      </c>
      <c r="D59" s="70">
        <f>D54+D56+D57</f>
        <v>11105672</v>
      </c>
      <c r="E59" s="70">
        <f>E54+E56+E57</f>
        <v>11105672</v>
      </c>
      <c r="F59" s="70">
        <f>F54+F56+F57+F58</f>
        <v>20971004.929999992</v>
      </c>
      <c r="G59" s="71">
        <f>F59-E59</f>
        <v>9865332.9299999923</v>
      </c>
    </row>
    <row r="60" spans="2:7" x14ac:dyDescent="0.25">
      <c r="C60" s="55"/>
      <c r="D60" s="65"/>
      <c r="E60" s="65"/>
      <c r="F60" s="65"/>
      <c r="G60" s="65"/>
    </row>
    <row r="61" spans="2:7" x14ac:dyDescent="0.25">
      <c r="D61" s="66"/>
      <c r="E61" s="66"/>
      <c r="F61" s="234"/>
      <c r="G61" s="66"/>
    </row>
    <row r="62" spans="2:7" x14ac:dyDescent="0.25">
      <c r="D62" s="66"/>
      <c r="E62" s="66"/>
      <c r="F62" s="234"/>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S86"/>
  <sheetViews>
    <sheetView zoomScaleNormal="100" workbookViewId="0">
      <pane ySplit="6" topLeftCell="A75" activePane="bottomLeft" state="frozen"/>
      <selection pane="bottomLeft" activeCell="L66" sqref="L66"/>
    </sheetView>
  </sheetViews>
  <sheetFormatPr defaultColWidth="8.85546875" defaultRowHeight="15" x14ac:dyDescent="0.25"/>
  <cols>
    <col min="1" max="1" width="8.85546875" style="45"/>
    <col min="2" max="2" width="0" style="75" hidden="1" customWidth="1"/>
    <col min="3" max="3" width="90.7109375" style="45" bestFit="1" customWidth="1"/>
    <col min="4" max="9" width="16.7109375" style="49" customWidth="1"/>
    <col min="10" max="10" width="8.85546875" style="45"/>
    <col min="11" max="11" width="11.42578125" bestFit="1" customWidth="1"/>
    <col min="12" max="12" width="14.5703125" bestFit="1" customWidth="1"/>
    <col min="13" max="14" width="16.42578125" bestFit="1" customWidth="1"/>
    <col min="15" max="15" width="15.42578125" bestFit="1" customWidth="1"/>
    <col min="16" max="16" width="14.42578125" bestFit="1" customWidth="1"/>
    <col min="17" max="17" width="13.7109375" bestFit="1" customWidth="1"/>
    <col min="18" max="18" width="17.28515625" bestFit="1" customWidth="1"/>
    <col min="20" max="16384" width="8.85546875" style="45"/>
  </cols>
  <sheetData>
    <row r="2" spans="2:19" x14ac:dyDescent="0.25">
      <c r="C2" s="253" t="s">
        <v>24</v>
      </c>
      <c r="D2" s="253"/>
      <c r="E2" s="253"/>
      <c r="F2" s="253"/>
      <c r="G2" s="253"/>
      <c r="H2" s="253"/>
      <c r="I2" s="253"/>
    </row>
    <row r="3" spans="2:19" x14ac:dyDescent="0.25">
      <c r="C3" s="254" t="s">
        <v>334</v>
      </c>
      <c r="D3" s="254"/>
      <c r="E3" s="254"/>
      <c r="F3" s="254"/>
      <c r="G3" s="254"/>
      <c r="H3" s="254"/>
      <c r="I3" s="254"/>
    </row>
    <row r="4" spans="2:19" x14ac:dyDescent="0.25">
      <c r="C4" s="255" t="s">
        <v>26</v>
      </c>
      <c r="D4" s="255"/>
      <c r="E4" s="255"/>
      <c r="F4" s="255"/>
      <c r="G4" s="255"/>
      <c r="H4" s="255"/>
      <c r="I4" s="255"/>
    </row>
    <row r="5" spans="2:19" x14ac:dyDescent="0.25">
      <c r="C5" s="46"/>
      <c r="D5" s="47"/>
      <c r="E5" s="47"/>
      <c r="F5" s="47"/>
      <c r="G5" s="47"/>
      <c r="H5" s="47"/>
      <c r="I5" s="47"/>
    </row>
    <row r="6" spans="2:19" s="37" customFormat="1" ht="30" x14ac:dyDescent="0.25">
      <c r="B6" s="76" t="s">
        <v>27</v>
      </c>
      <c r="C6" s="78" t="s">
        <v>28</v>
      </c>
      <c r="D6" s="27" t="s">
        <v>29</v>
      </c>
      <c r="E6" s="27" t="s">
        <v>30</v>
      </c>
      <c r="F6" s="27" t="s">
        <v>31</v>
      </c>
      <c r="G6" s="27" t="s">
        <v>32</v>
      </c>
      <c r="H6" s="29" t="s">
        <v>33</v>
      </c>
      <c r="I6" s="27" t="s">
        <v>34</v>
      </c>
      <c r="K6"/>
      <c r="L6"/>
      <c r="M6"/>
      <c r="N6"/>
      <c r="O6"/>
      <c r="P6"/>
      <c r="Q6"/>
      <c r="R6"/>
      <c r="S6"/>
    </row>
    <row r="7" spans="2:19" s="37" customFormat="1" x14ac:dyDescent="0.25">
      <c r="B7" s="82"/>
      <c r="C7" s="83"/>
      <c r="D7" s="81"/>
      <c r="E7" s="81"/>
      <c r="F7" s="81"/>
      <c r="G7" s="81"/>
      <c r="H7" s="81"/>
      <c r="I7" s="81"/>
      <c r="K7"/>
      <c r="L7"/>
      <c r="M7"/>
      <c r="N7"/>
      <c r="O7"/>
      <c r="P7"/>
      <c r="Q7"/>
      <c r="R7"/>
      <c r="S7"/>
    </row>
    <row r="8" spans="2:19" s="37" customFormat="1" x14ac:dyDescent="0.25">
      <c r="B8" s="77"/>
      <c r="C8" s="79" t="s">
        <v>335</v>
      </c>
      <c r="D8" s="80"/>
      <c r="E8" s="80"/>
      <c r="F8" s="80"/>
      <c r="G8" s="80"/>
      <c r="H8" s="80"/>
      <c r="I8" s="80"/>
      <c r="K8"/>
      <c r="L8"/>
      <c r="M8"/>
      <c r="N8"/>
      <c r="O8"/>
      <c r="P8"/>
      <c r="Q8"/>
      <c r="R8"/>
      <c r="S8"/>
    </row>
    <row r="9" spans="2:19" s="37" customFormat="1" x14ac:dyDescent="0.25">
      <c r="B9" s="77" t="s">
        <v>336</v>
      </c>
      <c r="C9" s="35" t="s">
        <v>337</v>
      </c>
      <c r="D9" s="199">
        <v>36229473.170000002</v>
      </c>
      <c r="E9" s="199"/>
      <c r="F9" s="199"/>
      <c r="G9" s="199"/>
      <c r="H9" s="199"/>
      <c r="I9" s="200">
        <f>SUM(D9:H9)</f>
        <v>36229473.170000002</v>
      </c>
      <c r="K9"/>
      <c r="L9"/>
      <c r="M9"/>
      <c r="N9"/>
      <c r="O9"/>
      <c r="P9"/>
      <c r="Q9"/>
      <c r="R9"/>
      <c r="S9"/>
    </row>
    <row r="10" spans="2:19" s="37" customFormat="1" x14ac:dyDescent="0.25">
      <c r="B10" s="77" t="s">
        <v>338</v>
      </c>
      <c r="C10" s="35" t="s">
        <v>339</v>
      </c>
      <c r="D10" s="199">
        <v>8450415.9499999993</v>
      </c>
      <c r="E10" s="199"/>
      <c r="F10" s="199"/>
      <c r="G10" s="199"/>
      <c r="H10" s="199"/>
      <c r="I10" s="200">
        <f t="shared" ref="I10:I22" si="0">SUM(D10:H10)</f>
        <v>8450415.9499999993</v>
      </c>
      <c r="K10"/>
      <c r="L10"/>
      <c r="M10"/>
      <c r="N10"/>
      <c r="O10"/>
      <c r="P10"/>
      <c r="Q10"/>
      <c r="R10"/>
      <c r="S10"/>
    </row>
    <row r="11" spans="2:19" s="37" customFormat="1" x14ac:dyDescent="0.25">
      <c r="B11" s="77" t="s">
        <v>340</v>
      </c>
      <c r="C11" s="35" t="s">
        <v>341</v>
      </c>
      <c r="D11" s="199"/>
      <c r="E11" s="199"/>
      <c r="F11" s="199">
        <f>839986.96+10</f>
        <v>839996.96</v>
      </c>
      <c r="G11" s="199"/>
      <c r="H11" s="199"/>
      <c r="I11" s="200">
        <f t="shared" si="0"/>
        <v>839996.96</v>
      </c>
      <c r="K11"/>
      <c r="L11"/>
      <c r="M11"/>
      <c r="N11"/>
      <c r="O11"/>
      <c r="P11"/>
      <c r="Q11"/>
      <c r="R11"/>
      <c r="S11"/>
    </row>
    <row r="12" spans="2:19" s="37" customFormat="1" x14ac:dyDescent="0.25">
      <c r="B12" s="77" t="s">
        <v>342</v>
      </c>
      <c r="C12" s="35" t="s">
        <v>343</v>
      </c>
      <c r="D12" s="233">
        <v>-10858772.960000001</v>
      </c>
      <c r="E12" s="199"/>
      <c r="F12" s="199"/>
      <c r="G12" s="199"/>
      <c r="H12" s="199"/>
      <c r="I12" s="200">
        <f t="shared" si="0"/>
        <v>-10858772.960000001</v>
      </c>
      <c r="K12"/>
      <c r="L12"/>
      <c r="M12"/>
      <c r="N12"/>
      <c r="O12"/>
      <c r="P12"/>
      <c r="Q12"/>
      <c r="R12"/>
      <c r="S12"/>
    </row>
    <row r="13" spans="2:19" s="37" customFormat="1" x14ac:dyDescent="0.25">
      <c r="B13" s="77" t="s">
        <v>344</v>
      </c>
      <c r="C13" s="35" t="s">
        <v>345</v>
      </c>
      <c r="D13" s="199">
        <v>-32655906.710000001</v>
      </c>
      <c r="E13" s="199"/>
      <c r="F13" s="199"/>
      <c r="G13" s="199"/>
      <c r="H13" s="199"/>
      <c r="I13" s="200">
        <f>SUM(D13:H13)</f>
        <v>-32655906.710000001</v>
      </c>
      <c r="K13"/>
      <c r="L13"/>
      <c r="M13"/>
      <c r="N13"/>
      <c r="O13"/>
      <c r="P13"/>
      <c r="Q13"/>
      <c r="R13"/>
      <c r="S13"/>
    </row>
    <row r="14" spans="2:19" s="37" customFormat="1" x14ac:dyDescent="0.25">
      <c r="B14" s="77" t="s">
        <v>346</v>
      </c>
      <c r="C14" s="35" t="s">
        <v>347</v>
      </c>
      <c r="D14" s="199"/>
      <c r="E14" s="199"/>
      <c r="F14" s="199"/>
      <c r="G14" s="199"/>
      <c r="H14" s="199"/>
      <c r="I14" s="200">
        <f t="shared" si="0"/>
        <v>0</v>
      </c>
      <c r="K14"/>
      <c r="L14"/>
      <c r="M14"/>
      <c r="N14"/>
      <c r="O14"/>
      <c r="P14"/>
      <c r="Q14"/>
      <c r="R14"/>
      <c r="S14"/>
    </row>
    <row r="15" spans="2:19" s="37" customFormat="1" x14ac:dyDescent="0.25">
      <c r="B15" s="77" t="s">
        <v>348</v>
      </c>
      <c r="C15" s="35" t="s">
        <v>349</v>
      </c>
      <c r="D15" s="199"/>
      <c r="E15" s="199"/>
      <c r="F15" s="199">
        <v>-1247063.19</v>
      </c>
      <c r="G15" s="199"/>
      <c r="H15" s="199"/>
      <c r="I15" s="200">
        <f t="shared" si="0"/>
        <v>-1247063.19</v>
      </c>
      <c r="K15"/>
      <c r="L15"/>
      <c r="M15"/>
      <c r="N15"/>
      <c r="O15"/>
      <c r="P15"/>
      <c r="Q15"/>
      <c r="R15"/>
      <c r="S15"/>
    </row>
    <row r="16" spans="2:19" s="37" customFormat="1" x14ac:dyDescent="0.25">
      <c r="B16" s="77" t="s">
        <v>350</v>
      </c>
      <c r="C16" s="35" t="s">
        <v>351</v>
      </c>
      <c r="D16" s="199"/>
      <c r="E16" s="199"/>
      <c r="F16" s="199"/>
      <c r="G16" s="199"/>
      <c r="H16" s="199"/>
      <c r="I16" s="200">
        <f t="shared" si="0"/>
        <v>0</v>
      </c>
      <c r="K16"/>
      <c r="L16"/>
      <c r="M16"/>
      <c r="N16"/>
      <c r="O16"/>
      <c r="P16"/>
      <c r="Q16"/>
      <c r="R16"/>
      <c r="S16"/>
    </row>
    <row r="17" spans="2:19" s="37" customFormat="1" x14ac:dyDescent="0.25">
      <c r="B17" s="77" t="s">
        <v>352</v>
      </c>
      <c r="C17" s="35" t="s">
        <v>353</v>
      </c>
      <c r="D17" s="199"/>
      <c r="E17" s="199"/>
      <c r="F17" s="199"/>
      <c r="G17" s="199"/>
      <c r="H17" s="199"/>
      <c r="I17" s="200">
        <f t="shared" si="0"/>
        <v>0</v>
      </c>
      <c r="K17"/>
      <c r="L17"/>
      <c r="M17"/>
      <c r="N17"/>
      <c r="O17"/>
      <c r="P17"/>
      <c r="Q17"/>
      <c r="R17"/>
      <c r="S17"/>
    </row>
    <row r="18" spans="2:19" s="37" customFormat="1" x14ac:dyDescent="0.25">
      <c r="B18" s="77" t="s">
        <v>354</v>
      </c>
      <c r="C18" s="35" t="s">
        <v>355</v>
      </c>
      <c r="D18" s="199"/>
      <c r="E18" s="199"/>
      <c r="F18" s="199"/>
      <c r="G18" s="199"/>
      <c r="H18" s="199"/>
      <c r="I18" s="200">
        <f t="shared" si="0"/>
        <v>0</v>
      </c>
      <c r="K18"/>
      <c r="L18"/>
      <c r="M18"/>
      <c r="N18"/>
      <c r="O18"/>
      <c r="P18"/>
      <c r="Q18"/>
      <c r="R18"/>
      <c r="S18"/>
    </row>
    <row r="19" spans="2:19" s="37" customFormat="1" x14ac:dyDescent="0.25">
      <c r="B19" s="77" t="s">
        <v>356</v>
      </c>
      <c r="C19" s="35" t="s">
        <v>357</v>
      </c>
      <c r="D19" s="199"/>
      <c r="E19" s="199"/>
      <c r="F19" s="199"/>
      <c r="G19" s="199"/>
      <c r="H19" s="199"/>
      <c r="I19" s="200">
        <f t="shared" si="0"/>
        <v>0</v>
      </c>
      <c r="K19"/>
      <c r="L19"/>
      <c r="M19"/>
      <c r="N19"/>
      <c r="O19"/>
      <c r="P19"/>
      <c r="Q19"/>
      <c r="R19"/>
      <c r="S19"/>
    </row>
    <row r="20" spans="2:19" s="37" customFormat="1" x14ac:dyDescent="0.25">
      <c r="B20" s="77" t="s">
        <v>358</v>
      </c>
      <c r="C20" s="35" t="s">
        <v>359</v>
      </c>
      <c r="D20" s="199"/>
      <c r="E20" s="199"/>
      <c r="F20" s="199"/>
      <c r="G20" s="199"/>
      <c r="H20" s="199"/>
      <c r="I20" s="200">
        <f t="shared" si="0"/>
        <v>0</v>
      </c>
      <c r="K20"/>
      <c r="L20"/>
      <c r="M20"/>
      <c r="N20"/>
      <c r="O20"/>
      <c r="P20"/>
      <c r="Q20"/>
      <c r="R20"/>
      <c r="S20"/>
    </row>
    <row r="21" spans="2:19" s="37" customFormat="1" x14ac:dyDescent="0.25">
      <c r="B21" s="77" t="s">
        <v>360</v>
      </c>
      <c r="C21" s="36" t="s">
        <v>361</v>
      </c>
      <c r="D21" s="199"/>
      <c r="E21" s="199">
        <v>-9686.9699999999993</v>
      </c>
      <c r="F21" s="199">
        <v>-91999.75</v>
      </c>
      <c r="G21" s="199"/>
      <c r="H21" s="199"/>
      <c r="I21" s="200">
        <f t="shared" si="0"/>
        <v>-101686.72</v>
      </c>
      <c r="K21"/>
      <c r="L21"/>
      <c r="M21"/>
      <c r="N21"/>
      <c r="O21"/>
      <c r="P21"/>
      <c r="Q21"/>
      <c r="R21"/>
      <c r="S21"/>
    </row>
    <row r="22" spans="2:19" s="37" customFormat="1" x14ac:dyDescent="0.25">
      <c r="B22" s="77" t="s">
        <v>362</v>
      </c>
      <c r="C22" s="35" t="s">
        <v>363</v>
      </c>
      <c r="D22" s="199"/>
      <c r="E22" s="199"/>
      <c r="F22" s="199"/>
      <c r="G22" s="199"/>
      <c r="H22" s="199"/>
      <c r="I22" s="200">
        <f t="shared" si="0"/>
        <v>0</v>
      </c>
      <c r="K22"/>
      <c r="L22"/>
      <c r="M22"/>
      <c r="N22"/>
      <c r="O22"/>
      <c r="P22"/>
      <c r="Q22"/>
      <c r="R22"/>
      <c r="S22"/>
    </row>
    <row r="23" spans="2:19" s="37" customFormat="1" x14ac:dyDescent="0.25">
      <c r="B23" s="77" t="s">
        <v>364</v>
      </c>
      <c r="C23" s="41" t="s">
        <v>365</v>
      </c>
      <c r="D23" s="201">
        <f t="shared" ref="D23:I23" si="1">SUM(D9:D22)</f>
        <v>1165209.450000003</v>
      </c>
      <c r="E23" s="201">
        <f t="shared" si="1"/>
        <v>-9686.9699999999993</v>
      </c>
      <c r="F23" s="201">
        <f t="shared" si="1"/>
        <v>-499065.98</v>
      </c>
      <c r="G23" s="201">
        <f t="shared" si="1"/>
        <v>0</v>
      </c>
      <c r="H23" s="201">
        <f t="shared" si="1"/>
        <v>0</v>
      </c>
      <c r="I23" s="202">
        <f t="shared" si="1"/>
        <v>656456.50000000396</v>
      </c>
      <c r="K23"/>
      <c r="L23"/>
      <c r="M23"/>
      <c r="N23"/>
      <c r="O23"/>
      <c r="P23"/>
      <c r="Q23"/>
      <c r="R23"/>
      <c r="S23"/>
    </row>
    <row r="24" spans="2:19" s="37" customFormat="1" x14ac:dyDescent="0.25">
      <c r="B24" s="77"/>
      <c r="C24" s="36"/>
      <c r="D24" s="199"/>
      <c r="E24" s="199"/>
      <c r="F24" s="199"/>
      <c r="G24" s="199"/>
      <c r="H24" s="199"/>
      <c r="I24" s="199"/>
      <c r="K24"/>
      <c r="L24"/>
      <c r="M24"/>
      <c r="N24"/>
      <c r="O24"/>
      <c r="P24"/>
      <c r="Q24"/>
      <c r="R24"/>
      <c r="S24"/>
    </row>
    <row r="25" spans="2:19" s="37" customFormat="1" x14ac:dyDescent="0.25">
      <c r="B25" s="77"/>
      <c r="C25" s="38" t="s">
        <v>366</v>
      </c>
      <c r="D25" s="203"/>
      <c r="E25" s="203"/>
      <c r="F25" s="203"/>
      <c r="G25" s="203"/>
      <c r="H25" s="203"/>
      <c r="I25" s="203"/>
      <c r="K25"/>
      <c r="L25"/>
      <c r="M25"/>
      <c r="N25"/>
      <c r="O25"/>
      <c r="P25"/>
      <c r="Q25"/>
      <c r="R25"/>
      <c r="S25"/>
    </row>
    <row r="26" spans="2:19" s="37" customFormat="1" x14ac:dyDescent="0.25">
      <c r="B26" s="77" t="s">
        <v>367</v>
      </c>
      <c r="C26" s="36" t="s">
        <v>368</v>
      </c>
      <c r="D26" s="199"/>
      <c r="E26" s="199"/>
      <c r="F26" s="199"/>
      <c r="G26" s="199"/>
      <c r="H26" s="199"/>
      <c r="I26" s="200">
        <f>SUM(D26:H26)</f>
        <v>0</v>
      </c>
      <c r="K26"/>
      <c r="L26"/>
      <c r="M26"/>
      <c r="N26"/>
      <c r="O26"/>
      <c r="P26"/>
      <c r="Q26"/>
      <c r="R26"/>
      <c r="S26"/>
    </row>
    <row r="27" spans="2:19" s="37" customFormat="1" x14ac:dyDescent="0.25">
      <c r="B27" s="77" t="s">
        <v>369</v>
      </c>
      <c r="C27" s="36" t="s">
        <v>370</v>
      </c>
      <c r="D27" s="199"/>
      <c r="E27" s="199"/>
      <c r="F27" s="199"/>
      <c r="G27" s="199"/>
      <c r="H27" s="199"/>
      <c r="I27" s="200">
        <f t="shared" ref="I27:I30" si="2">SUM(D27:H27)</f>
        <v>0</v>
      </c>
      <c r="K27"/>
      <c r="L27"/>
      <c r="M27"/>
      <c r="N27"/>
      <c r="O27"/>
      <c r="P27"/>
      <c r="Q27"/>
      <c r="R27"/>
      <c r="S27"/>
    </row>
    <row r="28" spans="2:19" s="37" customFormat="1" x14ac:dyDescent="0.25">
      <c r="B28" s="77" t="s">
        <v>371</v>
      </c>
      <c r="C28" s="36" t="s">
        <v>372</v>
      </c>
      <c r="D28" s="199"/>
      <c r="E28" s="199"/>
      <c r="F28" s="199"/>
      <c r="G28" s="199"/>
      <c r="H28" s="199"/>
      <c r="I28" s="200">
        <f t="shared" si="2"/>
        <v>0</v>
      </c>
      <c r="K28"/>
      <c r="L28"/>
      <c r="M28"/>
      <c r="N28"/>
      <c r="O28"/>
      <c r="P28"/>
      <c r="Q28"/>
      <c r="R28"/>
      <c r="S28"/>
    </row>
    <row r="29" spans="2:19" s="37" customFormat="1" x14ac:dyDescent="0.25">
      <c r="B29" s="77" t="s">
        <v>373</v>
      </c>
      <c r="C29" s="36" t="s">
        <v>374</v>
      </c>
      <c r="D29" s="199">
        <f>-78964-2189.87</f>
        <v>-81153.87</v>
      </c>
      <c r="E29" s="199"/>
      <c r="F29" s="199"/>
      <c r="G29" s="199"/>
      <c r="H29" s="199"/>
      <c r="I29" s="200">
        <f t="shared" si="2"/>
        <v>-81153.87</v>
      </c>
      <c r="K29"/>
      <c r="L29"/>
      <c r="M29"/>
      <c r="N29"/>
      <c r="O29"/>
      <c r="P29"/>
      <c r="Q29"/>
      <c r="R29"/>
      <c r="S29"/>
    </row>
    <row r="30" spans="2:19" s="37" customFormat="1" x14ac:dyDescent="0.25">
      <c r="B30" s="77" t="s">
        <v>375</v>
      </c>
      <c r="C30" s="35" t="s">
        <v>376</v>
      </c>
      <c r="D30" s="199">
        <v>0</v>
      </c>
      <c r="E30" s="199"/>
      <c r="F30" s="199"/>
      <c r="G30" s="199"/>
      <c r="H30" s="199"/>
      <c r="I30" s="200">
        <f t="shared" si="2"/>
        <v>0</v>
      </c>
      <c r="K30"/>
      <c r="L30"/>
      <c r="M30"/>
      <c r="N30"/>
      <c r="O30"/>
      <c r="P30"/>
      <c r="Q30"/>
      <c r="R30"/>
      <c r="S30"/>
    </row>
    <row r="31" spans="2:19" s="37" customFormat="1" x14ac:dyDescent="0.25">
      <c r="B31" s="77" t="s">
        <v>377</v>
      </c>
      <c r="C31" s="42" t="s">
        <v>378</v>
      </c>
      <c r="D31" s="201">
        <f>SUM(D26:D30)</f>
        <v>-81153.87</v>
      </c>
      <c r="E31" s="201">
        <f t="shared" ref="E31:I31" si="3">SUM(E26:E30)</f>
        <v>0</v>
      </c>
      <c r="F31" s="201">
        <f t="shared" si="3"/>
        <v>0</v>
      </c>
      <c r="G31" s="201">
        <f t="shared" si="3"/>
        <v>0</v>
      </c>
      <c r="H31" s="201">
        <f t="shared" si="3"/>
        <v>0</v>
      </c>
      <c r="I31" s="202">
        <f t="shared" si="3"/>
        <v>-81153.87</v>
      </c>
      <c r="K31"/>
      <c r="L31"/>
      <c r="M31"/>
      <c r="N31"/>
      <c r="O31"/>
      <c r="P31"/>
      <c r="Q31"/>
      <c r="R31"/>
      <c r="S31"/>
    </row>
    <row r="32" spans="2:19" s="37" customFormat="1" x14ac:dyDescent="0.25">
      <c r="B32" s="77"/>
      <c r="C32" s="36"/>
      <c r="D32" s="199"/>
      <c r="E32" s="199"/>
      <c r="F32" s="199"/>
      <c r="G32" s="199"/>
      <c r="H32" s="199"/>
      <c r="I32" s="199"/>
      <c r="K32"/>
      <c r="L32"/>
      <c r="M32"/>
      <c r="N32"/>
      <c r="O32"/>
      <c r="P32"/>
      <c r="Q32"/>
      <c r="R32"/>
      <c r="S32"/>
    </row>
    <row r="33" spans="2:19" s="37" customFormat="1" x14ac:dyDescent="0.25">
      <c r="B33" s="77"/>
      <c r="C33" s="38" t="s">
        <v>379</v>
      </c>
      <c r="D33" s="203"/>
      <c r="E33" s="203"/>
      <c r="F33" s="203"/>
      <c r="G33" s="203"/>
      <c r="H33" s="203"/>
      <c r="I33" s="203"/>
      <c r="K33"/>
      <c r="L33"/>
      <c r="M33"/>
      <c r="N33"/>
      <c r="O33"/>
      <c r="P33"/>
      <c r="Q33"/>
      <c r="R33"/>
      <c r="S33"/>
    </row>
    <row r="34" spans="2:19" s="37" customFormat="1" x14ac:dyDescent="0.25">
      <c r="B34" s="77" t="s">
        <v>380</v>
      </c>
      <c r="C34" s="36" t="s">
        <v>381</v>
      </c>
      <c r="D34" s="199">
        <v>-218899.26</v>
      </c>
      <c r="E34" s="199"/>
      <c r="F34" s="199"/>
      <c r="G34" s="199"/>
      <c r="H34" s="199"/>
      <c r="I34" s="200">
        <f>SUM(D34:H34)</f>
        <v>-218899.26</v>
      </c>
      <c r="K34"/>
      <c r="L34"/>
      <c r="M34"/>
      <c r="N34"/>
      <c r="O34"/>
      <c r="P34"/>
      <c r="Q34"/>
      <c r="R34"/>
      <c r="S34"/>
    </row>
    <row r="35" spans="2:19" s="37" customFormat="1" x14ac:dyDescent="0.25">
      <c r="B35" s="77" t="s">
        <v>382</v>
      </c>
      <c r="C35" s="36" t="s">
        <v>383</v>
      </c>
      <c r="D35" s="199"/>
      <c r="E35" s="199"/>
      <c r="F35" s="199"/>
      <c r="G35" s="199"/>
      <c r="H35" s="199"/>
      <c r="I35" s="200">
        <f t="shared" ref="I35:I40" si="4">SUM(D35:H35)</f>
        <v>0</v>
      </c>
      <c r="K35"/>
      <c r="L35"/>
      <c r="M35"/>
      <c r="N35"/>
      <c r="O35"/>
      <c r="P35"/>
      <c r="Q35"/>
      <c r="R35"/>
      <c r="S35"/>
    </row>
    <row r="36" spans="2:19" s="37" customFormat="1" x14ac:dyDescent="0.25">
      <c r="B36" s="77" t="s">
        <v>384</v>
      </c>
      <c r="C36" s="36" t="s">
        <v>385</v>
      </c>
      <c r="D36" s="199">
        <v>0</v>
      </c>
      <c r="E36" s="199"/>
      <c r="F36" s="199"/>
      <c r="G36" s="199"/>
      <c r="H36" s="199"/>
      <c r="I36" s="200">
        <f t="shared" si="4"/>
        <v>0</v>
      </c>
      <c r="K36"/>
      <c r="L36"/>
      <c r="M36"/>
      <c r="N36"/>
      <c r="O36"/>
      <c r="P36"/>
      <c r="Q36"/>
      <c r="R36"/>
      <c r="S36"/>
    </row>
    <row r="37" spans="2:19" s="37" customFormat="1" x14ac:dyDescent="0.25">
      <c r="B37" s="77" t="s">
        <v>386</v>
      </c>
      <c r="C37" s="36" t="s">
        <v>387</v>
      </c>
      <c r="D37" s="199"/>
      <c r="E37" s="199"/>
      <c r="F37" s="199"/>
      <c r="G37" s="199"/>
      <c r="H37" s="199"/>
      <c r="I37" s="200">
        <f t="shared" si="4"/>
        <v>0</v>
      </c>
      <c r="K37"/>
      <c r="L37"/>
      <c r="M37"/>
      <c r="N37"/>
      <c r="O37"/>
      <c r="P37"/>
      <c r="Q37"/>
      <c r="R37"/>
      <c r="S37"/>
    </row>
    <row r="38" spans="2:19" s="37" customFormat="1" x14ac:dyDescent="0.25">
      <c r="B38" s="77" t="s">
        <v>388</v>
      </c>
      <c r="C38" s="36" t="s">
        <v>389</v>
      </c>
      <c r="D38" s="199">
        <v>0</v>
      </c>
      <c r="E38" s="199"/>
      <c r="F38" s="199"/>
      <c r="G38" s="199"/>
      <c r="H38" s="199"/>
      <c r="I38" s="200">
        <f t="shared" si="4"/>
        <v>0</v>
      </c>
      <c r="K38"/>
      <c r="L38"/>
      <c r="M38"/>
      <c r="N38"/>
      <c r="O38"/>
      <c r="P38"/>
      <c r="Q38"/>
      <c r="R38"/>
      <c r="S38"/>
    </row>
    <row r="39" spans="2:19" s="37" customFormat="1" x14ac:dyDescent="0.25">
      <c r="B39" s="77" t="s">
        <v>390</v>
      </c>
      <c r="C39" s="36" t="s">
        <v>253</v>
      </c>
      <c r="D39" s="199">
        <v>20195</v>
      </c>
      <c r="E39" s="199"/>
      <c r="F39" s="199"/>
      <c r="G39" s="199"/>
      <c r="H39" s="199"/>
      <c r="I39" s="200">
        <f t="shared" si="4"/>
        <v>20195</v>
      </c>
      <c r="K39"/>
      <c r="L39"/>
      <c r="M39"/>
      <c r="N39"/>
      <c r="O39"/>
      <c r="P39"/>
      <c r="Q39"/>
      <c r="R39"/>
      <c r="S39"/>
    </row>
    <row r="40" spans="2:19" s="37" customFormat="1" x14ac:dyDescent="0.25">
      <c r="B40" s="77" t="s">
        <v>391</v>
      </c>
      <c r="C40" s="36" t="s">
        <v>363</v>
      </c>
      <c r="D40" s="204"/>
      <c r="E40" s="204"/>
      <c r="F40" s="204"/>
      <c r="G40" s="204"/>
      <c r="H40" s="204"/>
      <c r="I40" s="205">
        <f t="shared" si="4"/>
        <v>0</v>
      </c>
      <c r="K40"/>
      <c r="L40"/>
      <c r="M40"/>
      <c r="N40"/>
      <c r="O40"/>
      <c r="P40"/>
      <c r="Q40"/>
      <c r="R40"/>
      <c r="S40"/>
    </row>
    <row r="41" spans="2:19" s="37" customFormat="1" x14ac:dyDescent="0.25">
      <c r="B41" s="77" t="s">
        <v>392</v>
      </c>
      <c r="C41" s="42" t="s">
        <v>393</v>
      </c>
      <c r="D41" s="201">
        <f>SUM(D34:D40)</f>
        <v>-198704.26</v>
      </c>
      <c r="E41" s="201">
        <f t="shared" ref="E41:I41" si="5">SUM(E34:E40)</f>
        <v>0</v>
      </c>
      <c r="F41" s="201">
        <f t="shared" si="5"/>
        <v>0</v>
      </c>
      <c r="G41" s="201">
        <f t="shared" si="5"/>
        <v>0</v>
      </c>
      <c r="H41" s="201">
        <f t="shared" si="5"/>
        <v>0</v>
      </c>
      <c r="I41" s="202">
        <f t="shared" si="5"/>
        <v>-198704.26</v>
      </c>
      <c r="K41"/>
      <c r="L41"/>
      <c r="M41"/>
      <c r="N41"/>
      <c r="O41"/>
      <c r="P41"/>
      <c r="Q41"/>
      <c r="R41"/>
      <c r="S41"/>
    </row>
    <row r="42" spans="2:19" s="37" customFormat="1" x14ac:dyDescent="0.25">
      <c r="B42" s="77"/>
      <c r="C42" s="42"/>
      <c r="D42" s="204"/>
      <c r="E42" s="204"/>
      <c r="F42" s="204"/>
      <c r="G42" s="204"/>
      <c r="H42" s="204"/>
      <c r="I42" s="204"/>
      <c r="K42"/>
      <c r="L42"/>
      <c r="M42"/>
      <c r="N42"/>
      <c r="O42"/>
      <c r="P42"/>
      <c r="Q42"/>
      <c r="R42"/>
      <c r="S42"/>
    </row>
    <row r="43" spans="2:19" s="37" customFormat="1" x14ac:dyDescent="0.25">
      <c r="B43" s="77"/>
      <c r="C43" s="38" t="s">
        <v>394</v>
      </c>
      <c r="D43" s="206"/>
      <c r="E43" s="206"/>
      <c r="F43" s="206"/>
      <c r="G43" s="206"/>
      <c r="H43" s="206"/>
      <c r="I43" s="206"/>
      <c r="K43"/>
      <c r="L43"/>
      <c r="M43"/>
      <c r="N43"/>
      <c r="O43"/>
      <c r="P43"/>
      <c r="Q43"/>
      <c r="R43"/>
      <c r="S43"/>
    </row>
    <row r="44" spans="2:19" s="37" customFormat="1" x14ac:dyDescent="0.25">
      <c r="B44" s="77" t="s">
        <v>395</v>
      </c>
      <c r="C44" s="36" t="s">
        <v>396</v>
      </c>
      <c r="D44" s="207">
        <v>0</v>
      </c>
      <c r="E44" s="204"/>
      <c r="F44" s="204"/>
      <c r="G44" s="204"/>
      <c r="H44" s="204"/>
      <c r="I44" s="200">
        <f>SUM(D44:H44)</f>
        <v>0</v>
      </c>
      <c r="K44"/>
      <c r="L44"/>
      <c r="M44" s="26"/>
      <c r="N44" s="26"/>
      <c r="O44"/>
      <c r="P44"/>
      <c r="Q44"/>
      <c r="R44"/>
      <c r="S44"/>
    </row>
    <row r="45" spans="2:19" s="37" customFormat="1" x14ac:dyDescent="0.25">
      <c r="B45" s="77" t="s">
        <v>397</v>
      </c>
      <c r="C45" s="36" t="s">
        <v>398</v>
      </c>
      <c r="D45" s="204">
        <v>0</v>
      </c>
      <c r="E45" s="204">
        <v>0</v>
      </c>
      <c r="F45" s="204">
        <v>0</v>
      </c>
      <c r="G45" s="204"/>
      <c r="H45" s="204"/>
      <c r="I45" s="200">
        <f t="shared" ref="I45:I46" si="6">SUM(D45:H45)</f>
        <v>0</v>
      </c>
      <c r="K45"/>
      <c r="L45"/>
      <c r="M45"/>
      <c r="N45"/>
      <c r="O45" s="26"/>
      <c r="P45"/>
      <c r="Q45"/>
      <c r="R45"/>
      <c r="S45"/>
    </row>
    <row r="46" spans="2:19" s="37" customFormat="1" x14ac:dyDescent="0.25">
      <c r="B46" s="77" t="s">
        <v>399</v>
      </c>
      <c r="C46" s="39" t="s">
        <v>400</v>
      </c>
      <c r="D46" s="204">
        <v>999881.96</v>
      </c>
      <c r="E46" s="204">
        <v>46717.24</v>
      </c>
      <c r="F46" s="204">
        <v>551828.68000000005</v>
      </c>
      <c r="G46" s="204"/>
      <c r="H46" s="204"/>
      <c r="I46" s="200">
        <f t="shared" si="6"/>
        <v>1598427.88</v>
      </c>
      <c r="K46"/>
      <c r="L46"/>
      <c r="M46"/>
      <c r="N46"/>
      <c r="O46"/>
      <c r="P46"/>
      <c r="Q46"/>
      <c r="R46"/>
      <c r="S46"/>
    </row>
    <row r="47" spans="2:19" s="37" customFormat="1" x14ac:dyDescent="0.25">
      <c r="B47" s="77" t="s">
        <v>401</v>
      </c>
      <c r="C47" s="40" t="s">
        <v>402</v>
      </c>
      <c r="D47" s="201">
        <f>SUM(D44:D46)</f>
        <v>999881.96</v>
      </c>
      <c r="E47" s="201">
        <f t="shared" ref="E47:I47" si="7">SUM(E44:E46)</f>
        <v>46717.24</v>
      </c>
      <c r="F47" s="201">
        <f t="shared" si="7"/>
        <v>551828.68000000005</v>
      </c>
      <c r="G47" s="201">
        <f t="shared" si="7"/>
        <v>0</v>
      </c>
      <c r="H47" s="201">
        <f t="shared" si="7"/>
        <v>0</v>
      </c>
      <c r="I47" s="202">
        <f t="shared" si="7"/>
        <v>1598427.88</v>
      </c>
      <c r="K47"/>
      <c r="L47"/>
      <c r="M47"/>
      <c r="N47"/>
      <c r="O47"/>
      <c r="P47"/>
      <c r="Q47"/>
      <c r="R47"/>
      <c r="S47"/>
    </row>
    <row r="48" spans="2:19" s="37" customFormat="1" x14ac:dyDescent="0.25">
      <c r="B48" s="77"/>
      <c r="C48" s="40"/>
      <c r="D48" s="204"/>
      <c r="E48" s="204"/>
      <c r="F48" s="204"/>
      <c r="G48" s="204"/>
      <c r="H48" s="204"/>
      <c r="I48" s="204"/>
      <c r="K48"/>
      <c r="L48"/>
      <c r="M48"/>
      <c r="N48"/>
      <c r="O48"/>
      <c r="P48"/>
      <c r="Q48"/>
      <c r="R48"/>
      <c r="S48"/>
    </row>
    <row r="49" spans="2:19" s="37" customFormat="1" x14ac:dyDescent="0.25">
      <c r="B49" s="77" t="s">
        <v>403</v>
      </c>
      <c r="C49" s="41" t="s">
        <v>404</v>
      </c>
      <c r="D49" s="201">
        <f>D47+D41+D31+D23</f>
        <v>1885233.2800000031</v>
      </c>
      <c r="E49" s="201">
        <f t="shared" ref="E49:I49" si="8">E47+E41+E31+E23</f>
        <v>37030.269999999997</v>
      </c>
      <c r="F49" s="201">
        <f t="shared" si="8"/>
        <v>52762.70000000007</v>
      </c>
      <c r="G49" s="201">
        <f t="shared" si="8"/>
        <v>0</v>
      </c>
      <c r="H49" s="201">
        <f t="shared" si="8"/>
        <v>0</v>
      </c>
      <c r="I49" s="201">
        <f t="shared" si="8"/>
        <v>1975026.250000004</v>
      </c>
      <c r="K49"/>
      <c r="L49"/>
      <c r="M49"/>
      <c r="N49"/>
      <c r="O49"/>
      <c r="P49"/>
      <c r="Q49"/>
      <c r="R49"/>
      <c r="S49"/>
    </row>
    <row r="50" spans="2:19" s="37" customFormat="1" x14ac:dyDescent="0.25">
      <c r="B50" s="77"/>
      <c r="C50" s="41"/>
      <c r="D50" s="207"/>
      <c r="E50" s="207"/>
      <c r="F50" s="207"/>
      <c r="G50" s="207"/>
      <c r="H50" s="207"/>
      <c r="I50" s="207"/>
      <c r="K50"/>
      <c r="L50"/>
      <c r="M50"/>
      <c r="N50"/>
      <c r="O50"/>
      <c r="P50"/>
      <c r="Q50"/>
      <c r="R50"/>
      <c r="S50"/>
    </row>
    <row r="51" spans="2:19" s="37" customFormat="1" x14ac:dyDescent="0.25">
      <c r="B51" s="77" t="s">
        <v>405</v>
      </c>
      <c r="C51" s="36" t="s">
        <v>406</v>
      </c>
      <c r="D51" s="204">
        <v>20768668.420000002</v>
      </c>
      <c r="E51" s="204">
        <v>1034193.87</v>
      </c>
      <c r="F51" s="204">
        <v>12217191.289999999</v>
      </c>
      <c r="G51" s="204"/>
      <c r="H51" s="204"/>
      <c r="I51" s="200">
        <f>SUM(D51:H51)</f>
        <v>34020053.579999998</v>
      </c>
      <c r="K51"/>
      <c r="L51"/>
      <c r="M51"/>
      <c r="N51"/>
      <c r="O51"/>
      <c r="P51"/>
      <c r="Q51"/>
      <c r="R51"/>
      <c r="S51"/>
    </row>
    <row r="52" spans="2:19" s="37" customFormat="1" x14ac:dyDescent="0.25">
      <c r="B52" s="77" t="s">
        <v>407</v>
      </c>
      <c r="C52" s="37" t="s">
        <v>279</v>
      </c>
      <c r="D52" s="204"/>
      <c r="E52" s="204"/>
      <c r="F52" s="204"/>
      <c r="G52" s="204"/>
      <c r="H52" s="204"/>
      <c r="I52" s="200">
        <f>SUM(D52:H52)</f>
        <v>0</v>
      </c>
      <c r="K52"/>
      <c r="L52"/>
      <c r="M52"/>
      <c r="N52"/>
      <c r="O52"/>
      <c r="P52"/>
      <c r="Q52"/>
      <c r="R52"/>
      <c r="S52"/>
    </row>
    <row r="53" spans="2:19" s="37" customFormat="1" x14ac:dyDescent="0.25">
      <c r="B53" s="77" t="s">
        <v>408</v>
      </c>
      <c r="C53" s="42" t="s">
        <v>409</v>
      </c>
      <c r="D53" s="201">
        <f>D49+D51+D52</f>
        <v>22653901.700000003</v>
      </c>
      <c r="E53" s="201">
        <f t="shared" ref="E53:I53" si="9">E49+E51+E52</f>
        <v>1071224.1399999999</v>
      </c>
      <c r="F53" s="201">
        <f t="shared" si="9"/>
        <v>12269953.989999998</v>
      </c>
      <c r="G53" s="201">
        <f t="shared" si="9"/>
        <v>0</v>
      </c>
      <c r="H53" s="201">
        <f t="shared" si="9"/>
        <v>0</v>
      </c>
      <c r="I53" s="202">
        <f t="shared" si="9"/>
        <v>35995079.830000006</v>
      </c>
      <c r="K53"/>
      <c r="L53"/>
      <c r="M53"/>
      <c r="N53"/>
      <c r="O53"/>
      <c r="P53"/>
      <c r="Q53"/>
      <c r="R53"/>
      <c r="S53"/>
    </row>
    <row r="54" spans="2:19" s="37" customFormat="1" x14ac:dyDescent="0.25">
      <c r="B54" s="77"/>
      <c r="C54" s="43"/>
      <c r="D54" s="204"/>
      <c r="E54" s="204"/>
      <c r="F54" s="204"/>
      <c r="G54" s="204"/>
      <c r="H54" s="204"/>
      <c r="I54" s="204"/>
      <c r="K54"/>
      <c r="L54"/>
      <c r="M54"/>
      <c r="N54"/>
      <c r="O54"/>
      <c r="P54"/>
      <c r="Q54"/>
      <c r="R54"/>
      <c r="S54"/>
    </row>
    <row r="55" spans="2:19" s="37" customFormat="1" x14ac:dyDescent="0.25">
      <c r="B55" s="77"/>
      <c r="C55" s="43" t="s">
        <v>410</v>
      </c>
      <c r="D55" s="206"/>
      <c r="E55" s="206"/>
      <c r="F55" s="206"/>
      <c r="G55" s="206"/>
      <c r="H55" s="206"/>
      <c r="I55" s="206"/>
      <c r="K55"/>
      <c r="L55"/>
      <c r="M55"/>
      <c r="N55"/>
      <c r="O55"/>
      <c r="P55"/>
      <c r="Q55"/>
      <c r="R55"/>
      <c r="S55"/>
    </row>
    <row r="56" spans="2:19" s="37" customFormat="1" x14ac:dyDescent="0.25">
      <c r="B56" s="77" t="s">
        <v>411</v>
      </c>
      <c r="C56" s="163" t="s">
        <v>412</v>
      </c>
      <c r="D56" s="206">
        <f>'Stmt of Rev Exp Chg in Net Pos'!D36</f>
        <v>3705160.1700000018</v>
      </c>
      <c r="E56" s="206">
        <f>'Stmt of Rev Exp Chg in Net Pos'!E36</f>
        <v>-10930.800000000001</v>
      </c>
      <c r="F56" s="206">
        <f>'Stmt of Rev Exp Chg in Net Pos'!F36</f>
        <v>-551668.84999999986</v>
      </c>
      <c r="G56" s="207"/>
      <c r="H56" s="207"/>
      <c r="I56" s="208">
        <f>SUM(D56:H56)</f>
        <v>3142560.5200000023</v>
      </c>
      <c r="K56"/>
      <c r="L56"/>
      <c r="M56"/>
      <c r="N56"/>
      <c r="O56"/>
      <c r="P56"/>
      <c r="Q56"/>
      <c r="R56"/>
      <c r="S56"/>
    </row>
    <row r="57" spans="2:19" s="37" customFormat="1" x14ac:dyDescent="0.25">
      <c r="B57" s="77" t="s">
        <v>413</v>
      </c>
      <c r="C57" s="163" t="s">
        <v>414</v>
      </c>
      <c r="D57" s="207"/>
      <c r="E57" s="207"/>
      <c r="F57" s="207"/>
      <c r="G57" s="207"/>
      <c r="H57" s="207"/>
      <c r="I57" s="208">
        <f t="shared" ref="I57:I83" si="10">SUM(D57:H57)</f>
        <v>0</v>
      </c>
      <c r="K57"/>
      <c r="L57"/>
      <c r="M57"/>
      <c r="N57"/>
      <c r="O57"/>
      <c r="P57"/>
      <c r="Q57"/>
      <c r="R57"/>
      <c r="S57"/>
    </row>
    <row r="58" spans="2:19" s="37" customFormat="1" x14ac:dyDescent="0.25">
      <c r="B58" s="77" t="s">
        <v>415</v>
      </c>
      <c r="C58" s="44" t="s">
        <v>416</v>
      </c>
      <c r="D58" s="207">
        <v>374332.7</v>
      </c>
      <c r="E58" s="207"/>
      <c r="F58" s="207"/>
      <c r="G58" s="207"/>
      <c r="H58" s="207"/>
      <c r="I58" s="208">
        <f t="shared" si="10"/>
        <v>374332.7</v>
      </c>
      <c r="K58"/>
      <c r="L58"/>
      <c r="M58"/>
      <c r="N58"/>
      <c r="O58"/>
      <c r="P58"/>
      <c r="Q58"/>
      <c r="R58"/>
      <c r="S58"/>
    </row>
    <row r="59" spans="2:19" s="37" customFormat="1" x14ac:dyDescent="0.25">
      <c r="B59" s="77" t="s">
        <v>417</v>
      </c>
      <c r="C59" s="163" t="s">
        <v>418</v>
      </c>
      <c r="D59" s="207"/>
      <c r="E59" s="207"/>
      <c r="F59" s="207">
        <v>0</v>
      </c>
      <c r="G59" s="207"/>
      <c r="H59" s="207"/>
      <c r="I59" s="208">
        <f t="shared" si="10"/>
        <v>0</v>
      </c>
      <c r="K59"/>
      <c r="L59"/>
      <c r="M59"/>
      <c r="N59"/>
      <c r="O59"/>
      <c r="P59"/>
      <c r="Q59"/>
      <c r="R59"/>
      <c r="S59"/>
    </row>
    <row r="60" spans="2:19" s="37" customFormat="1" x14ac:dyDescent="0.25">
      <c r="B60" s="77" t="s">
        <v>419</v>
      </c>
      <c r="C60" s="44" t="s">
        <v>420</v>
      </c>
      <c r="D60" s="207">
        <f>-144477.07-21603.15</f>
        <v>-166080.22</v>
      </c>
      <c r="E60" s="207">
        <v>0</v>
      </c>
      <c r="F60" s="207">
        <v>101313.7</v>
      </c>
      <c r="G60" s="207"/>
      <c r="H60" s="207"/>
      <c r="I60" s="208">
        <f t="shared" si="10"/>
        <v>-64766.520000000004</v>
      </c>
      <c r="K60"/>
      <c r="L60"/>
      <c r="M60"/>
      <c r="N60"/>
      <c r="O60"/>
      <c r="P60"/>
      <c r="Q60"/>
      <c r="R60"/>
      <c r="S60"/>
    </row>
    <row r="61" spans="2:19" s="37" customFormat="1" x14ac:dyDescent="0.25">
      <c r="B61" s="77" t="s">
        <v>421</v>
      </c>
      <c r="C61" s="44" t="s">
        <v>61</v>
      </c>
      <c r="D61" s="207"/>
      <c r="E61" s="207"/>
      <c r="F61" s="207"/>
      <c r="G61" s="207"/>
      <c r="H61" s="207"/>
      <c r="I61" s="208">
        <f t="shared" si="10"/>
        <v>0</v>
      </c>
      <c r="K61"/>
      <c r="L61"/>
      <c r="M61"/>
      <c r="N61"/>
      <c r="O61"/>
      <c r="P61"/>
      <c r="Q61"/>
      <c r="R61"/>
      <c r="S61"/>
    </row>
    <row r="62" spans="2:19" s="37" customFormat="1" x14ac:dyDescent="0.25">
      <c r="B62" s="77" t="s">
        <v>422</v>
      </c>
      <c r="C62" s="44" t="s">
        <v>423</v>
      </c>
      <c r="D62" s="207"/>
      <c r="E62" s="207"/>
      <c r="F62" s="207"/>
      <c r="G62" s="207"/>
      <c r="H62" s="207"/>
      <c r="I62" s="208">
        <f t="shared" si="10"/>
        <v>0</v>
      </c>
      <c r="K62"/>
      <c r="L62"/>
      <c r="M62"/>
      <c r="N62"/>
      <c r="O62"/>
      <c r="P62"/>
      <c r="Q62"/>
      <c r="R62"/>
      <c r="S62"/>
    </row>
    <row r="63" spans="2:19" s="37" customFormat="1" x14ac:dyDescent="0.25">
      <c r="B63" s="77" t="s">
        <v>424</v>
      </c>
      <c r="C63" s="44" t="s">
        <v>425</v>
      </c>
      <c r="D63" s="207">
        <f>-182427.32+14806.16-44146.13+57781-8240.14</f>
        <v>-162226.43</v>
      </c>
      <c r="E63" s="207">
        <v>203.39</v>
      </c>
      <c r="F63" s="207">
        <v>-5902.08</v>
      </c>
      <c r="G63" s="207"/>
      <c r="H63" s="207"/>
      <c r="I63" s="208">
        <f t="shared" si="10"/>
        <v>-167925.11999999997</v>
      </c>
      <c r="K63"/>
      <c r="L63"/>
      <c r="M63"/>
      <c r="N63"/>
      <c r="O63"/>
      <c r="P63"/>
      <c r="Q63"/>
      <c r="R63"/>
      <c r="S63"/>
    </row>
    <row r="64" spans="2:19" s="37" customFormat="1" x14ac:dyDescent="0.25">
      <c r="B64" s="77" t="s">
        <v>426</v>
      </c>
      <c r="C64" s="44" t="s">
        <v>427</v>
      </c>
      <c r="D64" s="207" t="s">
        <v>282</v>
      </c>
      <c r="E64" s="233"/>
      <c r="F64" s="207"/>
      <c r="G64" s="207"/>
      <c r="H64" s="207"/>
      <c r="I64" s="208">
        <f t="shared" si="10"/>
        <v>0</v>
      </c>
      <c r="K64"/>
      <c r="L64"/>
      <c r="M64"/>
      <c r="N64"/>
      <c r="O64"/>
      <c r="P64"/>
      <c r="Q64"/>
      <c r="R64"/>
      <c r="S64"/>
    </row>
    <row r="65" spans="2:19" s="37" customFormat="1" x14ac:dyDescent="0.25">
      <c r="B65" s="77" t="s">
        <v>428</v>
      </c>
      <c r="C65" s="44" t="s">
        <v>151</v>
      </c>
      <c r="D65" s="207">
        <f>-218996.11-1672.66</f>
        <v>-220668.77</v>
      </c>
      <c r="E65" s="207"/>
      <c r="F65" s="207">
        <v>-80707</v>
      </c>
      <c r="G65" s="207"/>
      <c r="H65" s="207"/>
      <c r="I65" s="208">
        <f t="shared" si="10"/>
        <v>-301375.77</v>
      </c>
      <c r="K65"/>
      <c r="L65"/>
      <c r="M65"/>
      <c r="N65"/>
      <c r="O65"/>
      <c r="P65"/>
      <c r="Q65"/>
      <c r="R65"/>
      <c r="S65"/>
    </row>
    <row r="66" spans="2:19" s="37" customFormat="1" x14ac:dyDescent="0.25">
      <c r="B66" s="77" t="s">
        <v>429</v>
      </c>
      <c r="C66" s="44" t="s">
        <v>430</v>
      </c>
      <c r="D66" s="207"/>
      <c r="E66" s="207"/>
      <c r="F66" s="207"/>
      <c r="G66" s="207"/>
      <c r="H66" s="207"/>
      <c r="I66" s="208">
        <f t="shared" si="10"/>
        <v>0</v>
      </c>
      <c r="K66"/>
      <c r="L66"/>
      <c r="M66"/>
      <c r="N66"/>
      <c r="O66"/>
      <c r="P66"/>
      <c r="Q66"/>
      <c r="R66"/>
      <c r="S66"/>
    </row>
    <row r="67" spans="2:19" s="37" customFormat="1" x14ac:dyDescent="0.25">
      <c r="B67" s="77" t="s">
        <v>431</v>
      </c>
      <c r="C67" s="44" t="s">
        <v>432</v>
      </c>
      <c r="D67" s="207">
        <v>-692556</v>
      </c>
      <c r="E67" s="207"/>
      <c r="F67" s="207"/>
      <c r="G67" s="207"/>
      <c r="H67" s="207"/>
      <c r="I67" s="208">
        <f t="shared" si="10"/>
        <v>-692556</v>
      </c>
      <c r="K67"/>
      <c r="L67"/>
      <c r="M67"/>
      <c r="N67"/>
      <c r="O67"/>
      <c r="P67"/>
      <c r="Q67"/>
      <c r="R67"/>
      <c r="S67"/>
    </row>
    <row r="68" spans="2:19" s="37" customFormat="1" x14ac:dyDescent="0.25">
      <c r="B68" s="77" t="s">
        <v>433</v>
      </c>
      <c r="C68" s="44" t="s">
        <v>434</v>
      </c>
      <c r="D68" s="207">
        <v>-29756</v>
      </c>
      <c r="E68" s="207"/>
      <c r="F68" s="207"/>
      <c r="G68" s="207"/>
      <c r="H68" s="207"/>
      <c r="I68" s="208">
        <f t="shared" si="10"/>
        <v>-29756</v>
      </c>
      <c r="K68"/>
      <c r="L68"/>
      <c r="M68"/>
      <c r="N68"/>
      <c r="O68"/>
      <c r="P68"/>
      <c r="Q68"/>
      <c r="R68"/>
      <c r="S68"/>
    </row>
    <row r="69" spans="2:19" s="37" customFormat="1" x14ac:dyDescent="0.25">
      <c r="B69" s="77" t="s">
        <v>435</v>
      </c>
      <c r="C69" s="44" t="s">
        <v>436</v>
      </c>
      <c r="D69" s="207">
        <f>-1283280-404463</f>
        <v>-1687743</v>
      </c>
      <c r="E69" s="207"/>
      <c r="F69" s="207"/>
      <c r="G69" s="207"/>
      <c r="H69" s="207"/>
      <c r="I69" s="208">
        <f t="shared" si="10"/>
        <v>-1687743</v>
      </c>
      <c r="K69"/>
      <c r="L69"/>
      <c r="M69"/>
      <c r="N69"/>
      <c r="O69"/>
      <c r="P69"/>
      <c r="Q69"/>
      <c r="R69"/>
      <c r="S69"/>
    </row>
    <row r="70" spans="2:19" s="37" customFormat="1" x14ac:dyDescent="0.25">
      <c r="B70" s="77" t="s">
        <v>437</v>
      </c>
      <c r="C70" s="44" t="s">
        <v>438</v>
      </c>
      <c r="D70" s="207"/>
      <c r="E70" s="207"/>
      <c r="F70" s="207"/>
      <c r="G70" s="207"/>
      <c r="H70" s="207"/>
      <c r="I70" s="208">
        <f t="shared" si="10"/>
        <v>0</v>
      </c>
      <c r="K70"/>
      <c r="L70"/>
      <c r="M70"/>
      <c r="N70"/>
      <c r="O70"/>
      <c r="P70"/>
      <c r="Q70"/>
      <c r="R70"/>
      <c r="S70"/>
    </row>
    <row r="71" spans="2:19" s="37" customFormat="1" x14ac:dyDescent="0.25">
      <c r="B71" s="77" t="s">
        <v>439</v>
      </c>
      <c r="C71" s="163" t="s">
        <v>432</v>
      </c>
      <c r="D71" s="207">
        <v>435479</v>
      </c>
      <c r="E71" s="207"/>
      <c r="F71" s="207"/>
      <c r="G71" s="207"/>
      <c r="H71" s="207"/>
      <c r="I71" s="208">
        <f t="shared" si="10"/>
        <v>435479</v>
      </c>
      <c r="K71"/>
      <c r="L71"/>
      <c r="M71"/>
      <c r="N71"/>
      <c r="O71"/>
      <c r="P71"/>
      <c r="Q71"/>
      <c r="R71"/>
      <c r="S71"/>
    </row>
    <row r="72" spans="2:19" s="37" customFormat="1" x14ac:dyDescent="0.25">
      <c r="B72" s="77" t="s">
        <v>440</v>
      </c>
      <c r="C72" s="163" t="s">
        <v>434</v>
      </c>
      <c r="D72" s="207">
        <v>373615</v>
      </c>
      <c r="E72" s="207"/>
      <c r="F72" s="207"/>
      <c r="G72" s="207"/>
      <c r="H72" s="207"/>
      <c r="I72" s="208">
        <f t="shared" si="10"/>
        <v>373615</v>
      </c>
      <c r="K72"/>
      <c r="L72"/>
      <c r="M72"/>
      <c r="N72"/>
      <c r="O72"/>
      <c r="P72"/>
      <c r="Q72"/>
      <c r="R72"/>
      <c r="S72"/>
    </row>
    <row r="73" spans="2:19" s="37" customFormat="1" x14ac:dyDescent="0.25">
      <c r="B73" s="77" t="s">
        <v>441</v>
      </c>
      <c r="C73" s="163" t="s">
        <v>442</v>
      </c>
      <c r="D73" s="207">
        <v>-764347</v>
      </c>
      <c r="E73" s="207"/>
      <c r="F73" s="207"/>
      <c r="G73" s="207"/>
      <c r="H73" s="207"/>
      <c r="I73" s="208">
        <f t="shared" si="10"/>
        <v>-764347</v>
      </c>
      <c r="K73"/>
      <c r="L73"/>
      <c r="M73"/>
      <c r="N73"/>
      <c r="O73"/>
      <c r="P73"/>
      <c r="Q73"/>
      <c r="R73"/>
      <c r="S73"/>
    </row>
    <row r="74" spans="2:19" s="37" customFormat="1" x14ac:dyDescent="0.25">
      <c r="B74" s="77" t="s">
        <v>443</v>
      </c>
      <c r="C74" s="163" t="s">
        <v>444</v>
      </c>
      <c r="D74" s="207"/>
      <c r="E74" s="207"/>
      <c r="F74" s="207"/>
      <c r="G74" s="207"/>
      <c r="H74" s="207"/>
      <c r="I74" s="208">
        <f t="shared" si="10"/>
        <v>0</v>
      </c>
      <c r="K74"/>
      <c r="L74"/>
      <c r="M74"/>
      <c r="N74"/>
      <c r="O74"/>
      <c r="P74"/>
      <c r="Q74"/>
      <c r="R74"/>
      <c r="S74"/>
    </row>
    <row r="75" spans="2:19" s="37" customFormat="1" x14ac:dyDescent="0.25">
      <c r="B75" s="77" t="s">
        <v>445</v>
      </c>
      <c r="C75" s="163" t="s">
        <v>446</v>
      </c>
      <c r="D75" s="207"/>
      <c r="E75" s="207"/>
      <c r="F75" s="207"/>
      <c r="G75" s="207"/>
      <c r="H75" s="207"/>
      <c r="I75" s="208">
        <f t="shared" si="10"/>
        <v>0</v>
      </c>
      <c r="K75"/>
      <c r="L75"/>
      <c r="M75"/>
      <c r="N75"/>
      <c r="O75"/>
      <c r="P75"/>
      <c r="Q75"/>
      <c r="R75"/>
      <c r="S75"/>
    </row>
    <row r="76" spans="2:19" s="37" customFormat="1" x14ac:dyDescent="0.25">
      <c r="B76" s="77" t="s">
        <v>447</v>
      </c>
      <c r="C76" s="163" t="s">
        <v>448</v>
      </c>
      <c r="D76" s="207"/>
      <c r="E76" s="207"/>
      <c r="F76" s="207"/>
      <c r="G76" s="207"/>
      <c r="H76" s="207"/>
      <c r="I76" s="208">
        <f t="shared" si="10"/>
        <v>0</v>
      </c>
      <c r="K76"/>
      <c r="L76"/>
      <c r="M76"/>
      <c r="N76"/>
      <c r="O76"/>
      <c r="P76"/>
      <c r="Q76"/>
      <c r="R76"/>
      <c r="S76"/>
    </row>
    <row r="77" spans="2:19" s="37" customFormat="1" x14ac:dyDescent="0.25">
      <c r="B77" s="77" t="s">
        <v>449</v>
      </c>
      <c r="C77" s="163" t="s">
        <v>450</v>
      </c>
      <c r="D77" s="207"/>
      <c r="E77" s="207"/>
      <c r="F77" s="207"/>
      <c r="G77" s="207"/>
      <c r="H77" s="207"/>
      <c r="I77" s="208">
        <f t="shared" si="10"/>
        <v>0</v>
      </c>
      <c r="K77"/>
      <c r="L77"/>
      <c r="M77"/>
      <c r="N77"/>
      <c r="O77"/>
      <c r="P77"/>
      <c r="Q77"/>
      <c r="R77"/>
      <c r="S77"/>
    </row>
    <row r="78" spans="2:19" s="37" customFormat="1" x14ac:dyDescent="0.25">
      <c r="B78" s="77" t="s">
        <v>451</v>
      </c>
      <c r="C78" s="163" t="s">
        <v>452</v>
      </c>
      <c r="D78" s="207">
        <v>0</v>
      </c>
      <c r="E78" s="207"/>
      <c r="F78" s="207">
        <v>-49001.96</v>
      </c>
      <c r="G78" s="207"/>
      <c r="H78" s="207"/>
      <c r="I78" s="208">
        <f t="shared" si="10"/>
        <v>-49001.96</v>
      </c>
      <c r="K78"/>
      <c r="L78"/>
      <c r="M78"/>
      <c r="N78"/>
      <c r="O78"/>
      <c r="P78"/>
      <c r="Q78"/>
      <c r="R78"/>
      <c r="S78"/>
    </row>
    <row r="79" spans="2:19" s="37" customFormat="1" x14ac:dyDescent="0.25">
      <c r="B79" s="77" t="s">
        <v>453</v>
      </c>
      <c r="C79" s="163" t="s">
        <v>147</v>
      </c>
      <c r="D79" s="207"/>
      <c r="E79" s="207">
        <v>0</v>
      </c>
      <c r="F79" s="207"/>
      <c r="G79" s="207"/>
      <c r="H79" s="207"/>
      <c r="I79" s="208">
        <f t="shared" si="10"/>
        <v>0</v>
      </c>
      <c r="K79"/>
      <c r="L79"/>
      <c r="M79"/>
      <c r="N79"/>
      <c r="O79"/>
      <c r="P79"/>
      <c r="Q79"/>
      <c r="R79"/>
      <c r="S79"/>
    </row>
    <row r="80" spans="2:19" s="37" customFormat="1" x14ac:dyDescent="0.25">
      <c r="B80" s="77" t="s">
        <v>454</v>
      </c>
      <c r="C80" s="163" t="s">
        <v>455</v>
      </c>
      <c r="D80" s="207">
        <v>0</v>
      </c>
      <c r="E80" s="207">
        <f>1040.45-0.01</f>
        <v>1040.44</v>
      </c>
      <c r="F80" s="207">
        <v>6193.21</v>
      </c>
      <c r="G80" s="207"/>
      <c r="H80" s="207"/>
      <c r="I80" s="208">
        <f t="shared" si="10"/>
        <v>7233.65</v>
      </c>
      <c r="K80"/>
      <c r="L80"/>
      <c r="M80"/>
      <c r="N80"/>
      <c r="O80"/>
      <c r="P80"/>
      <c r="Q80"/>
      <c r="R80"/>
      <c r="S80"/>
    </row>
    <row r="81" spans="2:19" s="37" customFormat="1" x14ac:dyDescent="0.25">
      <c r="B81" s="77" t="s">
        <v>456</v>
      </c>
      <c r="C81" s="163" t="s">
        <v>457</v>
      </c>
      <c r="D81" s="207"/>
      <c r="E81" s="207"/>
      <c r="F81" s="207">
        <v>80707</v>
      </c>
      <c r="G81" s="207"/>
      <c r="H81" s="207"/>
      <c r="I81" s="208">
        <f t="shared" si="10"/>
        <v>80707</v>
      </c>
      <c r="K81"/>
      <c r="L81"/>
      <c r="M81"/>
      <c r="N81"/>
      <c r="O81"/>
      <c r="P81"/>
      <c r="Q81"/>
      <c r="R81"/>
      <c r="S81"/>
    </row>
    <row r="82" spans="2:19" s="37" customFormat="1" x14ac:dyDescent="0.25">
      <c r="B82" s="77" t="s">
        <v>458</v>
      </c>
      <c r="C82" s="163" t="s">
        <v>459</v>
      </c>
      <c r="D82" s="207"/>
      <c r="E82" s="207"/>
      <c r="F82" s="207"/>
      <c r="G82" s="207"/>
      <c r="H82" s="207"/>
      <c r="I82" s="208">
        <f t="shared" si="10"/>
        <v>0</v>
      </c>
      <c r="K82"/>
      <c r="L82"/>
      <c r="M82"/>
      <c r="N82"/>
      <c r="O82"/>
      <c r="P82"/>
      <c r="Q82"/>
      <c r="R82"/>
      <c r="S82"/>
    </row>
    <row r="83" spans="2:19" s="37" customFormat="1" x14ac:dyDescent="0.25">
      <c r="B83" s="77" t="s">
        <v>460</v>
      </c>
      <c r="C83" s="37" t="s">
        <v>139</v>
      </c>
      <c r="D83" s="207"/>
      <c r="E83" s="207"/>
      <c r="F83" s="207"/>
      <c r="G83" s="207"/>
      <c r="H83" s="207"/>
      <c r="I83" s="209">
        <f t="shared" si="10"/>
        <v>0</v>
      </c>
      <c r="K83"/>
      <c r="L83"/>
      <c r="M83"/>
      <c r="N83"/>
      <c r="O83"/>
      <c r="P83"/>
      <c r="Q83"/>
      <c r="R83"/>
      <c r="S83"/>
    </row>
    <row r="84" spans="2:19" s="37" customFormat="1" x14ac:dyDescent="0.25">
      <c r="B84" s="77" t="s">
        <v>461</v>
      </c>
      <c r="C84" s="41" t="s">
        <v>365</v>
      </c>
      <c r="D84" s="210">
        <f>SUM(D56:D83)</f>
        <v>1165209.4500000016</v>
      </c>
      <c r="E84" s="210">
        <f t="shared" ref="E84:I84" si="11">SUM(E56:E83)</f>
        <v>-9686.9700000000012</v>
      </c>
      <c r="F84" s="210">
        <f t="shared" si="11"/>
        <v>-499065.97999999986</v>
      </c>
      <c r="G84" s="210">
        <f t="shared" si="11"/>
        <v>0</v>
      </c>
      <c r="H84" s="210">
        <f t="shared" si="11"/>
        <v>0</v>
      </c>
      <c r="I84" s="211">
        <f t="shared" si="11"/>
        <v>656456.50000000244</v>
      </c>
      <c r="K84"/>
      <c r="L84"/>
      <c r="M84"/>
      <c r="N84"/>
      <c r="O84"/>
      <c r="P84"/>
      <c r="Q84"/>
      <c r="R84"/>
      <c r="S84"/>
    </row>
    <row r="85" spans="2:19" s="37" customFormat="1" x14ac:dyDescent="0.25">
      <c r="B85" s="77"/>
      <c r="D85" s="48"/>
      <c r="E85" s="48"/>
      <c r="F85" s="48"/>
      <c r="G85" s="48"/>
      <c r="H85" s="48"/>
      <c r="I85" s="48"/>
      <c r="K85"/>
      <c r="L85"/>
      <c r="M85"/>
      <c r="N85"/>
      <c r="O85"/>
      <c r="P85"/>
      <c r="Q85"/>
      <c r="R85"/>
      <c r="S85"/>
    </row>
    <row r="86" spans="2:19" s="37" customFormat="1" x14ac:dyDescent="0.25">
      <c r="B86" s="77"/>
      <c r="C86" s="45"/>
      <c r="D86" s="49">
        <f>D23-D84</f>
        <v>0</v>
      </c>
      <c r="E86" s="49">
        <f>E23-E84</f>
        <v>0</v>
      </c>
      <c r="F86" s="49">
        <f>F23-F84</f>
        <v>0</v>
      </c>
      <c r="G86" s="49"/>
      <c r="H86" s="49"/>
      <c r="I86" s="49"/>
      <c r="K86"/>
      <c r="L86"/>
      <c r="M86"/>
      <c r="N86"/>
      <c r="O86"/>
      <c r="P86"/>
      <c r="Q86"/>
      <c r="R86"/>
      <c r="S86"/>
    </row>
  </sheetData>
  <mergeCells count="3">
    <mergeCell ref="C2:I2"/>
    <mergeCell ref="C3:I3"/>
    <mergeCell ref="C4:I4"/>
  </mergeCells>
  <phoneticPr fontId="5" type="noConversion"/>
  <printOptions horizontalCentered="1"/>
  <pageMargins left="0.5" right="0.5" top="0.5" bottom="0.5" header="0.25" footer="0"/>
  <pageSetup scale="7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workbookViewId="0">
      <selection activeCell="C4" sqref="C4:E4"/>
    </sheetView>
  </sheetViews>
  <sheetFormatPr defaultColWidth="8.85546875" defaultRowHeight="15" x14ac:dyDescent="0.25"/>
  <cols>
    <col min="2" max="2" width="0" style="12" hidden="1" customWidth="1"/>
    <col min="3" max="3" width="48.85546875" bestFit="1" customWidth="1"/>
    <col min="4" max="4" width="17.7109375" style="11" bestFit="1" customWidth="1"/>
    <col min="5" max="5" width="17.7109375" customWidth="1"/>
    <col min="6" max="6" width="11.28515625" bestFit="1" customWidth="1"/>
    <col min="7" max="7" width="12.85546875" bestFit="1" customWidth="1"/>
    <col min="8" max="8" width="9.140625" customWidth="1"/>
    <col min="9" max="9" width="19" bestFit="1" customWidth="1"/>
  </cols>
  <sheetData>
    <row r="2" spans="2:9" s="45" customFormat="1" x14ac:dyDescent="0.25">
      <c r="B2" s="75"/>
      <c r="C2" s="253" t="s">
        <v>24</v>
      </c>
      <c r="D2" s="253"/>
      <c r="E2" s="253"/>
      <c r="F2"/>
      <c r="G2"/>
      <c r="H2"/>
      <c r="I2"/>
    </row>
    <row r="3" spans="2:9" s="45" customFormat="1" x14ac:dyDescent="0.25">
      <c r="B3" s="75"/>
      <c r="C3" s="254" t="s">
        <v>462</v>
      </c>
      <c r="D3" s="254"/>
      <c r="E3" s="254"/>
      <c r="F3"/>
      <c r="G3"/>
      <c r="H3"/>
      <c r="I3"/>
    </row>
    <row r="4" spans="2:9" s="45" customFormat="1" x14ac:dyDescent="0.25">
      <c r="B4" s="75"/>
      <c r="C4" s="255" t="s">
        <v>463</v>
      </c>
      <c r="D4" s="255"/>
      <c r="E4" s="255"/>
      <c r="F4"/>
      <c r="G4"/>
      <c r="H4"/>
      <c r="I4"/>
    </row>
    <row r="5" spans="2:9" x14ac:dyDescent="0.25">
      <c r="C5" s="181"/>
      <c r="D5" s="194"/>
    </row>
    <row r="6" spans="2:9" ht="30" x14ac:dyDescent="0.25">
      <c r="B6" s="95" t="s">
        <v>27</v>
      </c>
      <c r="C6" s="94"/>
      <c r="D6" s="93" t="s">
        <v>464</v>
      </c>
      <c r="E6" s="93" t="s">
        <v>465</v>
      </c>
    </row>
    <row r="7" spans="2:9" x14ac:dyDescent="0.25">
      <c r="C7" s="195" t="s">
        <v>466</v>
      </c>
      <c r="D7" s="88"/>
      <c r="E7" s="88"/>
    </row>
    <row r="8" spans="2:9" x14ac:dyDescent="0.25">
      <c r="B8" s="12" t="s">
        <v>467</v>
      </c>
      <c r="C8" s="89" t="s">
        <v>37</v>
      </c>
      <c r="D8" s="212"/>
      <c r="E8" s="26"/>
    </row>
    <row r="9" spans="2:9" x14ac:dyDescent="0.25">
      <c r="B9" s="12" t="s">
        <v>468</v>
      </c>
      <c r="C9" s="89" t="s">
        <v>41</v>
      </c>
      <c r="D9" s="149"/>
      <c r="E9" s="26"/>
    </row>
    <row r="10" spans="2:9" x14ac:dyDescent="0.25">
      <c r="B10" s="12" t="s">
        <v>469</v>
      </c>
      <c r="C10" s="89" t="s">
        <v>470</v>
      </c>
      <c r="D10" s="149"/>
      <c r="E10" s="26"/>
    </row>
    <row r="11" spans="2:9" x14ac:dyDescent="0.25">
      <c r="B11" s="12" t="s">
        <v>471</v>
      </c>
      <c r="C11" s="89" t="s">
        <v>472</v>
      </c>
      <c r="D11" s="149"/>
      <c r="E11" s="26"/>
    </row>
    <row r="12" spans="2:9" x14ac:dyDescent="0.25">
      <c r="B12" s="12" t="s">
        <v>473</v>
      </c>
      <c r="C12" s="196" t="s">
        <v>474</v>
      </c>
      <c r="D12" s="150">
        <f>SUM(D8:D11)</f>
        <v>0</v>
      </c>
      <c r="E12" s="150">
        <f>SUM(E8:E11)</f>
        <v>0</v>
      </c>
    </row>
    <row r="13" spans="2:9" x14ac:dyDescent="0.25">
      <c r="C13" s="90"/>
      <c r="D13" s="152"/>
      <c r="E13" s="26"/>
    </row>
    <row r="14" spans="2:9" x14ac:dyDescent="0.25">
      <c r="C14" s="197" t="s">
        <v>475</v>
      </c>
      <c r="D14" s="153"/>
      <c r="E14" s="213"/>
    </row>
    <row r="15" spans="2:9" x14ac:dyDescent="0.25">
      <c r="B15" s="12" t="s">
        <v>476</v>
      </c>
      <c r="C15" s="91" t="s">
        <v>477</v>
      </c>
      <c r="D15" s="149"/>
      <c r="E15" s="26"/>
    </row>
    <row r="16" spans="2:9" x14ac:dyDescent="0.25">
      <c r="B16" s="12" t="s">
        <v>478</v>
      </c>
      <c r="C16" s="91" t="s">
        <v>479</v>
      </c>
      <c r="D16" s="149"/>
      <c r="E16" s="26"/>
    </row>
    <row r="17" spans="2:5" x14ac:dyDescent="0.25">
      <c r="B17" s="12" t="s">
        <v>480</v>
      </c>
      <c r="C17" s="91" t="s">
        <v>481</v>
      </c>
      <c r="D17" s="149"/>
      <c r="E17" s="26"/>
    </row>
    <row r="18" spans="2:5" x14ac:dyDescent="0.25">
      <c r="B18" s="12" t="s">
        <v>482</v>
      </c>
      <c r="C18" s="198" t="s">
        <v>178</v>
      </c>
      <c r="D18" s="158">
        <f>SUM(D15:D17)</f>
        <v>0</v>
      </c>
      <c r="E18" s="158">
        <f>SUM(E15:E17)</f>
        <v>0</v>
      </c>
    </row>
    <row r="19" spans="2:5" x14ac:dyDescent="0.25">
      <c r="C19" s="92"/>
      <c r="D19" s="149"/>
      <c r="E19" s="26"/>
    </row>
    <row r="20" spans="2:5" x14ac:dyDescent="0.25">
      <c r="C20" s="197" t="s">
        <v>188</v>
      </c>
      <c r="D20" s="153"/>
      <c r="E20" s="213"/>
    </row>
    <row r="21" spans="2:5" x14ac:dyDescent="0.25">
      <c r="B21" s="12" t="s">
        <v>483</v>
      </c>
      <c r="C21" s="113" t="s">
        <v>484</v>
      </c>
      <c r="D21" s="149"/>
      <c r="E21" s="26"/>
    </row>
    <row r="22" spans="2:5" x14ac:dyDescent="0.25">
      <c r="B22" s="12" t="s">
        <v>485</v>
      </c>
      <c r="C22" s="196" t="s">
        <v>196</v>
      </c>
      <c r="D22" s="158">
        <f>SUM(D21)</f>
        <v>0</v>
      </c>
      <c r="E22" s="158">
        <f>SUM(E21)</f>
        <v>0</v>
      </c>
    </row>
    <row r="23" spans="2:5" x14ac:dyDescent="0.25">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topLeftCell="A7" workbookViewId="0">
      <selection activeCell="I20" sqref="I20"/>
    </sheetView>
  </sheetViews>
  <sheetFormatPr defaultColWidth="8.85546875" defaultRowHeight="15" x14ac:dyDescent="0.25"/>
  <cols>
    <col min="2" max="2" width="0" style="12" hidden="1" customWidth="1"/>
    <col min="3" max="3" width="56.5703125" customWidth="1"/>
    <col min="4" max="4" width="19.5703125" customWidth="1"/>
    <col min="5" max="5" width="18.42578125" bestFit="1" customWidth="1"/>
    <col min="9" max="9" width="17.5703125" customWidth="1"/>
    <col min="11" max="11" width="12.85546875" bestFit="1" customWidth="1"/>
  </cols>
  <sheetData>
    <row r="2" spans="2:9" x14ac:dyDescent="0.25">
      <c r="C2" s="260" t="s">
        <v>24</v>
      </c>
      <c r="D2" s="260"/>
      <c r="E2" s="260"/>
    </row>
    <row r="3" spans="2:9" x14ac:dyDescent="0.25">
      <c r="C3" s="261" t="s">
        <v>486</v>
      </c>
      <c r="D3" s="261"/>
      <c r="E3" s="261"/>
    </row>
    <row r="4" spans="2:9" x14ac:dyDescent="0.25">
      <c r="C4" s="262" t="s">
        <v>2</v>
      </c>
      <c r="D4" s="262"/>
      <c r="E4" s="262"/>
    </row>
    <row r="5" spans="2:9" x14ac:dyDescent="0.25">
      <c r="C5" s="96"/>
      <c r="D5" s="97"/>
    </row>
    <row r="6" spans="2:9" ht="30" x14ac:dyDescent="0.25">
      <c r="B6" s="109" t="s">
        <v>27</v>
      </c>
      <c r="C6" s="98"/>
      <c r="D6" s="23" t="s">
        <v>464</v>
      </c>
      <c r="E6" s="23" t="s">
        <v>465</v>
      </c>
    </row>
    <row r="7" spans="2:9" x14ac:dyDescent="0.25">
      <c r="C7" s="111" t="s">
        <v>487</v>
      </c>
      <c r="D7" s="24"/>
      <c r="E7" s="99"/>
    </row>
    <row r="8" spans="2:9" s="100" customFormat="1" x14ac:dyDescent="0.25">
      <c r="B8" s="110" t="s">
        <v>488</v>
      </c>
      <c r="C8" s="105" t="s">
        <v>489</v>
      </c>
      <c r="D8" s="214"/>
      <c r="E8" s="215"/>
      <c r="H8"/>
      <c r="I8"/>
    </row>
    <row r="9" spans="2:9" s="100" customFormat="1" x14ac:dyDescent="0.25">
      <c r="B9" s="110" t="s">
        <v>490</v>
      </c>
      <c r="C9" s="105" t="s">
        <v>491</v>
      </c>
      <c r="D9" s="214"/>
      <c r="E9" s="216"/>
      <c r="H9"/>
      <c r="I9"/>
    </row>
    <row r="10" spans="2:9" s="100" customFormat="1" x14ac:dyDescent="0.25">
      <c r="B10" s="110" t="s">
        <v>492</v>
      </c>
      <c r="C10" s="107" t="s">
        <v>493</v>
      </c>
      <c r="D10" s="217">
        <f>SUM(D8:D9)</f>
        <v>0</v>
      </c>
      <c r="E10" s="217">
        <f>SUM(E8:E9)</f>
        <v>0</v>
      </c>
      <c r="H10"/>
      <c r="I10"/>
    </row>
    <row r="11" spans="2:9" s="100" customFormat="1" x14ac:dyDescent="0.25">
      <c r="B11" s="110"/>
      <c r="C11" s="101"/>
      <c r="D11" s="218"/>
      <c r="E11" s="219"/>
      <c r="H11"/>
      <c r="I11"/>
    </row>
    <row r="12" spans="2:9" s="100" customFormat="1" x14ac:dyDescent="0.25">
      <c r="B12" s="110" t="s">
        <v>494</v>
      </c>
      <c r="C12" s="106" t="s">
        <v>495</v>
      </c>
      <c r="D12" s="220"/>
      <c r="E12" s="221"/>
      <c r="H12"/>
      <c r="I12"/>
    </row>
    <row r="13" spans="2:9" s="100" customFormat="1" x14ac:dyDescent="0.25">
      <c r="B13" s="110" t="s">
        <v>496</v>
      </c>
      <c r="C13" s="105" t="s">
        <v>497</v>
      </c>
      <c r="D13" s="214"/>
      <c r="E13" s="216"/>
      <c r="H13"/>
      <c r="I13"/>
    </row>
    <row r="14" spans="2:9" s="100" customFormat="1" x14ac:dyDescent="0.25">
      <c r="B14" s="110" t="s">
        <v>498</v>
      </c>
      <c r="C14" s="105" t="s">
        <v>499</v>
      </c>
      <c r="D14" s="214"/>
      <c r="E14" s="222"/>
      <c r="H14"/>
      <c r="I14"/>
    </row>
    <row r="15" spans="2:9" s="100" customFormat="1" x14ac:dyDescent="0.25">
      <c r="B15" s="110" t="s">
        <v>500</v>
      </c>
      <c r="C15" s="108" t="s">
        <v>501</v>
      </c>
      <c r="D15" s="217">
        <f>SUM(D13:D14)</f>
        <v>0</v>
      </c>
      <c r="E15" s="217">
        <f>SUM(E13:E14)</f>
        <v>0</v>
      </c>
      <c r="H15"/>
      <c r="I15"/>
    </row>
    <row r="16" spans="2:9" s="100" customFormat="1" x14ac:dyDescent="0.25">
      <c r="B16" s="110" t="s">
        <v>502</v>
      </c>
      <c r="C16" s="102" t="s">
        <v>503</v>
      </c>
      <c r="D16" s="223"/>
      <c r="E16" s="219"/>
      <c r="H16"/>
      <c r="I16"/>
    </row>
    <row r="17" spans="2:9" s="100" customFormat="1" x14ac:dyDescent="0.25">
      <c r="B17" s="110" t="s">
        <v>504</v>
      </c>
      <c r="C17" s="114" t="s">
        <v>505</v>
      </c>
      <c r="D17" s="217">
        <f>D16+D15+D10</f>
        <v>0</v>
      </c>
      <c r="E17" s="217">
        <f>E16+E15+E10</f>
        <v>0</v>
      </c>
      <c r="H17"/>
      <c r="I17"/>
    </row>
    <row r="18" spans="2:9" s="100" customFormat="1" x14ac:dyDescent="0.25">
      <c r="B18" s="110"/>
      <c r="C18" s="102"/>
      <c r="D18" s="214"/>
      <c r="E18" s="216"/>
      <c r="H18"/>
      <c r="I18"/>
    </row>
    <row r="19" spans="2:9" s="100" customFormat="1" x14ac:dyDescent="0.25">
      <c r="B19" s="110"/>
      <c r="C19" s="112" t="s">
        <v>506</v>
      </c>
      <c r="D19" s="220"/>
      <c r="E19" s="221"/>
      <c r="H19"/>
      <c r="I19"/>
    </row>
    <row r="20" spans="2:9" s="100" customFormat="1" x14ac:dyDescent="0.25">
      <c r="B20" s="110" t="s">
        <v>507</v>
      </c>
      <c r="C20" s="102" t="s">
        <v>508</v>
      </c>
      <c r="D20" s="214"/>
      <c r="E20" s="216"/>
      <c r="H20"/>
      <c r="I20"/>
    </row>
    <row r="21" spans="2:9" s="100" customFormat="1" x14ac:dyDescent="0.25">
      <c r="B21" s="110" t="s">
        <v>509</v>
      </c>
      <c r="C21" s="103" t="s">
        <v>510</v>
      </c>
      <c r="D21" s="214"/>
      <c r="E21" s="222"/>
      <c r="H21"/>
      <c r="I21"/>
    </row>
    <row r="22" spans="2:9" s="100" customFormat="1" x14ac:dyDescent="0.25">
      <c r="B22" s="110" t="s">
        <v>511</v>
      </c>
      <c r="C22" s="104" t="s">
        <v>512</v>
      </c>
      <c r="D22" s="214"/>
      <c r="E22" s="224"/>
      <c r="H22"/>
      <c r="I22"/>
    </row>
    <row r="23" spans="2:9" s="100" customFormat="1" x14ac:dyDescent="0.25">
      <c r="B23" s="110" t="s">
        <v>513</v>
      </c>
      <c r="C23" s="104" t="s">
        <v>514</v>
      </c>
      <c r="D23" s="214"/>
      <c r="E23" s="222"/>
      <c r="H23"/>
      <c r="I23"/>
    </row>
    <row r="24" spans="2:9" x14ac:dyDescent="0.25">
      <c r="B24" s="110" t="s">
        <v>515</v>
      </c>
      <c r="C24" s="115" t="s">
        <v>516</v>
      </c>
      <c r="D24" s="217">
        <f>SUM(D20:D23)</f>
        <v>0</v>
      </c>
      <c r="E24" s="217">
        <f>SUM(E20:E23)</f>
        <v>0</v>
      </c>
    </row>
    <row r="25" spans="2:9" x14ac:dyDescent="0.25">
      <c r="B25" s="110"/>
      <c r="C25" s="104"/>
      <c r="D25" s="214"/>
      <c r="E25" s="215"/>
    </row>
    <row r="26" spans="2:9" s="100" customFormat="1" x14ac:dyDescent="0.25">
      <c r="B26" s="110" t="s">
        <v>517</v>
      </c>
      <c r="C26" s="19" t="s">
        <v>518</v>
      </c>
      <c r="D26" s="225">
        <f>D17-D24</f>
        <v>0</v>
      </c>
      <c r="E26" s="225">
        <f>E17-E24</f>
        <v>0</v>
      </c>
      <c r="H26"/>
      <c r="I26" s="34"/>
    </row>
    <row r="27" spans="2:9" x14ac:dyDescent="0.25">
      <c r="B27" s="110"/>
      <c r="D27" s="226"/>
      <c r="E27" s="226"/>
    </row>
    <row r="28" spans="2:9" x14ac:dyDescent="0.25">
      <c r="B28" s="110" t="s">
        <v>519</v>
      </c>
      <c r="C28" t="s">
        <v>520</v>
      </c>
      <c r="D28" s="227"/>
      <c r="E28" s="227"/>
    </row>
    <row r="29" spans="2:9" x14ac:dyDescent="0.25">
      <c r="B29" s="110" t="s">
        <v>521</v>
      </c>
      <c r="C29" s="13" t="s">
        <v>279</v>
      </c>
      <c r="D29" s="226"/>
      <c r="E29" s="226"/>
    </row>
    <row r="30" spans="2:9" x14ac:dyDescent="0.25">
      <c r="B30" s="110" t="s">
        <v>522</v>
      </c>
      <c r="C30" s="19" t="s">
        <v>523</v>
      </c>
      <c r="D30" s="150">
        <f>D26+D28+D29</f>
        <v>0</v>
      </c>
      <c r="E30" s="150">
        <f>E26+E28+E29</f>
        <v>0</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5" x14ac:dyDescent="0.25"/>
  <cols>
    <col min="2" max="2" width="9.140625" style="12"/>
    <col min="3" max="3" width="83.28515625" bestFit="1" customWidth="1"/>
  </cols>
  <sheetData>
    <row r="2" spans="2:3" x14ac:dyDescent="0.25">
      <c r="B2" s="84" t="s">
        <v>524</v>
      </c>
      <c r="C2" s="85" t="s">
        <v>525</v>
      </c>
    </row>
    <row r="3" spans="2:3" x14ac:dyDescent="0.25">
      <c r="B3" s="12" t="s">
        <v>36</v>
      </c>
      <c r="C3" t="str">
        <f>IFERROR(VLOOKUP(B3,'Stmt of Net Position'!$B$9:$C$106,2,0)," ")</f>
        <v>Cash and Cash Equivalents</v>
      </c>
    </row>
    <row r="4" spans="2:3" x14ac:dyDescent="0.25">
      <c r="B4" s="12" t="s">
        <v>38</v>
      </c>
      <c r="C4" t="str">
        <f>IFERROR(VLOOKUP(B4,'Stmt of Net Position'!$B$9:$C$106,2,0)," ")</f>
        <v>Net Assets for Pool Participants</v>
      </c>
    </row>
    <row r="5" spans="2:3" x14ac:dyDescent="0.25">
      <c r="B5" s="12" t="s">
        <v>40</v>
      </c>
      <c r="C5" t="str">
        <f>IFERROR(VLOOKUP(B5,'Stmt of Net Position'!$B$9:$C$106,2,0)," ")</f>
        <v>Investments</v>
      </c>
    </row>
    <row r="6" spans="2:3" x14ac:dyDescent="0.25">
      <c r="B6" s="12" t="s">
        <v>42</v>
      </c>
      <c r="C6" t="str">
        <f>IFERROR(VLOOKUP(B6,'Stmt of Net Position'!$B$9:$C$106,2,0)," ")</f>
        <v>Accounts Receivable (net of uncollectible allowance)</v>
      </c>
    </row>
    <row r="7" spans="2:3" x14ac:dyDescent="0.25">
      <c r="B7" s="12" t="s">
        <v>44</v>
      </c>
      <c r="C7" t="str">
        <f>IFERROR(VLOOKUP(B7,'Stmt of Net Position'!$B$9:$C$106,2,0)," ")</f>
        <v>Lease Receivables</v>
      </c>
    </row>
    <row r="8" spans="2:3" x14ac:dyDescent="0.25">
      <c r="B8" s="12" t="s">
        <v>46</v>
      </c>
      <c r="C8" t="str">
        <f>IFERROR(VLOOKUP(B8,'Stmt of Net Position'!$B$9:$C$106,2,0)," ")</f>
        <v>Interfund Receivables</v>
      </c>
    </row>
    <row r="9" spans="2:3" x14ac:dyDescent="0.25">
      <c r="B9" s="12" t="s">
        <v>48</v>
      </c>
      <c r="C9" t="str">
        <f>IFERROR(VLOOKUP(B9,'Stmt of Net Position'!$B$9:$C$106,2,0)," ")</f>
        <v>Other Receivables</v>
      </c>
    </row>
    <row r="10" spans="2:3" x14ac:dyDescent="0.25">
      <c r="B10" s="12" t="s">
        <v>50</v>
      </c>
      <c r="C10" t="str">
        <f>IFERROR(VLOOKUP(B10,'Stmt of Net Position'!$B$9:$C$106,2,0)," ")</f>
        <v>Member Assessments/Contributions</v>
      </c>
    </row>
    <row r="11" spans="2:3" x14ac:dyDescent="0.25">
      <c r="B11" s="12" t="s">
        <v>52</v>
      </c>
      <c r="C11" t="str">
        <f>IFERROR(VLOOKUP(B11,'Stmt of Net Position'!$B$9:$C$106,2,0)," ")</f>
        <v>Accrued Deductibles/Co-pays</v>
      </c>
    </row>
    <row r="12" spans="2:3" x14ac:dyDescent="0.25">
      <c r="B12" s="12" t="s">
        <v>54</v>
      </c>
      <c r="C12" t="str">
        <f>IFERROR(VLOOKUP(B12,'Stmt of Net Position'!$B$9:$C$106,2,0)," ")</f>
        <v>Excess/Reinsurance Recoverable</v>
      </c>
    </row>
    <row r="13" spans="2:3" x14ac:dyDescent="0.25">
      <c r="B13" s="12" t="s">
        <v>56</v>
      </c>
      <c r="C13" t="str">
        <f>IFERROR(VLOOKUP(B13,'Stmt of Net Position'!$B$9:$C$106,2,0)," ")</f>
        <v>Due from Other Governments</v>
      </c>
    </row>
    <row r="14" spans="2:3" x14ac:dyDescent="0.25">
      <c r="B14" s="12" t="s">
        <v>58</v>
      </c>
      <c r="C14" t="str">
        <f>IFERROR(VLOOKUP(B14,'Stmt of Net Position'!$B$9:$C$106,2,0)," ")</f>
        <v>Inventory</v>
      </c>
    </row>
    <row r="15" spans="2:3" x14ac:dyDescent="0.25">
      <c r="B15" s="12" t="s">
        <v>60</v>
      </c>
      <c r="C15" t="str">
        <f>IFERROR(VLOOKUP(B15,'Stmt of Net Position'!$B$9:$C$106,2,0)," ")</f>
        <v>Prepaids</v>
      </c>
    </row>
    <row r="16" spans="2:3" x14ac:dyDescent="0.25">
      <c r="B16" s="12" t="s">
        <v>62</v>
      </c>
      <c r="C16" t="str">
        <f>IFERROR(VLOOKUP(B16,'Stmt of Net Position'!$B$9:$C$106,2,0)," ")</f>
        <v>Restricted Assets</v>
      </c>
    </row>
    <row r="17" spans="2:3" x14ac:dyDescent="0.25">
      <c r="B17" s="12" t="s">
        <v>64</v>
      </c>
      <c r="C17" t="str">
        <f>IFERROR(VLOOKUP(B17,'Stmt of Net Position'!$B$9:$C$106,2,0)," ")</f>
        <v>Other Assets</v>
      </c>
    </row>
    <row r="18" spans="2:3" x14ac:dyDescent="0.25">
      <c r="B18" s="12" t="s">
        <v>66</v>
      </c>
      <c r="C18" t="str">
        <f>IFERROR(VLOOKUP(B18,'Stmt of Net Position'!$B$9:$C$106,2,0)," ")</f>
        <v xml:space="preserve">TOTAL CURRENT ASSETS </v>
      </c>
    </row>
    <row r="19" spans="2:3" x14ac:dyDescent="0.25">
      <c r="B19" s="12" t="s">
        <v>526</v>
      </c>
      <c r="C19" t="str">
        <f>IFERROR(VLOOKUP(B19,'Stmt of Net Position'!$B$9:$C$106,2,0)," ")</f>
        <v xml:space="preserve"> </v>
      </c>
    </row>
    <row r="20" spans="2:3" x14ac:dyDescent="0.25">
      <c r="B20" s="12" t="s">
        <v>527</v>
      </c>
      <c r="C20" t="str">
        <f>IFERROR(VLOOKUP(B20,'Stmt of Net Position'!$B$9:$C$106,2,0)," ")</f>
        <v xml:space="preserve"> </v>
      </c>
    </row>
    <row r="21" spans="2:3" x14ac:dyDescent="0.25">
      <c r="B21" s="12" t="s">
        <v>528</v>
      </c>
      <c r="C21" t="str">
        <f>IFERROR(VLOOKUP(B21,'Stmt of Net Position'!$B$9:$C$106,2,0)," ")</f>
        <v xml:space="preserve"> </v>
      </c>
    </row>
    <row r="22" spans="2:3" x14ac:dyDescent="0.25">
      <c r="B22" s="12" t="s">
        <v>69</v>
      </c>
      <c r="C22" t="str">
        <f>IFERROR(VLOOKUP(B22,'Stmt of Net Position'!$B$9:$C$106,2,0)," ")</f>
        <v>Investments</v>
      </c>
    </row>
    <row r="23" spans="2:3" x14ac:dyDescent="0.25">
      <c r="B23" s="12" t="s">
        <v>71</v>
      </c>
      <c r="C23" t="str">
        <f>IFERROR(VLOOKUP(B23,'Stmt of Net Position'!$B$9:$C$106,2,0)," ")</f>
        <v>Land</v>
      </c>
    </row>
    <row r="24" spans="2:3" x14ac:dyDescent="0.25">
      <c r="B24" s="12" t="s">
        <v>73</v>
      </c>
      <c r="C24" t="str">
        <f>IFERROR(VLOOKUP(B24,'Stmt of Net Position'!$B$9:$C$106,2,0)," ")</f>
        <v>Construction in Progress</v>
      </c>
    </row>
    <row r="25" spans="2:3" x14ac:dyDescent="0.25">
      <c r="B25" s="12" t="s">
        <v>75</v>
      </c>
      <c r="C25" t="str">
        <f>IFERROR(VLOOKUP(B25,'Stmt of Net Position'!$B$9:$C$106,2,0)," ")</f>
        <v>Land Improvements</v>
      </c>
    </row>
    <row r="26" spans="2:3" x14ac:dyDescent="0.25">
      <c r="B26" s="12" t="s">
        <v>77</v>
      </c>
      <c r="C26" t="str">
        <f>IFERROR(VLOOKUP(B26,'Stmt of Net Position'!$B$9:$C$106,2,0)," ")</f>
        <v>Building</v>
      </c>
    </row>
    <row r="27" spans="2:3" x14ac:dyDescent="0.25">
      <c r="B27" s="12" t="s">
        <v>79</v>
      </c>
      <c r="C27" t="str">
        <f>IFERROR(VLOOKUP(B27,'Stmt of Net Position'!$B$9:$C$106,2,0)," ")</f>
        <v>Equipment</v>
      </c>
    </row>
    <row r="28" spans="2:3" x14ac:dyDescent="0.25">
      <c r="B28" s="12" t="s">
        <v>81</v>
      </c>
      <c r="C28" t="str">
        <f>IFERROR(VLOOKUP(B28,'Stmt of Net Position'!$B$9:$C$106,2,0)," ")</f>
        <v>Leased Assets and L/H Improvements</v>
      </c>
    </row>
    <row r="29" spans="2:3" x14ac:dyDescent="0.25">
      <c r="B29" s="12" t="s">
        <v>83</v>
      </c>
      <c r="C29" t="str">
        <f>IFERROR(VLOOKUP(B29,'Stmt of Net Position'!$B$9:$C$106,2,0)," ")</f>
        <v>Less: Accumulated Depreciation</v>
      </c>
    </row>
    <row r="30" spans="2:3" x14ac:dyDescent="0.25">
      <c r="B30" s="12" t="s">
        <v>85</v>
      </c>
      <c r="C30" t="str">
        <f>IFERROR(VLOOKUP(B30,'Stmt of Net Position'!$B$9:$C$106,2,0)," ")</f>
        <v>NET CAPITAL ASSETS</v>
      </c>
    </row>
    <row r="31" spans="2:3" x14ac:dyDescent="0.25">
      <c r="B31" s="12" t="s">
        <v>529</v>
      </c>
      <c r="C31" t="str">
        <f>IFERROR(VLOOKUP(B31,'Stmt of Net Position'!$B$9:$C$106,2,0)," ")</f>
        <v xml:space="preserve"> </v>
      </c>
    </row>
    <row r="32" spans="2:3" x14ac:dyDescent="0.25">
      <c r="B32" s="12" t="s">
        <v>87</v>
      </c>
      <c r="C32" t="str">
        <f>IFERROR(VLOOKUP(B32,'Stmt of Net Position'!$B$9:$C$106,2,0)," ")</f>
        <v>Net Cash/Investments Held for Compensated Absences</v>
      </c>
    </row>
    <row r="33" spans="2:3" x14ac:dyDescent="0.25">
      <c r="B33" s="12" t="s">
        <v>89</v>
      </c>
      <c r="C33" t="str">
        <f>IFERROR(VLOOKUP(B33,'Stmt of Net Position'!$B$9:$C$106,2,0)," ")</f>
        <v>Net Cash/Investments Held for Unemployment</v>
      </c>
    </row>
    <row r="34" spans="2:3" x14ac:dyDescent="0.25">
      <c r="B34" s="12" t="s">
        <v>91</v>
      </c>
      <c r="C34" t="str">
        <f>IFERROR(VLOOKUP(B34,'Stmt of Net Position'!$B$9:$C$106,2,0)," ")</f>
        <v>Investment in Joint Venture</v>
      </c>
    </row>
    <row r="35" spans="2:3" x14ac:dyDescent="0.25">
      <c r="B35" s="12" t="s">
        <v>93</v>
      </c>
      <c r="C35" t="str">
        <f>IFERROR(VLOOKUP(B35,'Stmt of Net Position'!$B$9:$C$106,2,0)," ")</f>
        <v>Contracts Receivable</v>
      </c>
    </row>
    <row r="36" spans="2:3" x14ac:dyDescent="0.25">
      <c r="B36" s="12" t="s">
        <v>95</v>
      </c>
      <c r="C36" t="str">
        <f>IFERROR(VLOOKUP(B36,'Stmt of Net Position'!$B$9:$C$106,2,0)," ")</f>
        <v>Net Pension Asset</v>
      </c>
    </row>
    <row r="37" spans="2:3" x14ac:dyDescent="0.25">
      <c r="B37" s="12" t="s">
        <v>97</v>
      </c>
      <c r="C37" t="str">
        <f>IFERROR(VLOOKUP(B37,'Stmt of Net Position'!$B$9:$C$106,2,0)," ")</f>
        <v>Other Assets</v>
      </c>
    </row>
    <row r="38" spans="2:3" x14ac:dyDescent="0.25">
      <c r="B38" s="12" t="s">
        <v>98</v>
      </c>
      <c r="C38" t="str">
        <f>IFERROR(VLOOKUP(B38,'Stmt of Net Position'!$B$9:$C$106,2,0)," ")</f>
        <v xml:space="preserve">TOTAL NONCURRENT ASSETS </v>
      </c>
    </row>
    <row r="39" spans="2:3" x14ac:dyDescent="0.25">
      <c r="B39" s="12" t="s">
        <v>530</v>
      </c>
      <c r="C39" t="str">
        <f>IFERROR(VLOOKUP(B39,'Stmt of Net Position'!$B$9:$C$106,2,0)," ")</f>
        <v xml:space="preserve"> </v>
      </c>
    </row>
    <row r="40" spans="2:3" x14ac:dyDescent="0.25">
      <c r="B40" s="12" t="s">
        <v>100</v>
      </c>
      <c r="C40" t="str">
        <f>IFERROR(VLOOKUP(B40,'Stmt of Net Position'!$B$9:$C$106,2,0)," ")</f>
        <v>TOTAL ASSETS</v>
      </c>
    </row>
    <row r="41" spans="2:3" x14ac:dyDescent="0.25">
      <c r="B41" s="12" t="s">
        <v>531</v>
      </c>
      <c r="C41" t="str">
        <f>IFERROR(VLOOKUP(B41,'Stmt of Net Position'!$B$9:$C$106,2,0)," ")</f>
        <v xml:space="preserve"> </v>
      </c>
    </row>
    <row r="42" spans="2:3" x14ac:dyDescent="0.25">
      <c r="B42" s="12" t="s">
        <v>532</v>
      </c>
      <c r="C42" t="str">
        <f>IFERROR(VLOOKUP(B42,'Stmt of Net Position'!$B$9:$C$106,2,0)," ")</f>
        <v xml:space="preserve"> </v>
      </c>
    </row>
    <row r="43" spans="2:3" x14ac:dyDescent="0.25">
      <c r="B43" s="12" t="s">
        <v>103</v>
      </c>
      <c r="C43" t="str">
        <f>IFERROR(VLOOKUP(B43,'Stmt of Net Position'!$B$9:$C$106,2,0)," ")</f>
        <v>Deferred Loss on Refunding</v>
      </c>
    </row>
    <row r="44" spans="2:3" x14ac:dyDescent="0.25">
      <c r="B44" s="12" t="s">
        <v>105</v>
      </c>
      <c r="C44" t="str">
        <f>IFERROR(VLOOKUP(B44,'Stmt of Net Position'!$B$9:$C$106,2,0)," ")</f>
        <v>Deferred OutFlows Related to Pensions</v>
      </c>
    </row>
    <row r="45" spans="2:3" x14ac:dyDescent="0.25">
      <c r="B45" s="12" t="s">
        <v>107</v>
      </c>
      <c r="C45" t="str">
        <f>IFERROR(VLOOKUP(B45,'Stmt of Net Position'!$B$9:$C$106,2,0)," ")</f>
        <v>Deferred OutFlows Related to OPEB</v>
      </c>
    </row>
    <row r="46" spans="2:3" x14ac:dyDescent="0.25">
      <c r="B46" s="12" t="s">
        <v>109</v>
      </c>
      <c r="C46" t="str">
        <f>IFERROR(VLOOKUP(B46,'Stmt of Net Position'!$B$9:$C$106,2,0)," ")</f>
        <v>TOTAL DEFERRED OUTFLOWS OF RESOURCES</v>
      </c>
    </row>
    <row r="47" spans="2:3" x14ac:dyDescent="0.25">
      <c r="B47" s="12" t="s">
        <v>533</v>
      </c>
      <c r="C47" t="str">
        <f>IFERROR(VLOOKUP(B47,'Stmt of Net Position'!$B$9:$C$106,2,0)," ")</f>
        <v xml:space="preserve"> </v>
      </c>
    </row>
    <row r="48" spans="2:3" x14ac:dyDescent="0.25">
      <c r="B48" s="12" t="s">
        <v>534</v>
      </c>
      <c r="C48" t="str">
        <f>IFERROR(VLOOKUP(B48,'Stmt of Net Position'!$B$9:$C$106,2,0)," ")</f>
        <v xml:space="preserve"> </v>
      </c>
    </row>
    <row r="49" spans="2:3" x14ac:dyDescent="0.25">
      <c r="B49" s="12" t="s">
        <v>535</v>
      </c>
      <c r="C49" t="str">
        <f>IFERROR(VLOOKUP(B49,'Stmt of Net Position'!$B$9:$C$106,2,0)," ")</f>
        <v xml:space="preserve"> </v>
      </c>
    </row>
    <row r="50" spans="2:3" x14ac:dyDescent="0.25">
      <c r="B50" s="12" t="s">
        <v>112</v>
      </c>
      <c r="C50" t="str">
        <f>IFERROR(VLOOKUP(B50,'Stmt of Net Position'!$B$9:$C$106,2,0)," ")</f>
        <v>Accounts Payable</v>
      </c>
    </row>
    <row r="51" spans="2:3" x14ac:dyDescent="0.25">
      <c r="B51" s="12" t="s">
        <v>114</v>
      </c>
      <c r="C51" t="str">
        <f>IFERROR(VLOOKUP(B51,'Stmt of Net Position'!$B$9:$C$106,2,0)," ")</f>
        <v>Amount Due to Pool Participants</v>
      </c>
    </row>
    <row r="52" spans="2:3" x14ac:dyDescent="0.25">
      <c r="B52" s="12" t="s">
        <v>116</v>
      </c>
      <c r="C52" t="str">
        <f>IFERROR(VLOOKUP(B52,'Stmt of Net Position'!$B$9:$C$106,2,0)," ")</f>
        <v>Notes Payable</v>
      </c>
    </row>
    <row r="53" spans="2:3" x14ac:dyDescent="0.25">
      <c r="B53" s="12" t="s">
        <v>118</v>
      </c>
      <c r="C53" t="str">
        <f>IFERROR(VLOOKUP(B53,'Stmt of Net Position'!$B$9:$C$106,2,0)," ")</f>
        <v>Accrued Interest Payable</v>
      </c>
    </row>
    <row r="54" spans="2:3" x14ac:dyDescent="0.25">
      <c r="B54" s="12" t="s">
        <v>120</v>
      </c>
      <c r="C54" t="str">
        <f>IFERROR(VLOOKUP(B54,'Stmt of Net Position'!$B$9:$C$106,2,0)," ")</f>
        <v>Accrued Salaries</v>
      </c>
    </row>
    <row r="55" spans="2:3" x14ac:dyDescent="0.25">
      <c r="B55" s="12" t="s">
        <v>122</v>
      </c>
      <c r="C55" t="str">
        <f>IFERROR(VLOOKUP(B55,'Stmt of Net Position'!$B$9:$C$106,2,0)," ")</f>
        <v>Payroll Deductions &amp; Taxes Payable</v>
      </c>
    </row>
    <row r="56" spans="2:3" x14ac:dyDescent="0.25">
      <c r="B56" s="12" t="s">
        <v>124</v>
      </c>
      <c r="C56" t="str">
        <f>IFERROR(VLOOKUP(B56,'Stmt of Net Position'!$B$9:$C$106,2,0)," ")</f>
        <v>Public Employees' Retirement System</v>
      </c>
    </row>
    <row r="57" spans="2:3" x14ac:dyDescent="0.25">
      <c r="B57" s="12" t="s">
        <v>126</v>
      </c>
      <c r="C57" t="str">
        <f>IFERROR(VLOOKUP(B57,'Stmt of Net Position'!$B$9:$C$106,2,0)," ")</f>
        <v>Deferred Compensation</v>
      </c>
    </row>
    <row r="58" spans="2:3" x14ac:dyDescent="0.25">
      <c r="B58" s="12" t="s">
        <v>128</v>
      </c>
      <c r="C58" t="str">
        <f>IFERROR(VLOOKUP(B58,'Stmt of Net Position'!$B$9:$C$106,2,0)," ")</f>
        <v>Compensated Absences</v>
      </c>
    </row>
    <row r="59" spans="2:3" x14ac:dyDescent="0.25">
      <c r="B59" s="12" t="s">
        <v>130</v>
      </c>
      <c r="C59" t="str">
        <f>IFERROR(VLOOKUP(B59,'Stmt of Net Position'!$B$9:$C$106,2,0)," ")</f>
        <v>Interfund Payable</v>
      </c>
    </row>
    <row r="60" spans="2:3" x14ac:dyDescent="0.25">
      <c r="B60" s="12" t="s">
        <v>132</v>
      </c>
      <c r="C60" t="str">
        <f>IFERROR(VLOOKUP(B60,'Stmt of Net Position'!$B$9:$C$106,2,0)," ")</f>
        <v>Total OPEB Liability</v>
      </c>
    </row>
    <row r="61" spans="2:3" x14ac:dyDescent="0.25">
      <c r="B61" s="12" t="s">
        <v>134</v>
      </c>
      <c r="C61" t="str">
        <f>IFERROR(VLOOKUP(B61,'Stmt of Net Position'!$B$9:$C$106,2,0)," ")</f>
        <v>Bonds Payable</v>
      </c>
    </row>
    <row r="62" spans="2:3" x14ac:dyDescent="0.25">
      <c r="B62" s="12" t="s">
        <v>136</v>
      </c>
      <c r="C62" t="str">
        <f>IFERROR(VLOOKUP(B62,'Stmt of Net Position'!$B$9:$C$106,2,0)," ")</f>
        <v>Leases Payable</v>
      </c>
    </row>
    <row r="63" spans="2:3" x14ac:dyDescent="0.25">
      <c r="B63" s="12" t="s">
        <v>138</v>
      </c>
      <c r="C63" t="str">
        <f>IFERROR(VLOOKUP(B63,'Stmt of Net Position'!$B$9:$C$106,2,0)," ")</f>
        <v>Claim Reserves</v>
      </c>
    </row>
    <row r="64" spans="2:3" x14ac:dyDescent="0.25">
      <c r="B64" s="12" t="s">
        <v>140</v>
      </c>
      <c r="C64" t="str">
        <f>IFERROR(VLOOKUP(B64,'Stmt of Net Position'!$B$9:$C$106,2,0)," ")</f>
        <v>IBNR</v>
      </c>
    </row>
    <row r="65" spans="2:3" x14ac:dyDescent="0.25">
      <c r="B65" s="12" t="s">
        <v>142</v>
      </c>
      <c r="C65" t="str">
        <f>IFERROR(VLOOKUP(B65,'Stmt of Net Position'!$B$9:$C$106,2,0)," ")</f>
        <v>Open Claims</v>
      </c>
    </row>
    <row r="66" spans="2:3" x14ac:dyDescent="0.25">
      <c r="B66" s="12" t="s">
        <v>144</v>
      </c>
      <c r="C66" t="str">
        <f>IFERROR(VLOOKUP(B66,'Stmt of Net Position'!$B$9:$C$106,2,0)," ")</f>
        <v>Unallocated Loss Adjustment Expenses</v>
      </c>
    </row>
    <row r="67" spans="2:3" x14ac:dyDescent="0.25">
      <c r="B67" s="12" t="s">
        <v>146</v>
      </c>
      <c r="C67" t="str">
        <f>IFERROR(VLOOKUP(B67,'Stmt of Net Position'!$B$9:$C$106,2,0)," ")</f>
        <v>Future L&amp;I Assessments</v>
      </c>
    </row>
    <row r="68" spans="2:3" x14ac:dyDescent="0.25">
      <c r="B68" s="12" t="s">
        <v>148</v>
      </c>
      <c r="C68" t="str">
        <f>IFERROR(VLOOKUP(B68,'Stmt of Net Position'!$B$9:$C$106,2,0)," ")</f>
        <v>Deposits</v>
      </c>
    </row>
    <row r="69" spans="2:3" x14ac:dyDescent="0.25">
      <c r="B69" s="12" t="s">
        <v>150</v>
      </c>
      <c r="C69" t="str">
        <f>IFERROR(VLOOKUP(B69,'Stmt of Net Position'!$B$9:$C$106,2,0)," ")</f>
        <v>Unearned Revenue</v>
      </c>
    </row>
    <row r="70" spans="2:3" x14ac:dyDescent="0.25">
      <c r="B70" s="12" t="s">
        <v>152</v>
      </c>
      <c r="C70" t="str">
        <f>IFERROR(VLOOKUP(B70,'Stmt of Net Position'!$B$9:$C$106,2,0)," ")</f>
        <v>Unearned Member Assessments/Contributions</v>
      </c>
    </row>
    <row r="71" spans="2:3" x14ac:dyDescent="0.25">
      <c r="B71" s="12" t="s">
        <v>154</v>
      </c>
      <c r="C71" t="str">
        <f>IFERROR(VLOOKUP(B71,'Stmt of Net Position'!$B$9:$C$106,2,0)," ")</f>
        <v>Other Liabilities and Credits</v>
      </c>
    </row>
    <row r="72" spans="2:3" x14ac:dyDescent="0.25">
      <c r="B72" s="12" t="s">
        <v>156</v>
      </c>
      <c r="C72" t="str">
        <f>IFERROR(VLOOKUP(B72,'Stmt of Net Position'!$B$9:$C$106,2,0)," ")</f>
        <v>TOTAL CURRENT LIABILITIES</v>
      </c>
    </row>
    <row r="73" spans="2:3" x14ac:dyDescent="0.25">
      <c r="B73" s="12" t="s">
        <v>536</v>
      </c>
      <c r="C73" t="str">
        <f>IFERROR(VLOOKUP(B73,'Stmt of Net Position'!$B$9:$C$106,2,0)," ")</f>
        <v xml:space="preserve"> </v>
      </c>
    </row>
    <row r="74" spans="2:3" x14ac:dyDescent="0.25">
      <c r="B74" s="12" t="s">
        <v>537</v>
      </c>
      <c r="C74" t="str">
        <f>IFERROR(VLOOKUP(B74,'Stmt of Net Position'!$B$9:$C$106,2,0)," ")</f>
        <v xml:space="preserve"> </v>
      </c>
    </row>
    <row r="75" spans="2:3" x14ac:dyDescent="0.25">
      <c r="B75" s="12" t="s">
        <v>159</v>
      </c>
      <c r="C75" t="str">
        <f>IFERROR(VLOOKUP(B75,'Stmt of Net Position'!$B$9:$C$106,2,0)," ")</f>
        <v>Compensated Absences</v>
      </c>
    </row>
    <row r="76" spans="2:3" x14ac:dyDescent="0.25">
      <c r="B76" s="12" t="s">
        <v>160</v>
      </c>
      <c r="C76" t="str">
        <f>IFERROR(VLOOKUP(B76,'Stmt of Net Position'!$B$9:$C$106,2,0)," ")</f>
        <v>Unemployment</v>
      </c>
    </row>
    <row r="77" spans="2:3" x14ac:dyDescent="0.25">
      <c r="B77" s="12" t="s">
        <v>162</v>
      </c>
      <c r="C77" t="str">
        <f>IFERROR(VLOOKUP(B77,'Stmt of Net Position'!$B$9:$C$106,2,0)," ")</f>
        <v>Notes Payable</v>
      </c>
    </row>
    <row r="78" spans="2:3" x14ac:dyDescent="0.25">
      <c r="B78" s="12" t="s">
        <v>163</v>
      </c>
      <c r="C78" t="str">
        <f>IFERROR(VLOOKUP(B78,'Stmt of Net Position'!$B$9:$C$106,2,0)," ")</f>
        <v>Claim Reserves</v>
      </c>
    </row>
    <row r="79" spans="2:3" x14ac:dyDescent="0.25">
      <c r="B79" s="12" t="s">
        <v>164</v>
      </c>
      <c r="C79" t="str">
        <f>IFERROR(VLOOKUP(B79,'Stmt of Net Position'!$B$9:$C$106,2,0)," ")</f>
        <v>IBNR</v>
      </c>
    </row>
    <row r="80" spans="2:3" x14ac:dyDescent="0.25">
      <c r="B80" s="12" t="s">
        <v>165</v>
      </c>
      <c r="C80" t="str">
        <f>IFERROR(VLOOKUP(B80,'Stmt of Net Position'!$B$9:$C$106,2,0)," ")</f>
        <v>Open Claims</v>
      </c>
    </row>
    <row r="81" spans="2:3" x14ac:dyDescent="0.25">
      <c r="B81" s="12" t="s">
        <v>166</v>
      </c>
      <c r="C81" t="str">
        <f>IFERROR(VLOOKUP(B81,'Stmt of Net Position'!$B$9:$C$106,2,0)," ")</f>
        <v>Unallocated Loss Adjustment Expenses</v>
      </c>
    </row>
    <row r="82" spans="2:3" x14ac:dyDescent="0.25">
      <c r="B82" s="12" t="s">
        <v>167</v>
      </c>
      <c r="C82" t="str">
        <f>IFERROR(VLOOKUP(B82,'Stmt of Net Position'!$B$9:$C$106,2,0)," ")</f>
        <v>Future L&amp;I Assessments</v>
      </c>
    </row>
    <row r="83" spans="2:3" x14ac:dyDescent="0.25">
      <c r="B83" s="12" t="s">
        <v>168</v>
      </c>
      <c r="C83" t="str">
        <f>IFERROR(VLOOKUP(B83,'Stmt of Net Position'!$B$9:$C$106,2,0)," ")</f>
        <v>Net Pension Liability</v>
      </c>
    </row>
    <row r="84" spans="2:3" x14ac:dyDescent="0.25">
      <c r="B84" s="12" t="s">
        <v>170</v>
      </c>
      <c r="C84" t="str">
        <f>IFERROR(VLOOKUP(B84,'Stmt of Net Position'!$B$9:$C$106,2,0)," ")</f>
        <v>OPEB Liability</v>
      </c>
    </row>
    <row r="85" spans="2:3" x14ac:dyDescent="0.25">
      <c r="B85" s="12" t="s">
        <v>172</v>
      </c>
      <c r="C85" t="str">
        <f>IFERROR(VLOOKUP(B85,'Stmt of Net Position'!$B$9:$C$106,2,0)," ")</f>
        <v>Bonds Payable</v>
      </c>
    </row>
    <row r="86" spans="2:3" x14ac:dyDescent="0.25">
      <c r="B86" s="12" t="s">
        <v>173</v>
      </c>
      <c r="C86" t="str">
        <f>IFERROR(VLOOKUP(B86,'Stmt of Net Position'!$B$9:$C$106,2,0)," ")</f>
        <v>Leases Payable</v>
      </c>
    </row>
    <row r="87" spans="2:3" x14ac:dyDescent="0.25">
      <c r="B87" s="12" t="s">
        <v>174</v>
      </c>
      <c r="C87" t="str">
        <f>IFERROR(VLOOKUP(B87,'Stmt of Net Position'!$B$9:$C$106,2,0)," ")</f>
        <v>Other Liabilities and Credits</v>
      </c>
    </row>
    <row r="88" spans="2:3" x14ac:dyDescent="0.25">
      <c r="B88" s="12" t="s">
        <v>175</v>
      </c>
      <c r="C88" t="str">
        <f>IFERROR(VLOOKUP(B88,'Stmt of Net Position'!$B$9:$C$106,2,0)," ")</f>
        <v>TOTAL NONCURRENT LIABILITIES</v>
      </c>
    </row>
    <row r="89" spans="2:3" x14ac:dyDescent="0.25">
      <c r="B89" s="12" t="s">
        <v>538</v>
      </c>
      <c r="C89" t="str">
        <f>IFERROR(VLOOKUP(B89,'Stmt of Net Position'!$B$9:$C$106,2,0)," ")</f>
        <v xml:space="preserve"> </v>
      </c>
    </row>
    <row r="90" spans="2:3" x14ac:dyDescent="0.25">
      <c r="B90" s="12" t="s">
        <v>177</v>
      </c>
      <c r="C90" t="str">
        <f>IFERROR(VLOOKUP(B90,'Stmt of Net Position'!$B$9:$C$106,2,0)," ")</f>
        <v>TOTAL LIABILITIES</v>
      </c>
    </row>
    <row r="91" spans="2:3" x14ac:dyDescent="0.25">
      <c r="B91" s="12" t="s">
        <v>539</v>
      </c>
      <c r="C91" t="str">
        <f>IFERROR(VLOOKUP(B91,'Stmt of Net Position'!$B$9:$C$106,2,0)," ")</f>
        <v xml:space="preserve"> </v>
      </c>
    </row>
    <row r="92" spans="2:3" x14ac:dyDescent="0.25">
      <c r="B92" s="12" t="s">
        <v>180</v>
      </c>
      <c r="C92" t="str">
        <f>IFERROR(VLOOKUP(B92,'Stmt of Net Position'!$B$9:$C$106,2,0)," ")</f>
        <v>Deferred Gain on Refunding</v>
      </c>
    </row>
    <row r="93" spans="2:3" x14ac:dyDescent="0.25">
      <c r="B93" s="12" t="s">
        <v>182</v>
      </c>
      <c r="C93" t="str">
        <f>IFERROR(VLOOKUP(B93,'Stmt of Net Position'!$B$9:$C$106,2,0)," ")</f>
        <v>Deferred InFlows Related to Pensions</v>
      </c>
    </row>
    <row r="94" spans="2:3" x14ac:dyDescent="0.25">
      <c r="B94" s="12" t="s">
        <v>184</v>
      </c>
      <c r="C94" t="str">
        <f>IFERROR(VLOOKUP(B94,'Stmt of Net Position'!$B$9:$C$106,2,0)," ")</f>
        <v>Deferred InFlows Related to OPEB</v>
      </c>
    </row>
    <row r="95" spans="2:3" x14ac:dyDescent="0.25">
      <c r="B95" s="12" t="s">
        <v>186</v>
      </c>
      <c r="C95" t="str">
        <f>IFERROR(VLOOKUP(B95,'Stmt of Net Position'!$B$9:$C$106,2,0)," ")</f>
        <v>TOTAL DEFERRED INFLOWS OF RESOURCES</v>
      </c>
    </row>
    <row r="96" spans="2:3" x14ac:dyDescent="0.25">
      <c r="B96" s="12" t="s">
        <v>540</v>
      </c>
      <c r="C96" t="str">
        <f>IFERROR(VLOOKUP(B96,'Stmt of Net Position'!$B$9:$C$106,2,0)," ")</f>
        <v xml:space="preserve"> </v>
      </c>
    </row>
    <row r="97" spans="2:3" x14ac:dyDescent="0.25">
      <c r="B97" s="12" t="s">
        <v>189</v>
      </c>
      <c r="C97" t="str">
        <f>IFERROR(VLOOKUP(B97,'Stmt of Net Position'!$B$9:$C$106,2,0)," ")</f>
        <v>Net Investment in Capital Assets</v>
      </c>
    </row>
    <row r="98" spans="2:3" x14ac:dyDescent="0.25">
      <c r="B98" s="12" t="s">
        <v>191</v>
      </c>
      <c r="C98" t="str">
        <f>IFERROR(VLOOKUP(B98,'Stmt of Net Position'!$B$9:$C$106,2,0)," ")</f>
        <v>Restricted</v>
      </c>
    </row>
    <row r="99" spans="2:3" x14ac:dyDescent="0.25">
      <c r="B99" s="12" t="s">
        <v>193</v>
      </c>
      <c r="C99" t="str">
        <f>IFERROR(VLOOKUP(B99,'Stmt of Net Position'!$B$9:$C$106,2,0)," ")</f>
        <v>Unrestricted</v>
      </c>
    </row>
    <row r="100" spans="2:3" x14ac:dyDescent="0.25">
      <c r="B100" s="12" t="s">
        <v>195</v>
      </c>
      <c r="C100" t="str">
        <f>IFERROR(VLOOKUP(B100,'Stmt of Net Position'!$B$9:$C$106,2,0)," ")</f>
        <v>TOTAL NET POSITION</v>
      </c>
    </row>
    <row r="101" spans="2:3" x14ac:dyDescent="0.25">
      <c r="B101" s="12" t="s">
        <v>541</v>
      </c>
      <c r="C101" t="str">
        <f>IFERROR(VLOOKUP(B101,'Stmt of Net Position'!$B$9:$C$106,2,0)," ")</f>
        <v xml:space="preserve"> </v>
      </c>
    </row>
    <row r="102" spans="2:3" x14ac:dyDescent="0.25">
      <c r="B102" s="84" t="s">
        <v>542</v>
      </c>
      <c r="C102" s="85" t="s">
        <v>543</v>
      </c>
    </row>
    <row r="103" spans="2:3" x14ac:dyDescent="0.25">
      <c r="B103" s="12" t="s">
        <v>199</v>
      </c>
      <c r="C103" t="str">
        <f>IFERROR(VLOOKUP(B103,'Stmt of Rev Exp Chg in Net Pos'!$B$9:$C$58,2,0)," ")</f>
        <v>Local Sources</v>
      </c>
    </row>
    <row r="104" spans="2:3" x14ac:dyDescent="0.25">
      <c r="B104" s="12" t="s">
        <v>201</v>
      </c>
      <c r="C104" t="str">
        <f>IFERROR(VLOOKUP(B104,'Stmt of Rev Exp Chg in Net Pos'!$B$9:$C$58,2,0)," ")</f>
        <v>State Sources</v>
      </c>
    </row>
    <row r="105" spans="2:3" x14ac:dyDescent="0.25">
      <c r="B105" s="12" t="s">
        <v>203</v>
      </c>
      <c r="C105" t="str">
        <f>IFERROR(VLOOKUP(B105,'Stmt of Rev Exp Chg in Net Pos'!$B$9:$C$58,2,0)," ")</f>
        <v>Allotment</v>
      </c>
    </row>
    <row r="106" spans="2:3" x14ac:dyDescent="0.25">
      <c r="B106" s="12" t="s">
        <v>205</v>
      </c>
      <c r="C106" t="str">
        <f>IFERROR(VLOOKUP(B106,'Stmt of Rev Exp Chg in Net Pos'!$B$9:$C$58,2,0)," ")</f>
        <v>Federal Sources</v>
      </c>
    </row>
    <row r="107" spans="2:3" x14ac:dyDescent="0.25">
      <c r="B107" s="12" t="s">
        <v>207</v>
      </c>
      <c r="C107" t="str">
        <f>IFERROR(VLOOKUP(B107,'Stmt of Rev Exp Chg in Net Pos'!$B$9:$C$58,2,0)," ")</f>
        <v>Cooperative Programs</v>
      </c>
    </row>
    <row r="108" spans="2:3" x14ac:dyDescent="0.25">
      <c r="B108" s="12" t="s">
        <v>209</v>
      </c>
      <c r="C108" t="str">
        <f>IFERROR(VLOOKUP(B108,'Stmt of Rev Exp Chg in Net Pos'!$B$9:$C$58,2,0)," ")</f>
        <v>Other Programs</v>
      </c>
    </row>
    <row r="109" spans="2:3" x14ac:dyDescent="0.25">
      <c r="B109" s="12" t="s">
        <v>211</v>
      </c>
      <c r="C109" t="str">
        <f>IFERROR(VLOOKUP(B109,'Stmt of Rev Exp Chg in Net Pos'!$B$9:$C$58,2,0)," ")</f>
        <v>Member Assessments/Contributions</v>
      </c>
    </row>
    <row r="110" spans="2:3" x14ac:dyDescent="0.25">
      <c r="B110" s="12" t="s">
        <v>212</v>
      </c>
      <c r="C110" t="str">
        <f>IFERROR(VLOOKUP(B110,'Stmt of Rev Exp Chg in Net Pos'!$B$9:$C$58,2,0)," ")</f>
        <v>Supplemental Member Assessments</v>
      </c>
    </row>
    <row r="111" spans="2:3" x14ac:dyDescent="0.25">
      <c r="B111" s="12" t="s">
        <v>214</v>
      </c>
      <c r="C111" t="str">
        <f>IFERROR(VLOOKUP(B111,'Stmt of Rev Exp Chg in Net Pos'!$B$9:$C$58,2,0)," ")</f>
        <v>Other Operating Revenue</v>
      </c>
    </row>
    <row r="112" spans="2:3" x14ac:dyDescent="0.25">
      <c r="B112" s="12" t="s">
        <v>216</v>
      </c>
      <c r="C112" t="str">
        <f>IFERROR(VLOOKUP(B112,'Stmt of Rev Exp Chg in Net Pos'!$B$9:$C$58,2,0)," ")</f>
        <v>TOTAL OPERATING REVENUE</v>
      </c>
    </row>
    <row r="113" spans="2:3" x14ac:dyDescent="0.25">
      <c r="B113" s="12" t="s">
        <v>544</v>
      </c>
      <c r="C113" t="str">
        <f>IFERROR(VLOOKUP(B113,'Stmt of Rev Exp Chg in Net Pos'!$B$9:$C$58,2,0)," ")</f>
        <v xml:space="preserve"> </v>
      </c>
    </row>
    <row r="114" spans="2:3" x14ac:dyDescent="0.25">
      <c r="B114" s="12" t="s">
        <v>545</v>
      </c>
      <c r="C114" t="str">
        <f>IFERROR(VLOOKUP(B114,'Stmt of Rev Exp Chg in Net Pos'!$B$9:$C$58,2,0)," ")</f>
        <v xml:space="preserve"> </v>
      </c>
    </row>
    <row r="115" spans="2:3" x14ac:dyDescent="0.25">
      <c r="B115" s="12" t="s">
        <v>219</v>
      </c>
      <c r="C115" t="str">
        <f>IFERROR(VLOOKUP(B115,'Stmt of Rev Exp Chg in Net Pos'!$B$9:$C$58,2,0)," ")</f>
        <v>General Operations and Administration</v>
      </c>
    </row>
    <row r="116" spans="2:3" x14ac:dyDescent="0.25">
      <c r="B116" s="12" t="s">
        <v>221</v>
      </c>
      <c r="C116" t="str">
        <f>IFERROR(VLOOKUP(B116,'Stmt of Rev Exp Chg in Net Pos'!$B$9:$C$58,2,0)," ")</f>
        <v>Instructional Support Programs</v>
      </c>
    </row>
    <row r="117" spans="2:3" x14ac:dyDescent="0.25">
      <c r="B117" s="12" t="s">
        <v>223</v>
      </c>
      <c r="C117" t="str">
        <f>IFERROR(VLOOKUP(B117,'Stmt of Rev Exp Chg in Net Pos'!$B$9:$C$58,2,0)," ")</f>
        <v>Non Instructional Support Programs</v>
      </c>
    </row>
    <row r="118" spans="2:3" x14ac:dyDescent="0.25">
      <c r="B118" s="12" t="s">
        <v>546</v>
      </c>
      <c r="C118" t="str">
        <f>IFERROR(VLOOKUP(B118,'Stmt of Rev Exp Chg in Net Pos'!$B$9:$C$58,2,0)," ")</f>
        <v xml:space="preserve"> </v>
      </c>
    </row>
    <row r="119" spans="2:3" x14ac:dyDescent="0.25">
      <c r="B119" s="12" t="s">
        <v>226</v>
      </c>
      <c r="C119" t="str">
        <f>IFERROR(VLOOKUP(B119,'Stmt of Rev Exp Chg in Net Pos'!$B$9:$C$58,2,0)," ")</f>
        <v>Paid on Current Losses</v>
      </c>
    </row>
    <row r="120" spans="2:3" x14ac:dyDescent="0.25">
      <c r="B120" s="12" t="s">
        <v>228</v>
      </c>
      <c r="C120" t="str">
        <f>IFERROR(VLOOKUP(B120,'Stmt of Rev Exp Chg in Net Pos'!$B$9:$C$58,2,0)," ")</f>
        <v>Change in Loss Reserves</v>
      </c>
    </row>
    <row r="121" spans="2:3" x14ac:dyDescent="0.25">
      <c r="B121" s="12" t="s">
        <v>547</v>
      </c>
      <c r="C121" t="str">
        <f>IFERROR(VLOOKUP(B121,'Stmt of Rev Exp Chg in Net Pos'!$B$9:$C$58,2,0)," ")</f>
        <v xml:space="preserve"> </v>
      </c>
    </row>
    <row r="122" spans="2:3" x14ac:dyDescent="0.25">
      <c r="B122" s="12" t="s">
        <v>230</v>
      </c>
      <c r="C122" t="str">
        <f>IFERROR(VLOOKUP(B122,'Stmt of Rev Exp Chg in Net Pos'!$B$9:$C$58,2,0)," ")</f>
        <v>Paid Unallocated Loss Adjustment Expenses</v>
      </c>
    </row>
    <row r="123" spans="2:3" x14ac:dyDescent="0.25">
      <c r="B123" s="12" t="s">
        <v>232</v>
      </c>
      <c r="C123" t="str">
        <f>IFERROR(VLOOKUP(B123,'Stmt of Rev Exp Chg in Net Pos'!$B$9:$C$58,2,0)," ")</f>
        <v>Change in Unallocated Loss Reserves</v>
      </c>
    </row>
    <row r="124" spans="2:3" x14ac:dyDescent="0.25">
      <c r="B124" s="12" t="s">
        <v>234</v>
      </c>
      <c r="C124" t="str">
        <f>IFERROR(VLOOKUP(B124,'Stmt of Rev Exp Chg in Net Pos'!$B$9:$C$58,2,0)," ")</f>
        <v>Excess/Reinsurance Premiums</v>
      </c>
    </row>
    <row r="125" spans="2:3" x14ac:dyDescent="0.25">
      <c r="B125" s="12" t="s">
        <v>236</v>
      </c>
      <c r="C125" t="str">
        <f>IFERROR(VLOOKUP(B125,'Stmt of Rev Exp Chg in Net Pos'!$B$9:$C$58,2,0)," ")</f>
        <v>Labor &amp; Industries Assessments</v>
      </c>
    </row>
    <row r="126" spans="2:3" x14ac:dyDescent="0.25">
      <c r="B126" s="12" t="s">
        <v>238</v>
      </c>
      <c r="C126" t="str">
        <f>IFERROR(VLOOKUP(B126,'Stmt of Rev Exp Chg in Net Pos'!$B$9:$C$58,2,0)," ")</f>
        <v>Depreciation/Depletion</v>
      </c>
    </row>
    <row r="127" spans="2:3" x14ac:dyDescent="0.25">
      <c r="B127" s="12" t="s">
        <v>240</v>
      </c>
      <c r="C127" t="str">
        <f>IFERROR(VLOOKUP(B127,'Stmt of Rev Exp Chg in Net Pos'!$B$9:$C$58,2,0)," ")</f>
        <v>Other Operating Expenses</v>
      </c>
    </row>
    <row r="128" spans="2:3" x14ac:dyDescent="0.25">
      <c r="B128" s="12" t="s">
        <v>242</v>
      </c>
      <c r="C128" t="str">
        <f>IFERROR(VLOOKUP(B128,'Stmt of Rev Exp Chg in Net Pos'!$B$9:$C$58,2,0)," ")</f>
        <v>TOTAL OPERATING EXPENSES</v>
      </c>
    </row>
    <row r="129" spans="2:3" x14ac:dyDescent="0.25">
      <c r="B129" s="12" t="s">
        <v>548</v>
      </c>
      <c r="C129" t="str">
        <f>IFERROR(VLOOKUP(B129,'Stmt of Rev Exp Chg in Net Pos'!$B$9:$C$58,2,0)," ")</f>
        <v xml:space="preserve"> </v>
      </c>
    </row>
    <row r="130" spans="2:3" x14ac:dyDescent="0.25">
      <c r="B130" s="12" t="s">
        <v>244</v>
      </c>
      <c r="C130" t="str">
        <f>IFERROR(VLOOKUP(B130,'Stmt of Rev Exp Chg in Net Pos'!$B$9:$C$58,2,0)," ")</f>
        <v>OPERATING INCOME (LOSS)</v>
      </c>
    </row>
    <row r="131" spans="2:3" x14ac:dyDescent="0.25">
      <c r="B131" s="12" t="s">
        <v>549</v>
      </c>
      <c r="C131" t="str">
        <f>IFERROR(VLOOKUP(B131,'Stmt of Rev Exp Chg in Net Pos'!$B$9:$C$58,2,0)," ")</f>
        <v xml:space="preserve"> </v>
      </c>
    </row>
    <row r="132" spans="2:3" x14ac:dyDescent="0.25">
      <c r="B132" s="12" t="s">
        <v>246</v>
      </c>
      <c r="C132" t="str">
        <f>IFERROR(VLOOKUP(B132,'Stmt of Rev Exp Chg in Net Pos'!$B$9:$C$58,2,0)," ")</f>
        <v>NONOPERATING REVENUES (EXPENSES)</v>
      </c>
    </row>
    <row r="133" spans="2:3" x14ac:dyDescent="0.25">
      <c r="B133" s="12" t="s">
        <v>248</v>
      </c>
      <c r="C133" t="str">
        <f>IFERROR(VLOOKUP(B133,'Stmt of Rev Exp Chg in Net Pos'!$B$9:$C$58,2,0)," ")</f>
        <v>Interest and Investment Income</v>
      </c>
    </row>
    <row r="134" spans="2:3" x14ac:dyDescent="0.25">
      <c r="B134" s="12" t="s">
        <v>250</v>
      </c>
      <c r="C134" t="str">
        <f>IFERROR(VLOOKUP(B134,'Stmt of Rev Exp Chg in Net Pos'!$B$9:$C$58,2,0)," ")</f>
        <v>Interest Expense and Related Charges</v>
      </c>
    </row>
    <row r="135" spans="2:3" x14ac:dyDescent="0.25">
      <c r="B135" s="12" t="s">
        <v>252</v>
      </c>
      <c r="C135" t="str">
        <f>IFERROR(VLOOKUP(B135,'Stmt of Rev Exp Chg in Net Pos'!$B$9:$C$58,2,0)," ")</f>
        <v>Lease Income</v>
      </c>
    </row>
    <row r="136" spans="2:3" x14ac:dyDescent="0.25">
      <c r="B136" s="12" t="s">
        <v>254</v>
      </c>
      <c r="C136" t="str">
        <f>IFERROR(VLOOKUP(B136,'Stmt of Rev Exp Chg in Net Pos'!$B$9:$C$58,2,0)," ")</f>
        <v>Gains (Losses) on Capital Asset Disposition</v>
      </c>
    </row>
    <row r="137" spans="2:3" x14ac:dyDescent="0.25">
      <c r="B137" s="12" t="s">
        <v>256</v>
      </c>
      <c r="C137" t="str">
        <f>IFERROR(VLOOKUP(B137,'Stmt of Rev Exp Chg in Net Pos'!$B$9:$C$58,2,0)," ")</f>
        <v>Change in Joint Venture</v>
      </c>
    </row>
    <row r="138" spans="2:3" x14ac:dyDescent="0.25">
      <c r="B138" s="12" t="s">
        <v>258</v>
      </c>
      <c r="C138" t="str">
        <f>IFERROR(VLOOKUP(B138,'Stmt of Rev Exp Chg in Net Pos'!$B$9:$C$58,2,0)," ")</f>
        <v>Change in Compensated Absences</v>
      </c>
    </row>
    <row r="139" spans="2:3" x14ac:dyDescent="0.25">
      <c r="B139" s="12" t="s">
        <v>260</v>
      </c>
      <c r="C139" t="str">
        <f>IFERROR(VLOOKUP(B139,'Stmt of Rev Exp Chg in Net Pos'!$B$9:$C$58,2,0)," ")</f>
        <v>Other Nonoperating Revenues</v>
      </c>
    </row>
    <row r="140" spans="2:3" x14ac:dyDescent="0.25">
      <c r="B140" s="12" t="s">
        <v>262</v>
      </c>
      <c r="C140" t="str">
        <f>IFERROR(VLOOKUP(B140,'Stmt of Rev Exp Chg in Net Pos'!$B$9:$C$58,2,0)," ")</f>
        <v>Other Nonoperating Expenses</v>
      </c>
    </row>
    <row r="141" spans="2:3" x14ac:dyDescent="0.25">
      <c r="B141" s="12" t="s">
        <v>264</v>
      </c>
      <c r="C141" t="str">
        <f>IFERROR(VLOOKUP(B141,'Stmt of Rev Exp Chg in Net Pos'!$B$9:$C$58,2,0)," ")</f>
        <v>TOTAL NONOPERATING REVENUES (EXPENSES)</v>
      </c>
    </row>
    <row r="142" spans="2:3" x14ac:dyDescent="0.25">
      <c r="B142" s="12" t="s">
        <v>550</v>
      </c>
      <c r="C142" t="str">
        <f>IFERROR(VLOOKUP(B142,'Stmt of Rev Exp Chg in Net Pos'!$B$9:$C$58,2,0)," ")</f>
        <v xml:space="preserve"> </v>
      </c>
    </row>
    <row r="143" spans="2:3" x14ac:dyDescent="0.25">
      <c r="B143" s="12" t="s">
        <v>266</v>
      </c>
      <c r="C143" t="str">
        <f>IFERROR(VLOOKUP(B143,'Stmt of Rev Exp Chg in Net Pos'!$B$9:$C$58,2,0)," ")</f>
        <v>INCOME (LOSS) BEFORE OTHER ITEMS</v>
      </c>
    </row>
    <row r="144" spans="2:3" x14ac:dyDescent="0.25">
      <c r="B144" s="12" t="s">
        <v>551</v>
      </c>
      <c r="C144" t="str">
        <f>IFERROR(VLOOKUP(B144,'Stmt of Rev Exp Chg in Net Pos'!$B$9:$C$58,2,0)," ")</f>
        <v xml:space="preserve"> </v>
      </c>
    </row>
    <row r="145" spans="2:3" x14ac:dyDescent="0.25">
      <c r="B145" s="12" t="s">
        <v>268</v>
      </c>
      <c r="C145" t="str">
        <f>IFERROR(VLOOKUP(B145,'Stmt of Rev Exp Chg in Net Pos'!$B$9:$C$58,2,0)," ")</f>
        <v>Extraordinary Items</v>
      </c>
    </row>
    <row r="146" spans="2:3" x14ac:dyDescent="0.25">
      <c r="B146" s="12" t="s">
        <v>270</v>
      </c>
      <c r="C146" t="str">
        <f>IFERROR(VLOOKUP(B146,'Stmt of Rev Exp Chg in Net Pos'!$B$9:$C$58,2,0)," ")</f>
        <v>Special Items</v>
      </c>
    </row>
    <row r="147" spans="2:3" x14ac:dyDescent="0.25">
      <c r="B147" s="12" t="s">
        <v>272</v>
      </c>
      <c r="C147" t="str">
        <f>IFERROR(VLOOKUP(B147,'Stmt of Rev Exp Chg in Net Pos'!$B$9:$C$58,2,0)," ")</f>
        <v>INCREASE (DECREASE) IN NET POSITION</v>
      </c>
    </row>
    <row r="148" spans="2:3" x14ac:dyDescent="0.25">
      <c r="B148" s="12" t="s">
        <v>552</v>
      </c>
      <c r="C148" t="str">
        <f>IFERROR(VLOOKUP(B148,'Stmt of Rev Exp Chg in Net Pos'!$B$9:$C$58,2,0)," ")</f>
        <v xml:space="preserve"> </v>
      </c>
    </row>
    <row r="149" spans="2:3" x14ac:dyDescent="0.25">
      <c r="B149" s="12" t="s">
        <v>274</v>
      </c>
      <c r="C149" t="str">
        <f>IFERROR(VLOOKUP(B149,'Stmt of Rev Exp Chg in Net Pos'!$B$9:$C$58,2,0)," ")</f>
        <v>NET POSITION - BEGINNING BALANCE</v>
      </c>
    </row>
    <row r="150" spans="2:3" x14ac:dyDescent="0.25">
      <c r="B150" s="12" t="s">
        <v>276</v>
      </c>
      <c r="C150" t="str">
        <f>IFERROR(VLOOKUP(B150,'Stmt of Rev Exp Chg in Net Pos'!$B$9:$C$58,2,0)," ")</f>
        <v>Cumulative Effect of Change in Accounting Principle</v>
      </c>
    </row>
    <row r="151" spans="2:3" x14ac:dyDescent="0.25">
      <c r="B151" s="12" t="s">
        <v>278</v>
      </c>
      <c r="C151" t="str">
        <f>IFERROR(VLOOKUP(B151,'Stmt of Rev Exp Chg in Net Pos'!$B$9:$C$58,2,0)," ")</f>
        <v>PRIOR PERIOD ADJUSTMENT</v>
      </c>
    </row>
    <row r="152" spans="2:3" x14ac:dyDescent="0.25">
      <c r="B152" s="12" t="s">
        <v>553</v>
      </c>
      <c r="C152" t="str">
        <f>IFERROR(VLOOKUP(B152,'Stmt of Rev Exp Chg in Net Pos'!$B$9:$C$58,2,0)," ")</f>
        <v xml:space="preserve"> </v>
      </c>
    </row>
    <row r="153" spans="2:3" x14ac:dyDescent="0.25">
      <c r="B153" s="12" t="s">
        <v>280</v>
      </c>
      <c r="C153" t="str">
        <f>IFERROR(VLOOKUP(B153,'Stmt of Rev Exp Chg in Net Pos'!$B$9:$C$58,2,0)," ")</f>
        <v>NET POSITION - ENDING BALANCE</v>
      </c>
    </row>
    <row r="154" spans="2:3" x14ac:dyDescent="0.25">
      <c r="B154" s="12" t="s">
        <v>554</v>
      </c>
      <c r="C154" t="str">
        <f>IFERROR(VLOOKUP(B154,'Stmt of Rev Exp Chg in Net Pos'!$B$9:$C$58,2,0)," ")</f>
        <v xml:space="preserve"> </v>
      </c>
    </row>
    <row r="155" spans="2:3" hidden="1" x14ac:dyDescent="0.25">
      <c r="B155" s="12" t="s">
        <v>555</v>
      </c>
      <c r="C155" t="str">
        <f>IFERROR(VLOOKUP(B155,'Stmt of Rev Exp Chg in Net Pos'!$B$9:$C$58,2,0)," ")</f>
        <v xml:space="preserve"> </v>
      </c>
    </row>
    <row r="156" spans="2:3" hidden="1" x14ac:dyDescent="0.25">
      <c r="B156" s="12" t="s">
        <v>556</v>
      </c>
      <c r="C156" t="str">
        <f>IFERROR(VLOOKUP(B156,'Stmt of Rev Exp Chg in Net Pos'!$B$9:$C$58,2,0)," ")</f>
        <v xml:space="preserve"> </v>
      </c>
    </row>
    <row r="157" spans="2:3" hidden="1" x14ac:dyDescent="0.25">
      <c r="B157" s="12" t="s">
        <v>557</v>
      </c>
      <c r="C157" t="str">
        <f>IFERROR(VLOOKUP(B157,'Stmt of Rev Exp Chg in Net Pos'!$B$9:$C$58,2,0)," ")</f>
        <v xml:space="preserve"> </v>
      </c>
    </row>
    <row r="158" spans="2:3" hidden="1" x14ac:dyDescent="0.25">
      <c r="B158" s="12" t="s">
        <v>558</v>
      </c>
      <c r="C158" t="str">
        <f>IFERROR(VLOOKUP(B158,'Stmt of Rev Exp Chg in Net Pos'!$B$9:$C$58,2,0)," ")</f>
        <v xml:space="preserve"> </v>
      </c>
    </row>
    <row r="159" spans="2:3" hidden="1" x14ac:dyDescent="0.25">
      <c r="B159" s="12" t="s">
        <v>559</v>
      </c>
      <c r="C159" t="str">
        <f>IFERROR(VLOOKUP(B159,'Stmt of Rev Exp Chg in Net Pos'!$B$9:$C$58,2,0)," ")</f>
        <v xml:space="preserve"> </v>
      </c>
    </row>
    <row r="160" spans="2:3" hidden="1" x14ac:dyDescent="0.25">
      <c r="B160" s="12" t="s">
        <v>560</v>
      </c>
      <c r="C160" t="str">
        <f>IFERROR(VLOOKUP(B160,'Stmt of Rev Exp Chg in Net Pos'!$B$9:$C$58,2,0)," ")</f>
        <v xml:space="preserve"> </v>
      </c>
    </row>
    <row r="161" spans="2:3" hidden="1" x14ac:dyDescent="0.25">
      <c r="B161" s="12" t="s">
        <v>561</v>
      </c>
      <c r="C161" t="str">
        <f>IFERROR(VLOOKUP(B161,'Stmt of Rev Exp Chg in Net Pos'!$B$9:$C$58,2,0)," ")</f>
        <v xml:space="preserve"> </v>
      </c>
    </row>
    <row r="162" spans="2:3" hidden="1" x14ac:dyDescent="0.25">
      <c r="B162" s="12" t="s">
        <v>562</v>
      </c>
      <c r="C162" t="str">
        <f>IFERROR(VLOOKUP(B162,'Stmt of Rev Exp Chg in Net Pos'!$B$9:$C$58,2,0)," ")</f>
        <v xml:space="preserve"> </v>
      </c>
    </row>
    <row r="163" spans="2:3" hidden="1" x14ac:dyDescent="0.25">
      <c r="B163" s="12" t="s">
        <v>563</v>
      </c>
      <c r="C163" t="str">
        <f>IFERROR(VLOOKUP(B163,'Stmt of Rev Exp Chg in Net Pos'!$B$9:$C$58,2,0)," ")</f>
        <v xml:space="preserve"> </v>
      </c>
    </row>
    <row r="164" spans="2:3" hidden="1" x14ac:dyDescent="0.25">
      <c r="B164" s="12" t="s">
        <v>564</v>
      </c>
      <c r="C164" t="str">
        <f>IFERROR(VLOOKUP(B164,'Stmt of Rev Exp Chg in Net Pos'!$B$9:$C$58,2,0)," ")</f>
        <v xml:space="preserve"> </v>
      </c>
    </row>
    <row r="165" spans="2:3" hidden="1" x14ac:dyDescent="0.25">
      <c r="B165" s="12" t="s">
        <v>565</v>
      </c>
      <c r="C165" t="str">
        <f>IFERROR(VLOOKUP(B165,'Stmt of Rev Exp Chg in Net Pos'!$B$9:$C$58,2,0)," ")</f>
        <v xml:space="preserve"> </v>
      </c>
    </row>
    <row r="166" spans="2:3" hidden="1" x14ac:dyDescent="0.25">
      <c r="B166" s="12" t="s">
        <v>566</v>
      </c>
      <c r="C166" t="str">
        <f>IFERROR(VLOOKUP(B166,'Stmt of Rev Exp Chg in Net Pos'!$B$9:$C$58,2,0)," ")</f>
        <v xml:space="preserve"> </v>
      </c>
    </row>
    <row r="167" spans="2:3" hidden="1" x14ac:dyDescent="0.25">
      <c r="B167" s="12" t="s">
        <v>567</v>
      </c>
      <c r="C167" t="str">
        <f>IFERROR(VLOOKUP(B167,'Stmt of Rev Exp Chg in Net Pos'!$B$9:$C$58,2,0)," ")</f>
        <v xml:space="preserve"> </v>
      </c>
    </row>
    <row r="168" spans="2:3" hidden="1" x14ac:dyDescent="0.25">
      <c r="B168" s="12" t="s">
        <v>568</v>
      </c>
      <c r="C168" t="str">
        <f>IFERROR(VLOOKUP(B168,'Stmt of Rev Exp Chg in Net Pos'!$B$9:$C$58,2,0)," ")</f>
        <v xml:space="preserve"> </v>
      </c>
    </row>
    <row r="169" spans="2:3" hidden="1" x14ac:dyDescent="0.25">
      <c r="B169" s="12" t="s">
        <v>569</v>
      </c>
      <c r="C169" t="str">
        <f>IFERROR(VLOOKUP(B169,'Stmt of Rev Exp Chg in Net Pos'!$B$9:$C$58,2,0)," ")</f>
        <v xml:space="preserve"> </v>
      </c>
    </row>
    <row r="170" spans="2:3" hidden="1" x14ac:dyDescent="0.25">
      <c r="B170" s="12" t="s">
        <v>570</v>
      </c>
      <c r="C170" t="str">
        <f>IFERROR(VLOOKUP(B170,'Stmt of Rev Exp Chg in Net Pos'!$B$9:$C$58,2,0)," ")</f>
        <v xml:space="preserve"> </v>
      </c>
    </row>
    <row r="171" spans="2:3" hidden="1" x14ac:dyDescent="0.25">
      <c r="B171" s="12" t="s">
        <v>571</v>
      </c>
      <c r="C171" t="str">
        <f>IFERROR(VLOOKUP(B171,'Stmt of Rev Exp Chg in Net Pos'!$B$9:$C$58,2,0)," ")</f>
        <v xml:space="preserve"> </v>
      </c>
    </row>
    <row r="172" spans="2:3" hidden="1" x14ac:dyDescent="0.25">
      <c r="B172" s="12" t="s">
        <v>572</v>
      </c>
      <c r="C172" t="str">
        <f>IFERROR(VLOOKUP(B172,'Stmt of Rev Exp Chg in Net Pos'!$B$9:$C$58,2,0)," ")</f>
        <v xml:space="preserve"> </v>
      </c>
    </row>
    <row r="173" spans="2:3" hidden="1" x14ac:dyDescent="0.25">
      <c r="B173" s="12" t="s">
        <v>573</v>
      </c>
      <c r="C173" t="str">
        <f>IFERROR(VLOOKUP(B173,'Stmt of Rev Exp Chg in Net Pos'!$B$9:$C$58,2,0)," ")</f>
        <v xml:space="preserve"> </v>
      </c>
    </row>
    <row r="174" spans="2:3" hidden="1" x14ac:dyDescent="0.25">
      <c r="B174" s="12" t="s">
        <v>574</v>
      </c>
      <c r="C174" t="str">
        <f>IFERROR(VLOOKUP(B174,'Stmt of Rev Exp Chg in Net Pos'!$B$9:$C$58,2,0)," ")</f>
        <v xml:space="preserve"> </v>
      </c>
    </row>
    <row r="175" spans="2:3" hidden="1" x14ac:dyDescent="0.25">
      <c r="B175" s="12" t="s">
        <v>575</v>
      </c>
      <c r="C175" t="str">
        <f>IFERROR(VLOOKUP(B175,'Stmt of Rev Exp Chg in Net Pos'!$B$9:$C$58,2,0)," ")</f>
        <v xml:space="preserve"> </v>
      </c>
    </row>
    <row r="176" spans="2:3" hidden="1" x14ac:dyDescent="0.25">
      <c r="B176" s="12" t="s">
        <v>576</v>
      </c>
      <c r="C176" t="str">
        <f>IFERROR(VLOOKUP(B176,'Stmt of Rev Exp Chg in Net Pos'!$B$9:$C$58,2,0)," ")</f>
        <v xml:space="preserve"> </v>
      </c>
    </row>
    <row r="177" spans="2:3" hidden="1" x14ac:dyDescent="0.25">
      <c r="B177" s="12" t="s">
        <v>577</v>
      </c>
      <c r="C177" t="str">
        <f>IFERROR(VLOOKUP(B177,'Stmt of Rev Exp Chg in Net Pos'!$B$9:$C$58,2,0)," ")</f>
        <v xml:space="preserve"> </v>
      </c>
    </row>
    <row r="178" spans="2:3" hidden="1" x14ac:dyDescent="0.25">
      <c r="B178" s="12" t="s">
        <v>578</v>
      </c>
      <c r="C178" t="str">
        <f>IFERROR(VLOOKUP(B178,'Stmt of Rev Exp Chg in Net Pos'!$B$9:$C$58,2,0)," ")</f>
        <v xml:space="preserve"> </v>
      </c>
    </row>
    <row r="179" spans="2:3" hidden="1" x14ac:dyDescent="0.25">
      <c r="B179" s="12" t="s">
        <v>579</v>
      </c>
      <c r="C179" t="str">
        <f>IFERROR(VLOOKUP(B179,'Stmt of Rev Exp Chg in Net Pos'!$B$9:$C$58,2,0)," ")</f>
        <v xml:space="preserve"> </v>
      </c>
    </row>
    <row r="180" spans="2:3" hidden="1" x14ac:dyDescent="0.25">
      <c r="B180" s="12" t="s">
        <v>580</v>
      </c>
      <c r="C180" t="str">
        <f>IFERROR(VLOOKUP(B180,'Stmt of Rev Exp Chg in Net Pos'!$B$9:$C$58,2,0)," ")</f>
        <v xml:space="preserve"> </v>
      </c>
    </row>
    <row r="181" spans="2:3" hidden="1" x14ac:dyDescent="0.25">
      <c r="B181" s="12" t="s">
        <v>581</v>
      </c>
      <c r="C181" t="str">
        <f>IFERROR(VLOOKUP(B181,'Stmt of Rev Exp Chg in Net Pos'!$B$9:$C$58,2,0)," ")</f>
        <v xml:space="preserve"> </v>
      </c>
    </row>
    <row r="182" spans="2:3" hidden="1" x14ac:dyDescent="0.25">
      <c r="B182" s="12" t="s">
        <v>582</v>
      </c>
      <c r="C182" t="str">
        <f>IFERROR(VLOOKUP(B182,'Stmt of Rev Exp Chg in Net Pos'!$B$9:$C$58,2,0)," ")</f>
        <v xml:space="preserve"> </v>
      </c>
    </row>
    <row r="183" spans="2:3" hidden="1" x14ac:dyDescent="0.25">
      <c r="B183" s="12" t="s">
        <v>583</v>
      </c>
      <c r="C183" t="str">
        <f>IFERROR(VLOOKUP(B183,'Stmt of Rev Exp Chg in Net Pos'!$B$9:$C$58,2,0)," ")</f>
        <v xml:space="preserve"> </v>
      </c>
    </row>
    <row r="184" spans="2:3" hidden="1" x14ac:dyDescent="0.25">
      <c r="B184" s="12" t="s">
        <v>584</v>
      </c>
      <c r="C184" t="str">
        <f>IFERROR(VLOOKUP(B184,'Stmt of Rev Exp Chg in Net Pos'!$B$9:$C$58,2,0)," ")</f>
        <v xml:space="preserve"> </v>
      </c>
    </row>
    <row r="185" spans="2:3" hidden="1" x14ac:dyDescent="0.25">
      <c r="B185" s="12" t="s">
        <v>585</v>
      </c>
      <c r="C185" t="str">
        <f>IFERROR(VLOOKUP(B185,'Stmt of Rev Exp Chg in Net Pos'!$B$9:$C$58,2,0)," ")</f>
        <v xml:space="preserve"> </v>
      </c>
    </row>
    <row r="186" spans="2:3" hidden="1" x14ac:dyDescent="0.25">
      <c r="B186" s="12" t="s">
        <v>586</v>
      </c>
      <c r="C186" t="str">
        <f>IFERROR(VLOOKUP(B186,'Stmt of Rev Exp Chg in Net Pos'!$B$9:$C$58,2,0)," ")</f>
        <v xml:space="preserve"> </v>
      </c>
    </row>
    <row r="187" spans="2:3" hidden="1" x14ac:dyDescent="0.25">
      <c r="B187" s="12" t="s">
        <v>587</v>
      </c>
      <c r="C187" t="str">
        <f>IFERROR(VLOOKUP(B187,'Stmt of Rev Exp Chg in Net Pos'!$B$9:$C$58,2,0)," ")</f>
        <v xml:space="preserve"> </v>
      </c>
    </row>
    <row r="188" spans="2:3" hidden="1" x14ac:dyDescent="0.25">
      <c r="B188" s="12" t="s">
        <v>588</v>
      </c>
      <c r="C188" t="str">
        <f>IFERROR(VLOOKUP(B188,'Stmt of Rev Exp Chg in Net Pos'!$B$9:$C$58,2,0)," ")</f>
        <v xml:space="preserve"> </v>
      </c>
    </row>
    <row r="189" spans="2:3" hidden="1" x14ac:dyDescent="0.25">
      <c r="B189" s="12" t="s">
        <v>589</v>
      </c>
      <c r="C189" t="str">
        <f>IFERROR(VLOOKUP(B189,'Stmt of Rev Exp Chg in Net Pos'!$B$9:$C$58,2,0)," ")</f>
        <v xml:space="preserve"> </v>
      </c>
    </row>
    <row r="190" spans="2:3" hidden="1" x14ac:dyDescent="0.25">
      <c r="B190" s="12" t="s">
        <v>590</v>
      </c>
      <c r="C190" t="str">
        <f>IFERROR(VLOOKUP(B190,'Stmt of Rev Exp Chg in Net Pos'!$B$9:$C$58,2,0)," ")</f>
        <v xml:space="preserve"> </v>
      </c>
    </row>
    <row r="191" spans="2:3" hidden="1" x14ac:dyDescent="0.25">
      <c r="B191" s="12" t="s">
        <v>591</v>
      </c>
      <c r="C191" t="str">
        <f>IFERROR(VLOOKUP(B191,'Stmt of Rev Exp Chg in Net Pos'!$B$9:$C$58,2,0)," ")</f>
        <v xml:space="preserve"> </v>
      </c>
    </row>
    <row r="192" spans="2:3" hidden="1" x14ac:dyDescent="0.25">
      <c r="B192" s="12" t="s">
        <v>592</v>
      </c>
      <c r="C192" t="str">
        <f>IFERROR(VLOOKUP(B192,'Stmt of Rev Exp Chg in Net Pos'!$B$9:$C$58,2,0)," ")</f>
        <v xml:space="preserve"> </v>
      </c>
    </row>
    <row r="193" spans="2:3" hidden="1" x14ac:dyDescent="0.25">
      <c r="B193" s="12" t="s">
        <v>593</v>
      </c>
      <c r="C193" t="str">
        <f>IFERROR(VLOOKUP(B193,'Stmt of Rev Exp Chg in Net Pos'!$B$9:$C$58,2,0)," ")</f>
        <v xml:space="preserve"> </v>
      </c>
    </row>
    <row r="194" spans="2:3" hidden="1" x14ac:dyDescent="0.25">
      <c r="B194" s="12" t="s">
        <v>594</v>
      </c>
      <c r="C194" t="str">
        <f>IFERROR(VLOOKUP(B194,'Stmt of Rev Exp Chg in Net Pos'!$B$9:$C$58,2,0)," ")</f>
        <v xml:space="preserve"> </v>
      </c>
    </row>
    <row r="195" spans="2:3" hidden="1" x14ac:dyDescent="0.25">
      <c r="B195" s="12" t="s">
        <v>595</v>
      </c>
      <c r="C195" t="str">
        <f>IFERROR(VLOOKUP(B195,'Stmt of Rev Exp Chg in Net Pos'!$B$9:$C$58,2,0)," ")</f>
        <v xml:space="preserve"> </v>
      </c>
    </row>
    <row r="196" spans="2:3" hidden="1" x14ac:dyDescent="0.25">
      <c r="B196" s="12" t="s">
        <v>596</v>
      </c>
      <c r="C196" t="str">
        <f>IFERROR(VLOOKUP(B196,'Stmt of Rev Exp Chg in Net Pos'!$B$9:$C$58,2,0)," ")</f>
        <v xml:space="preserve"> </v>
      </c>
    </row>
    <row r="197" spans="2:3" hidden="1" x14ac:dyDescent="0.25">
      <c r="B197" s="12" t="s">
        <v>597</v>
      </c>
      <c r="C197" t="str">
        <f>IFERROR(VLOOKUP(B197,'Stmt of Rev Exp Chg in Net Pos'!$B$9:$C$58,2,0)," ")</f>
        <v xml:space="preserve"> </v>
      </c>
    </row>
    <row r="198" spans="2:3" hidden="1" x14ac:dyDescent="0.25">
      <c r="B198" s="12" t="s">
        <v>598</v>
      </c>
      <c r="C198" t="str">
        <f>IFERROR(VLOOKUP(B198,'Stmt of Rev Exp Chg in Net Pos'!$B$9:$C$58,2,0)," ")</f>
        <v xml:space="preserve"> </v>
      </c>
    </row>
    <row r="199" spans="2:3" hidden="1" x14ac:dyDescent="0.25">
      <c r="B199" s="12" t="s">
        <v>599</v>
      </c>
      <c r="C199" t="str">
        <f>IFERROR(VLOOKUP(B199,'Stmt of Rev Exp Chg in Net Pos'!$B$9:$C$58,2,0)," ")</f>
        <v xml:space="preserve"> </v>
      </c>
    </row>
    <row r="200" spans="2:3" hidden="1" x14ac:dyDescent="0.25">
      <c r="B200" s="12" t="s">
        <v>600</v>
      </c>
      <c r="C200" t="str">
        <f>IFERROR(VLOOKUP(B200,'Stmt of Rev Exp Chg in Net Pos'!$B$9:$C$58,2,0)," ")</f>
        <v xml:space="preserve"> </v>
      </c>
    </row>
    <row r="201" spans="2:3" hidden="1" x14ac:dyDescent="0.25">
      <c r="B201" s="12" t="s">
        <v>601</v>
      </c>
      <c r="C201" t="str">
        <f>IFERROR(VLOOKUP(B201,'Stmt of Rev Exp Chg in Net Pos'!$B$9:$C$58,2,0)," ")</f>
        <v xml:space="preserve"> </v>
      </c>
    </row>
    <row r="202" spans="2:3" x14ac:dyDescent="0.25">
      <c r="B202" s="84" t="s">
        <v>602</v>
      </c>
      <c r="C202" s="85" t="s">
        <v>603</v>
      </c>
    </row>
    <row r="203" spans="2:3" x14ac:dyDescent="0.25">
      <c r="B203" s="12" t="s">
        <v>290</v>
      </c>
      <c r="C203" t="str">
        <f>IFERROR(VLOOKUP(B203,'Budget to Actual'!$B$10:$C$59,2,0)," ")</f>
        <v>Local Sources</v>
      </c>
    </row>
    <row r="204" spans="2:3" x14ac:dyDescent="0.25">
      <c r="B204" s="12" t="s">
        <v>291</v>
      </c>
      <c r="C204" t="str">
        <f>IFERROR(VLOOKUP(B204,'Budget to Actual'!$B$10:$C$59,2,0)," ")</f>
        <v>State Sources</v>
      </c>
    </row>
    <row r="205" spans="2:3" x14ac:dyDescent="0.25">
      <c r="B205" s="12" t="s">
        <v>292</v>
      </c>
      <c r="C205" t="str">
        <f>IFERROR(VLOOKUP(B205,'Budget to Actual'!$B$10:$C$59,2,0)," ")</f>
        <v>Allotment</v>
      </c>
    </row>
    <row r="206" spans="2:3" x14ac:dyDescent="0.25">
      <c r="B206" s="12" t="s">
        <v>293</v>
      </c>
      <c r="C206" t="str">
        <f>IFERROR(VLOOKUP(B206,'Budget to Actual'!$B$10:$C$59,2,0)," ")</f>
        <v>Federal Sources</v>
      </c>
    </row>
    <row r="207" spans="2:3" x14ac:dyDescent="0.25">
      <c r="B207" s="12" t="s">
        <v>294</v>
      </c>
      <c r="C207" t="str">
        <f>IFERROR(VLOOKUP(B207,'Budget to Actual'!$B$10:$C$59,2,0)," ")</f>
        <v>Cooperative Programs</v>
      </c>
    </row>
    <row r="208" spans="2:3" x14ac:dyDescent="0.25">
      <c r="B208" s="12" t="s">
        <v>295</v>
      </c>
      <c r="C208" t="str">
        <f>IFERROR(VLOOKUP(B208,'Budget to Actual'!$B$10:$C$59,2,0)," ")</f>
        <v>Other Programs</v>
      </c>
    </row>
    <row r="209" spans="2:3" x14ac:dyDescent="0.25">
      <c r="B209" s="12" t="s">
        <v>296</v>
      </c>
      <c r="C209" t="str">
        <f>IFERROR(VLOOKUP(B209,'Budget to Actual'!$B$10:$C$59,2,0)," ")</f>
        <v>Member Assessments/Contributions</v>
      </c>
    </row>
    <row r="210" spans="2:3" x14ac:dyDescent="0.25">
      <c r="B210" s="12" t="s">
        <v>297</v>
      </c>
      <c r="C210" t="str">
        <f>IFERROR(VLOOKUP(B210,'Budget to Actual'!$B$10:$C$59,2,0)," ")</f>
        <v>Supplemental Member Assessments</v>
      </c>
    </row>
    <row r="211" spans="2:3" x14ac:dyDescent="0.25">
      <c r="B211" s="12" t="s">
        <v>298</v>
      </c>
      <c r="C211" t="str">
        <f>IFERROR(VLOOKUP(B211,'Budget to Actual'!$B$10:$C$59,2,0)," ")</f>
        <v>Other Operating Revenue</v>
      </c>
    </row>
    <row r="212" spans="2:3" x14ac:dyDescent="0.25">
      <c r="B212" s="12" t="s">
        <v>299</v>
      </c>
      <c r="C212" t="str">
        <f>IFERROR(VLOOKUP(B212,'Budget to Actual'!$B$10:$C$59,2,0)," ")</f>
        <v>TOTAL OPERATING REVENUE</v>
      </c>
    </row>
    <row r="213" spans="2:3" x14ac:dyDescent="0.25">
      <c r="B213" s="12" t="s">
        <v>604</v>
      </c>
      <c r="C213" t="str">
        <f>IFERROR(VLOOKUP(B213,'Budget to Actual'!$B$10:$C$59,2,0)," ")</f>
        <v xml:space="preserve"> </v>
      </c>
    </row>
    <row r="214" spans="2:3" x14ac:dyDescent="0.25">
      <c r="B214" s="12" t="s">
        <v>605</v>
      </c>
      <c r="C214" t="str">
        <f>IFERROR(VLOOKUP(B214,'Budget to Actual'!$B$10:$C$59,2,0)," ")</f>
        <v xml:space="preserve"> </v>
      </c>
    </row>
    <row r="215" spans="2:3" x14ac:dyDescent="0.25">
      <c r="B215" s="12" t="s">
        <v>300</v>
      </c>
      <c r="C215" t="str">
        <f>IFERROR(VLOOKUP(B215,'Budget to Actual'!$B$10:$C$59,2,0)," ")</f>
        <v>General Operations and Administration</v>
      </c>
    </row>
    <row r="216" spans="2:3" x14ac:dyDescent="0.25">
      <c r="B216" s="12" t="s">
        <v>301</v>
      </c>
      <c r="C216" t="str">
        <f>IFERROR(VLOOKUP(B216,'Budget to Actual'!$B$10:$C$59,2,0)," ")</f>
        <v>Instructional Support Programs</v>
      </c>
    </row>
    <row r="217" spans="2:3" x14ac:dyDescent="0.25">
      <c r="B217" s="12" t="s">
        <v>302</v>
      </c>
      <c r="C217" t="str">
        <f>IFERROR(VLOOKUP(B217,'Budget to Actual'!$B$10:$C$59,2,0)," ")</f>
        <v>Non Instructional Support Programs</v>
      </c>
    </row>
    <row r="218" spans="2:3" x14ac:dyDescent="0.25">
      <c r="B218" s="12" t="s">
        <v>303</v>
      </c>
      <c r="C218" t="str">
        <f>IFERROR(VLOOKUP(B218,'Budget to Actual'!$B$10:$C$59,2,0)," ")</f>
        <v>Incurred Loss/Loss Adjustment Expenses</v>
      </c>
    </row>
    <row r="219" spans="2:3" x14ac:dyDescent="0.25">
      <c r="B219" s="12" t="s">
        <v>304</v>
      </c>
      <c r="C219" t="str">
        <f>IFERROR(VLOOKUP(B219,'Budget to Actual'!$B$10:$C$59,2,0)," ")</f>
        <v>Paid on Current Losses</v>
      </c>
    </row>
    <row r="220" spans="2:3" x14ac:dyDescent="0.25">
      <c r="B220" s="12" t="s">
        <v>305</v>
      </c>
      <c r="C220" t="str">
        <f>IFERROR(VLOOKUP(B220,'Budget to Actual'!$B$10:$C$59,2,0)," ")</f>
        <v>Change in Loss Reserves</v>
      </c>
    </row>
    <row r="221" spans="2:3" x14ac:dyDescent="0.25">
      <c r="B221" s="12" t="s">
        <v>306</v>
      </c>
      <c r="C221" t="str">
        <f>IFERROR(VLOOKUP(B221,'Budget to Actual'!$B$10:$C$59,2,0)," ")</f>
        <v>Unallocated Loss Adjustment Expenses</v>
      </c>
    </row>
    <row r="222" spans="2:3" x14ac:dyDescent="0.25">
      <c r="B222" s="12" t="s">
        <v>307</v>
      </c>
      <c r="C222" t="str">
        <f>IFERROR(VLOOKUP(B222,'Budget to Actual'!$B$10:$C$59,2,0)," ")</f>
        <v>Paid Unallocated Loss Adjustment Expenses</v>
      </c>
    </row>
    <row r="223" spans="2:3" x14ac:dyDescent="0.25">
      <c r="B223" s="12" t="s">
        <v>308</v>
      </c>
      <c r="C223" t="str">
        <f>IFERROR(VLOOKUP(B223,'Budget to Actual'!$B$10:$C$59,2,0)," ")</f>
        <v>Change in Unallocated Loss Reserves</v>
      </c>
    </row>
    <row r="224" spans="2:3" x14ac:dyDescent="0.25">
      <c r="B224" s="12" t="s">
        <v>309</v>
      </c>
      <c r="C224" t="str">
        <f>IFERROR(VLOOKUP(B224,'Budget to Actual'!$B$10:$C$59,2,0)," ")</f>
        <v>Excess/Reinsurance Premiums</v>
      </c>
    </row>
    <row r="225" spans="2:3" x14ac:dyDescent="0.25">
      <c r="B225" s="12" t="s">
        <v>310</v>
      </c>
      <c r="C225" t="str">
        <f>IFERROR(VLOOKUP(B225,'Budget to Actual'!$B$10:$C$59,2,0)," ")</f>
        <v>Professional Fees</v>
      </c>
    </row>
    <row r="226" spans="2:3" x14ac:dyDescent="0.25">
      <c r="B226" s="12" t="s">
        <v>312</v>
      </c>
      <c r="C226" t="str">
        <f>IFERROR(VLOOKUP(B226,'Budget to Actual'!$B$10:$C$59,2,0)," ")</f>
        <v>Labor &amp; Industries Assessments</v>
      </c>
    </row>
    <row r="227" spans="2:3" x14ac:dyDescent="0.25">
      <c r="B227" s="12" t="s">
        <v>313</v>
      </c>
      <c r="C227" t="str">
        <f>IFERROR(VLOOKUP(B227,'Budget to Actual'!$B$10:$C$59,2,0)," ")</f>
        <v>Depreciation/Depletion</v>
      </c>
    </row>
    <row r="228" spans="2:3" x14ac:dyDescent="0.25">
      <c r="B228" s="12" t="s">
        <v>314</v>
      </c>
      <c r="C228" t="str">
        <f>IFERROR(VLOOKUP(B228,'Budget to Actual'!$B$10:$C$59,2,0)," ")</f>
        <v>Other Operating Expenses</v>
      </c>
    </row>
    <row r="229" spans="2:3" x14ac:dyDescent="0.25">
      <c r="B229" s="12" t="s">
        <v>315</v>
      </c>
      <c r="C229" t="str">
        <f>IFERROR(VLOOKUP(B229,'Budget to Actual'!$B$10:$C$59,2,0)," ")</f>
        <v>TOTAL OPERATING EXPENSES</v>
      </c>
    </row>
    <row r="230" spans="2:3" x14ac:dyDescent="0.25">
      <c r="B230" s="12" t="s">
        <v>606</v>
      </c>
      <c r="C230" t="str">
        <f>IFERROR(VLOOKUP(B230,'Budget to Actual'!$B$10:$C$59,2,0)," ")</f>
        <v xml:space="preserve"> </v>
      </c>
    </row>
    <row r="231" spans="2:3" x14ac:dyDescent="0.25">
      <c r="B231" s="12" t="s">
        <v>316</v>
      </c>
      <c r="C231" t="str">
        <f>IFERROR(VLOOKUP(B231,'Budget to Actual'!$B$10:$C$59,2,0)," ")</f>
        <v>OPERATING INCOME (LOSS)</v>
      </c>
    </row>
    <row r="232" spans="2:3" x14ac:dyDescent="0.25">
      <c r="B232" s="12" t="s">
        <v>607</v>
      </c>
      <c r="C232" t="str">
        <f>IFERROR(VLOOKUP(B232,'Budget to Actual'!$B$10:$C$59,2,0)," ")</f>
        <v xml:space="preserve"> </v>
      </c>
    </row>
    <row r="233" spans="2:3" x14ac:dyDescent="0.25">
      <c r="B233" s="12" t="s">
        <v>317</v>
      </c>
      <c r="C233" t="str">
        <f>IFERROR(VLOOKUP(B233,'Budget to Actual'!$B$10:$C$59,2,0)," ")</f>
        <v>Interest and Investment Income</v>
      </c>
    </row>
    <row r="234" spans="2:3" x14ac:dyDescent="0.25">
      <c r="B234" s="12" t="s">
        <v>318</v>
      </c>
      <c r="C234" t="str">
        <f>IFERROR(VLOOKUP(B234,'Budget to Actual'!$B$10:$C$59,2,0)," ")</f>
        <v>Interest Expense and Related Charges</v>
      </c>
    </row>
    <row r="235" spans="2:3" x14ac:dyDescent="0.25">
      <c r="B235" s="12" t="s">
        <v>319</v>
      </c>
      <c r="C235" t="str">
        <f>IFERROR(VLOOKUP(B235,'Budget to Actual'!$B$10:$C$59,2,0)," ")</f>
        <v>Lease Income</v>
      </c>
    </row>
    <row r="236" spans="2:3" x14ac:dyDescent="0.25">
      <c r="B236" s="12" t="s">
        <v>320</v>
      </c>
      <c r="C236" t="str">
        <f>IFERROR(VLOOKUP(B236,'Budget to Actual'!$B$10:$C$59,2,0)," ")</f>
        <v>Gains (Losses) on Capital Asset Disposition</v>
      </c>
    </row>
    <row r="237" spans="2:3" x14ac:dyDescent="0.25">
      <c r="B237" s="12" t="s">
        <v>321</v>
      </c>
      <c r="C237" t="str">
        <f>IFERROR(VLOOKUP(B237,'Budget to Actual'!$B$10:$C$59,2,0)," ")</f>
        <v>Change in Joint Venture</v>
      </c>
    </row>
    <row r="238" spans="2:3" x14ac:dyDescent="0.25">
      <c r="B238" s="12" t="s">
        <v>322</v>
      </c>
      <c r="C238" t="str">
        <f>IFERROR(VLOOKUP(B238,'Budget to Actual'!$B$10:$C$59,2,0)," ")</f>
        <v>Change in Compensated Absences</v>
      </c>
    </row>
    <row r="239" spans="2:3" x14ac:dyDescent="0.25">
      <c r="B239" s="12" t="s">
        <v>323</v>
      </c>
      <c r="C239" t="str">
        <f>IFERROR(VLOOKUP(B239,'Budget to Actual'!$B$10:$C$59,2,0)," ")</f>
        <v>Other Nonoperating Revenues</v>
      </c>
    </row>
    <row r="240" spans="2:3" x14ac:dyDescent="0.25">
      <c r="B240" s="12" t="s">
        <v>324</v>
      </c>
      <c r="C240" t="str">
        <f>IFERROR(VLOOKUP(B240,'Budget to Actual'!$B$10:$C$59,2,0)," ")</f>
        <v>Other Nonoperating Expenses</v>
      </c>
    </row>
    <row r="241" spans="2:3" x14ac:dyDescent="0.25">
      <c r="B241" s="12" t="s">
        <v>325</v>
      </c>
      <c r="C241" t="str">
        <f>IFERROR(VLOOKUP(B241,'Budget to Actual'!$B$10:$C$59,2,0)," ")</f>
        <v>TOTAL NONOPERATING REVENUES (EXPENSES)</v>
      </c>
    </row>
    <row r="242" spans="2:3" x14ac:dyDescent="0.25">
      <c r="B242" s="12" t="s">
        <v>608</v>
      </c>
      <c r="C242" t="str">
        <f>IFERROR(VLOOKUP(B242,'Budget to Actual'!$B$10:$C$59,2,0)," ")</f>
        <v xml:space="preserve"> </v>
      </c>
    </row>
    <row r="243" spans="2:3" x14ac:dyDescent="0.25">
      <c r="B243" s="12" t="s">
        <v>326</v>
      </c>
      <c r="C243" t="str">
        <f>IFERROR(VLOOKUP(B243,'Budget to Actual'!$B$10:$C$59,2,0)," ")</f>
        <v>INCOME (LOSS) BEFORE OTHER ITEMS</v>
      </c>
    </row>
    <row r="244" spans="2:3" x14ac:dyDescent="0.25">
      <c r="B244" s="12" t="s">
        <v>327</v>
      </c>
      <c r="C244" t="str">
        <f>IFERROR(VLOOKUP(B244,'Budget to Actual'!$B$10:$C$59,2,0)," ")</f>
        <v>Extraordinary Items</v>
      </c>
    </row>
    <row r="245" spans="2:3" x14ac:dyDescent="0.25">
      <c r="B245" s="12" t="s">
        <v>328</v>
      </c>
      <c r="C245" t="str">
        <f>IFERROR(VLOOKUP(B245,'Budget to Actual'!$B$10:$C$59,2,0)," ")</f>
        <v>Special Items</v>
      </c>
    </row>
    <row r="246" spans="2:3" x14ac:dyDescent="0.25">
      <c r="B246" s="12" t="s">
        <v>329</v>
      </c>
      <c r="C246" t="str">
        <f>IFERROR(VLOOKUP(B246,'Budget to Actual'!$B$10:$C$59,2,0)," ")</f>
        <v>INCREASE (DECREASE) IN NET POSITION</v>
      </c>
    </row>
    <row r="247" spans="2:3" x14ac:dyDescent="0.25">
      <c r="B247" s="12" t="s">
        <v>609</v>
      </c>
      <c r="C247" t="str">
        <f>IFERROR(VLOOKUP(B247,'Budget to Actual'!$B$10:$C$59,2,0)," ")</f>
        <v xml:space="preserve"> </v>
      </c>
    </row>
    <row r="248" spans="2:3" x14ac:dyDescent="0.25">
      <c r="B248" s="12" t="s">
        <v>330</v>
      </c>
      <c r="C248" t="str">
        <f>IFERROR(VLOOKUP(B248,'Budget to Actual'!$B$10:$C$59,2,0)," ")</f>
        <v>NET POSITION - BEGINNING BALANCE</v>
      </c>
    </row>
    <row r="249" spans="2:3" x14ac:dyDescent="0.25">
      <c r="B249" s="12" t="s">
        <v>331</v>
      </c>
      <c r="C249" t="str">
        <f>IFERROR(VLOOKUP(B249,'Budget to Actual'!$B$10:$C$59,2,0)," ")</f>
        <v>Cumulative Effect of Change in Accounting Principle</v>
      </c>
    </row>
    <row r="250" spans="2:3" x14ac:dyDescent="0.25">
      <c r="B250" s="12" t="s">
        <v>332</v>
      </c>
      <c r="C250" t="str">
        <f>IFERROR(VLOOKUP(B250,'Budget to Actual'!$B$10:$C$59,2,0)," ")</f>
        <v>PRIOR PERIOD ADJUSTMENT</v>
      </c>
    </row>
    <row r="251" spans="2:3" x14ac:dyDescent="0.25">
      <c r="B251" s="12" t="s">
        <v>333</v>
      </c>
      <c r="C251" t="str">
        <f>IFERROR(VLOOKUP(B251,'Budget to Actual'!$B$10:$C$59,2,0)," ")</f>
        <v>NET POSITION - ENDING BALANCE</v>
      </c>
    </row>
    <row r="252" spans="2:3" x14ac:dyDescent="0.25">
      <c r="B252" s="12" t="s">
        <v>610</v>
      </c>
    </row>
    <row r="253" spans="2:3" hidden="1" x14ac:dyDescent="0.25">
      <c r="B253" s="12" t="s">
        <v>611</v>
      </c>
    </row>
    <row r="254" spans="2:3" hidden="1" x14ac:dyDescent="0.25">
      <c r="B254" s="12" t="s">
        <v>612</v>
      </c>
    </row>
    <row r="255" spans="2:3" hidden="1" x14ac:dyDescent="0.25">
      <c r="B255" s="12" t="s">
        <v>613</v>
      </c>
    </row>
    <row r="256" spans="2:3" hidden="1" x14ac:dyDescent="0.25">
      <c r="B256" s="12" t="s">
        <v>614</v>
      </c>
    </row>
    <row r="257" spans="2:2" hidden="1" x14ac:dyDescent="0.25">
      <c r="B257" s="12" t="s">
        <v>615</v>
      </c>
    </row>
    <row r="258" spans="2:2" hidden="1" x14ac:dyDescent="0.25">
      <c r="B258" s="12" t="s">
        <v>616</v>
      </c>
    </row>
    <row r="259" spans="2:2" hidden="1" x14ac:dyDescent="0.25">
      <c r="B259" s="12" t="s">
        <v>617</v>
      </c>
    </row>
    <row r="260" spans="2:2" hidden="1" x14ac:dyDescent="0.25">
      <c r="B260" s="12" t="s">
        <v>618</v>
      </c>
    </row>
    <row r="261" spans="2:2" hidden="1" x14ac:dyDescent="0.25">
      <c r="B261" s="12" t="s">
        <v>619</v>
      </c>
    </row>
    <row r="262" spans="2:2" hidden="1" x14ac:dyDescent="0.25">
      <c r="B262" s="12" t="s">
        <v>620</v>
      </c>
    </row>
    <row r="263" spans="2:2" hidden="1" x14ac:dyDescent="0.25">
      <c r="B263" s="12" t="s">
        <v>621</v>
      </c>
    </row>
    <row r="264" spans="2:2" hidden="1" x14ac:dyDescent="0.25">
      <c r="B264" s="12" t="s">
        <v>622</v>
      </c>
    </row>
    <row r="265" spans="2:2" hidden="1" x14ac:dyDescent="0.25">
      <c r="B265" s="12" t="s">
        <v>623</v>
      </c>
    </row>
    <row r="266" spans="2:2" hidden="1" x14ac:dyDescent="0.25">
      <c r="B266" s="12" t="s">
        <v>624</v>
      </c>
    </row>
    <row r="267" spans="2:2" hidden="1" x14ac:dyDescent="0.25">
      <c r="B267" s="12" t="s">
        <v>625</v>
      </c>
    </row>
    <row r="268" spans="2:2" hidden="1" x14ac:dyDescent="0.25">
      <c r="B268" s="12" t="s">
        <v>626</v>
      </c>
    </row>
    <row r="269" spans="2:2" hidden="1" x14ac:dyDescent="0.25">
      <c r="B269" s="12" t="s">
        <v>627</v>
      </c>
    </row>
    <row r="270" spans="2:2" hidden="1" x14ac:dyDescent="0.25">
      <c r="B270" s="12" t="s">
        <v>628</v>
      </c>
    </row>
    <row r="271" spans="2:2" hidden="1" x14ac:dyDescent="0.25">
      <c r="B271" s="12" t="s">
        <v>629</v>
      </c>
    </row>
    <row r="272" spans="2:2" hidden="1" x14ac:dyDescent="0.25">
      <c r="B272" s="12" t="s">
        <v>630</v>
      </c>
    </row>
    <row r="273" spans="2:2" hidden="1" x14ac:dyDescent="0.25">
      <c r="B273" s="12" t="s">
        <v>631</v>
      </c>
    </row>
    <row r="274" spans="2:2" hidden="1" x14ac:dyDescent="0.25">
      <c r="B274" s="12" t="s">
        <v>632</v>
      </c>
    </row>
    <row r="275" spans="2:2" hidden="1" x14ac:dyDescent="0.25">
      <c r="B275" s="12" t="s">
        <v>633</v>
      </c>
    </row>
    <row r="276" spans="2:2" hidden="1" x14ac:dyDescent="0.25">
      <c r="B276" s="12" t="s">
        <v>634</v>
      </c>
    </row>
    <row r="277" spans="2:2" hidden="1" x14ac:dyDescent="0.25">
      <c r="B277" s="12" t="s">
        <v>635</v>
      </c>
    </row>
    <row r="278" spans="2:2" hidden="1" x14ac:dyDescent="0.25">
      <c r="B278" s="12" t="s">
        <v>636</v>
      </c>
    </row>
    <row r="279" spans="2:2" hidden="1" x14ac:dyDescent="0.25">
      <c r="B279" s="12" t="s">
        <v>637</v>
      </c>
    </row>
    <row r="280" spans="2:2" hidden="1" x14ac:dyDescent="0.25">
      <c r="B280" s="12" t="s">
        <v>638</v>
      </c>
    </row>
    <row r="281" spans="2:2" hidden="1" x14ac:dyDescent="0.25">
      <c r="B281" s="12" t="s">
        <v>639</v>
      </c>
    </row>
    <row r="282" spans="2:2" hidden="1" x14ac:dyDescent="0.25">
      <c r="B282" s="12" t="s">
        <v>640</v>
      </c>
    </row>
    <row r="283" spans="2:2" hidden="1" x14ac:dyDescent="0.25">
      <c r="B283" s="12" t="s">
        <v>641</v>
      </c>
    </row>
    <row r="284" spans="2:2" hidden="1" x14ac:dyDescent="0.25">
      <c r="B284" s="12" t="s">
        <v>642</v>
      </c>
    </row>
    <row r="285" spans="2:2" hidden="1" x14ac:dyDescent="0.25">
      <c r="B285" s="12" t="s">
        <v>643</v>
      </c>
    </row>
    <row r="286" spans="2:2" hidden="1" x14ac:dyDescent="0.25">
      <c r="B286" s="12" t="s">
        <v>644</v>
      </c>
    </row>
    <row r="287" spans="2:2" hidden="1" x14ac:dyDescent="0.25">
      <c r="B287" s="12" t="s">
        <v>645</v>
      </c>
    </row>
    <row r="288" spans="2:2" hidden="1" x14ac:dyDescent="0.25">
      <c r="B288" s="12" t="s">
        <v>646</v>
      </c>
    </row>
    <row r="289" spans="2:3" hidden="1" x14ac:dyDescent="0.25">
      <c r="B289" s="12" t="s">
        <v>647</v>
      </c>
    </row>
    <row r="290" spans="2:3" hidden="1" x14ac:dyDescent="0.25">
      <c r="B290" s="12" t="s">
        <v>648</v>
      </c>
    </row>
    <row r="291" spans="2:3" hidden="1" x14ac:dyDescent="0.25">
      <c r="B291" s="12" t="s">
        <v>649</v>
      </c>
    </row>
    <row r="292" spans="2:3" hidden="1" x14ac:dyDescent="0.25">
      <c r="B292" s="12" t="s">
        <v>650</v>
      </c>
    </row>
    <row r="293" spans="2:3" hidden="1" x14ac:dyDescent="0.25">
      <c r="B293" s="12" t="s">
        <v>651</v>
      </c>
    </row>
    <row r="294" spans="2:3" hidden="1" x14ac:dyDescent="0.25">
      <c r="B294" s="12" t="s">
        <v>652</v>
      </c>
    </row>
    <row r="295" spans="2:3" hidden="1" x14ac:dyDescent="0.25">
      <c r="B295" s="12" t="s">
        <v>653</v>
      </c>
    </row>
    <row r="296" spans="2:3" hidden="1" x14ac:dyDescent="0.25">
      <c r="B296" s="12" t="s">
        <v>654</v>
      </c>
    </row>
    <row r="297" spans="2:3" hidden="1" x14ac:dyDescent="0.25">
      <c r="B297" s="12" t="s">
        <v>655</v>
      </c>
    </row>
    <row r="298" spans="2:3" hidden="1" x14ac:dyDescent="0.25">
      <c r="B298" s="12" t="s">
        <v>656</v>
      </c>
    </row>
    <row r="299" spans="2:3" hidden="1" x14ac:dyDescent="0.25">
      <c r="B299" s="12" t="s">
        <v>657</v>
      </c>
    </row>
    <row r="300" spans="2:3" hidden="1" x14ac:dyDescent="0.25">
      <c r="B300" s="12" t="s">
        <v>658</v>
      </c>
    </row>
    <row r="301" spans="2:3" hidden="1" x14ac:dyDescent="0.25">
      <c r="B301" s="12" t="s">
        <v>659</v>
      </c>
    </row>
    <row r="302" spans="2:3" x14ac:dyDescent="0.25">
      <c r="B302" s="84" t="s">
        <v>660</v>
      </c>
      <c r="C302" s="85" t="s">
        <v>661</v>
      </c>
    </row>
    <row r="303" spans="2:3" x14ac:dyDescent="0.25">
      <c r="B303" s="12" t="s">
        <v>336</v>
      </c>
      <c r="C303" t="str">
        <f>IFERROR(VLOOKUP(B303,'Stmt of Cash Flow'!$B$9:$C$84,2,0)," ")</f>
        <v>Cash Received from Customers</v>
      </c>
    </row>
    <row r="304" spans="2:3" x14ac:dyDescent="0.25">
      <c r="B304" s="12" t="s">
        <v>338</v>
      </c>
      <c r="C304" t="str">
        <f>IFERROR(VLOOKUP(B304,'Stmt of Cash Flow'!$B$9:$C$84,2,0)," ")</f>
        <v>Cash Received from State and Federal Sources</v>
      </c>
    </row>
    <row r="305" spans="2:3" x14ac:dyDescent="0.25">
      <c r="B305" s="12" t="s">
        <v>340</v>
      </c>
      <c r="C305" t="str">
        <f>IFERROR(VLOOKUP(B305,'Stmt of Cash Flow'!$B$9:$C$84,2,0)," ")</f>
        <v>Cash Received from Members</v>
      </c>
    </row>
    <row r="306" spans="2:3" x14ac:dyDescent="0.25">
      <c r="B306" s="12" t="s">
        <v>342</v>
      </c>
      <c r="C306" t="str">
        <f>IFERROR(VLOOKUP(B306,'Stmt of Cash Flow'!$B$9:$C$84,2,0)," ")</f>
        <v>Payments to Suppliers for Goods and Services</v>
      </c>
    </row>
    <row r="307" spans="2:3" x14ac:dyDescent="0.25">
      <c r="B307" s="12" t="s">
        <v>344</v>
      </c>
      <c r="C307" t="str">
        <f>IFERROR(VLOOKUP(B307,'Stmt of Cash Flow'!$B$9:$C$84,2,0)," ")</f>
        <v>Payments to Employees for Services</v>
      </c>
    </row>
    <row r="308" spans="2:3" x14ac:dyDescent="0.25">
      <c r="B308" s="12" t="s">
        <v>346</v>
      </c>
      <c r="C308" t="str">
        <f>IFERROR(VLOOKUP(B308,'Stmt of Cash Flow'!$B$9:$C$84,2,0)," ")</f>
        <v>Cash Paid for Compensated Absences</v>
      </c>
    </row>
    <row r="309" spans="2:3" x14ac:dyDescent="0.25">
      <c r="B309" s="12" t="s">
        <v>348</v>
      </c>
      <c r="C309" t="str">
        <f>IFERROR(VLOOKUP(B309,'Stmt of Cash Flow'!$B$9:$C$84,2,0)," ")</f>
        <v>Cash Paid for Benefits/Claims</v>
      </c>
    </row>
    <row r="310" spans="2:3" x14ac:dyDescent="0.25">
      <c r="B310" s="12" t="s">
        <v>350</v>
      </c>
      <c r="C310" t="str">
        <f>IFERROR(VLOOKUP(B310,'Stmt of Cash Flow'!$B$9:$C$84,2,0)," ")</f>
        <v>Internal Activity - Reimbursements from Other Funds</v>
      </c>
    </row>
    <row r="311" spans="2:3" x14ac:dyDescent="0.25">
      <c r="B311" s="12" t="s">
        <v>352</v>
      </c>
      <c r="C311" t="str">
        <f>IFERROR(VLOOKUP(B311,'Stmt of Cash Flow'!$B$9:$C$84,2,0)," ")</f>
        <v>Internal Activity - Payments made to Other Funds</v>
      </c>
    </row>
    <row r="312" spans="2:3" x14ac:dyDescent="0.25">
      <c r="B312" s="12" t="s">
        <v>354</v>
      </c>
      <c r="C312" t="str">
        <f>IFERROR(VLOOKUP(B312,'Stmt of Cash Flow'!$B$9:$C$84,2,0)," ")</f>
        <v>Cash Paid for Reinsurance</v>
      </c>
    </row>
    <row r="313" spans="2:3" x14ac:dyDescent="0.25">
      <c r="B313" s="12" t="s">
        <v>356</v>
      </c>
      <c r="C313" t="str">
        <f>IFERROR(VLOOKUP(B313,'Stmt of Cash Flow'!$B$9:$C$84,2,0)," ")</f>
        <v>Cash Received for Labor and Industries Assessments</v>
      </c>
    </row>
    <row r="314" spans="2:3" x14ac:dyDescent="0.25">
      <c r="B314" s="12" t="s">
        <v>358</v>
      </c>
      <c r="C314" t="str">
        <f>IFERROR(VLOOKUP(B314,'Stmt of Cash Flow'!$B$9:$C$84,2,0)," ")</f>
        <v>Cash Paid for Labor and Industries Assessments</v>
      </c>
    </row>
    <row r="315" spans="2:3" x14ac:dyDescent="0.25">
      <c r="B315" s="12" t="s">
        <v>360</v>
      </c>
      <c r="C315" t="str">
        <f>IFERROR(VLOOKUP(B315,'Stmt of Cash Flow'!$B$9:$C$84,2,0)," ")</f>
        <v>Cash Paid for Other Operating Expense</v>
      </c>
    </row>
    <row r="316" spans="2:3" x14ac:dyDescent="0.25">
      <c r="B316" s="12" t="s">
        <v>362</v>
      </c>
      <c r="C316" t="str">
        <f>IFERROR(VLOOKUP(B316,'Stmt of Cash Flow'!$B$9:$C$84,2,0)," ")</f>
        <v>Other Receipts (Payments)</v>
      </c>
    </row>
    <row r="317" spans="2:3" x14ac:dyDescent="0.25">
      <c r="B317" s="12" t="s">
        <v>364</v>
      </c>
      <c r="C317" t="str">
        <f>IFERROR(VLOOKUP(B317,'Stmt of Cash Flow'!$B$9:$C$84,2,0)," ")</f>
        <v>NET CASH PROVIDED (USED) BY OPERATING ACTIVITIES</v>
      </c>
    </row>
    <row r="318" spans="2:3" x14ac:dyDescent="0.25">
      <c r="B318" s="12" t="s">
        <v>662</v>
      </c>
      <c r="C318" t="str">
        <f>IFERROR(VLOOKUP(B318,'Stmt of Cash Flow'!$B$9:$C$84,2,0)," ")</f>
        <v xml:space="preserve"> </v>
      </c>
    </row>
    <row r="319" spans="2:3" x14ac:dyDescent="0.25">
      <c r="B319" s="12" t="s">
        <v>663</v>
      </c>
      <c r="C319" t="str">
        <f>IFERROR(VLOOKUP(B319,'Stmt of Cash Flow'!$B$9:$C$84,2,0)," ")</f>
        <v xml:space="preserve"> </v>
      </c>
    </row>
    <row r="320" spans="2:3" x14ac:dyDescent="0.25">
      <c r="B320" s="12" t="s">
        <v>367</v>
      </c>
      <c r="C320" t="str">
        <f>IFERROR(VLOOKUP(B320,'Stmt of Cash Flow'!$B$9:$C$84,2,0)," ")</f>
        <v>Operating Grants Received</v>
      </c>
    </row>
    <row r="321" spans="2:3" x14ac:dyDescent="0.25">
      <c r="B321" s="12" t="s">
        <v>369</v>
      </c>
      <c r="C321" t="str">
        <f>IFERROR(VLOOKUP(B321,'Stmt of Cash Flow'!$B$9:$C$84,2,0)," ")</f>
        <v>Transfer to (from) Other Funds</v>
      </c>
    </row>
    <row r="322" spans="2:3" x14ac:dyDescent="0.25">
      <c r="B322" s="12" t="s">
        <v>371</v>
      </c>
      <c r="C322" t="str">
        <f>IFERROR(VLOOKUP(B322,'Stmt of Cash Flow'!$B$9:$C$84,2,0)," ")</f>
        <v>Proceeds from Issuance of Notes</v>
      </c>
    </row>
    <row r="323" spans="2:3" x14ac:dyDescent="0.25">
      <c r="B323" s="12" t="s">
        <v>373</v>
      </c>
      <c r="C323" t="str">
        <f>IFERROR(VLOOKUP(B323,'Stmt of Cash Flow'!$B$9:$C$84,2,0)," ")</f>
        <v>Principal and Interest Payment on Notes</v>
      </c>
    </row>
    <row r="324" spans="2:3" x14ac:dyDescent="0.25">
      <c r="B324" s="12" t="s">
        <v>375</v>
      </c>
      <c r="C324" t="str">
        <f>IFERROR(VLOOKUP(B324,'Stmt of Cash Flow'!$B$9:$C$84,2,0)," ")</f>
        <v>Other Noncapital Activities</v>
      </c>
    </row>
    <row r="325" spans="2:3" x14ac:dyDescent="0.25">
      <c r="B325" s="12" t="s">
        <v>377</v>
      </c>
      <c r="C325" t="str">
        <f>IFERROR(VLOOKUP(B325,'Stmt of Cash Flow'!$B$9:$C$84,2,0)," ")</f>
        <v>NET CASH PROVIDED (USED) BY NONCAPITAL FINANCING ACTIVITIES</v>
      </c>
    </row>
    <row r="326" spans="2:3" x14ac:dyDescent="0.25">
      <c r="B326" s="12" t="s">
        <v>664</v>
      </c>
      <c r="C326" t="str">
        <f>IFERROR(VLOOKUP(B326,'Stmt of Cash Flow'!$B$9:$C$84,2,0)," ")</f>
        <v xml:space="preserve"> </v>
      </c>
    </row>
    <row r="327" spans="2:3" x14ac:dyDescent="0.25">
      <c r="B327" s="12" t="s">
        <v>665</v>
      </c>
      <c r="C327" t="str">
        <f>IFERROR(VLOOKUP(B327,'Stmt of Cash Flow'!$B$9:$C$84,2,0)," ")</f>
        <v xml:space="preserve"> </v>
      </c>
    </row>
    <row r="328" spans="2:3" x14ac:dyDescent="0.25">
      <c r="B328" s="12" t="s">
        <v>380</v>
      </c>
      <c r="C328" t="str">
        <f>IFERROR(VLOOKUP(B328,'Stmt of Cash Flow'!$B$9:$C$84,2,0)," ")</f>
        <v>Purchase of Capital Assets</v>
      </c>
    </row>
    <row r="329" spans="2:3" x14ac:dyDescent="0.25">
      <c r="B329" s="12" t="s">
        <v>382</v>
      </c>
      <c r="C329" t="str">
        <f>IFERROR(VLOOKUP(B329,'Stmt of Cash Flow'!$B$9:$C$84,2,0)," ")</f>
        <v>Proceeds from Capital Debt</v>
      </c>
    </row>
    <row r="330" spans="2:3" x14ac:dyDescent="0.25">
      <c r="B330" s="12" t="s">
        <v>384</v>
      </c>
      <c r="C330" t="str">
        <f>IFERROR(VLOOKUP(B330,'Stmt of Cash Flow'!$B$9:$C$84,2,0)," ")</f>
        <v>Principal and Interest Paid on Capital Debt</v>
      </c>
    </row>
    <row r="331" spans="2:3" x14ac:dyDescent="0.25">
      <c r="B331" s="12" t="s">
        <v>386</v>
      </c>
      <c r="C331" t="str">
        <f>IFERROR(VLOOKUP(B331,'Stmt of Cash Flow'!$B$9:$C$84,2,0)," ")</f>
        <v>Capital Contributions</v>
      </c>
    </row>
    <row r="332" spans="2:3" x14ac:dyDescent="0.25">
      <c r="B332" s="12" t="s">
        <v>388</v>
      </c>
      <c r="C332" t="str">
        <f>IFERROR(VLOOKUP(B332,'Stmt of Cash Flow'!$B$9:$C$84,2,0)," ")</f>
        <v>Principal and Interest Paid on Lease Financing</v>
      </c>
    </row>
    <row r="333" spans="2:3" x14ac:dyDescent="0.25">
      <c r="B333" s="12" t="s">
        <v>390</v>
      </c>
      <c r="C333" t="str">
        <f>IFERROR(VLOOKUP(B333,'Stmt of Cash Flow'!$B$9:$C$84,2,0)," ")</f>
        <v>Lease Income</v>
      </c>
    </row>
    <row r="334" spans="2:3" x14ac:dyDescent="0.25">
      <c r="B334" s="12" t="s">
        <v>391</v>
      </c>
      <c r="C334" t="str">
        <f>IFERROR(VLOOKUP(B334,'Stmt of Cash Flow'!$B$9:$C$84,2,0)," ")</f>
        <v>Other Receipts (Payments)</v>
      </c>
    </row>
    <row r="335" spans="2:3" x14ac:dyDescent="0.25">
      <c r="B335" s="12" t="s">
        <v>392</v>
      </c>
      <c r="C335" t="str">
        <f>IFERROR(VLOOKUP(B335,'Stmt of Cash Flow'!$B$9:$C$84,2,0)," ")</f>
        <v>NET CASH PROVIDED (USED) BY CAPITAL AND RELATED FINANCING ACTIVITIES</v>
      </c>
    </row>
    <row r="336" spans="2:3" x14ac:dyDescent="0.25">
      <c r="B336" s="12" t="s">
        <v>666</v>
      </c>
      <c r="C336" t="str">
        <f>IFERROR(VLOOKUP(B336,'Stmt of Cash Flow'!$B$9:$C$84,2,0)," ")</f>
        <v xml:space="preserve"> </v>
      </c>
    </row>
    <row r="337" spans="2:3" x14ac:dyDescent="0.25">
      <c r="B337" s="12" t="s">
        <v>667</v>
      </c>
      <c r="C337" t="str">
        <f>IFERROR(VLOOKUP(B337,'Stmt of Cash Flow'!$B$9:$C$84,2,0)," ")</f>
        <v xml:space="preserve"> </v>
      </c>
    </row>
    <row r="338" spans="2:3" x14ac:dyDescent="0.25">
      <c r="B338" s="12" t="s">
        <v>395</v>
      </c>
      <c r="C338" t="str">
        <f>IFERROR(VLOOKUP(B338,'Stmt of Cash Flow'!$B$9:$C$84,2,0)," ")</f>
        <v>Proceeds from Sales and Maturities of Investments</v>
      </c>
    </row>
    <row r="339" spans="2:3" x14ac:dyDescent="0.25">
      <c r="B339" s="12" t="s">
        <v>397</v>
      </c>
      <c r="C339" t="str">
        <f>IFERROR(VLOOKUP(B339,'Stmt of Cash Flow'!$B$9:$C$84,2,0)," ")</f>
        <v>Purchase of Investments</v>
      </c>
    </row>
    <row r="340" spans="2:3" x14ac:dyDescent="0.25">
      <c r="B340" s="12" t="s">
        <v>399</v>
      </c>
      <c r="C340" t="str">
        <f>IFERROR(VLOOKUP(B340,'Stmt of Cash Flow'!$B$9:$C$84,2,0)," ")</f>
        <v>Interest and Dividends Received</v>
      </c>
    </row>
    <row r="341" spans="2:3" x14ac:dyDescent="0.25">
      <c r="B341" s="12" t="s">
        <v>401</v>
      </c>
      <c r="C341" t="str">
        <f>IFERROR(VLOOKUP(B341,'Stmt of Cash Flow'!$B$9:$C$84,2,0)," ")</f>
        <v>NET CASH PROVIDED (USED) BY INVESTING ACTIVITIES</v>
      </c>
    </row>
    <row r="342" spans="2:3" x14ac:dyDescent="0.25">
      <c r="B342" s="12" t="s">
        <v>668</v>
      </c>
      <c r="C342" t="str">
        <f>IFERROR(VLOOKUP(B342,'Stmt of Cash Flow'!$B$9:$C$84,2,0)," ")</f>
        <v xml:space="preserve"> </v>
      </c>
    </row>
    <row r="343" spans="2:3" x14ac:dyDescent="0.25">
      <c r="B343" s="12" t="s">
        <v>403</v>
      </c>
      <c r="C343" t="str">
        <f>IFERROR(VLOOKUP(B343,'Stmt of Cash Flow'!$B$9:$C$84,2,0)," ")</f>
        <v>INCREASE (DECREASE) IN CASH AND CASH EQUIVALENTS</v>
      </c>
    </row>
    <row r="344" spans="2:3" x14ac:dyDescent="0.25">
      <c r="B344" s="12" t="s">
        <v>669</v>
      </c>
      <c r="C344" t="str">
        <f>IFERROR(VLOOKUP(B344,'Stmt of Cash Flow'!$B$9:$C$84,2,0)," ")</f>
        <v xml:space="preserve"> </v>
      </c>
    </row>
    <row r="345" spans="2:3" x14ac:dyDescent="0.25">
      <c r="B345" s="12" t="s">
        <v>405</v>
      </c>
      <c r="C345" t="str">
        <f>IFERROR(VLOOKUP(B345,'Stmt of Cash Flow'!$B$9:$C$84,2,0)," ")</f>
        <v>CASH AND CASH EQUIVALENTS - BEGINNING</v>
      </c>
    </row>
    <row r="346" spans="2:3" x14ac:dyDescent="0.25">
      <c r="B346" s="12" t="s">
        <v>407</v>
      </c>
      <c r="C346" t="str">
        <f>IFERROR(VLOOKUP(B346,'Stmt of Cash Flow'!$B$9:$C$84,2,0)," ")</f>
        <v>PRIOR PERIOD ADJUSTMENT</v>
      </c>
    </row>
    <row r="347" spans="2:3" x14ac:dyDescent="0.25">
      <c r="B347" s="12" t="s">
        <v>408</v>
      </c>
      <c r="C347" t="str">
        <f>IFERROR(VLOOKUP(B347,'Stmt of Cash Flow'!$B$9:$C$84,2,0)," ")</f>
        <v>CASH AND CASH EQUIVALENTS - ENDING</v>
      </c>
    </row>
    <row r="348" spans="2:3" x14ac:dyDescent="0.25">
      <c r="B348" s="12" t="s">
        <v>670</v>
      </c>
      <c r="C348" t="str">
        <f>IFERROR(VLOOKUP(B348,'Stmt of Cash Flow'!$B$9:$C$84,2,0)," ")</f>
        <v xml:space="preserve"> </v>
      </c>
    </row>
    <row r="349" spans="2:3" x14ac:dyDescent="0.25">
      <c r="B349" s="12" t="s">
        <v>671</v>
      </c>
      <c r="C349" t="str">
        <f>IFERROR(VLOOKUP(B349,'Stmt of Cash Flow'!$B$9:$C$84,2,0)," ")</f>
        <v xml:space="preserve"> </v>
      </c>
    </row>
    <row r="350" spans="2:3" x14ac:dyDescent="0.25">
      <c r="B350" s="12" t="s">
        <v>672</v>
      </c>
      <c r="C350" t="str">
        <f>IFERROR(VLOOKUP(B350,'Stmt of Cash Flow'!$B$9:$C$84,2,0)," ")</f>
        <v xml:space="preserve"> </v>
      </c>
    </row>
    <row r="351" spans="2:3" x14ac:dyDescent="0.25">
      <c r="B351" s="12" t="s">
        <v>673</v>
      </c>
      <c r="C351" t="str">
        <f>IFERROR(VLOOKUP(B351,'Stmt of Cash Flow'!$B$9:$C$84,2,0)," ")</f>
        <v xml:space="preserve"> </v>
      </c>
    </row>
    <row r="352" spans="2:3" x14ac:dyDescent="0.25">
      <c r="B352" s="12" t="s">
        <v>674</v>
      </c>
      <c r="C352" t="str">
        <f>IFERROR(VLOOKUP(B352,'Stmt of Cash Flow'!$B$9:$C$84,2,0)," ")</f>
        <v xml:space="preserve"> </v>
      </c>
    </row>
    <row r="353" spans="2:3" x14ac:dyDescent="0.25">
      <c r="B353" s="12" t="s">
        <v>411</v>
      </c>
      <c r="C353" t="str">
        <f>IFERROR(VLOOKUP(B353,'Stmt of Cash Flow'!$B$9:$C$84,2,0)," ")</f>
        <v>OPERATING NET INCOME</v>
      </c>
    </row>
    <row r="354" spans="2:3" x14ac:dyDescent="0.25">
      <c r="B354" s="12" t="s">
        <v>413</v>
      </c>
      <c r="C354" t="str">
        <f>IFERROR(VLOOKUP(B354,'Stmt of Cash Flow'!$B$9:$C$84,2,0)," ")</f>
        <v>Adjustment to Reconcile Operating Inc to Net Cash Provided (Used) by Operating Activities</v>
      </c>
    </row>
    <row r="355" spans="2:3" x14ac:dyDescent="0.25">
      <c r="B355" s="12" t="s">
        <v>415</v>
      </c>
      <c r="C355" t="str">
        <f>IFERROR(VLOOKUP(B355,'Stmt of Cash Flow'!$B$9:$C$84,2,0)," ")</f>
        <v>Depreciation Expense</v>
      </c>
    </row>
    <row r="356" spans="2:3" x14ac:dyDescent="0.25">
      <c r="B356" s="12" t="s">
        <v>417</v>
      </c>
      <c r="C356" t="str">
        <f>IFERROR(VLOOKUP(B356,'Stmt of Cash Flow'!$B$9:$C$84,2,0)," ")</f>
        <v>Change in Assets and Liabilities</v>
      </c>
    </row>
    <row r="357" spans="2:3" x14ac:dyDescent="0.25">
      <c r="B357" s="12" t="s">
        <v>419</v>
      </c>
      <c r="C357" t="str">
        <f>IFERROR(VLOOKUP(B357,'Stmt of Cash Flow'!$B$9:$C$84,2,0)," ")</f>
        <v>Receivables, Net</v>
      </c>
    </row>
    <row r="358" spans="2:3" x14ac:dyDescent="0.25">
      <c r="B358" s="12" t="s">
        <v>421</v>
      </c>
      <c r="C358" t="str">
        <f>IFERROR(VLOOKUP(B358,'Stmt of Cash Flow'!$B$9:$C$84,2,0)," ")</f>
        <v>Prepaids</v>
      </c>
    </row>
    <row r="359" spans="2:3" x14ac:dyDescent="0.25">
      <c r="B359" s="12" t="s">
        <v>422</v>
      </c>
      <c r="C359" t="str">
        <f>IFERROR(VLOOKUP(B359,'Stmt of Cash Flow'!$B$9:$C$84,2,0)," ")</f>
        <v>Inventories</v>
      </c>
    </row>
    <row r="360" spans="2:3" x14ac:dyDescent="0.25">
      <c r="B360" s="12" t="s">
        <v>424</v>
      </c>
      <c r="C360" t="str">
        <f>IFERROR(VLOOKUP(B360,'Stmt of Cash Flow'!$B$9:$C$84,2,0)," ")</f>
        <v>Accounts and Other Payables</v>
      </c>
    </row>
    <row r="361" spans="2:3" x14ac:dyDescent="0.25">
      <c r="B361" s="12" t="s">
        <v>426</v>
      </c>
      <c r="C361" t="str">
        <f>IFERROR(VLOOKUP(B361,'Stmt of Cash Flow'!$B$9:$C$84,2,0)," ")</f>
        <v>Accrued Expenses</v>
      </c>
    </row>
    <row r="362" spans="2:3" x14ac:dyDescent="0.25">
      <c r="B362" s="12" t="s">
        <v>428</v>
      </c>
      <c r="C362" t="str">
        <f>IFERROR(VLOOKUP(B362,'Stmt of Cash Flow'!$B$9:$C$84,2,0)," ")</f>
        <v>Unearned Revenue</v>
      </c>
    </row>
    <row r="363" spans="2:3" x14ac:dyDescent="0.25">
      <c r="B363" s="12" t="s">
        <v>429</v>
      </c>
      <c r="C363" t="str">
        <f>IFERROR(VLOOKUP(B363,'Stmt of Cash Flow'!$B$9:$C$84,2,0)," ")</f>
        <v>Pension Expense from change in Net Pension Liability</v>
      </c>
    </row>
    <row r="364" spans="2:3" x14ac:dyDescent="0.25">
      <c r="B364" s="12" t="s">
        <v>431</v>
      </c>
      <c r="C364" t="str">
        <f>IFERROR(VLOOKUP(B364,'Stmt of Cash Flow'!$B$9:$C$84,2,0)," ")</f>
        <v>Change in Deferred Outflows</v>
      </c>
    </row>
    <row r="365" spans="2:3" x14ac:dyDescent="0.25">
      <c r="B365" s="12" t="s">
        <v>433</v>
      </c>
      <c r="C365" t="str">
        <f>IFERROR(VLOOKUP(B365,'Stmt of Cash Flow'!$B$9:$C$84,2,0)," ")</f>
        <v>Change in Deferred Inflows</v>
      </c>
    </row>
    <row r="366" spans="2:3" x14ac:dyDescent="0.25">
      <c r="B366" s="12" t="s">
        <v>435</v>
      </c>
      <c r="C366" t="str">
        <f>IFERROR(VLOOKUP(B366,'Stmt of Cash Flow'!$B$9:$C$84,2,0)," ")</f>
        <v>Change in Net Pension Liability</v>
      </c>
    </row>
    <row r="367" spans="2:3" x14ac:dyDescent="0.25">
      <c r="B367" s="12" t="s">
        <v>437</v>
      </c>
      <c r="C367" t="str">
        <f>IFERROR(VLOOKUP(B367,'Stmt of Cash Flow'!$B$9:$C$84,2,0)," ")</f>
        <v>OPEB Expense from change in Net OPEB Liability</v>
      </c>
    </row>
    <row r="368" spans="2:3" x14ac:dyDescent="0.25">
      <c r="B368" s="12" t="s">
        <v>439</v>
      </c>
      <c r="C368" t="str">
        <f>IFERROR(VLOOKUP(B368,'Stmt of Cash Flow'!$B$9:$C$84,2,0)," ")</f>
        <v>Change in Deferred Outflows</v>
      </c>
    </row>
    <row r="369" spans="2:3" x14ac:dyDescent="0.25">
      <c r="B369" s="12" t="s">
        <v>440</v>
      </c>
      <c r="C369" t="str">
        <f>IFERROR(VLOOKUP(B369,'Stmt of Cash Flow'!$B$9:$C$84,2,0)," ")</f>
        <v>Change in Deferred Inflows</v>
      </c>
    </row>
    <row r="370" spans="2:3" x14ac:dyDescent="0.25">
      <c r="B370" s="12" t="s">
        <v>441</v>
      </c>
      <c r="C370" t="str">
        <f>IFERROR(VLOOKUP(B370,'Stmt of Cash Flow'!$B$9:$C$84,2,0)," ")</f>
        <v>Change in Net OPEB Liability</v>
      </c>
    </row>
    <row r="371" spans="2:3" x14ac:dyDescent="0.25">
      <c r="B371" s="12" t="s">
        <v>443</v>
      </c>
      <c r="C371" t="str">
        <f>IFERROR(VLOOKUP(B371,'Stmt of Cash Flow'!$B$9:$C$84,2,0)," ")</f>
        <v>Other Changes for Insurance Funds</v>
      </c>
    </row>
    <row r="372" spans="2:3" x14ac:dyDescent="0.25">
      <c r="B372" s="12" t="s">
        <v>445</v>
      </c>
      <c r="C372" t="str">
        <f>IFERROR(VLOOKUP(B372,'Stmt of Cash Flow'!$B$9:$C$84,2,0)," ")</f>
        <v>Claims Reserve-Current</v>
      </c>
    </row>
    <row r="373" spans="2:3" x14ac:dyDescent="0.25">
      <c r="B373" s="12" t="s">
        <v>447</v>
      </c>
      <c r="C373" t="str">
        <f>IFERROR(VLOOKUP(B373,'Stmt of Cash Flow'!$B$9:$C$84,2,0)," ")</f>
        <v>Claims Reserve-Prior Year</v>
      </c>
    </row>
    <row r="374" spans="2:3" x14ac:dyDescent="0.25">
      <c r="B374" s="12" t="s">
        <v>449</v>
      </c>
      <c r="C374" t="str">
        <f>IFERROR(VLOOKUP(B374,'Stmt of Cash Flow'!$B$9:$C$84,2,0)," ")</f>
        <v>IBNR-Current</v>
      </c>
    </row>
    <row r="375" spans="2:3" x14ac:dyDescent="0.25">
      <c r="B375" s="12" t="s">
        <v>451</v>
      </c>
      <c r="C375" t="str">
        <f>IFERROR(VLOOKUP(B375,'Stmt of Cash Flow'!$B$9:$C$84,2,0)," ")</f>
        <v>IBNR-Prior Year</v>
      </c>
    </row>
    <row r="376" spans="2:3" x14ac:dyDescent="0.25">
      <c r="B376" s="12" t="s">
        <v>453</v>
      </c>
      <c r="C376" t="str">
        <f>IFERROR(VLOOKUP(B376,'Stmt of Cash Flow'!$B$9:$C$84,2,0)," ")</f>
        <v>Future L&amp;I Assessments</v>
      </c>
    </row>
    <row r="377" spans="2:3" x14ac:dyDescent="0.25">
      <c r="B377" s="12" t="s">
        <v>454</v>
      </c>
      <c r="C377" t="str">
        <f>IFERROR(VLOOKUP(B377,'Stmt of Cash Flow'!$B$9:$C$84,2,0)," ")</f>
        <v>Provision for Unallocated Loss Adjustment</v>
      </c>
    </row>
    <row r="378" spans="2:3" x14ac:dyDescent="0.25">
      <c r="B378" s="12" t="s">
        <v>456</v>
      </c>
      <c r="C378" t="str">
        <f>IFERROR(VLOOKUP(B378,'Stmt of Cash Flow'!$B$9:$C$84,2,0)," ")</f>
        <v>Unearned Member Assessments</v>
      </c>
    </row>
    <row r="379" spans="2:3" x14ac:dyDescent="0.25">
      <c r="B379" s="12" t="s">
        <v>458</v>
      </c>
      <c r="C379" t="str">
        <f>IFERROR(VLOOKUP(B379,'Stmt of Cash Flow'!$B$9:$C$84,2,0)," ")</f>
        <v>Insurance Recoverables</v>
      </c>
    </row>
    <row r="380" spans="2:3" x14ac:dyDescent="0.25">
      <c r="B380" s="12" t="s">
        <v>460</v>
      </c>
      <c r="C380" t="str">
        <f>IFERROR(VLOOKUP(B380,'Stmt of Cash Flow'!$B$9:$C$84,2,0)," ")</f>
        <v>Claim Reserves</v>
      </c>
    </row>
    <row r="381" spans="2:3" x14ac:dyDescent="0.25">
      <c r="B381" s="12" t="s">
        <v>461</v>
      </c>
      <c r="C381" t="str">
        <f>IFERROR(VLOOKUP(B381,'Stmt of Cash Flow'!$B$9:$C$84,2,0)," ")</f>
        <v>NET CASH PROVIDED (USED) BY OPERATING ACTIVITIES</v>
      </c>
    </row>
    <row r="382" spans="2:3" x14ac:dyDescent="0.25">
      <c r="B382" s="12" t="s">
        <v>675</v>
      </c>
      <c r="C382" t="str">
        <f>IFERROR(VLOOKUP(B382,'Stmt of Cash Flow'!$B$9:$C$84,2,0)," ")</f>
        <v xml:space="preserve"> </v>
      </c>
    </row>
    <row r="383" spans="2:3" hidden="1" x14ac:dyDescent="0.25">
      <c r="B383" s="12" t="s">
        <v>676</v>
      </c>
      <c r="C383" t="str">
        <f>IFERROR(VLOOKUP(B383,'Stmt of Cash Flow'!$B$9:$C$84,2,0)," ")</f>
        <v xml:space="preserve"> </v>
      </c>
    </row>
    <row r="384" spans="2:3" hidden="1" x14ac:dyDescent="0.25">
      <c r="B384" s="12" t="s">
        <v>677</v>
      </c>
      <c r="C384" t="str">
        <f>IFERROR(VLOOKUP(B384,'Stmt of Cash Flow'!$B$9:$C$84,2,0)," ")</f>
        <v xml:space="preserve"> </v>
      </c>
    </row>
    <row r="385" spans="2:3" hidden="1" x14ac:dyDescent="0.25">
      <c r="B385" s="12" t="s">
        <v>678</v>
      </c>
      <c r="C385" t="str">
        <f>IFERROR(VLOOKUP(B385,'Stmt of Cash Flow'!$B$9:$C$84,2,0)," ")</f>
        <v xml:space="preserve"> </v>
      </c>
    </row>
    <row r="386" spans="2:3" hidden="1" x14ac:dyDescent="0.25">
      <c r="B386" s="12" t="s">
        <v>679</v>
      </c>
      <c r="C386" t="str">
        <f>IFERROR(VLOOKUP(B386,'Stmt of Cash Flow'!$B$9:$C$84,2,0)," ")</f>
        <v xml:space="preserve"> </v>
      </c>
    </row>
    <row r="387" spans="2:3" hidden="1" x14ac:dyDescent="0.25">
      <c r="B387" s="12" t="s">
        <v>680</v>
      </c>
      <c r="C387" t="str">
        <f>IFERROR(VLOOKUP(B387,'Stmt of Cash Flow'!$B$9:$C$84,2,0)," ")</f>
        <v xml:space="preserve"> </v>
      </c>
    </row>
    <row r="388" spans="2:3" hidden="1" x14ac:dyDescent="0.25">
      <c r="B388" s="12" t="s">
        <v>681</v>
      </c>
      <c r="C388" t="str">
        <f>IFERROR(VLOOKUP(B388,'Stmt of Cash Flow'!$B$9:$C$84,2,0)," ")</f>
        <v xml:space="preserve"> </v>
      </c>
    </row>
    <row r="389" spans="2:3" hidden="1" x14ac:dyDescent="0.25">
      <c r="B389" s="12" t="s">
        <v>682</v>
      </c>
      <c r="C389" t="str">
        <f>IFERROR(VLOOKUP(B389,'Stmt of Cash Flow'!$B$9:$C$84,2,0)," ")</f>
        <v xml:space="preserve"> </v>
      </c>
    </row>
    <row r="390" spans="2:3" hidden="1" x14ac:dyDescent="0.25">
      <c r="B390" s="12" t="s">
        <v>683</v>
      </c>
      <c r="C390" t="str">
        <f>IFERROR(VLOOKUP(B390,'Stmt of Cash Flow'!$B$9:$C$84,2,0)," ")</f>
        <v xml:space="preserve"> </v>
      </c>
    </row>
    <row r="391" spans="2:3" hidden="1" x14ac:dyDescent="0.25">
      <c r="B391" s="12" t="s">
        <v>684</v>
      </c>
      <c r="C391" t="str">
        <f>IFERROR(VLOOKUP(B391,'Stmt of Cash Flow'!$B$9:$C$84,2,0)," ")</f>
        <v xml:space="preserve"> </v>
      </c>
    </row>
    <row r="392" spans="2:3" hidden="1" x14ac:dyDescent="0.25">
      <c r="B392" s="12" t="s">
        <v>685</v>
      </c>
      <c r="C392" t="str">
        <f>IFERROR(VLOOKUP(B392,'Stmt of Cash Flow'!$B$9:$C$84,2,0)," ")</f>
        <v xml:space="preserve"> </v>
      </c>
    </row>
    <row r="393" spans="2:3" hidden="1" x14ac:dyDescent="0.25">
      <c r="B393" s="12" t="s">
        <v>686</v>
      </c>
      <c r="C393" t="str">
        <f>IFERROR(VLOOKUP(B393,'Stmt of Cash Flow'!$B$9:$C$84,2,0)," ")</f>
        <v xml:space="preserve"> </v>
      </c>
    </row>
    <row r="394" spans="2:3" hidden="1" x14ac:dyDescent="0.25">
      <c r="B394" s="12" t="s">
        <v>687</v>
      </c>
      <c r="C394" t="str">
        <f>IFERROR(VLOOKUP(B394,'Stmt of Cash Flow'!$B$9:$C$84,2,0)," ")</f>
        <v xml:space="preserve"> </v>
      </c>
    </row>
    <row r="395" spans="2:3" hidden="1" x14ac:dyDescent="0.25">
      <c r="B395" s="12" t="s">
        <v>688</v>
      </c>
      <c r="C395" t="str">
        <f>IFERROR(VLOOKUP(B395,'Stmt of Cash Flow'!$B$9:$C$84,2,0)," ")</f>
        <v xml:space="preserve"> </v>
      </c>
    </row>
    <row r="396" spans="2:3" hidden="1" x14ac:dyDescent="0.25">
      <c r="B396" s="12" t="s">
        <v>689</v>
      </c>
      <c r="C396" t="str">
        <f>IFERROR(VLOOKUP(B396,'Stmt of Cash Flow'!$B$9:$C$84,2,0)," ")</f>
        <v xml:space="preserve"> </v>
      </c>
    </row>
    <row r="397" spans="2:3" hidden="1" x14ac:dyDescent="0.25">
      <c r="B397" s="12" t="s">
        <v>690</v>
      </c>
      <c r="C397" t="str">
        <f>IFERROR(VLOOKUP(B397,'Stmt of Cash Flow'!$B$9:$C$84,2,0)," ")</f>
        <v xml:space="preserve"> </v>
      </c>
    </row>
    <row r="398" spans="2:3" hidden="1" x14ac:dyDescent="0.25">
      <c r="B398" s="12" t="s">
        <v>691</v>
      </c>
      <c r="C398" t="str">
        <f>IFERROR(VLOOKUP(B398,'Stmt of Cash Flow'!$B$9:$C$84,2,0)," ")</f>
        <v xml:space="preserve"> </v>
      </c>
    </row>
    <row r="399" spans="2:3" hidden="1" x14ac:dyDescent="0.25">
      <c r="B399" s="12" t="s">
        <v>692</v>
      </c>
      <c r="C399" t="str">
        <f>IFERROR(VLOOKUP(B399,'Stmt of Cash Flow'!$B$9:$C$84,2,0)," ")</f>
        <v xml:space="preserve"> </v>
      </c>
    </row>
    <row r="400" spans="2:3" hidden="1" x14ac:dyDescent="0.25">
      <c r="B400" s="12" t="s">
        <v>693</v>
      </c>
      <c r="C400" t="str">
        <f>IFERROR(VLOOKUP(B400,'Stmt of Cash Flow'!$B$9:$C$84,2,0)," ")</f>
        <v xml:space="preserve"> </v>
      </c>
    </row>
    <row r="401" spans="2:3" hidden="1" x14ac:dyDescent="0.25">
      <c r="B401" s="12" t="s">
        <v>694</v>
      </c>
      <c r="C401" t="str">
        <f>IFERROR(VLOOKUP(B401,'Stmt of Cash Flow'!$B$9:$C$84,2,0)," ")</f>
        <v xml:space="preserve"> </v>
      </c>
    </row>
    <row r="402" spans="2:3" x14ac:dyDescent="0.25">
      <c r="B402" s="84" t="s">
        <v>695</v>
      </c>
      <c r="C402" s="85" t="s">
        <v>696</v>
      </c>
    </row>
    <row r="403" spans="2:3" x14ac:dyDescent="0.25">
      <c r="B403" s="12" t="s">
        <v>467</v>
      </c>
      <c r="C403" t="str">
        <f>IFERROR(VLOOKUP(B403,'Fiduciary Net Position'!$B$8:$C$22,2,0)," ")</f>
        <v>Cash and Cash Equivalents</v>
      </c>
    </row>
    <row r="404" spans="2:3" x14ac:dyDescent="0.25">
      <c r="B404" s="12" t="s">
        <v>468</v>
      </c>
      <c r="C404" t="str">
        <f>IFERROR(VLOOKUP(B404,'Fiduciary Net Position'!$B$8:$C$22,2,0)," ")</f>
        <v>Investments</v>
      </c>
    </row>
    <row r="405" spans="2:3" x14ac:dyDescent="0.25">
      <c r="B405" s="12" t="s">
        <v>469</v>
      </c>
      <c r="C405" t="str">
        <f>IFERROR(VLOOKUP(B405,'Fiduciary Net Position'!$B$8:$C$22,2,0)," ")</f>
        <v>Accounts Receivable</v>
      </c>
    </row>
    <row r="406" spans="2:3" x14ac:dyDescent="0.25">
      <c r="B406" s="12" t="s">
        <v>471</v>
      </c>
      <c r="C406" t="str">
        <f>IFERROR(VLOOKUP(B406,'Fiduciary Net Position'!$B$8:$C$22,2,0)," ")</f>
        <v>Assets Used in Operations</v>
      </c>
    </row>
    <row r="407" spans="2:3" x14ac:dyDescent="0.25">
      <c r="B407" s="12" t="s">
        <v>473</v>
      </c>
      <c r="C407" t="str">
        <f>IFERROR(VLOOKUP(B407,'Fiduciary Net Position'!$B$8:$C$22,2,0)," ")</f>
        <v xml:space="preserve">TOTAL ASSETS </v>
      </c>
    </row>
    <row r="408" spans="2:3" x14ac:dyDescent="0.25">
      <c r="B408" s="12" t="s">
        <v>697</v>
      </c>
      <c r="C408" t="str">
        <f>IFERROR(VLOOKUP(B408,'Fiduciary Net Position'!$B$8:$C$22,2,0)," ")</f>
        <v xml:space="preserve"> </v>
      </c>
    </row>
    <row r="409" spans="2:3" x14ac:dyDescent="0.25">
      <c r="B409" s="12" t="s">
        <v>698</v>
      </c>
      <c r="C409" t="str">
        <f>IFERROR(VLOOKUP(B409,'Fiduciary Net Position'!$B$8:$C$22,2,0)," ")</f>
        <v xml:space="preserve"> </v>
      </c>
    </row>
    <row r="410" spans="2:3" x14ac:dyDescent="0.25">
      <c r="B410" s="12" t="s">
        <v>476</v>
      </c>
      <c r="C410" t="str">
        <f>IFERROR(VLOOKUP(B410,'Fiduciary Net Position'!$B$8:$C$22,2,0)," ")</f>
        <v>Accounts Payable and Other Liabilities</v>
      </c>
    </row>
    <row r="411" spans="2:3" x14ac:dyDescent="0.25">
      <c r="B411" s="12" t="s">
        <v>478</v>
      </c>
      <c r="C411" t="str">
        <f>IFERROR(VLOOKUP(B411,'Fiduciary Net Position'!$B$8:$C$22,2,0)," ")</f>
        <v>Program Refunds Payable to JV Participants</v>
      </c>
    </row>
    <row r="412" spans="2:3" x14ac:dyDescent="0.25">
      <c r="B412" s="12" t="s">
        <v>480</v>
      </c>
      <c r="C412" t="str">
        <f>IFERROR(VLOOKUP(B412,'Fiduciary Net Position'!$B$8:$C$22,2,0)," ")</f>
        <v>Due to Local Governments</v>
      </c>
    </row>
    <row r="413" spans="2:3" x14ac:dyDescent="0.25">
      <c r="B413" s="12" t="s">
        <v>482</v>
      </c>
      <c r="C413" t="str">
        <f>IFERROR(VLOOKUP(B413,'Fiduciary Net Position'!$B$8:$C$22,2,0)," ")</f>
        <v>TOTAL LIABILITIES</v>
      </c>
    </row>
    <row r="414" spans="2:3" x14ac:dyDescent="0.25">
      <c r="B414" s="12" t="s">
        <v>699</v>
      </c>
      <c r="C414" t="str">
        <f>IFERROR(VLOOKUP(B414,'Fiduciary Net Position'!$B$8:$C$22,2,0)," ")</f>
        <v xml:space="preserve"> </v>
      </c>
    </row>
    <row r="415" spans="2:3" x14ac:dyDescent="0.25">
      <c r="B415" s="12" t="s">
        <v>700</v>
      </c>
      <c r="C415" t="str">
        <f>IFERROR(VLOOKUP(B415,'Fiduciary Net Position'!$B$8:$C$22,2,0)," ")</f>
        <v xml:space="preserve"> </v>
      </c>
    </row>
    <row r="416" spans="2:3" x14ac:dyDescent="0.25">
      <c r="B416" s="12" t="s">
        <v>701</v>
      </c>
      <c r="C416" t="str">
        <f>IFERROR(VLOOKUP(B416,'Fiduciary Net Position'!$B$8:$C$22,2,0)," ")</f>
        <v xml:space="preserve"> </v>
      </c>
    </row>
    <row r="417" spans="2:3" x14ac:dyDescent="0.25">
      <c r="B417" s="12" t="s">
        <v>483</v>
      </c>
      <c r="C417" t="str">
        <f>IFERROR(VLOOKUP(B417,'Fiduciary Net Position'!$B$8:$C$22,2,0)," ")</f>
        <v>Restricted for: Individuals, Orgs, and Other Govmts</v>
      </c>
    </row>
    <row r="418" spans="2:3" x14ac:dyDescent="0.25">
      <c r="B418" s="12" t="s">
        <v>485</v>
      </c>
      <c r="C418" t="str">
        <f>IFERROR(VLOOKUP(B418,'Fiduciary Net Position'!$B$8:$C$22,2,0)," ")</f>
        <v>TOTAL NET POSITION</v>
      </c>
    </row>
    <row r="419" spans="2:3" x14ac:dyDescent="0.25">
      <c r="B419" s="12" t="s">
        <v>702</v>
      </c>
      <c r="C419" t="str">
        <f>IFERROR(VLOOKUP(B419,'Fiduciary Net Position'!$B$8:$C$22,2,0)," ")</f>
        <v xml:space="preserve"> </v>
      </c>
    </row>
    <row r="420" spans="2:3" hidden="1" x14ac:dyDescent="0.25">
      <c r="B420" s="12" t="s">
        <v>703</v>
      </c>
      <c r="C420" t="str">
        <f>IFERROR(VLOOKUP(B420,'Fiduciary Net Position'!$B$8:$C$22,2,0)," ")</f>
        <v xml:space="preserve"> </v>
      </c>
    </row>
    <row r="421" spans="2:3" hidden="1" x14ac:dyDescent="0.25">
      <c r="B421" s="12" t="s">
        <v>704</v>
      </c>
      <c r="C421" t="str">
        <f>IFERROR(VLOOKUP(B421,'Fiduciary Net Position'!$B$8:$C$22,2,0)," ")</f>
        <v xml:space="preserve"> </v>
      </c>
    </row>
    <row r="422" spans="2:3" hidden="1" x14ac:dyDescent="0.25">
      <c r="B422" s="12" t="s">
        <v>705</v>
      </c>
      <c r="C422" t="str">
        <f>IFERROR(VLOOKUP(B422,'Fiduciary Net Position'!$B$8:$C$22,2,0)," ")</f>
        <v xml:space="preserve"> </v>
      </c>
    </row>
    <row r="423" spans="2:3" hidden="1" x14ac:dyDescent="0.25">
      <c r="B423" s="12" t="s">
        <v>706</v>
      </c>
      <c r="C423" t="str">
        <f>IFERROR(VLOOKUP(B423,'Fiduciary Net Position'!$B$8:$C$22,2,0)," ")</f>
        <v xml:space="preserve"> </v>
      </c>
    </row>
    <row r="424" spans="2:3" hidden="1" x14ac:dyDescent="0.25">
      <c r="B424" s="12" t="s">
        <v>707</v>
      </c>
      <c r="C424" t="str">
        <f>IFERROR(VLOOKUP(B424,'Fiduciary Net Position'!$B$8:$C$22,2,0)," ")</f>
        <v xml:space="preserve"> </v>
      </c>
    </row>
    <row r="425" spans="2:3" hidden="1" x14ac:dyDescent="0.25">
      <c r="B425" s="12" t="s">
        <v>708</v>
      </c>
      <c r="C425" t="str">
        <f>IFERROR(VLOOKUP(B425,'Fiduciary Net Position'!$B$8:$C$22,2,0)," ")</f>
        <v xml:space="preserve"> </v>
      </c>
    </row>
    <row r="426" spans="2:3" hidden="1" x14ac:dyDescent="0.25">
      <c r="B426" s="12" t="s">
        <v>709</v>
      </c>
      <c r="C426" t="str">
        <f>IFERROR(VLOOKUP(B426,'Fiduciary Net Position'!$B$8:$C$22,2,0)," ")</f>
        <v xml:space="preserve"> </v>
      </c>
    </row>
    <row r="427" spans="2:3" hidden="1" x14ac:dyDescent="0.25">
      <c r="B427" s="12" t="s">
        <v>710</v>
      </c>
      <c r="C427" t="str">
        <f>IFERROR(VLOOKUP(B427,'Fiduciary Net Position'!$B$8:$C$22,2,0)," ")</f>
        <v xml:space="preserve"> </v>
      </c>
    </row>
    <row r="428" spans="2:3" hidden="1" x14ac:dyDescent="0.25">
      <c r="B428" s="12" t="s">
        <v>711</v>
      </c>
      <c r="C428" t="str">
        <f>IFERROR(VLOOKUP(B428,'Fiduciary Net Position'!$B$8:$C$22,2,0)," ")</f>
        <v xml:space="preserve"> </v>
      </c>
    </row>
    <row r="429" spans="2:3" hidden="1" x14ac:dyDescent="0.25">
      <c r="B429" s="12" t="s">
        <v>712</v>
      </c>
      <c r="C429" t="str">
        <f>IFERROR(VLOOKUP(B429,'Fiduciary Net Position'!$B$8:$C$22,2,0)," ")</f>
        <v xml:space="preserve"> </v>
      </c>
    </row>
    <row r="430" spans="2:3" hidden="1" x14ac:dyDescent="0.25">
      <c r="B430" s="12" t="s">
        <v>713</v>
      </c>
      <c r="C430" t="str">
        <f>IFERROR(VLOOKUP(B430,'Fiduciary Net Position'!$B$8:$C$22,2,0)," ")</f>
        <v xml:space="preserve"> </v>
      </c>
    </row>
    <row r="431" spans="2:3" hidden="1" x14ac:dyDescent="0.25">
      <c r="B431" s="12" t="s">
        <v>714</v>
      </c>
      <c r="C431" t="str">
        <f>IFERROR(VLOOKUP(B431,'Fiduciary Net Position'!$B$8:$C$22,2,0)," ")</f>
        <v xml:space="preserve"> </v>
      </c>
    </row>
    <row r="432" spans="2:3" hidden="1" x14ac:dyDescent="0.25">
      <c r="B432" s="12" t="s">
        <v>715</v>
      </c>
      <c r="C432" t="str">
        <f>IFERROR(VLOOKUP(B432,'Fiduciary Net Position'!$B$8:$C$22,2,0)," ")</f>
        <v xml:space="preserve"> </v>
      </c>
    </row>
    <row r="433" spans="2:3" hidden="1" x14ac:dyDescent="0.25">
      <c r="B433" s="12" t="s">
        <v>716</v>
      </c>
      <c r="C433" t="str">
        <f>IFERROR(VLOOKUP(B433,'Fiduciary Net Position'!$B$8:$C$22,2,0)," ")</f>
        <v xml:space="preserve"> </v>
      </c>
    </row>
    <row r="434" spans="2:3" hidden="1" x14ac:dyDescent="0.25">
      <c r="B434" s="12" t="s">
        <v>717</v>
      </c>
      <c r="C434" t="str">
        <f>IFERROR(VLOOKUP(B434,'Fiduciary Net Position'!$B$8:$C$22,2,0)," ")</f>
        <v xml:space="preserve"> </v>
      </c>
    </row>
    <row r="435" spans="2:3" hidden="1" x14ac:dyDescent="0.25">
      <c r="B435" s="12" t="s">
        <v>718</v>
      </c>
      <c r="C435" t="str">
        <f>IFERROR(VLOOKUP(B435,'Fiduciary Net Position'!$B$8:$C$22,2,0)," ")</f>
        <v xml:space="preserve"> </v>
      </c>
    </row>
    <row r="436" spans="2:3" hidden="1" x14ac:dyDescent="0.25">
      <c r="B436" s="12" t="s">
        <v>719</v>
      </c>
      <c r="C436" t="str">
        <f>IFERROR(VLOOKUP(B436,'Fiduciary Net Position'!$B$8:$C$22,2,0)," ")</f>
        <v xml:space="preserve"> </v>
      </c>
    </row>
    <row r="437" spans="2:3" hidden="1" x14ac:dyDescent="0.25">
      <c r="B437" s="12" t="s">
        <v>720</v>
      </c>
      <c r="C437" t="str">
        <f>IFERROR(VLOOKUP(B437,'Fiduciary Net Position'!$B$8:$C$22,2,0)," ")</f>
        <v xml:space="preserve"> </v>
      </c>
    </row>
    <row r="438" spans="2:3" hidden="1" x14ac:dyDescent="0.25">
      <c r="B438" s="12" t="s">
        <v>721</v>
      </c>
      <c r="C438" t="str">
        <f>IFERROR(VLOOKUP(B438,'Fiduciary Net Position'!$B$8:$C$22,2,0)," ")</f>
        <v xml:space="preserve"> </v>
      </c>
    </row>
    <row r="439" spans="2:3" hidden="1" x14ac:dyDescent="0.25">
      <c r="B439" s="12" t="s">
        <v>722</v>
      </c>
      <c r="C439" t="str">
        <f>IFERROR(VLOOKUP(B439,'Fiduciary Net Position'!$B$8:$C$22,2,0)," ")</f>
        <v xml:space="preserve"> </v>
      </c>
    </row>
    <row r="440" spans="2:3" hidden="1" x14ac:dyDescent="0.25">
      <c r="B440" s="12" t="s">
        <v>723</v>
      </c>
      <c r="C440" t="str">
        <f>IFERROR(VLOOKUP(B440,'Fiduciary Net Position'!$B$8:$C$22,2,0)," ")</f>
        <v xml:space="preserve"> </v>
      </c>
    </row>
    <row r="441" spans="2:3" hidden="1" x14ac:dyDescent="0.25">
      <c r="B441" s="12" t="s">
        <v>724</v>
      </c>
      <c r="C441" t="str">
        <f>IFERROR(VLOOKUP(B441,'Fiduciary Net Position'!$B$8:$C$22,2,0)," ")</f>
        <v xml:space="preserve"> </v>
      </c>
    </row>
    <row r="442" spans="2:3" hidden="1" x14ac:dyDescent="0.25">
      <c r="B442" s="12" t="s">
        <v>725</v>
      </c>
      <c r="C442" t="str">
        <f>IFERROR(VLOOKUP(B442,'Fiduciary Net Position'!$B$8:$C$22,2,0)," ")</f>
        <v xml:space="preserve"> </v>
      </c>
    </row>
    <row r="443" spans="2:3" hidden="1" x14ac:dyDescent="0.25">
      <c r="B443" s="12" t="s">
        <v>726</v>
      </c>
      <c r="C443" t="str">
        <f>IFERROR(VLOOKUP(B443,'Fiduciary Net Position'!$B$8:$C$22,2,0)," ")</f>
        <v xml:space="preserve"> </v>
      </c>
    </row>
    <row r="444" spans="2:3" hidden="1" x14ac:dyDescent="0.25">
      <c r="B444" s="12" t="s">
        <v>727</v>
      </c>
      <c r="C444" t="str">
        <f>IFERROR(VLOOKUP(B444,'Fiduciary Net Position'!$B$8:$C$22,2,0)," ")</f>
        <v xml:space="preserve"> </v>
      </c>
    </row>
    <row r="445" spans="2:3" hidden="1" x14ac:dyDescent="0.25">
      <c r="B445" s="12" t="s">
        <v>728</v>
      </c>
      <c r="C445" t="str">
        <f>IFERROR(VLOOKUP(B445,'Fiduciary Net Position'!$B$8:$C$22,2,0)," ")</f>
        <v xml:space="preserve"> </v>
      </c>
    </row>
    <row r="446" spans="2:3" hidden="1" x14ac:dyDescent="0.25">
      <c r="B446" s="12" t="s">
        <v>729</v>
      </c>
      <c r="C446" t="str">
        <f>IFERROR(VLOOKUP(B446,'Fiduciary Net Position'!$B$8:$C$22,2,0)," ")</f>
        <v xml:space="preserve"> </v>
      </c>
    </row>
    <row r="447" spans="2:3" hidden="1" x14ac:dyDescent="0.25">
      <c r="B447" s="12" t="s">
        <v>730</v>
      </c>
      <c r="C447" t="str">
        <f>IFERROR(VLOOKUP(B447,'Fiduciary Net Position'!$B$8:$C$22,2,0)," ")</f>
        <v xml:space="preserve"> </v>
      </c>
    </row>
    <row r="448" spans="2:3" hidden="1" x14ac:dyDescent="0.25">
      <c r="B448" s="12" t="s">
        <v>731</v>
      </c>
      <c r="C448" t="str">
        <f>IFERROR(VLOOKUP(B448,'Fiduciary Net Position'!$B$8:$C$22,2,0)," ")</f>
        <v xml:space="preserve"> </v>
      </c>
    </row>
    <row r="449" spans="2:3" hidden="1" x14ac:dyDescent="0.25">
      <c r="B449" s="12" t="s">
        <v>732</v>
      </c>
      <c r="C449" t="str">
        <f>IFERROR(VLOOKUP(B449,'Fiduciary Net Position'!$B$8:$C$22,2,0)," ")</f>
        <v xml:space="preserve"> </v>
      </c>
    </row>
    <row r="450" spans="2:3" hidden="1" x14ac:dyDescent="0.25">
      <c r="B450" s="12" t="s">
        <v>733</v>
      </c>
      <c r="C450" t="str">
        <f>IFERROR(VLOOKUP(B450,'Fiduciary Net Position'!$B$8:$C$22,2,0)," ")</f>
        <v xml:space="preserve"> </v>
      </c>
    </row>
    <row r="451" spans="2:3" hidden="1" x14ac:dyDescent="0.25">
      <c r="B451" s="12" t="s">
        <v>734</v>
      </c>
      <c r="C451" t="str">
        <f>IFERROR(VLOOKUP(B451,'Fiduciary Net Position'!$B$8:$C$22,2,0)," ")</f>
        <v xml:space="preserve"> </v>
      </c>
    </row>
    <row r="452" spans="2:3" x14ac:dyDescent="0.25">
      <c r="B452" s="84" t="s">
        <v>735</v>
      </c>
      <c r="C452" s="85" t="s">
        <v>736</v>
      </c>
    </row>
    <row r="453" spans="2:3" x14ac:dyDescent="0.25">
      <c r="B453" s="12" t="s">
        <v>488</v>
      </c>
      <c r="C453" t="str">
        <f>IFERROR(VLOOKUP(B453,'Fiduciary Changes'!$B$8:$C$31,2,0)," ")</f>
        <v>Employer Contributions</v>
      </c>
    </row>
    <row r="454" spans="2:3" x14ac:dyDescent="0.25">
      <c r="B454" s="12" t="s">
        <v>490</v>
      </c>
      <c r="C454" t="str">
        <f>IFERROR(VLOOKUP(B454,'Fiduciary Changes'!$B$8:$C$31,2,0)," ")</f>
        <v>Member Contributiuons</v>
      </c>
    </row>
    <row r="455" spans="2:3" x14ac:dyDescent="0.25">
      <c r="B455" s="12" t="s">
        <v>492</v>
      </c>
      <c r="C455" t="str">
        <f>IFERROR(VLOOKUP(B455,'Fiduciary Changes'!$B$8:$C$31,2,0)," ")</f>
        <v>Total Contributions</v>
      </c>
    </row>
    <row r="456" spans="2:3" x14ac:dyDescent="0.25">
      <c r="B456" s="12" t="s">
        <v>737</v>
      </c>
      <c r="C456" t="str">
        <f>IFERROR(VLOOKUP(B456,'Fiduciary Changes'!$B$8:$C$31,2,0)," ")</f>
        <v xml:space="preserve"> </v>
      </c>
    </row>
    <row r="457" spans="2:3" x14ac:dyDescent="0.25">
      <c r="B457" s="12" t="s">
        <v>494</v>
      </c>
      <c r="C457" t="str">
        <f>IFERROR(VLOOKUP(B457,'Fiduciary Changes'!$B$8:$C$31,2,0)," ")</f>
        <v>Investment Earnings</v>
      </c>
    </row>
    <row r="458" spans="2:3" x14ac:dyDescent="0.25">
      <c r="B458" s="12" t="s">
        <v>496</v>
      </c>
      <c r="C458" t="str">
        <f>IFERROR(VLOOKUP(B458,'Fiduciary Changes'!$B$8:$C$31,2,0)," ")</f>
        <v>Interest</v>
      </c>
    </row>
    <row r="459" spans="2:3" x14ac:dyDescent="0.25">
      <c r="B459" s="12" t="s">
        <v>498</v>
      </c>
      <c r="C459" t="str">
        <f>IFERROR(VLOOKUP(B459,'Fiduciary Changes'!$B$8:$C$31,2,0)," ")</f>
        <v>Net Increase (Decrease) in the Fair Value of Investments</v>
      </c>
    </row>
    <row r="460" spans="2:3" x14ac:dyDescent="0.25">
      <c r="B460" s="12" t="s">
        <v>500</v>
      </c>
      <c r="C460" t="str">
        <f>IFERROR(VLOOKUP(B460,'Fiduciary Changes'!$B$8:$C$31,2,0)," ")</f>
        <v>Total Investment Earnings</v>
      </c>
    </row>
    <row r="461" spans="2:3" x14ac:dyDescent="0.25">
      <c r="B461" s="12" t="s">
        <v>738</v>
      </c>
      <c r="C461" t="str">
        <f>IFERROR(VLOOKUP(B461,'Fiduciary Changes'!$B$8:$C$31,2,0)," ")</f>
        <v xml:space="preserve"> </v>
      </c>
    </row>
    <row r="462" spans="2:3" x14ac:dyDescent="0.25">
      <c r="B462" s="12" t="s">
        <v>502</v>
      </c>
      <c r="C462" t="str">
        <f>IFERROR(VLOOKUP(B462,'Fiduciary Changes'!$B$8:$C$31,2,0)," ")</f>
        <v>Other Additions</v>
      </c>
    </row>
    <row r="463" spans="2:3" x14ac:dyDescent="0.25">
      <c r="B463" s="12" t="s">
        <v>504</v>
      </c>
      <c r="C463" t="str">
        <f>IFERROR(VLOOKUP(B463,'Fiduciary Changes'!$B$8:$C$31,2,0)," ")</f>
        <v>TOTAL ADDITIONS</v>
      </c>
    </row>
    <row r="464" spans="2:3" x14ac:dyDescent="0.25">
      <c r="B464" s="12" t="s">
        <v>739</v>
      </c>
      <c r="C464" t="str">
        <f>IFERROR(VLOOKUP(B464,'Fiduciary Changes'!$B$8:$C$31,2,0)," ")</f>
        <v xml:space="preserve"> </v>
      </c>
    </row>
    <row r="465" spans="2:3" x14ac:dyDescent="0.25">
      <c r="B465" s="12" t="s">
        <v>740</v>
      </c>
      <c r="C465" t="str">
        <f>IFERROR(VLOOKUP(B465,'Fiduciary Changes'!$B$8:$C$31,2,0)," ")</f>
        <v xml:space="preserve"> </v>
      </c>
    </row>
    <row r="466" spans="2:3" x14ac:dyDescent="0.25">
      <c r="B466" s="12" t="s">
        <v>507</v>
      </c>
      <c r="C466" t="str">
        <f>IFERROR(VLOOKUP(B466,'Fiduciary Changes'!$B$8:$C$31,2,0)," ")</f>
        <v>Distribution to Pool Participants</v>
      </c>
    </row>
    <row r="467" spans="2:3" x14ac:dyDescent="0.25">
      <c r="B467" s="12" t="s">
        <v>509</v>
      </c>
      <c r="C467" t="str">
        <f>IFERROR(VLOOKUP(B467,'Fiduciary Changes'!$B$8:$C$31,2,0)," ")</f>
        <v>Refunds of Contributions</v>
      </c>
    </row>
    <row r="468" spans="2:3" x14ac:dyDescent="0.25">
      <c r="B468" s="12" t="s">
        <v>511</v>
      </c>
      <c r="C468" t="str">
        <f>IFERROR(VLOOKUP(B468,'Fiduciary Changes'!$B$8:$C$31,2,0)," ")</f>
        <v>Administrative Expenses</v>
      </c>
    </row>
    <row r="469" spans="2:3" x14ac:dyDescent="0.25">
      <c r="B469" s="12" t="s">
        <v>513</v>
      </c>
      <c r="C469" t="str">
        <f>IFERROR(VLOOKUP(B469,'Fiduciary Changes'!$B$8:$C$31,2,0)," ")</f>
        <v>Other Payments in Accordance with Trust Agreement</v>
      </c>
    </row>
    <row r="470" spans="2:3" x14ac:dyDescent="0.25">
      <c r="B470" s="12" t="s">
        <v>515</v>
      </c>
      <c r="C470" t="str">
        <f>IFERROR(VLOOKUP(B470,'Fiduciary Changes'!$B$8:$C$31,2,0)," ")</f>
        <v>TOTAL DEDUCTIONS</v>
      </c>
    </row>
    <row r="471" spans="2:3" x14ac:dyDescent="0.25">
      <c r="B471" s="12" t="s">
        <v>741</v>
      </c>
      <c r="C471" t="str">
        <f>IFERROR(VLOOKUP(B471,'Fiduciary Changes'!$B$8:$C$31,2,0)," ")</f>
        <v xml:space="preserve"> </v>
      </c>
    </row>
    <row r="472" spans="2:3" x14ac:dyDescent="0.25">
      <c r="B472" s="12" t="s">
        <v>517</v>
      </c>
      <c r="C472" t="str">
        <f>IFERROR(VLOOKUP(B472,'Fiduciary Changes'!$B$8:$C$31,2,0)," ")</f>
        <v>CHANGE IN NET POSITION</v>
      </c>
    </row>
    <row r="473" spans="2:3" x14ac:dyDescent="0.25">
      <c r="B473" s="12" t="s">
        <v>742</v>
      </c>
      <c r="C473" t="str">
        <f>IFERROR(VLOOKUP(B473,'Fiduciary Changes'!$B$8:$C$31,2,0)," ")</f>
        <v xml:space="preserve"> </v>
      </c>
    </row>
    <row r="474" spans="2:3" x14ac:dyDescent="0.25">
      <c r="B474" s="12" t="s">
        <v>519</v>
      </c>
      <c r="C474" t="str">
        <f>IFERROR(VLOOKUP(B474,'Fiduciary Changes'!$B$8:$C$31,2,0)," ")</f>
        <v>NET POSITION - BEGINNING</v>
      </c>
    </row>
    <row r="475" spans="2:3" x14ac:dyDescent="0.25">
      <c r="B475" s="12" t="s">
        <v>743</v>
      </c>
      <c r="C475" t="str">
        <f>IFERROR(VLOOKUP(B475,'Fiduciary Changes'!$B$8:$C$31,2,0)," ")</f>
        <v xml:space="preserve"> </v>
      </c>
    </row>
    <row r="476" spans="2:3" x14ac:dyDescent="0.25">
      <c r="B476" s="12" t="s">
        <v>521</v>
      </c>
      <c r="C476" t="str">
        <f>IFERROR(VLOOKUP(B476,'Fiduciary Changes'!$B$8:$C$31,2,0)," ")</f>
        <v>PRIOR PERIOD ADJUSTMENT</v>
      </c>
    </row>
    <row r="477" spans="2:3" x14ac:dyDescent="0.25">
      <c r="B477" s="12" t="s">
        <v>744</v>
      </c>
      <c r="C477" t="str">
        <f>IFERROR(VLOOKUP(B477,'Fiduciary Changes'!$B$8:$C$31,2,0)," ")</f>
        <v xml:space="preserve"> </v>
      </c>
    </row>
    <row r="478" spans="2:3" x14ac:dyDescent="0.25">
      <c r="B478" s="12" t="s">
        <v>522</v>
      </c>
      <c r="C478" t="str">
        <f>IFERROR(VLOOKUP(B478,'Fiduciary Changes'!$B$8:$C$31,2,0)," ")</f>
        <v>NET POSITION - ENDING</v>
      </c>
    </row>
    <row r="479" spans="2:3" x14ac:dyDescent="0.25">
      <c r="B479" s="12" t="s">
        <v>745</v>
      </c>
      <c r="C479" t="str">
        <f>IFERROR(VLOOKUP(B479,'Fiduciary Changes'!$B$8:$C$31,2,0)," ")</f>
        <v xml:space="preserve"> </v>
      </c>
    </row>
    <row r="480" spans="2:3" hidden="1" x14ac:dyDescent="0.25">
      <c r="B480" s="12" t="s">
        <v>746</v>
      </c>
      <c r="C480" t="str">
        <f>IFERROR(VLOOKUP(B480,'Fiduciary Changes'!$B$8:$C$31,2,0)," ")</f>
        <v xml:space="preserve"> </v>
      </c>
    </row>
    <row r="481" spans="2:3" hidden="1" x14ac:dyDescent="0.25">
      <c r="B481" s="12" t="s">
        <v>747</v>
      </c>
      <c r="C481" t="str">
        <f>IFERROR(VLOOKUP(B481,'Fiduciary Changes'!$B$8:$C$31,2,0)," ")</f>
        <v xml:space="preserve"> </v>
      </c>
    </row>
    <row r="482" spans="2:3" hidden="1" x14ac:dyDescent="0.25">
      <c r="B482" s="12" t="s">
        <v>748</v>
      </c>
      <c r="C482" t="str">
        <f>IFERROR(VLOOKUP(B482,'Fiduciary Changes'!$B$8:$C$31,2,0)," ")</f>
        <v xml:space="preserve"> </v>
      </c>
    </row>
    <row r="483" spans="2:3" hidden="1" x14ac:dyDescent="0.25">
      <c r="B483" s="12" t="s">
        <v>749</v>
      </c>
      <c r="C483" t="str">
        <f>IFERROR(VLOOKUP(B483,'Fiduciary Changes'!$B$8:$C$31,2,0)," ")</f>
        <v xml:space="preserve"> </v>
      </c>
    </row>
    <row r="484" spans="2:3" hidden="1" x14ac:dyDescent="0.25">
      <c r="B484" s="12" t="s">
        <v>750</v>
      </c>
      <c r="C484" t="str">
        <f>IFERROR(VLOOKUP(B484,'Fiduciary Changes'!$B$8:$C$31,2,0)," ")</f>
        <v xml:space="preserve"> </v>
      </c>
    </row>
    <row r="485" spans="2:3" hidden="1" x14ac:dyDescent="0.25">
      <c r="B485" s="12" t="s">
        <v>751</v>
      </c>
      <c r="C485" t="str">
        <f>IFERROR(VLOOKUP(B485,'Fiduciary Changes'!$B$8:$C$31,2,0)," ")</f>
        <v xml:space="preserve"> </v>
      </c>
    </row>
    <row r="486" spans="2:3" hidden="1" x14ac:dyDescent="0.25">
      <c r="B486" s="12" t="s">
        <v>752</v>
      </c>
      <c r="C486" t="str">
        <f>IFERROR(VLOOKUP(B486,'Fiduciary Changes'!$B$8:$C$31,2,0)," ")</f>
        <v xml:space="preserve"> </v>
      </c>
    </row>
    <row r="487" spans="2:3" hidden="1" x14ac:dyDescent="0.25">
      <c r="B487" s="12" t="s">
        <v>753</v>
      </c>
      <c r="C487" t="str">
        <f>IFERROR(VLOOKUP(B487,'Fiduciary Changes'!$B$8:$C$31,2,0)," ")</f>
        <v xml:space="preserve"> </v>
      </c>
    </row>
    <row r="488" spans="2:3" hidden="1" x14ac:dyDescent="0.25">
      <c r="B488" s="12" t="s">
        <v>754</v>
      </c>
      <c r="C488" t="str">
        <f>IFERROR(VLOOKUP(B488,'Fiduciary Changes'!$B$8:$C$31,2,0)," ")</f>
        <v xml:space="preserve"> </v>
      </c>
    </row>
    <row r="489" spans="2:3" hidden="1" x14ac:dyDescent="0.25">
      <c r="B489" s="12" t="s">
        <v>755</v>
      </c>
      <c r="C489" t="str">
        <f>IFERROR(VLOOKUP(B489,'Fiduciary Changes'!$B$8:$C$31,2,0)," ")</f>
        <v xml:space="preserve"> </v>
      </c>
    </row>
    <row r="490" spans="2:3" hidden="1" x14ac:dyDescent="0.25">
      <c r="B490" s="12" t="s">
        <v>756</v>
      </c>
      <c r="C490" t="str">
        <f>IFERROR(VLOOKUP(B490,'Fiduciary Changes'!$B$8:$C$31,2,0)," ")</f>
        <v xml:space="preserve"> </v>
      </c>
    </row>
    <row r="491" spans="2:3" hidden="1" x14ac:dyDescent="0.25">
      <c r="B491" s="12" t="s">
        <v>757</v>
      </c>
      <c r="C491" t="str">
        <f>IFERROR(VLOOKUP(B491,'Fiduciary Changes'!$B$8:$C$31,2,0)," ")</f>
        <v xml:space="preserve"> </v>
      </c>
    </row>
    <row r="492" spans="2:3" hidden="1" x14ac:dyDescent="0.25">
      <c r="B492" s="12" t="s">
        <v>758</v>
      </c>
      <c r="C492" t="str">
        <f>IFERROR(VLOOKUP(B492,'Fiduciary Changes'!$B$8:$C$31,2,0)," ")</f>
        <v xml:space="preserve"> </v>
      </c>
    </row>
    <row r="493" spans="2:3" hidden="1" x14ac:dyDescent="0.25">
      <c r="B493" s="12" t="s">
        <v>759</v>
      </c>
      <c r="C493" t="str">
        <f>IFERROR(VLOOKUP(B493,'Fiduciary Changes'!$B$8:$C$31,2,0)," ")</f>
        <v xml:space="preserve"> </v>
      </c>
    </row>
    <row r="494" spans="2:3" hidden="1" x14ac:dyDescent="0.25">
      <c r="B494" s="12" t="s">
        <v>760</v>
      </c>
      <c r="C494" t="str">
        <f>IFERROR(VLOOKUP(B494,'Fiduciary Changes'!$B$8:$C$31,2,0)," ")</f>
        <v xml:space="preserve"> </v>
      </c>
    </row>
    <row r="495" spans="2:3" hidden="1" x14ac:dyDescent="0.25">
      <c r="B495" s="12" t="s">
        <v>761</v>
      </c>
      <c r="C495" t="str">
        <f>IFERROR(VLOOKUP(B495,'Fiduciary Changes'!$B$8:$C$31,2,0)," ")</f>
        <v xml:space="preserve"> </v>
      </c>
    </row>
    <row r="496" spans="2:3" hidden="1" x14ac:dyDescent="0.25">
      <c r="B496" s="12" t="s">
        <v>762</v>
      </c>
      <c r="C496" t="str">
        <f>IFERROR(VLOOKUP(B496,'Fiduciary Changes'!$B$8:$C$31,2,0)," ")</f>
        <v xml:space="preserve"> </v>
      </c>
    </row>
    <row r="497" spans="2:3" hidden="1" x14ac:dyDescent="0.25">
      <c r="B497" s="12" t="s">
        <v>763</v>
      </c>
      <c r="C497" t="str">
        <f>IFERROR(VLOOKUP(B497,'Fiduciary Changes'!$B$8:$C$31,2,0)," ")</f>
        <v xml:space="preserve"> </v>
      </c>
    </row>
    <row r="498" spans="2:3" hidden="1" x14ac:dyDescent="0.25">
      <c r="B498" s="12" t="s">
        <v>764</v>
      </c>
      <c r="C498" t="str">
        <f>IFERROR(VLOOKUP(B498,'Fiduciary Changes'!$B$8:$C$31,2,0)," ")</f>
        <v xml:space="preserve"> </v>
      </c>
    </row>
    <row r="499" spans="2:3" hidden="1" x14ac:dyDescent="0.25">
      <c r="B499" s="12" t="s">
        <v>765</v>
      </c>
      <c r="C499" t="str">
        <f>IFERROR(VLOOKUP(B499,'Fiduciary Changes'!$B$8:$C$31,2,0)," ")</f>
        <v xml:space="preserve"> </v>
      </c>
    </row>
    <row r="500" spans="2:3" hidden="1" x14ac:dyDescent="0.25">
      <c r="B500" s="12" t="s">
        <v>766</v>
      </c>
      <c r="C500" t="str">
        <f>IFERROR(VLOOKUP(B500,'Fiduciary Changes'!$B$8:$C$31,2,0)," ")</f>
        <v xml:space="preserve"> </v>
      </c>
    </row>
    <row r="501" spans="2:3" hidden="1" x14ac:dyDescent="0.25">
      <c r="B501" s="12" t="s">
        <v>767</v>
      </c>
      <c r="C501" t="str">
        <f>IFERROR(VLOOKUP(B501,'Fiduciary Changes'!$B$8:$C$31,2,0)," ")</f>
        <v xml:space="preserve"> </v>
      </c>
    </row>
    <row r="502" spans="2:3" x14ac:dyDescent="0.25">
      <c r="B502" s="86" t="s">
        <v>768</v>
      </c>
      <c r="C502" s="87"/>
    </row>
    <row r="503" spans="2:3" x14ac:dyDescent="0.25">
      <c r="B503" s="12" t="s">
        <v>769</v>
      </c>
    </row>
    <row r="504" spans="2:3" x14ac:dyDescent="0.25">
      <c r="B504" s="12" t="s">
        <v>770</v>
      </c>
    </row>
    <row r="505" spans="2:3" x14ac:dyDescent="0.25">
      <c r="B505" s="12" t="s">
        <v>771</v>
      </c>
    </row>
    <row r="506" spans="2:3" x14ac:dyDescent="0.25">
      <c r="B506" s="12" t="s">
        <v>772</v>
      </c>
    </row>
    <row r="507" spans="2:3" x14ac:dyDescent="0.25">
      <c r="B507" s="12" t="s">
        <v>773</v>
      </c>
    </row>
    <row r="508" spans="2:3" x14ac:dyDescent="0.25">
      <c r="B508" s="12" t="s">
        <v>774</v>
      </c>
    </row>
    <row r="509" spans="2:3" x14ac:dyDescent="0.25">
      <c r="B509" s="12" t="s">
        <v>775</v>
      </c>
    </row>
    <row r="510" spans="2:3" x14ac:dyDescent="0.25">
      <c r="B510" s="12" t="s">
        <v>776</v>
      </c>
    </row>
    <row r="511" spans="2:3" x14ac:dyDescent="0.25">
      <c r="B511" s="12" t="s">
        <v>777</v>
      </c>
    </row>
    <row r="512" spans="2:3" x14ac:dyDescent="0.25">
      <c r="B512" s="12" t="s">
        <v>778</v>
      </c>
    </row>
    <row r="513" spans="2:2" x14ac:dyDescent="0.25">
      <c r="B513" s="12" t="s">
        <v>779</v>
      </c>
    </row>
    <row r="514" spans="2:2" x14ac:dyDescent="0.25">
      <c r="B514" s="12" t="s">
        <v>780</v>
      </c>
    </row>
    <row r="515" spans="2:2" x14ac:dyDescent="0.25">
      <c r="B515" s="12" t="s">
        <v>781</v>
      </c>
    </row>
    <row r="516" spans="2:2" x14ac:dyDescent="0.25">
      <c r="B516" s="12" t="s">
        <v>782</v>
      </c>
    </row>
    <row r="517" spans="2:2" x14ac:dyDescent="0.25">
      <c r="B517" s="12" t="s">
        <v>783</v>
      </c>
    </row>
    <row r="518" spans="2:2" x14ac:dyDescent="0.25">
      <c r="B518" s="12" t="s">
        <v>784</v>
      </c>
    </row>
    <row r="519" spans="2:2" x14ac:dyDescent="0.25">
      <c r="B519" s="12" t="s">
        <v>785</v>
      </c>
    </row>
    <row r="520" spans="2:2" x14ac:dyDescent="0.25">
      <c r="B520" s="12" t="s">
        <v>786</v>
      </c>
    </row>
    <row r="521" spans="2:2" x14ac:dyDescent="0.25">
      <c r="B521" s="12" t="s">
        <v>787</v>
      </c>
    </row>
    <row r="522" spans="2:2" x14ac:dyDescent="0.25">
      <c r="B522" s="12" t="s">
        <v>788</v>
      </c>
    </row>
    <row r="523" spans="2:2" x14ac:dyDescent="0.25">
      <c r="B523" s="12" t="s">
        <v>789</v>
      </c>
    </row>
    <row r="524" spans="2:2" x14ac:dyDescent="0.25">
      <c r="B524" s="12" t="s">
        <v>790</v>
      </c>
    </row>
    <row r="525" spans="2:2" x14ac:dyDescent="0.25">
      <c r="B525" s="12" t="s">
        <v>791</v>
      </c>
    </row>
    <row r="526" spans="2:2" x14ac:dyDescent="0.25">
      <c r="B526" s="12" t="s">
        <v>792</v>
      </c>
    </row>
    <row r="527" spans="2:2" x14ac:dyDescent="0.25">
      <c r="B527" s="12" t="s">
        <v>793</v>
      </c>
    </row>
    <row r="528" spans="2:2" x14ac:dyDescent="0.25">
      <c r="B528" s="12" t="s">
        <v>794</v>
      </c>
    </row>
    <row r="529" spans="2:2" x14ac:dyDescent="0.25">
      <c r="B529" s="12" t="s">
        <v>795</v>
      </c>
    </row>
    <row r="530" spans="2:2" x14ac:dyDescent="0.25">
      <c r="B530" s="12" t="s">
        <v>796</v>
      </c>
    </row>
    <row r="531" spans="2:2" x14ac:dyDescent="0.25">
      <c r="B531" s="12" t="s">
        <v>797</v>
      </c>
    </row>
    <row r="532" spans="2:2" x14ac:dyDescent="0.25">
      <c r="B532" s="12" t="s">
        <v>798</v>
      </c>
    </row>
    <row r="533" spans="2:2" x14ac:dyDescent="0.25">
      <c r="B533" s="12" t="s">
        <v>799</v>
      </c>
    </row>
    <row r="534" spans="2:2" x14ac:dyDescent="0.25">
      <c r="B534" s="12" t="s">
        <v>800</v>
      </c>
    </row>
    <row r="535" spans="2:2" x14ac:dyDescent="0.25">
      <c r="B535" s="12" t="s">
        <v>801</v>
      </c>
    </row>
    <row r="536" spans="2:2" x14ac:dyDescent="0.25">
      <c r="B536" s="12" t="s">
        <v>802</v>
      </c>
    </row>
    <row r="537" spans="2:2" x14ac:dyDescent="0.25">
      <c r="B537" s="12" t="s">
        <v>803</v>
      </c>
    </row>
    <row r="538" spans="2:2" x14ac:dyDescent="0.25">
      <c r="B538" s="12" t="s">
        <v>804</v>
      </c>
    </row>
    <row r="539" spans="2:2" x14ac:dyDescent="0.25">
      <c r="B539" s="12" t="s">
        <v>805</v>
      </c>
    </row>
    <row r="540" spans="2:2" x14ac:dyDescent="0.25">
      <c r="B540" s="12" t="s">
        <v>806</v>
      </c>
    </row>
    <row r="541" spans="2:2" x14ac:dyDescent="0.25">
      <c r="B541" s="12" t="s">
        <v>807</v>
      </c>
    </row>
    <row r="542" spans="2:2" x14ac:dyDescent="0.25">
      <c r="B542" s="12" t="s">
        <v>808</v>
      </c>
    </row>
    <row r="543" spans="2:2" x14ac:dyDescent="0.25">
      <c r="B543" s="12" t="s">
        <v>809</v>
      </c>
    </row>
    <row r="544" spans="2:2" x14ac:dyDescent="0.25">
      <c r="B544" s="12" t="s">
        <v>810</v>
      </c>
    </row>
    <row r="545" spans="2:2" x14ac:dyDescent="0.25">
      <c r="B545" s="12" t="s">
        <v>811</v>
      </c>
    </row>
    <row r="546" spans="2:2" x14ac:dyDescent="0.25">
      <c r="B546" s="12" t="s">
        <v>812</v>
      </c>
    </row>
    <row r="547" spans="2:2" x14ac:dyDescent="0.25">
      <c r="B547" s="12" t="s">
        <v>813</v>
      </c>
    </row>
    <row r="548" spans="2:2" x14ac:dyDescent="0.25">
      <c r="B548" s="12" t="s">
        <v>814</v>
      </c>
    </row>
    <row r="549" spans="2:2" x14ac:dyDescent="0.25">
      <c r="B549" s="12" t="s">
        <v>815</v>
      </c>
    </row>
    <row r="550" spans="2:2" x14ac:dyDescent="0.25">
      <c r="B550" s="12" t="s">
        <v>816</v>
      </c>
    </row>
    <row r="551" spans="2:2" x14ac:dyDescent="0.25">
      <c r="B551" s="12" t="s">
        <v>817</v>
      </c>
    </row>
    <row r="552" spans="2:2" x14ac:dyDescent="0.25">
      <c r="B552" s="12" t="s">
        <v>818</v>
      </c>
    </row>
    <row r="553" spans="2:2" x14ac:dyDescent="0.25">
      <c r="B553" s="12" t="s">
        <v>819</v>
      </c>
    </row>
    <row r="554" spans="2:2" x14ac:dyDescent="0.25">
      <c r="B554" s="12" t="s">
        <v>820</v>
      </c>
    </row>
    <row r="555" spans="2:2" x14ac:dyDescent="0.25">
      <c r="B555" s="12" t="s">
        <v>821</v>
      </c>
    </row>
    <row r="556" spans="2:2" x14ac:dyDescent="0.25">
      <c r="B556" s="12" t="s">
        <v>822</v>
      </c>
    </row>
    <row r="557" spans="2:2" x14ac:dyDescent="0.25">
      <c r="B557" s="12" t="s">
        <v>823</v>
      </c>
    </row>
    <row r="558" spans="2:2" x14ac:dyDescent="0.25">
      <c r="B558" s="12" t="s">
        <v>824</v>
      </c>
    </row>
    <row r="559" spans="2:2" x14ac:dyDescent="0.25">
      <c r="B559" s="12" t="s">
        <v>825</v>
      </c>
    </row>
    <row r="560" spans="2:2" x14ac:dyDescent="0.25">
      <c r="B560" s="12" t="s">
        <v>826</v>
      </c>
    </row>
    <row r="561" spans="2:2" x14ac:dyDescent="0.25">
      <c r="B561" s="12" t="s">
        <v>827</v>
      </c>
    </row>
    <row r="562" spans="2:2" x14ac:dyDescent="0.25">
      <c r="B562" s="12" t="s">
        <v>828</v>
      </c>
    </row>
    <row r="563" spans="2:2" x14ac:dyDescent="0.25">
      <c r="B563" s="12" t="s">
        <v>829</v>
      </c>
    </row>
    <row r="564" spans="2:2" x14ac:dyDescent="0.25">
      <c r="B564" s="12" t="s">
        <v>830</v>
      </c>
    </row>
    <row r="565" spans="2:2" x14ac:dyDescent="0.25">
      <c r="B565" s="12" t="s">
        <v>831</v>
      </c>
    </row>
    <row r="566" spans="2:2" x14ac:dyDescent="0.25">
      <c r="B566" s="12" t="s">
        <v>832</v>
      </c>
    </row>
    <row r="567" spans="2:2" x14ac:dyDescent="0.25">
      <c r="B567" s="12" t="s">
        <v>833</v>
      </c>
    </row>
    <row r="568" spans="2:2" x14ac:dyDescent="0.25">
      <c r="B568" s="12" t="s">
        <v>834</v>
      </c>
    </row>
    <row r="569" spans="2:2" x14ac:dyDescent="0.25">
      <c r="B569" s="12" t="s">
        <v>835</v>
      </c>
    </row>
    <row r="570" spans="2:2" x14ac:dyDescent="0.25">
      <c r="B570" s="12" t="s">
        <v>836</v>
      </c>
    </row>
    <row r="571" spans="2:2" x14ac:dyDescent="0.25">
      <c r="B571" s="12" t="s">
        <v>837</v>
      </c>
    </row>
    <row r="572" spans="2:2" x14ac:dyDescent="0.25">
      <c r="B572" s="12" t="s">
        <v>838</v>
      </c>
    </row>
    <row r="573" spans="2:2" x14ac:dyDescent="0.25">
      <c r="B573" s="12" t="s">
        <v>839</v>
      </c>
    </row>
    <row r="574" spans="2:2" x14ac:dyDescent="0.25">
      <c r="B574" s="12" t="s">
        <v>840</v>
      </c>
    </row>
    <row r="575" spans="2:2" x14ac:dyDescent="0.25">
      <c r="B575" s="12" t="s">
        <v>841</v>
      </c>
    </row>
    <row r="576" spans="2:2" x14ac:dyDescent="0.25">
      <c r="B576" s="12" t="s">
        <v>842</v>
      </c>
    </row>
    <row r="577" spans="2:2" x14ac:dyDescent="0.25">
      <c r="B577" s="12" t="s">
        <v>843</v>
      </c>
    </row>
    <row r="578" spans="2:2" x14ac:dyDescent="0.25">
      <c r="B578" s="12" t="s">
        <v>844</v>
      </c>
    </row>
    <row r="579" spans="2:2" x14ac:dyDescent="0.25">
      <c r="B579" s="12" t="s">
        <v>845</v>
      </c>
    </row>
    <row r="580" spans="2:2" x14ac:dyDescent="0.25">
      <c r="B580" s="12" t="s">
        <v>846</v>
      </c>
    </row>
    <row r="581" spans="2:2" x14ac:dyDescent="0.25">
      <c r="B581" s="12" t="s">
        <v>847</v>
      </c>
    </row>
    <row r="582" spans="2:2" x14ac:dyDescent="0.25">
      <c r="B582" s="12" t="s">
        <v>848</v>
      </c>
    </row>
    <row r="583" spans="2:2" x14ac:dyDescent="0.25">
      <c r="B583" s="12" t="s">
        <v>849</v>
      </c>
    </row>
    <row r="584" spans="2:2" x14ac:dyDescent="0.25">
      <c r="B584" s="12" t="s">
        <v>850</v>
      </c>
    </row>
    <row r="585" spans="2:2" x14ac:dyDescent="0.25">
      <c r="B585" s="12" t="s">
        <v>851</v>
      </c>
    </row>
    <row r="586" spans="2:2" x14ac:dyDescent="0.25">
      <c r="B586" s="12" t="s">
        <v>852</v>
      </c>
    </row>
    <row r="587" spans="2:2" x14ac:dyDescent="0.25">
      <c r="B587" s="12" t="s">
        <v>853</v>
      </c>
    </row>
    <row r="588" spans="2:2" x14ac:dyDescent="0.25">
      <c r="B588" s="12" t="s">
        <v>854</v>
      </c>
    </row>
    <row r="589" spans="2:2" x14ac:dyDescent="0.25">
      <c r="B589" s="12" t="s">
        <v>855</v>
      </c>
    </row>
    <row r="590" spans="2:2" x14ac:dyDescent="0.25">
      <c r="B590" s="12" t="s">
        <v>856</v>
      </c>
    </row>
    <row r="591" spans="2:2" x14ac:dyDescent="0.25">
      <c r="B591" s="12" t="s">
        <v>857</v>
      </c>
    </row>
    <row r="592" spans="2:2" x14ac:dyDescent="0.25">
      <c r="B592" s="12" t="s">
        <v>858</v>
      </c>
    </row>
    <row r="593" spans="2:2" x14ac:dyDescent="0.25">
      <c r="B593" s="12" t="s">
        <v>859</v>
      </c>
    </row>
    <row r="594" spans="2:2" x14ac:dyDescent="0.25">
      <c r="B594" s="12" t="s">
        <v>860</v>
      </c>
    </row>
    <row r="595" spans="2:2" x14ac:dyDescent="0.25">
      <c r="B595" s="12" t="s">
        <v>861</v>
      </c>
    </row>
    <row r="596" spans="2:2" x14ac:dyDescent="0.25">
      <c r="B596" s="12" t="s">
        <v>862</v>
      </c>
    </row>
    <row r="597" spans="2:2" x14ac:dyDescent="0.25">
      <c r="B597" s="12" t="s">
        <v>863</v>
      </c>
    </row>
    <row r="598" spans="2:2" x14ac:dyDescent="0.25">
      <c r="B598" s="12" t="s">
        <v>864</v>
      </c>
    </row>
    <row r="599" spans="2:2" x14ac:dyDescent="0.25">
      <c r="B599" s="12" t="s">
        <v>865</v>
      </c>
    </row>
    <row r="600" spans="2:2" x14ac:dyDescent="0.25">
      <c r="B600" s="12" t="s">
        <v>866</v>
      </c>
    </row>
    <row r="601" spans="2:2" x14ac:dyDescent="0.25">
      <c r="B601" s="12" t="s">
        <v>867</v>
      </c>
    </row>
    <row r="602" spans="2:2" x14ac:dyDescent="0.25">
      <c r="B602" s="12" t="s">
        <v>868</v>
      </c>
    </row>
    <row r="603" spans="2:2" x14ac:dyDescent="0.25">
      <c r="B603" s="12" t="s">
        <v>869</v>
      </c>
    </row>
    <row r="604" spans="2:2" x14ac:dyDescent="0.25">
      <c r="B604" s="12" t="s">
        <v>870</v>
      </c>
    </row>
    <row r="605" spans="2:2" x14ac:dyDescent="0.25">
      <c r="B605" s="12" t="s">
        <v>871</v>
      </c>
    </row>
    <row r="606" spans="2:2" x14ac:dyDescent="0.25">
      <c r="B606" s="12" t="s">
        <v>872</v>
      </c>
    </row>
    <row r="607" spans="2:2" x14ac:dyDescent="0.25">
      <c r="B607" s="12" t="s">
        <v>873</v>
      </c>
    </row>
    <row r="608" spans="2:2" x14ac:dyDescent="0.25">
      <c r="B608" s="12" t="s">
        <v>874</v>
      </c>
    </row>
    <row r="609" spans="2:2" x14ac:dyDescent="0.25">
      <c r="B609" s="12" t="s">
        <v>875</v>
      </c>
    </row>
    <row r="610" spans="2:2" x14ac:dyDescent="0.25">
      <c r="B610" s="12" t="s">
        <v>876</v>
      </c>
    </row>
    <row r="611" spans="2:2" x14ac:dyDescent="0.25">
      <c r="B611" s="12" t="s">
        <v>877</v>
      </c>
    </row>
    <row r="612" spans="2:2" x14ac:dyDescent="0.25">
      <c r="B612" s="12" t="s">
        <v>878</v>
      </c>
    </row>
    <row r="613" spans="2:2" x14ac:dyDescent="0.25">
      <c r="B613" s="12" t="s">
        <v>879</v>
      </c>
    </row>
    <row r="614" spans="2:2" x14ac:dyDescent="0.25">
      <c r="B614" s="12" t="s">
        <v>880</v>
      </c>
    </row>
    <row r="615" spans="2:2" x14ac:dyDescent="0.25">
      <c r="B615" s="12" t="s">
        <v>881</v>
      </c>
    </row>
    <row r="616" spans="2:2" x14ac:dyDescent="0.25">
      <c r="B616" s="12" t="s">
        <v>882</v>
      </c>
    </row>
    <row r="617" spans="2:2" x14ac:dyDescent="0.25">
      <c r="B617" s="12" t="s">
        <v>883</v>
      </c>
    </row>
    <row r="618" spans="2:2" x14ac:dyDescent="0.25">
      <c r="B618" s="12" t="s">
        <v>884</v>
      </c>
    </row>
    <row r="619" spans="2:2" x14ac:dyDescent="0.25">
      <c r="B619" s="12" t="s">
        <v>885</v>
      </c>
    </row>
    <row r="620" spans="2:2" x14ac:dyDescent="0.25">
      <c r="B620" s="12" t="s">
        <v>886</v>
      </c>
    </row>
    <row r="621" spans="2:2" x14ac:dyDescent="0.25">
      <c r="B621" s="12" t="s">
        <v>887</v>
      </c>
    </row>
    <row r="622" spans="2:2" x14ac:dyDescent="0.25">
      <c r="B622" s="12" t="s">
        <v>888</v>
      </c>
    </row>
    <row r="623" spans="2:2" x14ac:dyDescent="0.25">
      <c r="B623" s="12" t="s">
        <v>889</v>
      </c>
    </row>
    <row r="624" spans="2:2" x14ac:dyDescent="0.25">
      <c r="B624" s="12" t="s">
        <v>890</v>
      </c>
    </row>
    <row r="625" spans="2:2" x14ac:dyDescent="0.25">
      <c r="B625" s="12" t="s">
        <v>891</v>
      </c>
    </row>
    <row r="626" spans="2:2" x14ac:dyDescent="0.25">
      <c r="B626" s="12" t="s">
        <v>892</v>
      </c>
    </row>
    <row r="627" spans="2:2" x14ac:dyDescent="0.25">
      <c r="B627" s="12" t="s">
        <v>893</v>
      </c>
    </row>
    <row r="628" spans="2:2" x14ac:dyDescent="0.25">
      <c r="B628" s="12" t="s">
        <v>894</v>
      </c>
    </row>
    <row r="629" spans="2:2" x14ac:dyDescent="0.25">
      <c r="B629" s="12" t="s">
        <v>895</v>
      </c>
    </row>
    <row r="630" spans="2:2" x14ac:dyDescent="0.25">
      <c r="B630" s="12" t="s">
        <v>896</v>
      </c>
    </row>
    <row r="631" spans="2:2" x14ac:dyDescent="0.25">
      <c r="B631" s="12" t="s">
        <v>897</v>
      </c>
    </row>
    <row r="632" spans="2:2" x14ac:dyDescent="0.25">
      <c r="B632" s="12" t="s">
        <v>898</v>
      </c>
    </row>
    <row r="633" spans="2:2" x14ac:dyDescent="0.25">
      <c r="B633" s="12" t="s">
        <v>899</v>
      </c>
    </row>
    <row r="634" spans="2:2" x14ac:dyDescent="0.25">
      <c r="B634" s="12" t="s">
        <v>900</v>
      </c>
    </row>
    <row r="635" spans="2:2" x14ac:dyDescent="0.25">
      <c r="B635" s="12" t="s">
        <v>901</v>
      </c>
    </row>
    <row r="636" spans="2:2" x14ac:dyDescent="0.25">
      <c r="B636" s="12" t="s">
        <v>902</v>
      </c>
    </row>
    <row r="637" spans="2:2" x14ac:dyDescent="0.25">
      <c r="B637" s="12" t="s">
        <v>903</v>
      </c>
    </row>
    <row r="638" spans="2:2" x14ac:dyDescent="0.25">
      <c r="B638" s="12" t="s">
        <v>904</v>
      </c>
    </row>
    <row r="639" spans="2:2" x14ac:dyDescent="0.25">
      <c r="B639" s="12" t="s">
        <v>905</v>
      </c>
    </row>
    <row r="640" spans="2:2" x14ac:dyDescent="0.25">
      <c r="B640" s="12" t="s">
        <v>906</v>
      </c>
    </row>
    <row r="641" spans="2:2" x14ac:dyDescent="0.25">
      <c r="B641" s="12" t="s">
        <v>907</v>
      </c>
    </row>
    <row r="642" spans="2:2" x14ac:dyDescent="0.25">
      <c r="B642" s="12" t="s">
        <v>908</v>
      </c>
    </row>
    <row r="643" spans="2:2" x14ac:dyDescent="0.25">
      <c r="B643" s="12" t="s">
        <v>909</v>
      </c>
    </row>
    <row r="644" spans="2:2" x14ac:dyDescent="0.25">
      <c r="B644" s="12" t="s">
        <v>910</v>
      </c>
    </row>
    <row r="645" spans="2:2" x14ac:dyDescent="0.25">
      <c r="B645" s="12" t="s">
        <v>911</v>
      </c>
    </row>
    <row r="646" spans="2:2" x14ac:dyDescent="0.25">
      <c r="B646" s="12" t="s">
        <v>912</v>
      </c>
    </row>
    <row r="647" spans="2:2" x14ac:dyDescent="0.25">
      <c r="B647" s="12" t="s">
        <v>913</v>
      </c>
    </row>
    <row r="648" spans="2:2" x14ac:dyDescent="0.25">
      <c r="B648" s="12" t="s">
        <v>914</v>
      </c>
    </row>
    <row r="649" spans="2:2" x14ac:dyDescent="0.25">
      <c r="B649" s="12" t="s">
        <v>915</v>
      </c>
    </row>
    <row r="650" spans="2:2" x14ac:dyDescent="0.25">
      <c r="B650" s="12" t="s">
        <v>916</v>
      </c>
    </row>
    <row r="651" spans="2:2" x14ac:dyDescent="0.25">
      <c r="B651" s="12" t="s">
        <v>917</v>
      </c>
    </row>
    <row r="652" spans="2:2" x14ac:dyDescent="0.25">
      <c r="B652" s="12" t="s">
        <v>918</v>
      </c>
    </row>
    <row r="653" spans="2:2" x14ac:dyDescent="0.25">
      <c r="B653" s="12" t="s">
        <v>919</v>
      </c>
    </row>
    <row r="654" spans="2:2" x14ac:dyDescent="0.25">
      <c r="B654" s="12" t="s">
        <v>920</v>
      </c>
    </row>
    <row r="655" spans="2:2" x14ac:dyDescent="0.25">
      <c r="B655" s="12" t="s">
        <v>921</v>
      </c>
    </row>
    <row r="656" spans="2:2" x14ac:dyDescent="0.25">
      <c r="B656" s="12" t="s">
        <v>922</v>
      </c>
    </row>
    <row r="657" spans="2:2" x14ac:dyDescent="0.25">
      <c r="B657" s="12" t="s">
        <v>923</v>
      </c>
    </row>
    <row r="658" spans="2:2" x14ac:dyDescent="0.25">
      <c r="B658" s="12" t="s">
        <v>924</v>
      </c>
    </row>
    <row r="659" spans="2:2" x14ac:dyDescent="0.25">
      <c r="B659" s="12" t="s">
        <v>925</v>
      </c>
    </row>
    <row r="660" spans="2:2" x14ac:dyDescent="0.25">
      <c r="B660" s="12" t="s">
        <v>926</v>
      </c>
    </row>
    <row r="661" spans="2:2" x14ac:dyDescent="0.25">
      <c r="B661" s="12" t="s">
        <v>927</v>
      </c>
    </row>
    <row r="662" spans="2:2" x14ac:dyDescent="0.25">
      <c r="B662" s="12" t="s">
        <v>928</v>
      </c>
    </row>
    <row r="663" spans="2:2" x14ac:dyDescent="0.25">
      <c r="B663" s="12" t="s">
        <v>929</v>
      </c>
    </row>
    <row r="664" spans="2:2" x14ac:dyDescent="0.25">
      <c r="B664" s="12" t="s">
        <v>930</v>
      </c>
    </row>
    <row r="665" spans="2:2" x14ac:dyDescent="0.25">
      <c r="B665" s="12" t="s">
        <v>931</v>
      </c>
    </row>
    <row r="666" spans="2:2" x14ac:dyDescent="0.25">
      <c r="B666" s="12" t="s">
        <v>932</v>
      </c>
    </row>
    <row r="667" spans="2:2" x14ac:dyDescent="0.25">
      <c r="B667" s="12" t="s">
        <v>933</v>
      </c>
    </row>
    <row r="668" spans="2:2" x14ac:dyDescent="0.25">
      <c r="B668" s="12" t="s">
        <v>934</v>
      </c>
    </row>
    <row r="669" spans="2:2" x14ac:dyDescent="0.25">
      <c r="B669" s="12" t="s">
        <v>935</v>
      </c>
    </row>
    <row r="670" spans="2:2" x14ac:dyDescent="0.25">
      <c r="B670" s="12" t="s">
        <v>936</v>
      </c>
    </row>
    <row r="671" spans="2:2" x14ac:dyDescent="0.25">
      <c r="B671" s="12" t="s">
        <v>937</v>
      </c>
    </row>
    <row r="672" spans="2:2" x14ac:dyDescent="0.25">
      <c r="B672" s="12" t="s">
        <v>938</v>
      </c>
    </row>
    <row r="673" spans="2:2" x14ac:dyDescent="0.25">
      <c r="B673" s="12" t="s">
        <v>939</v>
      </c>
    </row>
    <row r="674" spans="2:2" x14ac:dyDescent="0.25">
      <c r="B674" s="12" t="s">
        <v>940</v>
      </c>
    </row>
    <row r="675" spans="2:2" x14ac:dyDescent="0.25">
      <c r="B675" s="12" t="s">
        <v>941</v>
      </c>
    </row>
    <row r="676" spans="2:2" x14ac:dyDescent="0.25">
      <c r="B676" s="12" t="s">
        <v>942</v>
      </c>
    </row>
    <row r="677" spans="2:2" x14ac:dyDescent="0.25">
      <c r="B677" s="12" t="s">
        <v>943</v>
      </c>
    </row>
    <row r="678" spans="2:2" x14ac:dyDescent="0.25">
      <c r="B678" s="12" t="s">
        <v>944</v>
      </c>
    </row>
    <row r="679" spans="2:2" x14ac:dyDescent="0.25">
      <c r="B679" s="12" t="s">
        <v>945</v>
      </c>
    </row>
    <row r="680" spans="2:2" x14ac:dyDescent="0.25">
      <c r="B680" s="12" t="s">
        <v>946</v>
      </c>
    </row>
    <row r="681" spans="2:2" x14ac:dyDescent="0.25">
      <c r="B681" s="12" t="s">
        <v>947</v>
      </c>
    </row>
    <row r="682" spans="2:2" x14ac:dyDescent="0.25">
      <c r="B682" s="12" t="s">
        <v>948</v>
      </c>
    </row>
    <row r="683" spans="2:2" x14ac:dyDescent="0.25">
      <c r="B683" s="12" t="s">
        <v>949</v>
      </c>
    </row>
    <row r="684" spans="2:2" x14ac:dyDescent="0.25">
      <c r="B684" s="12" t="s">
        <v>950</v>
      </c>
    </row>
    <row r="685" spans="2:2" x14ac:dyDescent="0.25">
      <c r="B685" s="12" t="s">
        <v>951</v>
      </c>
    </row>
    <row r="686" spans="2:2" x14ac:dyDescent="0.25">
      <c r="B686" s="12" t="s">
        <v>952</v>
      </c>
    </row>
    <row r="687" spans="2:2" x14ac:dyDescent="0.25">
      <c r="B687" s="12" t="s">
        <v>953</v>
      </c>
    </row>
    <row r="688" spans="2:2" x14ac:dyDescent="0.25">
      <c r="B688" s="12" t="s">
        <v>954</v>
      </c>
    </row>
    <row r="689" spans="2:2" x14ac:dyDescent="0.25">
      <c r="B689" s="12" t="s">
        <v>955</v>
      </c>
    </row>
    <row r="690" spans="2:2" x14ac:dyDescent="0.25">
      <c r="B690" s="12" t="s">
        <v>956</v>
      </c>
    </row>
    <row r="691" spans="2:2" x14ac:dyDescent="0.25">
      <c r="B691" s="12" t="s">
        <v>957</v>
      </c>
    </row>
    <row r="692" spans="2:2" x14ac:dyDescent="0.25">
      <c r="B692" s="12" t="s">
        <v>958</v>
      </c>
    </row>
    <row r="693" spans="2:2" x14ac:dyDescent="0.25">
      <c r="B693" s="12" t="s">
        <v>959</v>
      </c>
    </row>
    <row r="694" spans="2:2" x14ac:dyDescent="0.25">
      <c r="B694" s="12" t="s">
        <v>960</v>
      </c>
    </row>
    <row r="695" spans="2:2" x14ac:dyDescent="0.25">
      <c r="B695" s="12" t="s">
        <v>961</v>
      </c>
    </row>
    <row r="696" spans="2:2" x14ac:dyDescent="0.25">
      <c r="B696" s="12" t="s">
        <v>962</v>
      </c>
    </row>
    <row r="697" spans="2:2" x14ac:dyDescent="0.25">
      <c r="B697" s="12" t="s">
        <v>963</v>
      </c>
    </row>
    <row r="698" spans="2:2" x14ac:dyDescent="0.25">
      <c r="B698" s="12" t="s">
        <v>964</v>
      </c>
    </row>
    <row r="699" spans="2:2" x14ac:dyDescent="0.25">
      <c r="B699" s="12" t="s">
        <v>965</v>
      </c>
    </row>
    <row r="700" spans="2:2" x14ac:dyDescent="0.25">
      <c r="B700" s="12" t="s">
        <v>966</v>
      </c>
    </row>
    <row r="701" spans="2:2" x14ac:dyDescent="0.25">
      <c r="B701" s="12" t="s">
        <v>967</v>
      </c>
    </row>
    <row r="702" spans="2:2" x14ac:dyDescent="0.25">
      <c r="B702" s="12" t="s">
        <v>968</v>
      </c>
    </row>
    <row r="703" spans="2:2" x14ac:dyDescent="0.25">
      <c r="B703" s="12" t="s">
        <v>969</v>
      </c>
    </row>
    <row r="704" spans="2:2" x14ac:dyDescent="0.25">
      <c r="B704" s="12" t="s">
        <v>970</v>
      </c>
    </row>
    <row r="705" spans="2:2" x14ac:dyDescent="0.25">
      <c r="B705" s="12" t="s">
        <v>971</v>
      </c>
    </row>
    <row r="706" spans="2:2" x14ac:dyDescent="0.25">
      <c r="B706" s="12" t="s">
        <v>972</v>
      </c>
    </row>
    <row r="707" spans="2:2" x14ac:dyDescent="0.25">
      <c r="B707" s="12" t="s">
        <v>973</v>
      </c>
    </row>
    <row r="708" spans="2:2" x14ac:dyDescent="0.25">
      <c r="B708" s="12" t="s">
        <v>974</v>
      </c>
    </row>
    <row r="709" spans="2:2" x14ac:dyDescent="0.25">
      <c r="B709" s="12" t="s">
        <v>975</v>
      </c>
    </row>
    <row r="710" spans="2:2" x14ac:dyDescent="0.25">
      <c r="B710" s="12" t="s">
        <v>976</v>
      </c>
    </row>
    <row r="711" spans="2:2" x14ac:dyDescent="0.25">
      <c r="B711" s="12" t="s">
        <v>977</v>
      </c>
    </row>
    <row r="712" spans="2:2" x14ac:dyDescent="0.25">
      <c r="B712" s="12" t="s">
        <v>978</v>
      </c>
    </row>
    <row r="713" spans="2:2" x14ac:dyDescent="0.25">
      <c r="B713" s="12" t="s">
        <v>979</v>
      </c>
    </row>
    <row r="714" spans="2:2" x14ac:dyDescent="0.25">
      <c r="B714" s="12" t="s">
        <v>980</v>
      </c>
    </row>
    <row r="715" spans="2:2" x14ac:dyDescent="0.25">
      <c r="B715" s="12" t="s">
        <v>981</v>
      </c>
    </row>
    <row r="716" spans="2:2" x14ac:dyDescent="0.25">
      <c r="B716" s="12" t="s">
        <v>982</v>
      </c>
    </row>
    <row r="717" spans="2:2" x14ac:dyDescent="0.25">
      <c r="B717" s="12" t="s">
        <v>983</v>
      </c>
    </row>
    <row r="718" spans="2:2" x14ac:dyDescent="0.25">
      <c r="B718" s="12" t="s">
        <v>984</v>
      </c>
    </row>
    <row r="719" spans="2:2" x14ac:dyDescent="0.25">
      <c r="B719" s="12" t="s">
        <v>985</v>
      </c>
    </row>
    <row r="720" spans="2:2" x14ac:dyDescent="0.25">
      <c r="B720" s="12" t="s">
        <v>986</v>
      </c>
    </row>
    <row r="721" spans="2:2" x14ac:dyDescent="0.25">
      <c r="B721" s="12" t="s">
        <v>987</v>
      </c>
    </row>
    <row r="722" spans="2:2" x14ac:dyDescent="0.25">
      <c r="B722" s="12" t="s">
        <v>988</v>
      </c>
    </row>
    <row r="723" spans="2:2" x14ac:dyDescent="0.25">
      <c r="B723" s="12" t="s">
        <v>989</v>
      </c>
    </row>
    <row r="724" spans="2:2" x14ac:dyDescent="0.25">
      <c r="B724" s="12" t="s">
        <v>990</v>
      </c>
    </row>
    <row r="725" spans="2:2" x14ac:dyDescent="0.25">
      <c r="B725" s="12" t="s">
        <v>991</v>
      </c>
    </row>
    <row r="726" spans="2:2" x14ac:dyDescent="0.25">
      <c r="B726" s="12" t="s">
        <v>992</v>
      </c>
    </row>
    <row r="727" spans="2:2" x14ac:dyDescent="0.25">
      <c r="B727" s="12" t="s">
        <v>993</v>
      </c>
    </row>
    <row r="728" spans="2:2" x14ac:dyDescent="0.25">
      <c r="B728" s="12" t="s">
        <v>994</v>
      </c>
    </row>
    <row r="729" spans="2:2" x14ac:dyDescent="0.25">
      <c r="B729" s="12" t="s">
        <v>995</v>
      </c>
    </row>
    <row r="730" spans="2:2" x14ac:dyDescent="0.25">
      <c r="B730" s="12" t="s">
        <v>996</v>
      </c>
    </row>
    <row r="731" spans="2:2" x14ac:dyDescent="0.25">
      <c r="B731" s="12" t="s">
        <v>997</v>
      </c>
    </row>
    <row r="732" spans="2:2" x14ac:dyDescent="0.25">
      <c r="B732" s="12" t="s">
        <v>998</v>
      </c>
    </row>
    <row r="733" spans="2:2" x14ac:dyDescent="0.25">
      <c r="B733" s="12" t="s">
        <v>999</v>
      </c>
    </row>
    <row r="734" spans="2:2" x14ac:dyDescent="0.25">
      <c r="B734" s="12" t="s">
        <v>1000</v>
      </c>
    </row>
    <row r="735" spans="2:2" x14ac:dyDescent="0.25">
      <c r="B735" s="12" t="s">
        <v>1001</v>
      </c>
    </row>
    <row r="736" spans="2:2" x14ac:dyDescent="0.25">
      <c r="B736" s="12" t="s">
        <v>1002</v>
      </c>
    </row>
    <row r="737" spans="2:2" x14ac:dyDescent="0.25">
      <c r="B737" s="12" t="s">
        <v>1003</v>
      </c>
    </row>
    <row r="738" spans="2:2" x14ac:dyDescent="0.25">
      <c r="B738" s="12" t="s">
        <v>1004</v>
      </c>
    </row>
    <row r="739" spans="2:2" x14ac:dyDescent="0.25">
      <c r="B739" s="12" t="s">
        <v>1005</v>
      </c>
    </row>
    <row r="740" spans="2:2" x14ac:dyDescent="0.25">
      <c r="B740" s="12" t="s">
        <v>1006</v>
      </c>
    </row>
    <row r="741" spans="2:2" x14ac:dyDescent="0.25">
      <c r="B741" s="12" t="s">
        <v>1007</v>
      </c>
    </row>
    <row r="742" spans="2:2" x14ac:dyDescent="0.25">
      <c r="B742" s="12" t="s">
        <v>1008</v>
      </c>
    </row>
    <row r="743" spans="2:2" x14ac:dyDescent="0.25">
      <c r="B743" s="12" t="s">
        <v>1009</v>
      </c>
    </row>
    <row r="744" spans="2:2" x14ac:dyDescent="0.25">
      <c r="B744" s="12" t="s">
        <v>1010</v>
      </c>
    </row>
    <row r="745" spans="2:2" x14ac:dyDescent="0.25">
      <c r="B745" s="12" t="s">
        <v>1011</v>
      </c>
    </row>
    <row r="746" spans="2:2" x14ac:dyDescent="0.25">
      <c r="B746" s="12" t="s">
        <v>1012</v>
      </c>
    </row>
    <row r="747" spans="2:2" x14ac:dyDescent="0.25">
      <c r="B747" s="12" t="s">
        <v>1013</v>
      </c>
    </row>
    <row r="748" spans="2:2" x14ac:dyDescent="0.25">
      <c r="B748" s="12" t="s">
        <v>1014</v>
      </c>
    </row>
    <row r="749" spans="2:2" x14ac:dyDescent="0.25">
      <c r="B749" s="12" t="s">
        <v>1015</v>
      </c>
    </row>
    <row r="750" spans="2:2" x14ac:dyDescent="0.25">
      <c r="B750" s="12" t="s">
        <v>1016</v>
      </c>
    </row>
    <row r="751" spans="2:2" x14ac:dyDescent="0.25">
      <c r="B751" s="12" t="s">
        <v>1017</v>
      </c>
    </row>
    <row r="752" spans="2:2" x14ac:dyDescent="0.25">
      <c r="B752" s="12" t="s">
        <v>1018</v>
      </c>
    </row>
    <row r="753" spans="2:2" x14ac:dyDescent="0.25">
      <c r="B753" s="12" t="s">
        <v>1019</v>
      </c>
    </row>
    <row r="754" spans="2:2" x14ac:dyDescent="0.25">
      <c r="B754" s="12" t="s">
        <v>1020</v>
      </c>
    </row>
    <row r="755" spans="2:2" x14ac:dyDescent="0.25">
      <c r="B755" s="12" t="s">
        <v>1021</v>
      </c>
    </row>
    <row r="756" spans="2:2" x14ac:dyDescent="0.25">
      <c r="B756" s="12" t="s">
        <v>1022</v>
      </c>
    </row>
    <row r="757" spans="2:2" x14ac:dyDescent="0.25">
      <c r="B757" s="12" t="s">
        <v>1023</v>
      </c>
    </row>
    <row r="758" spans="2:2" x14ac:dyDescent="0.25">
      <c r="B758" s="12" t="s">
        <v>1024</v>
      </c>
    </row>
    <row r="759" spans="2:2" x14ac:dyDescent="0.25">
      <c r="B759" s="12" t="s">
        <v>1025</v>
      </c>
    </row>
    <row r="760" spans="2:2" x14ac:dyDescent="0.25">
      <c r="B760" s="12" t="s">
        <v>1026</v>
      </c>
    </row>
    <row r="761" spans="2:2" x14ac:dyDescent="0.25">
      <c r="B761" s="12" t="s">
        <v>1027</v>
      </c>
    </row>
    <row r="762" spans="2:2" x14ac:dyDescent="0.25">
      <c r="B762" s="12" t="s">
        <v>1028</v>
      </c>
    </row>
    <row r="763" spans="2:2" x14ac:dyDescent="0.25">
      <c r="B763" s="12" t="s">
        <v>1029</v>
      </c>
    </row>
    <row r="764" spans="2:2" x14ac:dyDescent="0.25">
      <c r="B764" s="12" t="s">
        <v>1030</v>
      </c>
    </row>
    <row r="765" spans="2:2" x14ac:dyDescent="0.25">
      <c r="B765" s="12" t="s">
        <v>1031</v>
      </c>
    </row>
    <row r="766" spans="2:2" x14ac:dyDescent="0.25">
      <c r="B766" s="12" t="s">
        <v>1032</v>
      </c>
    </row>
    <row r="767" spans="2:2" x14ac:dyDescent="0.25">
      <c r="B767" s="12" t="s">
        <v>1033</v>
      </c>
    </row>
    <row r="768" spans="2:2" x14ac:dyDescent="0.25">
      <c r="B768" s="12" t="s">
        <v>1034</v>
      </c>
    </row>
    <row r="769" spans="2:2" x14ac:dyDescent="0.25">
      <c r="B769" s="12" t="s">
        <v>1035</v>
      </c>
    </row>
    <row r="770" spans="2:2" x14ac:dyDescent="0.25">
      <c r="B770" s="12" t="s">
        <v>1036</v>
      </c>
    </row>
    <row r="771" spans="2:2" x14ac:dyDescent="0.25">
      <c r="B771" s="12" t="s">
        <v>1037</v>
      </c>
    </row>
    <row r="772" spans="2:2" x14ac:dyDescent="0.25">
      <c r="B772" s="12" t="s">
        <v>1038</v>
      </c>
    </row>
    <row r="773" spans="2:2" x14ac:dyDescent="0.25">
      <c r="B773" s="12" t="s">
        <v>1039</v>
      </c>
    </row>
    <row r="774" spans="2:2" x14ac:dyDescent="0.25">
      <c r="B774" s="12" t="s">
        <v>1040</v>
      </c>
    </row>
    <row r="775" spans="2:2" x14ac:dyDescent="0.25">
      <c r="B775" s="12" t="s">
        <v>1041</v>
      </c>
    </row>
    <row r="776" spans="2:2" x14ac:dyDescent="0.25">
      <c r="B776" s="12" t="s">
        <v>1042</v>
      </c>
    </row>
    <row r="777" spans="2:2" x14ac:dyDescent="0.25">
      <c r="B777" s="12" t="s">
        <v>1043</v>
      </c>
    </row>
    <row r="778" spans="2:2" x14ac:dyDescent="0.25">
      <c r="B778" s="12" t="s">
        <v>1044</v>
      </c>
    </row>
    <row r="779" spans="2:2" x14ac:dyDescent="0.25">
      <c r="B779" s="12" t="s">
        <v>1045</v>
      </c>
    </row>
    <row r="780" spans="2:2" x14ac:dyDescent="0.25">
      <c r="B780" s="12" t="s">
        <v>1046</v>
      </c>
    </row>
    <row r="781" spans="2:2" x14ac:dyDescent="0.25">
      <c r="B781" s="12" t="s">
        <v>1047</v>
      </c>
    </row>
    <row r="782" spans="2:2" x14ac:dyDescent="0.25">
      <c r="B782" s="12" t="s">
        <v>1048</v>
      </c>
    </row>
    <row r="783" spans="2:2" x14ac:dyDescent="0.25">
      <c r="B783" s="12" t="s">
        <v>1049</v>
      </c>
    </row>
    <row r="784" spans="2:2" x14ac:dyDescent="0.25">
      <c r="B784" s="12" t="s">
        <v>1050</v>
      </c>
    </row>
    <row r="785" spans="2:2" x14ac:dyDescent="0.25">
      <c r="B785" s="12" t="s">
        <v>1051</v>
      </c>
    </row>
    <row r="786" spans="2:2" x14ac:dyDescent="0.25">
      <c r="B786" s="12" t="s">
        <v>1052</v>
      </c>
    </row>
    <row r="787" spans="2:2" x14ac:dyDescent="0.25">
      <c r="B787" s="12" t="s">
        <v>1053</v>
      </c>
    </row>
    <row r="788" spans="2:2" x14ac:dyDescent="0.25">
      <c r="B788" s="12" t="s">
        <v>1054</v>
      </c>
    </row>
    <row r="789" spans="2:2" x14ac:dyDescent="0.25">
      <c r="B789" s="12" t="s">
        <v>1055</v>
      </c>
    </row>
    <row r="790" spans="2:2" x14ac:dyDescent="0.25">
      <c r="B790" s="12" t="s">
        <v>1056</v>
      </c>
    </row>
    <row r="791" spans="2:2" x14ac:dyDescent="0.25">
      <c r="B791" s="12" t="s">
        <v>1057</v>
      </c>
    </row>
    <row r="792" spans="2:2" x14ac:dyDescent="0.25">
      <c r="B792" s="12" t="s">
        <v>1058</v>
      </c>
    </row>
    <row r="793" spans="2:2" x14ac:dyDescent="0.25">
      <c r="B793" s="12" t="s">
        <v>1059</v>
      </c>
    </row>
    <row r="794" spans="2:2" x14ac:dyDescent="0.25">
      <c r="B794" s="12" t="s">
        <v>1060</v>
      </c>
    </row>
    <row r="795" spans="2:2" x14ac:dyDescent="0.25">
      <c r="B795" s="12" t="s">
        <v>1061</v>
      </c>
    </row>
    <row r="796" spans="2:2" x14ac:dyDescent="0.25">
      <c r="B796" s="12" t="s">
        <v>1062</v>
      </c>
    </row>
    <row r="797" spans="2:2" x14ac:dyDescent="0.25">
      <c r="B797" s="12" t="s">
        <v>1063</v>
      </c>
    </row>
    <row r="798" spans="2:2" x14ac:dyDescent="0.25">
      <c r="B798" s="12" t="s">
        <v>1064</v>
      </c>
    </row>
    <row r="799" spans="2:2" x14ac:dyDescent="0.25">
      <c r="B799" s="12" t="s">
        <v>1065</v>
      </c>
    </row>
    <row r="800" spans="2:2" x14ac:dyDescent="0.25">
      <c r="B800" s="12" t="s">
        <v>1066</v>
      </c>
    </row>
    <row r="801" spans="2:2" x14ac:dyDescent="0.25">
      <c r="B801" s="12" t="s">
        <v>1067</v>
      </c>
    </row>
    <row r="802" spans="2:2" x14ac:dyDescent="0.25">
      <c r="B802" s="12" t="s">
        <v>1068</v>
      </c>
    </row>
    <row r="803" spans="2:2" x14ac:dyDescent="0.25">
      <c r="B803" s="12" t="s">
        <v>1069</v>
      </c>
    </row>
    <row r="804" spans="2:2" x14ac:dyDescent="0.25">
      <c r="B804" s="12" t="s">
        <v>1070</v>
      </c>
    </row>
    <row r="805" spans="2:2" x14ac:dyDescent="0.25">
      <c r="B805" s="12" t="s">
        <v>1071</v>
      </c>
    </row>
    <row r="806" spans="2:2" x14ac:dyDescent="0.25">
      <c r="B806" s="12" t="s">
        <v>1072</v>
      </c>
    </row>
    <row r="807" spans="2:2" x14ac:dyDescent="0.25">
      <c r="B807" s="12" t="s">
        <v>1073</v>
      </c>
    </row>
    <row r="808" spans="2:2" x14ac:dyDescent="0.25">
      <c r="B808" s="12" t="s">
        <v>1074</v>
      </c>
    </row>
    <row r="809" spans="2:2" x14ac:dyDescent="0.25">
      <c r="B809" s="12" t="s">
        <v>1075</v>
      </c>
    </row>
    <row r="810" spans="2:2" x14ac:dyDescent="0.25">
      <c r="B810" s="12" t="s">
        <v>1076</v>
      </c>
    </row>
    <row r="811" spans="2:2" x14ac:dyDescent="0.25">
      <c r="B811" s="12" t="s">
        <v>1077</v>
      </c>
    </row>
    <row r="812" spans="2:2" x14ac:dyDescent="0.25">
      <c r="B812" s="12" t="s">
        <v>1078</v>
      </c>
    </row>
    <row r="813" spans="2:2" x14ac:dyDescent="0.25">
      <c r="B813" s="12" t="s">
        <v>1079</v>
      </c>
    </row>
    <row r="814" spans="2:2" x14ac:dyDescent="0.25">
      <c r="B814" s="12" t="s">
        <v>1080</v>
      </c>
    </row>
    <row r="815" spans="2:2" x14ac:dyDescent="0.25">
      <c r="B815" s="12" t="s">
        <v>1081</v>
      </c>
    </row>
    <row r="816" spans="2:2" x14ac:dyDescent="0.25">
      <c r="B816" s="12" t="s">
        <v>1082</v>
      </c>
    </row>
    <row r="817" spans="2:2" x14ac:dyDescent="0.25">
      <c r="B817" s="12" t="s">
        <v>1083</v>
      </c>
    </row>
    <row r="818" spans="2:2" x14ac:dyDescent="0.25">
      <c r="B818" s="12" t="s">
        <v>1084</v>
      </c>
    </row>
    <row r="819" spans="2:2" x14ac:dyDescent="0.25">
      <c r="B819" s="12" t="s">
        <v>1085</v>
      </c>
    </row>
    <row r="820" spans="2:2" x14ac:dyDescent="0.25">
      <c r="B820" s="12" t="s">
        <v>1086</v>
      </c>
    </row>
    <row r="821" spans="2:2" x14ac:dyDescent="0.25">
      <c r="B821" s="12" t="s">
        <v>1087</v>
      </c>
    </row>
    <row r="822" spans="2:2" x14ac:dyDescent="0.25">
      <c r="B822" s="12" t="s">
        <v>1088</v>
      </c>
    </row>
    <row r="823" spans="2:2" x14ac:dyDescent="0.25">
      <c r="B823" s="12" t="s">
        <v>1089</v>
      </c>
    </row>
    <row r="824" spans="2:2" x14ac:dyDescent="0.25">
      <c r="B824" s="12" t="s">
        <v>1090</v>
      </c>
    </row>
    <row r="825" spans="2:2" x14ac:dyDescent="0.25">
      <c r="B825" s="12" t="s">
        <v>1091</v>
      </c>
    </row>
    <row r="826" spans="2:2" x14ac:dyDescent="0.25">
      <c r="B826" s="12" t="s">
        <v>1092</v>
      </c>
    </row>
    <row r="827" spans="2:2" x14ac:dyDescent="0.25">
      <c r="B827" s="12" t="s">
        <v>1093</v>
      </c>
    </row>
    <row r="828" spans="2:2" x14ac:dyDescent="0.25">
      <c r="B828" s="12" t="s">
        <v>1094</v>
      </c>
    </row>
    <row r="829" spans="2:2" x14ac:dyDescent="0.25">
      <c r="B829" s="12" t="s">
        <v>1095</v>
      </c>
    </row>
    <row r="830" spans="2:2" x14ac:dyDescent="0.25">
      <c r="B830" s="12" t="s">
        <v>1096</v>
      </c>
    </row>
    <row r="831" spans="2:2" x14ac:dyDescent="0.25">
      <c r="B831" s="12" t="s">
        <v>1097</v>
      </c>
    </row>
    <row r="832" spans="2:2" x14ac:dyDescent="0.25">
      <c r="B832" s="12" t="s">
        <v>1098</v>
      </c>
    </row>
    <row r="833" spans="2:2" x14ac:dyDescent="0.25">
      <c r="B833" s="12" t="s">
        <v>1099</v>
      </c>
    </row>
    <row r="834" spans="2:2" x14ac:dyDescent="0.25">
      <c r="B834" s="12" t="s">
        <v>1100</v>
      </c>
    </row>
    <row r="835" spans="2:2" x14ac:dyDescent="0.25">
      <c r="B835" s="12" t="s">
        <v>1101</v>
      </c>
    </row>
    <row r="836" spans="2:2" x14ac:dyDescent="0.25">
      <c r="B836" s="12" t="s">
        <v>1102</v>
      </c>
    </row>
    <row r="837" spans="2:2" x14ac:dyDescent="0.25">
      <c r="B837" s="12" t="s">
        <v>1103</v>
      </c>
    </row>
    <row r="838" spans="2:2" x14ac:dyDescent="0.25">
      <c r="B838" s="12" t="s">
        <v>1104</v>
      </c>
    </row>
    <row r="839" spans="2:2" x14ac:dyDescent="0.25">
      <c r="B839" s="12" t="s">
        <v>1105</v>
      </c>
    </row>
    <row r="840" spans="2:2" x14ac:dyDescent="0.25">
      <c r="B840" s="12" t="s">
        <v>1106</v>
      </c>
    </row>
    <row r="841" spans="2:2" x14ac:dyDescent="0.25">
      <c r="B841" s="12" t="s">
        <v>1107</v>
      </c>
    </row>
    <row r="842" spans="2:2" x14ac:dyDescent="0.25">
      <c r="B842" s="12" t="s">
        <v>1108</v>
      </c>
    </row>
    <row r="843" spans="2:2" x14ac:dyDescent="0.25">
      <c r="B843" s="12" t="s">
        <v>1109</v>
      </c>
    </row>
    <row r="844" spans="2:2" x14ac:dyDescent="0.25">
      <c r="B844" s="12" t="s">
        <v>1110</v>
      </c>
    </row>
    <row r="845" spans="2:2" x14ac:dyDescent="0.25">
      <c r="B845" s="12" t="s">
        <v>1111</v>
      </c>
    </row>
    <row r="846" spans="2:2" x14ac:dyDescent="0.25">
      <c r="B846" s="12" t="s">
        <v>1112</v>
      </c>
    </row>
    <row r="847" spans="2:2" x14ac:dyDescent="0.25">
      <c r="B847" s="12" t="s">
        <v>1113</v>
      </c>
    </row>
    <row r="848" spans="2:2" x14ac:dyDescent="0.25">
      <c r="B848" s="12" t="s">
        <v>1114</v>
      </c>
    </row>
    <row r="849" spans="2:2" x14ac:dyDescent="0.25">
      <c r="B849" s="12" t="s">
        <v>1115</v>
      </c>
    </row>
    <row r="850" spans="2:2" x14ac:dyDescent="0.25">
      <c r="B850" s="12" t="s">
        <v>1116</v>
      </c>
    </row>
    <row r="851" spans="2:2" x14ac:dyDescent="0.25">
      <c r="B851" s="12" t="s">
        <v>1117</v>
      </c>
    </row>
    <row r="852" spans="2:2" x14ac:dyDescent="0.25">
      <c r="B852" s="12" t="s">
        <v>1118</v>
      </c>
    </row>
    <row r="853" spans="2:2" x14ac:dyDescent="0.25">
      <c r="B853" s="12" t="s">
        <v>1119</v>
      </c>
    </row>
    <row r="854" spans="2:2" x14ac:dyDescent="0.25">
      <c r="B854" s="12" t="s">
        <v>1120</v>
      </c>
    </row>
    <row r="855" spans="2:2" x14ac:dyDescent="0.25">
      <c r="B855" s="12" t="s">
        <v>1121</v>
      </c>
    </row>
    <row r="856" spans="2:2" x14ac:dyDescent="0.25">
      <c r="B856" s="12" t="s">
        <v>1122</v>
      </c>
    </row>
    <row r="857" spans="2:2" x14ac:dyDescent="0.25">
      <c r="B857" s="12" t="s">
        <v>1123</v>
      </c>
    </row>
    <row r="858" spans="2:2" x14ac:dyDescent="0.25">
      <c r="B858" s="12" t="s">
        <v>1124</v>
      </c>
    </row>
    <row r="859" spans="2:2" x14ac:dyDescent="0.25">
      <c r="B859" s="12" t="s">
        <v>1125</v>
      </c>
    </row>
    <row r="860" spans="2:2" x14ac:dyDescent="0.25">
      <c r="B860" s="12" t="s">
        <v>1126</v>
      </c>
    </row>
    <row r="861" spans="2:2" x14ac:dyDescent="0.25">
      <c r="B861" s="12" t="s">
        <v>1127</v>
      </c>
    </row>
    <row r="862" spans="2:2" x14ac:dyDescent="0.25">
      <c r="B862" s="12" t="s">
        <v>1128</v>
      </c>
    </row>
    <row r="863" spans="2:2" x14ac:dyDescent="0.25">
      <c r="B863" s="12" t="s">
        <v>1129</v>
      </c>
    </row>
    <row r="864" spans="2:2" x14ac:dyDescent="0.25">
      <c r="B864" s="12" t="s">
        <v>1130</v>
      </c>
    </row>
    <row r="865" spans="2:2" x14ac:dyDescent="0.25">
      <c r="B865" s="12" t="s">
        <v>1131</v>
      </c>
    </row>
    <row r="866" spans="2:2" x14ac:dyDescent="0.25">
      <c r="B866" s="12" t="s">
        <v>1132</v>
      </c>
    </row>
    <row r="867" spans="2:2" x14ac:dyDescent="0.25">
      <c r="B867" s="12" t="s">
        <v>1133</v>
      </c>
    </row>
    <row r="868" spans="2:2" x14ac:dyDescent="0.25">
      <c r="B868" s="12" t="s">
        <v>1134</v>
      </c>
    </row>
    <row r="869" spans="2:2" x14ac:dyDescent="0.25">
      <c r="B869" s="12" t="s">
        <v>1135</v>
      </c>
    </row>
    <row r="870" spans="2:2" x14ac:dyDescent="0.25">
      <c r="B870" s="12" t="s">
        <v>1136</v>
      </c>
    </row>
    <row r="871" spans="2:2" x14ac:dyDescent="0.25">
      <c r="B871" s="12" t="s">
        <v>1137</v>
      </c>
    </row>
    <row r="872" spans="2:2" x14ac:dyDescent="0.25">
      <c r="B872" s="12" t="s">
        <v>1138</v>
      </c>
    </row>
    <row r="873" spans="2:2" x14ac:dyDescent="0.25">
      <c r="B873" s="12" t="s">
        <v>1139</v>
      </c>
    </row>
    <row r="874" spans="2:2" x14ac:dyDescent="0.25">
      <c r="B874" s="12" t="s">
        <v>1140</v>
      </c>
    </row>
    <row r="875" spans="2:2" x14ac:dyDescent="0.25">
      <c r="B875" s="12" t="s">
        <v>1141</v>
      </c>
    </row>
    <row r="876" spans="2:2" x14ac:dyDescent="0.25">
      <c r="B876" s="12" t="s">
        <v>1142</v>
      </c>
    </row>
    <row r="877" spans="2:2" x14ac:dyDescent="0.25">
      <c r="B877" s="12" t="s">
        <v>1143</v>
      </c>
    </row>
    <row r="878" spans="2:2" x14ac:dyDescent="0.25">
      <c r="B878" s="12" t="s">
        <v>1144</v>
      </c>
    </row>
    <row r="879" spans="2:2" x14ac:dyDescent="0.25">
      <c r="B879" s="12" t="s">
        <v>1145</v>
      </c>
    </row>
    <row r="880" spans="2:2" x14ac:dyDescent="0.25">
      <c r="B880" s="12" t="s">
        <v>1146</v>
      </c>
    </row>
    <row r="881" spans="2:2" x14ac:dyDescent="0.25">
      <c r="B881" s="12" t="s">
        <v>1147</v>
      </c>
    </row>
    <row r="882" spans="2:2" x14ac:dyDescent="0.25">
      <c r="B882" s="12" t="s">
        <v>1148</v>
      </c>
    </row>
    <row r="883" spans="2:2" x14ac:dyDescent="0.25">
      <c r="B883" s="12" t="s">
        <v>1149</v>
      </c>
    </row>
    <row r="884" spans="2:2" x14ac:dyDescent="0.25">
      <c r="B884" s="12" t="s">
        <v>1150</v>
      </c>
    </row>
    <row r="885" spans="2:2" x14ac:dyDescent="0.25">
      <c r="B885" s="12" t="s">
        <v>1151</v>
      </c>
    </row>
    <row r="886" spans="2:2" x14ac:dyDescent="0.25">
      <c r="B886" s="12" t="s">
        <v>1152</v>
      </c>
    </row>
    <row r="887" spans="2:2" x14ac:dyDescent="0.25">
      <c r="B887" s="12" t="s">
        <v>1153</v>
      </c>
    </row>
    <row r="888" spans="2:2" x14ac:dyDescent="0.25">
      <c r="B888" s="12" t="s">
        <v>1154</v>
      </c>
    </row>
    <row r="889" spans="2:2" x14ac:dyDescent="0.25">
      <c r="B889" s="12" t="s">
        <v>1155</v>
      </c>
    </row>
    <row r="890" spans="2:2" x14ac:dyDescent="0.25">
      <c r="B890" s="12" t="s">
        <v>1156</v>
      </c>
    </row>
    <row r="891" spans="2:2" x14ac:dyDescent="0.25">
      <c r="B891" s="12" t="s">
        <v>1157</v>
      </c>
    </row>
    <row r="892" spans="2:2" x14ac:dyDescent="0.25">
      <c r="B892" s="12" t="s">
        <v>1158</v>
      </c>
    </row>
    <row r="893" spans="2:2" x14ac:dyDescent="0.25">
      <c r="B893" s="12" t="s">
        <v>1159</v>
      </c>
    </row>
    <row r="894" spans="2:2" x14ac:dyDescent="0.25">
      <c r="B894" s="12" t="s">
        <v>1160</v>
      </c>
    </row>
    <row r="895" spans="2:2" x14ac:dyDescent="0.25">
      <c r="B895" s="12" t="s">
        <v>1161</v>
      </c>
    </row>
    <row r="896" spans="2:2" x14ac:dyDescent="0.25">
      <c r="B896" s="12" t="s">
        <v>1162</v>
      </c>
    </row>
    <row r="897" spans="2:2" x14ac:dyDescent="0.25">
      <c r="B897" s="12" t="s">
        <v>1163</v>
      </c>
    </row>
    <row r="898" spans="2:2" x14ac:dyDescent="0.25">
      <c r="B898" s="12" t="s">
        <v>1164</v>
      </c>
    </row>
    <row r="899" spans="2:2" x14ac:dyDescent="0.25">
      <c r="B899" s="12" t="s">
        <v>1165</v>
      </c>
    </row>
    <row r="900" spans="2:2" x14ac:dyDescent="0.25">
      <c r="B900" s="12" t="s">
        <v>1166</v>
      </c>
    </row>
    <row r="901" spans="2:2" x14ac:dyDescent="0.25">
      <c r="B901" s="12" t="s">
        <v>1167</v>
      </c>
    </row>
  </sheetData>
  <sheetProtection selectLockedCells="1" selectUnlockedCells="1"/>
  <phoneticPr fontId="5" type="noConversion"/>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415444BE7AF741B38CD32614CD37A7" ma:contentTypeVersion="6" ma:contentTypeDescription="Create a new document." ma:contentTypeScope="" ma:versionID="e8b751b9ecdaf076b5bdfd735a60790c">
  <xsd:schema xmlns:xsd="http://www.w3.org/2001/XMLSchema" xmlns:xs="http://www.w3.org/2001/XMLSchema" xmlns:p="http://schemas.microsoft.com/office/2006/metadata/properties" xmlns:ns2="1bd3d200-ef5f-4bee-956a-b1e54ae2d6af" xmlns:ns3="9e7f0099-cf39-4721-a34a-cf2444ece396" targetNamespace="http://schemas.microsoft.com/office/2006/metadata/properties" ma:root="true" ma:fieldsID="b9a6429f1cad24c513f4dae086831109" ns2:_="" ns3:_="">
    <xsd:import namespace="1bd3d200-ef5f-4bee-956a-b1e54ae2d6af"/>
    <xsd:import namespace="9e7f0099-cf39-4721-a34a-cf2444ece3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d3d200-ef5f-4bee-956a-b1e54ae2d6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7f0099-cf39-4721-a34a-cf2444ece39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3959EE-A758-4BDA-8306-B0F376047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d3d200-ef5f-4bee-956a-b1e54ae2d6af"/>
    <ds:schemaRef ds:uri="9e7f0099-cf39-4721-a34a-cf2444ece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31313D-B94F-4386-BB47-9FEB9759D0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F66303D-548A-46B6-9F8C-A68447CFDC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subject/>
  <dc:creator>SAFS OSPI</dc:creator>
  <cp:keywords>ESD F-185</cp:keywords>
  <dc:description/>
  <cp:lastModifiedBy>Mike Sando</cp:lastModifiedBy>
  <cp:revision/>
  <dcterms:created xsi:type="dcterms:W3CDTF">2018-03-12T16:50:19Z</dcterms:created>
  <dcterms:modified xsi:type="dcterms:W3CDTF">2026-01-16T00:11:20Z</dcterms:modified>
  <cp:category>Accounting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y fmtid="{D5CDD505-2E9C-101B-9397-08002B2CF9AE}" pid="9" name="ContentTypeId">
    <vt:lpwstr>0x01010048415444BE7AF741B38CD32614CD37A7</vt:lpwstr>
  </property>
</Properties>
</file>